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yxslj-002\Desktop\改错\"/>
    </mc:Choice>
  </mc:AlternateContent>
  <bookViews>
    <workbookView windowWidth="28800" windowHeight="12255" firstSheet="10" activeTab="15"/>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市对下转移支付预算表09-1" sheetId="13" r:id="rId13"/>
    <sheet name="市对下转移支付绩效目标表09-2" sheetId="14" r:id="rId14"/>
    <sheet name="新增资产配置表10" sheetId="15" r:id="rId15"/>
    <sheet name="上级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<sst xmlns="http://schemas.openxmlformats.org/spreadsheetml/2006/main" count="2230" uniqueCount="700">
  <si>
    <t>预算01-1表</t>
  </si>
  <si>
    <t>2025年财务收支预算总表部门</t>
  </si>
  <si>
    <t>单位名称：玉溪市水利局（本级）</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</si>
  <si>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</si>
  <si>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</si>
  <si>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</si>
  <si>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</si>
  <si>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</si>
  <si>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</si>
  <si>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</si>
  <si>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</si>
  <si>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</si>
  <si>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</si>
  <si>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</si>
  <si>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</si>
  <si>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</si>
  <si>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</si>
  <si>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</si>
  <si>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</si>
  <si>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</si>
  <si>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</si>
  <si>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</si>
  <si>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</si>
  <si>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</si>
  <si>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</si>
  <si>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</si>
  <si>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</si>
  <si>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</si>
  <si>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</si>
  <si>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</si>
  <si>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</si>
  <si>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</si>
  <si>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</si>
  <si>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</si>
  <si>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</si>
  <si>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</si>
  <si>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</si>
  <si>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</si>
  <si>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</si>
  <si>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</si>
  <si>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</si>
  <si>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</si>
  <si>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</si>
  <si>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</si>
  <si>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</si>
  <si>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</si>
  <si>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</si>
  <si>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</si>
  <si>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</si>
  <si>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</si>
  <si>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</si>
  <si>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</si>
  <si>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</si>
  <si>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</si>
  <si>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t>
  </si>
  <si>
    <t>11</t>
  </si>
  <si>
    <t>12</t>
  </si>
  <si>
    <t>13</t>
  </si>
  <si>
    <t>14</t>
  </si>
  <si>
    <t>15</t>
  </si>
  <si>
    <t>16</t>
  </si>
  <si>
    <t>17</t>
  </si>
  <si>
    <t>18</t>
  </si>
  <si>
    <t>19</t>
  </si>
  <si>
    <t>126001</t>
  </si>
  <si>
    <t>玉溪市水利局（本级）</t>
  </si>
  <si>
    <t>预算01-3表</t>
  </si>
  <si>
    <t>2025年部门支出预算表</t>
  </si>
  <si>
    <t>科目编码</t>
  </si>
  <si>
    <t>科目名称</t>
  </si>
  <si>
    <t>财政专户管理的支出</t>
  </si>
  <si>
    <t>单位自有资金</t>
  </si>
  <si>
    <t>基本支出</t>
  </si>
  <si>
    <t>项目支出</t>
  </si>
  <si>
    <t>事业支出</t>
  </si>
  <si>
    <t>事业单位
经营支出</t>
  </si>
  <si>
    <t>上级补助支出</t>
  </si>
  <si>
    <t>附属单位补助支出</t>
  </si>
  <si>
    <t>其他支出</t>
  </si>
  <si>
    <t>208</t>
  </si>
  <si>
    <t>20805</t>
  </si>
  <si>
    <t>2080501</t>
  </si>
  <si>
    <t>2080502</t>
  </si>
  <si>
    <t>2080505</t>
  </si>
  <si>
    <t>20808</t>
  </si>
  <si>
    <t>2080801</t>
  </si>
  <si>
    <t>210</t>
  </si>
  <si>
    <t>21011</t>
  </si>
  <si>
    <t>2101101</t>
  </si>
  <si>
    <t>2101102</t>
  </si>
  <si>
    <t>2101103</t>
  </si>
  <si>
    <t>2101199</t>
  </si>
  <si>
    <t>211</t>
  </si>
  <si>
    <t>21103</t>
  </si>
  <si>
    <t>2110302</t>
  </si>
  <si>
    <t>213</t>
  </si>
  <si>
    <t>21303</t>
  </si>
  <si>
    <t>2130301</t>
  </si>
  <si>
    <t>2130304</t>
  </si>
  <si>
    <t>2130305</t>
  </si>
  <si>
    <t>2130308</t>
  </si>
  <si>
    <t>2130310</t>
  </si>
  <si>
    <t>2130311</t>
  </si>
  <si>
    <t>2130316</t>
  </si>
  <si>
    <t>2130399</t>
  </si>
  <si>
    <t>221</t>
  </si>
  <si>
    <t>22102</t>
  </si>
  <si>
    <t>2210201</t>
  </si>
  <si>
    <t>2210203</t>
  </si>
  <si>
    <t>230</t>
  </si>
  <si>
    <t>23002</t>
  </si>
  <si>
    <t>2300252</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</si>
  <si>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</si>
  <si>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</si>
  <si>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</si>
  <si>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</si>
  <si>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</si>
  <si>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</si>
  <si>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</si>
  <si>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</si>
  <si>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</si>
  <si>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</si>
  <si>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预算02-2表</t>
  </si>
  <si>
    <t>2025年一般公共预算支出预算表（按功能科目分类）</t>
  </si>
  <si>
    <t>部门预算支出功能分类科目</t>
  </si>
  <si>
    <t>人员经费</t>
  </si>
  <si>
    <t>公用经费</t>
  </si>
  <si>
    <t>预算03表</t>
  </si>
  <si>
    <t>2025年一般公共预算“三公”经费支出预算表</t>
  </si>
  <si>
    <t>“三公”经费合计</t>
  </si>
  <si>
    <t>因公出国（境）费</t>
  </si>
  <si>
    <t>公务用车购置及运行费</t>
  </si>
  <si>
    <t>公务用车购置</t>
  </si>
  <si>
    <t>公务用车运行费</t>
  </si>
  <si>
    <t>公务接待费</t>
  </si>
  <si>
    <t>预算04表</t>
  </si>
  <si>
    <t>2025年部门基本支出预算表</t>
  </si>
  <si>
    <t>2025年初预算项目初选表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</si>
  <si>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</si>
  <si>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</si>
  <si>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</si>
  <si>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</si>
  <si>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</si>
  <si>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</si>
  <si>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</si>
  <si>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</si>
  <si>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</si>
  <si>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</si>
  <si>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</si>
  <si>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</si>
  <si>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</si>
  <si>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</si>
  <si>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</si>
  <si>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20</t>
  </si>
  <si>
    <t>21</t>
  </si>
  <si>
    <t>22</t>
  </si>
  <si>
    <t>23</t>
  </si>
  <si>
    <t>530400210000000629972</t>
  </si>
  <si>
    <t>行政人员工资支出</t>
  </si>
  <si>
    <t>行政运行</t>
  </si>
  <si>
    <t>30101</t>
  </si>
  <si>
    <t>基本工资</t>
  </si>
  <si>
    <t>30102</t>
  </si>
  <si>
    <t>津贴补贴</t>
  </si>
  <si>
    <t>购房补贴</t>
  </si>
  <si>
    <t>530400210000000629973</t>
  </si>
  <si>
    <t>事业人员工资支出</t>
  </si>
  <si>
    <t>其他水利支出</t>
  </si>
  <si>
    <t>30107</t>
  </si>
  <si>
    <t>绩效工资</t>
  </si>
  <si>
    <t>530400210000000629974</t>
  </si>
  <si>
    <t>社会保障缴费</t>
  </si>
  <si>
    <t>机关事业单位基本养老保险缴费支出</t>
  </si>
  <si>
    <t>30108</t>
  </si>
  <si>
    <t>机关事业单位基本养老保险缴费</t>
  </si>
  <si>
    <t>行政单位医疗</t>
  </si>
  <si>
    <t>30110</t>
  </si>
  <si>
    <t>职工基本医疗保险缴费</t>
  </si>
  <si>
    <t>30307</t>
  </si>
  <si>
    <t>医疗费补助</t>
  </si>
  <si>
    <t>事业单位医疗</t>
  </si>
  <si>
    <t>公务员医疗补助</t>
  </si>
  <si>
    <t>30111</t>
  </si>
  <si>
    <t>公务员医疗补助缴费</t>
  </si>
  <si>
    <t>其他行政事业单位医疗支出</t>
  </si>
  <si>
    <t>30112</t>
  </si>
  <si>
    <t>其他社会保障缴费</t>
  </si>
  <si>
    <t>530400210000000629975</t>
  </si>
  <si>
    <t>住房公积金</t>
  </si>
  <si>
    <t>30113</t>
  </si>
  <si>
    <t>530400210000000629976</t>
  </si>
  <si>
    <t>对个人和家庭的补助</t>
  </si>
  <si>
    <t>行政单位离退休</t>
  </si>
  <si>
    <t>30301</t>
  </si>
  <si>
    <t>离休费</t>
  </si>
  <si>
    <t>30305</t>
  </si>
  <si>
    <t>生活补助</t>
  </si>
  <si>
    <t>事业单位离退休</t>
  </si>
  <si>
    <t>530400210000000629977</t>
  </si>
  <si>
    <t>其他工资福利支出</t>
  </si>
  <si>
    <t>30103</t>
  </si>
  <si>
    <t>奖金</t>
  </si>
  <si>
    <t>530400210000000629979</t>
  </si>
  <si>
    <t>公车购置及运维费</t>
  </si>
  <si>
    <t>30231</t>
  </si>
  <si>
    <t>公务用车运行维护费</t>
  </si>
  <si>
    <t>530400210000000629980</t>
  </si>
  <si>
    <t>行政人员公务交通补贴</t>
  </si>
  <si>
    <t>30239</t>
  </si>
  <si>
    <t>其他交通费用</t>
  </si>
  <si>
    <t>530400210000000629981</t>
  </si>
  <si>
    <t>工会经费</t>
  </si>
  <si>
    <t>30228</t>
  </si>
  <si>
    <t>530400210000000629983</t>
  </si>
  <si>
    <t>一般公用经费</t>
  </si>
  <si>
    <t>30299</t>
  </si>
  <si>
    <t>其他商品和服务支出</t>
  </si>
  <si>
    <t>30201</t>
  </si>
  <si>
    <t>办公费</t>
  </si>
  <si>
    <t>30211</t>
  </si>
  <si>
    <t>差旅费</t>
  </si>
  <si>
    <t>30213</t>
  </si>
  <si>
    <t>维修（护）费</t>
  </si>
  <si>
    <t>30215</t>
  </si>
  <si>
    <t>会议费</t>
  </si>
  <si>
    <t>30229</t>
  </si>
  <si>
    <t>福利费</t>
  </si>
  <si>
    <t>30240</t>
  </si>
  <si>
    <t>税金及附加费用</t>
  </si>
  <si>
    <t>31002</t>
  </si>
  <si>
    <t>办公设备购置</t>
  </si>
  <si>
    <t>30202</t>
  </si>
  <si>
    <t>印刷费</t>
  </si>
  <si>
    <t>30205</t>
  </si>
  <si>
    <t>水费</t>
  </si>
  <si>
    <t>30206</t>
  </si>
  <si>
    <t>电费</t>
  </si>
  <si>
    <t>30207</t>
  </si>
  <si>
    <t>邮电费</t>
  </si>
  <si>
    <t>530400221100000617998</t>
  </si>
  <si>
    <t>30217</t>
  </si>
  <si>
    <t>530400231100001382624</t>
  </si>
  <si>
    <t>残疾人就业保障金</t>
  </si>
  <si>
    <t>530400241100002096985</t>
  </si>
  <si>
    <t>奖励性绩效工资（工资部分）人员经费</t>
  </si>
  <si>
    <t>530400241100002097366</t>
  </si>
  <si>
    <t>奖励性绩效工资（高于部分）人员经费</t>
  </si>
  <si>
    <t>530400241100002111864</t>
  </si>
  <si>
    <t>政府购买岗位临聘人员经费</t>
  </si>
  <si>
    <t>30199</t>
  </si>
  <si>
    <t>530400241100002112740</t>
  </si>
  <si>
    <t>差额拨款（自收自支单位）离退休人员生活补助经费</t>
  </si>
  <si>
    <t>530400241100002112761</t>
  </si>
  <si>
    <t>水利业务工作经费</t>
  </si>
  <si>
    <t>30209</t>
  </si>
  <si>
    <t>物业管理费</t>
  </si>
  <si>
    <t>30216</t>
  </si>
  <si>
    <t>培训费</t>
  </si>
  <si>
    <t>30226</t>
  </si>
  <si>
    <t>劳务费</t>
  </si>
  <si>
    <t>30227</t>
  </si>
  <si>
    <t>委托业务费</t>
  </si>
  <si>
    <t>530400241100002113180</t>
  </si>
  <si>
    <t>政府购买餐饮服务资金</t>
  </si>
  <si>
    <t>530400241100002113361</t>
  </si>
  <si>
    <t>玉溪市水利局遗属生活补助经费</t>
  </si>
  <si>
    <t>死亡抚恤</t>
  </si>
  <si>
    <t>530400241100002119424</t>
  </si>
  <si>
    <t>年终一次性奖金</t>
  </si>
  <si>
    <t>530400251100003555199</t>
  </si>
  <si>
    <t>医疗照顾人员门诊医疗费用补助资金</t>
  </si>
  <si>
    <t>530400251100003842911</t>
  </si>
  <si>
    <t>预算05-1表</t>
  </si>
  <si>
    <t>2025年部门项目支出预算表</t>
  </si>
  <si>
    <t>项目分类</t>
  </si>
  <si>
    <t>项目单位</t>
  </si>
  <si>
    <t>本年拨款</t>
  </si>
  <si>
    <t>单位资金</t>
  </si>
  <si>
    <t>其中：本次下达</t>
  </si>
  <si>
    <t>水土保持方案等行政审批事项评估评审专项资金</t>
  </si>
  <si>
    <t>事业发展类</t>
  </si>
  <si>
    <t>530400200000000000314</t>
  </si>
  <si>
    <t>玉溪市水利局</t>
  </si>
  <si>
    <t>水利行业业务管理</t>
  </si>
  <si>
    <t>水利项目融资3.85亿元贷款本息专项资金</t>
  </si>
  <si>
    <t>530400200000000000409</t>
  </si>
  <si>
    <t>水利工程建设</t>
  </si>
  <si>
    <t>水保规划及目标责任考核评估专项资金</t>
  </si>
  <si>
    <t>530400200000000001743</t>
  </si>
  <si>
    <t>水土保持</t>
  </si>
  <si>
    <t>市级水资源管理经费</t>
  </si>
  <si>
    <t>民生类</t>
  </si>
  <si>
    <t>530400210000000631662</t>
  </si>
  <si>
    <t>水资源节约管理与保护</t>
  </si>
  <si>
    <t>水利综合业务工作经费</t>
  </si>
  <si>
    <t>530400210000000632686</t>
  </si>
  <si>
    <t>重点水利工程前期工作（省水投合作项目）专项资金</t>
  </si>
  <si>
    <t>530400221100000882378</t>
  </si>
  <si>
    <t>水利前期工作</t>
  </si>
  <si>
    <t>星云湖、杞麓湖生态补水专项资金</t>
  </si>
  <si>
    <t>530400221100000951884</t>
  </si>
  <si>
    <t>水体</t>
  </si>
  <si>
    <t>市级“一河一策”方案编制专项资金</t>
  </si>
  <si>
    <t>530400231100001884537</t>
  </si>
  <si>
    <t>玉溪市2024年度中央水利发展资金市级水资源管理经费</t>
  </si>
  <si>
    <t>530400241100002473235</t>
  </si>
  <si>
    <t>30905</t>
  </si>
  <si>
    <t>基础设施建设</t>
  </si>
  <si>
    <t>大矣资农田淹没大米赔偿资金</t>
  </si>
  <si>
    <t>530400251100003553270</t>
  </si>
  <si>
    <t>39999</t>
  </si>
  <si>
    <t>东风水库水体养殖补偿专项资金</t>
  </si>
  <si>
    <t>530400251100003554868</t>
  </si>
  <si>
    <t>江边水库工程前期工作专项经费</t>
  </si>
  <si>
    <t>530400251100003567548</t>
  </si>
  <si>
    <t>元江县西拉河水库渠道配套工程市级专项资金</t>
  </si>
  <si>
    <t>530400251100003570247</t>
  </si>
  <si>
    <t>玉溪市主要干流河道采砂规划报告编制经费</t>
  </si>
  <si>
    <t>专项业务类</t>
  </si>
  <si>
    <t>530400251100003576641</t>
  </si>
  <si>
    <t>东风水库资产及经营权转让资金</t>
  </si>
  <si>
    <t>530400251100003852809</t>
  </si>
  <si>
    <t>2025年第一批中央水利发展资金</t>
  </si>
  <si>
    <t>530400251100003866437</t>
  </si>
  <si>
    <t>农林水共同财政事权转移支付支出</t>
  </si>
  <si>
    <t>2025年省级水利专项资金</t>
  </si>
  <si>
    <t>530400251100003868709</t>
  </si>
  <si>
    <t>农村水利</t>
  </si>
  <si>
    <t>合  计</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</si>
  <si>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</si>
  <si>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</si>
  <si>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</si>
  <si>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</si>
  <si>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</si>
  <si>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</si>
  <si>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</si>
  <si>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</si>
  <si>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</si>
  <si>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</si>
  <si>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</si>
  <si>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</si>
  <si>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 xml:space="preserve">1.委托第三方开展水利专项资金绩效评价自评现场复核，水利救灾资金、中央水利发展资金、省级水利专项、省级水利债券资金绩效自评复核4项，对查出问题提出整改意见，指导各县市区绩效自评工作开展，保障绩效自评材料按时上报上级部门审查。2024年水利专项资金绩效评价自评现场复核金额为10.46万元，为落实“过紧日子”的要求，2025预计使用8.00万元。
2.保障扶贫联系村工作队员驻村工作顺利开展。
</t>
  </si>
  <si>
    <t>产出指标</t>
  </si>
  <si>
    <t>数量指标</t>
  </si>
  <si>
    <t>绩效自评复核</t>
  </si>
  <si>
    <t>&gt;=</t>
  </si>
  <si>
    <t>项</t>
  </si>
  <si>
    <t>定量指标</t>
  </si>
  <si>
    <t>反映完成水利救灾资金、中央水利发展资金、省级水利专项、省级水利债券资金绩效自评</t>
  </si>
  <si>
    <t xml:space="preserve">1.委托第三方开展水利专项资金绩效评价自评现场复核，水利救灾资金、中央水利发展资金、省级水利专项、省级水利债券资金绩效自评复核4项，对查出问题提出整改意见，指导各县市区绩效自评工作开展，保障绩效自评材料按时上报上级部门审查。2024年水利专项资金绩效评价自评现场复核金额为10.46万元，为落实“过紧日子”的要求，2025预计使用8万元。
2.保障扶贫联系村工作队员驻村工作顺利开展。
</t>
  </si>
  <si>
    <t>伙食补助费</t>
  </si>
  <si>
    <t>=</t>
  </si>
  <si>
    <t>元/人·天</t>
  </si>
  <si>
    <t>反映差旅费补助标准</t>
  </si>
  <si>
    <t>二类地区住宿费</t>
  </si>
  <si>
    <t>反映二类地区住宿费补助标准</t>
  </si>
  <si>
    <t>质量指标</t>
  </si>
  <si>
    <t>货物、服务验收合格率</t>
  </si>
  <si>
    <t>%</t>
  </si>
  <si>
    <t>反映报告服务合格达标情况。</t>
  </si>
  <si>
    <t>效益指标</t>
  </si>
  <si>
    <t>社会效益</t>
  </si>
  <si>
    <t>报告采纳完成个数</t>
  </si>
  <si>
    <t>个</t>
  </si>
  <si>
    <t>复核报告、预算编制报告社会公开数</t>
  </si>
  <si>
    <t>满意度指标</t>
  </si>
  <si>
    <t>服务对象满意度</t>
  </si>
  <si>
    <t>使用对象满意度</t>
  </si>
  <si>
    <t>反映服务对象对政策研究工作的整体满意情况。
服务对象满意度=（对政策研究工作的整体满意的人数/问卷调查人数）*100.00%</t>
  </si>
  <si>
    <t>收回水面使用权4000.00亩，养殖权收回后，增加养殖总收入100.00万元；每位居民均能分到补助款，有利于社区居民安定团结，养殖过程为生态养殖，起到自然净化水质的作用，确保东风水库水质持续保持Ⅲ类。收回水面使用权4000.00亩，养殖权收回后，增加养殖总收入100.00万元；每位居民均能分到补助款，有利于社区居民安定团结，养殖过程为生态养殖，起到自然净化水质的作用，确保东风水库水质持续保持Ⅲ类。</t>
  </si>
  <si>
    <t>收回水面使用权</t>
  </si>
  <si>
    <t>亩</t>
  </si>
  <si>
    <t xml:space="preserve">反映收回水面使用权的数值
</t>
  </si>
  <si>
    <t>收回水面使用权4000亩，养殖权收回后，增加养殖总收入100万元；每位居民均能分到补助款，有利于社区居民安定团结，养殖过程为生态养殖，起到自然净化水质的作用，确保东风水库水质持续保持Ⅲ类。收回水面使用权4000亩，养殖权收回后，增加养殖总收入100万元；每位居民均能分到补助款，有利于社区居民安定团结，养殖过程为生态养殖，起到自然净化水质的作用，确保东风水库水质持续保持Ⅲ类。</t>
  </si>
  <si>
    <t>成本指标</t>
  </si>
  <si>
    <t>经济成本指标</t>
  </si>
  <si>
    <t>元/亩</t>
  </si>
  <si>
    <t xml:space="preserve">反映所投入的经济成本的数值
</t>
  </si>
  <si>
    <t>经济效益</t>
  </si>
  <si>
    <t>大矣资社区居民增收额</t>
  </si>
  <si>
    <t>元/人</t>
  </si>
  <si>
    <t>反应社区居民增收额</t>
  </si>
  <si>
    <t>生态效益</t>
  </si>
  <si>
    <t>水库水质达标率</t>
  </si>
  <si>
    <t>反映水库水质</t>
  </si>
  <si>
    <t>满意度</t>
  </si>
  <si>
    <t>&gt;</t>
  </si>
  <si>
    <t>反应服务对象满意度</t>
  </si>
  <si>
    <t>根据《红塔区李棋街道大矣资社区大米赔偿协议》，解决大、小矣资村因耕地面积减少而带来的粮食短缺问题，2025年项目目标为：1、服务大矣资社区；2、购买大米数数量180440.00斤（2024年、2025年）；3、提高社区居民满意度；4、确保东风水库水质达标。最终能增加有效库容，并减少因农田耕作形成的农业面源污染，有利于改善东风水库水质，水质保持稳定Ⅲ类，并呈现出逐步变好的趋势。每位居民均能分到补助款，有利于社区居民安定团结。</t>
  </si>
  <si>
    <t>提高蓄水水位到</t>
  </si>
  <si>
    <t>米</t>
  </si>
  <si>
    <t>提高蓄水水位到42米</t>
  </si>
  <si>
    <t>根据《红塔区李棋街道大矣资社区大米赔偿协议》，解决大、小矣资村因耕地面积减少而带来的粮食短缺问题，2025年项目目标为：1、服务大矣资社区；2、购买大米数数量180440斤；3、提高社区居民满意度；4、确保东风水库水质达标。最终能增加有效库容，并减少因农田耕作形成的农业面源污染，有利于改善东风水库水质，水质保持稳定Ⅲ类，并呈现出逐步变好的趋势。每位居民均能分到补助款，有利于社区居民安定团结。</t>
  </si>
  <si>
    <t>增加蓄水量</t>
  </si>
  <si>
    <t>亿立方</t>
  </si>
  <si>
    <t>增加水库蓄水量</t>
  </si>
  <si>
    <t>为社区居民提供粮食保障</t>
  </si>
  <si>
    <t>公斤</t>
  </si>
  <si>
    <t>为解决村民的粮食问题，每年赔偿的大米数量。</t>
  </si>
  <si>
    <t>提高供水保证率</t>
  </si>
  <si>
    <t>增加库容，提高供水保证率。</t>
  </si>
  <si>
    <t>有利于社区居民的安定团结</t>
  </si>
  <si>
    <t>在减少耕地的同时，为社区居民提供粮食保障。</t>
  </si>
  <si>
    <t>水质达到</t>
  </si>
  <si>
    <t>Ⅲ类</t>
  </si>
  <si>
    <t>级</t>
  </si>
  <si>
    <t>减少农田耕作导致的面源污染，改善东风水库水质起到一定作用。</t>
  </si>
  <si>
    <t>可持续影响</t>
  </si>
  <si>
    <t>长期有效</t>
  </si>
  <si>
    <t>社区居民安定团结，满足社会发展需求</t>
  </si>
  <si>
    <t>社区居民满意度指标</t>
  </si>
  <si>
    <t>很满意</t>
  </si>
  <si>
    <t>玉溪市水利局水土保持方案评审、建设项目水资源论证评审、洪水影响评价评审三项行政审批项目技术审查，不再要求申请人提供水资源论证报告技术评审意见，由审批部门委托有关机构开展技术评审。 支出目标：2025年计划委托第三方中介机构审批三项行政审批项目技术审查，其中2025年计划评审水土保持方案评审15件、建设项目水资源论证评审10件、洪水影响评价评审5件，合计30件。三项行政审批项目技术审查，水行政审批事项报批完成率100.00%，项目建设实施单位费用减免率100.00%，通过问卷调查项目业主满意度为90.00%以上。费用按实际采购单价和实际完成件数，由市水利局按季度与中标单位结算支付。</t>
  </si>
  <si>
    <t>行政审批项目数</t>
  </si>
  <si>
    <t>件</t>
  </si>
  <si>
    <t>反映生产建设项目水土保持方案数量。</t>
  </si>
  <si>
    <t>玉溪市水利局水土保持方案评审、建设项目水资源论证评审、洪水影响评价评审三项行政审批项目技术审查，不再要求申请人提供水资源论证报告技术评审意见，由审批部门委托有关机构开展技术评审。 支出目标：2025年计划委托第三方中介机构审批三项行政审批项目技术审查，其中2025年计划评审水土保持方案评审15件、建设项目水资源论证评审10件、洪水影响评价评审5件，合计30件。三项行政审批项目技术审查，水行政审批事项报批完成率100%，项目建设实施单位费用减免率100%，通过问卷调查项目业主满意度为90%以上。费用按实际采购单价和实际完成件数，由市水利局按季度与中标单位结算支付。</t>
  </si>
  <si>
    <t>建设项目水资源论证评审</t>
  </si>
  <si>
    <t>反映建设项目水资源论证评审数量</t>
  </si>
  <si>
    <t>洪水影响评价评审</t>
  </si>
  <si>
    <t>反映洪水影响评价评审数量</t>
  </si>
  <si>
    <t>审批事项报批完成率</t>
  </si>
  <si>
    <t>反映审批事项报批完成情况，审批事项报批完成率=申请审批的项目数/实际完成审批的项目数*100%。</t>
  </si>
  <si>
    <t>项目建设实施单位费用减免率</t>
  </si>
  <si>
    <t>反映项目建设实施单位费用减免</t>
  </si>
  <si>
    <t>反映通过问卷调查测评满意度</t>
  </si>
  <si>
    <t>管水主体依据县级制定的奖补实施细则和上年所管工程各用水主体的用水量、用水定额、用水类型、灌溉耕地面积和水费收缴情况拟定奖补方案。管水主体将奖补方案在农业水价综合改革区域内向用水主体公示，公示期不少于7个工作日。公示无异议后，报县级水行政主管部门审核确定。县级财政依据县级水行政主管部门最终认定的奖补方案，严格执行国库集中支付制度，资金直接从县级水行政主管部门零余额账户补贴到应奖补用水主体。奖补对象为用水农户的，须通过惠民惠农财政补贴资金“一卡通”向应奖补农户发放奖补资金，兑付比例达到100.00%。</t>
  </si>
  <si>
    <t>用于精准补贴和节水奖励的资金比例</t>
  </si>
  <si>
    <t>反映用于精准补贴和节水奖励的资金比例</t>
  </si>
  <si>
    <t>管水主体依据县级制定的奖补实施细则和上年所管工程各用水主体的用水量、用水定额、用水类型、灌溉耕地面积和水费收缴情况拟定奖补方案。管水主体将奖补方案在农业水价综合改革区域内向用水主体公示，公示期不少于7个工作日。公示无异议后，报县级水行政主管部门审核确定。县级财政依据县级水行政主管部门最终认定的奖补方案，严格执行国库集中支付制度，资金直接从县级水行政主管部门零余额账户补贴到应奖补用水主体。奖补对象为用水农户的，须通过惠民惠农财政补贴资金“一卡通”向应奖补农户发放奖补资金，兑付比例达到100%。</t>
  </si>
  <si>
    <t>时效指标</t>
  </si>
  <si>
    <t xml:space="preserve">截至2025年12月 底兑付完成比例 </t>
  </si>
  <si>
    <t>反映截至2025年12月底兑付完成比例</t>
  </si>
  <si>
    <t>用水主体水费缴 纳比例</t>
  </si>
  <si>
    <t>反映用水主体水费缴纳比例</t>
  </si>
  <si>
    <t>节水目标实现情况 （是否完成地区用水总量控制）</t>
  </si>
  <si>
    <t>是</t>
  </si>
  <si>
    <t>定性指标</t>
  </si>
  <si>
    <t>反映节水目标实现情况（是否完成地区用水总量控制）</t>
  </si>
  <si>
    <t xml:space="preserve">受益群众满意度 </t>
  </si>
  <si>
    <t xml:space="preserve">反映通过问卷调查测算群众满意度
</t>
  </si>
  <si>
    <t>1.最严格水资源管理：根据玉溪市年度实行最严格水资源管理制度考核工作方案,编制2024年最严格水资源管理工作考核自查报告及技术支撑材料完成省级对玉溪市最严格水资源考核，并组织成员单位完成市级对各县区的考核。
2.水资源公报技术服务：水资源公报市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作用。
3.水电站生态流量监控维护：按照中央环保督察相关要求及水利行业相关法律法规要求，对我市水电站生态流量进行维护监控。
4.取水口在线监测计量平台：按照《水利部关于强化取水口取水监测计量的意见》和有关标准规范要求，加强取水计量设施配备、安装、使用管理，提高取水量计量率和在线计量率。
5.水源地、水资源保护、水利业务工作。开展地下水监控系统维护，监测我市地下水水位、水温，有效保护我市地下水。根据省水利厅对州市稽察工作的要求，2025年度计划开展水利工程项目稽察2件。通过稽察及时查找水利工程建设中存在的问题并督促整改，进一步规范我市水利工程建设管理工作，提高县(市、区)水利建设管理水平。为进一步加强水利宣传工作，推进河(湖) 长制、防汛抗旱减灾、农村饮水安全、水土保持及依法治水、管水、用水、节水等工作的深入开展。服务群众满意度≥90.00%。</t>
  </si>
  <si>
    <t>租用生态流量监控平台</t>
  </si>
  <si>
    <t>反映租用生态流量监控平台数量</t>
  </si>
  <si>
    <t>1.最严格水资源管理：根据《玉溪市实行最严格水资源管理制度工作领导小组办公室关于印发玉溪市2022年度实行最严格水资源管理制度考核工作方案的函》(玉水函〔2022〕105号),编制《2021年最严格水资源管理工作考核自查报告》及技术支撑材料完成省级对玉溪市最严格水资源考核，并组织成员单位完成市级对各县区的考核。
2.水资源公报技术服务：水资源公报市指导各级水行政主管部门进行水资源综合规划编制、水中长期供求计划编制、水资源节约、保护和管理、水资源初始水权分配、节水型社会建设等工作的资料基础，成为水利部门履行社会管理和公共服务职责的信息平台和公众了解中国水资源状况的重要窗口，对支撑国家经济建设和社会发展起到了积极作用。
3.水电站生态流量监控维护：按照中央环保督查相关要求及水利行业相关法律法规要求，对我市水电站生态流量进行维护监控。
4.取水口在线监测计量平台：按照《水利部关于强化取水口取水监测计量的意见》和有关标准规范要求，加强取水计量设施配备、安装、使用管理，提高取水量计量率和在线计量率。
5.水源地、水资源保护、水利业务工作。开展地下水监控系统维护，监测我市地下水水位、水温，有效保护我市地下水。根据省水利厅对州市稽察工作的要求，2025年度计划开展水利工程项目稽察2件。通过稽察及时查找水利工程建设中存在的问题并督促整改，进一步规范我市水利工程建设管理工作，提高县(市、区)水利建设管理水平。为进一步加强水利宣传工作，推进河(湖) 长制、防汛抗旱减灾、农村饮水安全、水土保持及依法治水、管水、用水、节水等工作的深入开展。服务群众满意度≥90%。</t>
  </si>
  <si>
    <t>完成“十五五”规划全市9县区用水指标技术复核报告</t>
  </si>
  <si>
    <t>用水指标技术复核报告</t>
  </si>
  <si>
    <t>农田水利用系数编制</t>
  </si>
  <si>
    <t>反映农田水利用系数编制</t>
  </si>
  <si>
    <t>地下水监测</t>
  </si>
  <si>
    <t>监测我市地下水水位、水温，有效保护我市地下水。</t>
  </si>
  <si>
    <t>编制年度玉溪市水资源公报</t>
  </si>
  <si>
    <t>反映调反映最严格水资源考核报告编制个数 设立依据</t>
  </si>
  <si>
    <t>编制最严格水资源管理报告</t>
  </si>
  <si>
    <t>反映调反映最严格水资源考核报告编制个数</t>
  </si>
  <si>
    <t>水利工程项目稽察</t>
  </si>
  <si>
    <t>反映水利工程项目稽察</t>
  </si>
  <si>
    <t>水库水文资料的整编</t>
  </si>
  <si>
    <t>座</t>
  </si>
  <si>
    <t>反映水库水文资料的整编水库座数</t>
  </si>
  <si>
    <t>验收合格率</t>
  </si>
  <si>
    <t>反映工程验收合格情况</t>
  </si>
  <si>
    <t>方案编制通过率</t>
  </si>
  <si>
    <t>反映水库水文资料等编制验收合格率</t>
  </si>
  <si>
    <t>考核成果社会公开数</t>
  </si>
  <si>
    <t>水资源公报考核成果社会公开数</t>
  </si>
  <si>
    <t>群众满意度</t>
  </si>
  <si>
    <t>问卷调查</t>
  </si>
  <si>
    <t xml:space="preserve">为保障新平县白沙河水库、新元大型灌区、老里箐书库前期工作的顺利开展，按照市水利局与云南省水利水电投资有限公司签订前期工作经费使用协议约定，经研究，资金来源为云南省水利水电投资有限公司安排下拨的专项前期工作经费，合同协议金额4000.00万元,2025年预算安排110万元。2025年年度目标为：
1.编制项目可行性研究报告3个，相关专题报告大于等于54个；
2.可研报告编制时限按6个月控制，可研报告达到规范深度为100.00%，研究报告成果采纳率为100.00%；
3.为确保项目预期效益，严格按照水利行业规范，使用对象满意度90%以上。
</t>
  </si>
  <si>
    <t>编制可研报告数量</t>
  </si>
  <si>
    <t>反映完成可行性研究报告数量</t>
  </si>
  <si>
    <t>为保障新平县白沙河水库、新元大型灌区、老里箐书库前期工作的顺利开展，按照市水利局与云南省水利水电投资有限公司签订前期工作经费使用协议约定，经研究，资金来源为云南省水利水电投资有限公司安排下拨的专项前期工作经费，合同协议金额4000万元。经市水利局与云南省水利水电投资有限公司协商，争取新平县白沙河水库工程项目前期工作经费300万元、华宁老里菁水库扩建工程前期经费300万元、新元大型灌区前期工作经费400万元。2024年年度目标为：
1.编制项目可行性研究报告3个，相关专题报告大于等于54个；
2.可研报告编制时限按6个月控制，可研报告达到规范深度为100%，研究报告成果采纳率为100%；
3.为确保项目预期效益，严格按照水利行业规范，使用对象满意度90%以上。
目前除老李箐水库扩建工程前期经费110万元尾款未支付，其余已支付完，申请本次支付。</t>
  </si>
  <si>
    <t>编制初设报告数量</t>
  </si>
  <si>
    <t>反映完成初步设计报告数</t>
  </si>
  <si>
    <t>相关专题报告</t>
  </si>
  <si>
    <t>反映完成相关专题报告数量</t>
  </si>
  <si>
    <t>项目可研报告等验收通过率</t>
  </si>
  <si>
    <t>反映报告编制合格达标情况</t>
  </si>
  <si>
    <t>可研报告达到规范、规程要求的深度</t>
  </si>
  <si>
    <t>反映目标完成的时间控制的情况</t>
  </si>
  <si>
    <t>可行性研究报告完成的时限</t>
  </si>
  <si>
    <t>&lt;=</t>
  </si>
  <si>
    <t>月</t>
  </si>
  <si>
    <t>反映编制时效</t>
  </si>
  <si>
    <t>可研报告利用率</t>
  </si>
  <si>
    <t>反映可研报告利用效率情况</t>
  </si>
  <si>
    <t>受益人群满意度</t>
  </si>
  <si>
    <t>反映服务对象对政策研究工作的整体满意情况。
服务对象满意度=（对政策研究工作的整体满意的人数/问卷调查人数）*100%</t>
  </si>
  <si>
    <t>根据《财政部关于提前下达2024年水利发展资金预算的通知》（财农〔2023〕83号）、《云南省财政厅 云南省水利厅关于提前下达2024年中央水利发展资金预算的通知》（云财农〔2023〕195号）要求，本次下达的预算指标，主要用于实施山洪灾害防治县数9个，农村饮水工程维修养护数量112处，农村饮水工程维修养护覆盖服务人口16.00万人，小型水库工程维修养护座数259座，水土流失综合治理面积18.96平方公里，规模以上取水在线计量设施新建或改建数量13个，工程验收合格率100.00%，受益群众满意度大于等于90.00%。</t>
  </si>
  <si>
    <t>实施山洪灾害防治县数</t>
  </si>
  <si>
    <t xml:space="preserve">反映实施山洪灾害防治县数
</t>
  </si>
  <si>
    <t>根据《财政部关于提前下达2024年水利发展资金预算的通知》（财农〔2023〕83号）、《云南省财政厅 云南省水利厅关于提前下达2024年中央水利发展资金预算的通知》（云财农〔2023〕195号）要求，本次下达的预算指标，主要用于实施山洪灾害防治县数9个，农村饮水工程维修养护数量112处，农村饮水工程维修养护覆盖服务人口16万人，小型水库工程维修养护座数259座，水土流失综合治理面积18.96平方公里，规模以上取水在线计量设施新建或改建数量13个，工程验收合格率100%，受益群众满意度大于等于90%。</t>
  </si>
  <si>
    <t>农村饮水工程维修养护数量</t>
  </si>
  <si>
    <t xml:space="preserve">反映农村饮水工程维修养护数量
</t>
  </si>
  <si>
    <t>小型水库工程维修养护座数</t>
  </si>
  <si>
    <t xml:space="preserve">反映小型水库维修养护座数
</t>
  </si>
  <si>
    <t>规模以上取水在线计量设施新建或改建数量</t>
  </si>
  <si>
    <t xml:space="preserve">反映规模以上取水在线计量设施新建或改建数量
</t>
  </si>
  <si>
    <t>山洪灾害防治设施维修养护县数</t>
  </si>
  <si>
    <t xml:space="preserve">反映山洪灾害防治设施维修养护县数
</t>
  </si>
  <si>
    <t>程验收合格率</t>
  </si>
  <si>
    <t xml:space="preserve">反映工程验收情况
</t>
  </si>
  <si>
    <t>截至2026年6月底，完工项目初步验收率</t>
  </si>
  <si>
    <t>反映截至2026年6月底完工项目初步验收率</t>
  </si>
  <si>
    <t>已建工程是否存在质量问题</t>
  </si>
  <si>
    <t>否</t>
  </si>
  <si>
    <t>反映工程是否存在质量问题</t>
  </si>
  <si>
    <t>截至2025年底，投资完成比例</t>
  </si>
  <si>
    <t>反映截至2025年底投资完成比例</t>
  </si>
  <si>
    <t>截至2026年6月底，投资完成比例</t>
  </si>
  <si>
    <t>反映截至2026年6月底投资完成比例</t>
  </si>
  <si>
    <t>农村饮水工程维修养护覆盖服务人口</t>
  </si>
  <si>
    <t>万人</t>
  </si>
  <si>
    <t xml:space="preserve">反映农村饮水工程维修养护覆盖服务人口
</t>
  </si>
  <si>
    <t>山洪灾害防治保护人口数量</t>
  </si>
  <si>
    <t>反映山洪灾害防治保护人口数量</t>
  </si>
  <si>
    <t>其他水利工程设施维修养护覆盖服务人口</t>
  </si>
  <si>
    <t>反映其他水利工程设施维修养护覆盖服务人口</t>
  </si>
  <si>
    <t>水土流失综合治理面积</t>
  </si>
  <si>
    <t>平方公里</t>
  </si>
  <si>
    <t xml:space="preserve">反映水土流失综合治理面积
</t>
  </si>
  <si>
    <t>已建工程是否良性运行</t>
  </si>
  <si>
    <t>反映已建工程是否良性运行</t>
  </si>
  <si>
    <t>工程是否达到设计使用年限</t>
  </si>
  <si>
    <t xml:space="preserve">反映工程是否达到设计使用年限
</t>
  </si>
  <si>
    <t>受益群众满意度</t>
  </si>
  <si>
    <t xml:space="preserve">反映受益群众满意情况
</t>
  </si>
  <si>
    <t>元江县西拉河水库渠道配套工程，批复总投资6785.00万元，总工期24个月，已完成投资6154.46万元。省级应配套2035.00万元，市县按6:4比例配套，市级应配套2850.00万元(已拨付1100.00万元)，还需配套1750.00万元，2025年急需解决工资问题132.00万元。</t>
  </si>
  <si>
    <t>解决农村人口引水问题</t>
  </si>
  <si>
    <t>解决农村人口引水安全问题。</t>
  </si>
  <si>
    <t>批复总投资6785万元，总工期24个月，已完成投资6154.46万元。省级应配套2035万元，市县按6:4比例配套，市级应配套2850万元(已拨付1100万元)，还需配套1750万元，2025年急需解决工资问题132万元。</t>
  </si>
  <si>
    <t>解决牲畜引水安全问题</t>
  </si>
  <si>
    <t>万头</t>
  </si>
  <si>
    <t>解决牲畜引水安全问题。</t>
  </si>
  <si>
    <t>增加灌溉面积</t>
  </si>
  <si>
    <t>万亩</t>
  </si>
  <si>
    <t>增加灌溉面积。</t>
  </si>
  <si>
    <t>改善灌溉面积</t>
  </si>
  <si>
    <t>改善灌溉面积。</t>
  </si>
  <si>
    <t>服务群众满意度</t>
  </si>
  <si>
    <t>服务群众满意度。</t>
  </si>
  <si>
    <t>规划报告编制完成，并同步开展专题报告编制。支付编制技术服务费50.00万元。绩效指标：
1.可研报告1个，启动专题报告编制18个，编制时限分别按6个月、2个月控制，确保报告编制合格率100.00%；启动可研报告编制2个。
2.报告评审通过率为100.00%，规划报告达到规范深度为100.00%；
3.研究报告成果采纳率为100.00%；
4.为确保项目预期效益，严格按照水利行业规范，使用对象满意度90.00%以上。</t>
  </si>
  <si>
    <t>工程数量</t>
  </si>
  <si>
    <t>反映规划报告编制完成数量</t>
  </si>
  <si>
    <t>规划报告编制完成，并同步开展专题报告编制。支付编制技术服务费50万元。绩效指标：
1.可研报告1个，启动专题报告编制18个，编制时限分别按6个月、2个月控制，确保报告编制合格率100%；启动可研报告编制2个。
2.报告评审通过率为100%，规划报告达到规范深度为100%；
3.研究报告成果采纳率为100%；
4.为确保项目预期效益，严格按照水利行业规范，使用对象满意度90%以上。</t>
  </si>
  <si>
    <t>竣工验收合格率</t>
  </si>
  <si>
    <t>反映研究成果验收通过情况。
验收通过率=评审通过的研究成果/上报参加评审的研究成果数量*100%。</t>
  </si>
  <si>
    <t>设计变更率</t>
  </si>
  <si>
    <t>计划完工</t>
  </si>
  <si>
    <t>反映工程按计划完工情况。
计划完工率=实际完成工程项目个数/按计划应完成项目个数。</t>
  </si>
  <si>
    <t>计划开工</t>
  </si>
  <si>
    <t>综合使用率</t>
  </si>
  <si>
    <t>反映报告研究成果采纳情况</t>
  </si>
  <si>
    <t>编制完成玉溪市主要干流河道采砂规划（2026-2030）报告，并于2025年12月30日前经政府批准实施。通过编制采砂规划，进一步加强玉溪市河道采砂管理，规范河道采砂，确保防洪安全和河道度汛安全，建立良好的采砂秩序，在科学合理的范围内提供稳定的砂石资源。2025年绩效指标：1、数量指标：完成玉溪市主要干流河道采砂规划（2026-2030）报告；2、质量指标：玉溪市主要干流河道采砂规划（2026-2030）报告经政府批准实施；3、时效指标：2025年12月30日前，玉溪市主要干流河道采砂规划（2026-2030）报告经政府批准实施；4、成本指标：本次规划报告工作经费控制在300000.00元内；5、效益指标：河道采砂规划目的在于为建立良好的采砂秩序，规范河道采砂许可和管理提供坚实的依据，因此本次设置效益指标为规划期内避免禁采区采砂许可行为；6、满意度指标：玉溪市主要干流河道采砂规划（2026-2030）报告科学可靠，对所涉县级水利部进行满意度调查，满意结果大于90.00%。</t>
  </si>
  <si>
    <t>报告通过省水利厅复核同意</t>
  </si>
  <si>
    <t>完成玉溪市主要干流河道采砂规划（2026-2030）报告</t>
  </si>
  <si>
    <t>编制完成玉溪市主要干流河道采砂规划（2026-2030）报告，并于2025年12月30日前经政府批准实施。通过编制采砂规划，进一步加强玉溪市河道采砂管理，规范河道采砂，确保防洪安全和河道渡汛安全，建立良好的采砂秩序，在科学合理的范围内提供稳定的砂石资源。2025年绩效指标：1、数量指标：完成玉溪市主要干流河道采砂规划（2026-2030）报告；2、质量指标：玉溪市主要干流河道采砂规划（2026-2030）报告经政府批准实施；3、时效指标：2025年12月30日前，玉溪市主要干流河道采砂规划（2026-2030）报告经政府批准实施；4、成本指标：本次规划报告工作经费控制在300000元内；5、效益指标：河道采砂规划目的在于为建立良好的采砂秩序，规范河道采砂许可和管理提供坚实的依据，因此本次设置效益指标为规划期内避免禁采区采砂许可行为；6、满意度指标：玉溪市主要干流河道采砂规划（2026-2030）报告科学可靠，对所涉县级水利部进行满意度调查，满意结果大于90%；</t>
  </si>
  <si>
    <t>报告经政府批准实施</t>
  </si>
  <si>
    <t>玉溪市主要干流河道采砂规划报告（2026-2030）经政府批准实施</t>
  </si>
  <si>
    <t>2025年12月30日前报告经政府批准实施</t>
  </si>
  <si>
    <t>2025年12月30日</t>
  </si>
  <si>
    <t>年-月-日</t>
  </si>
  <si>
    <t>2025年12月30日前，玉溪市主要干流河道采砂规划（2026-2030）报告经政府批准实施；</t>
  </si>
  <si>
    <t>万元</t>
  </si>
  <si>
    <t>本次规划报告工作经费控制在30万元内</t>
  </si>
  <si>
    <t>禁采区采砂许可行为</t>
  </si>
  <si>
    <t>次</t>
  </si>
  <si>
    <t>河道采砂规划目的在于为建立良好的采砂秩序，规范河道采砂许可和管理提供坚实的依据。</t>
  </si>
  <si>
    <t>满意度调查</t>
  </si>
  <si>
    <t>玉溪市主要干流河道采砂规划（2026-2030）报告科学可靠，对所涉县级水利部进行满意度调查，满意结果大于90%；</t>
  </si>
  <si>
    <t>根据市人民政府批复的《玉溪市东风水库资产及经营权转让项目实施方案》，市水利局于4月20日签订《玉溪市东风水库资产及经营权转让协议》，东风水库资产及经营权转让资金7.53亿元，2024年上缴财政后余额4822.00万元，为市水利局在项目实施过程中应缴纳的税费。按期缴纳完成率100.00%，缴纳税费完成率100.00%，服务对象满意度大于满意结果大于90.00%。</t>
  </si>
  <si>
    <t>税费缴纳金额</t>
  </si>
  <si>
    <t>按税费缴纳计划确定</t>
  </si>
  <si>
    <t>缴纳税费金额</t>
  </si>
  <si>
    <t>根据市人民政府批复的《玉溪市东风水库资产及经营权转让项目实施方案》，市水利局于4月20日签订《玉溪市东风水库资产及经营权转让协议》，东风水库资产及经营权转让资金7.53亿元，2024年上缴财政后余额4822万元，为市水利局在项目实施过程中应缴纳的税费。</t>
  </si>
  <si>
    <t>按期缴纳完成率</t>
  </si>
  <si>
    <t>缴纳税费完成率</t>
  </si>
  <si>
    <t>完成2025年度全国水土保持规划实施情况考核评估工作玉溪市的资料收集、复核、汇总、上报工作，完成玉溪市水土保持目标责任对各县（区）考评工作，完成云南省水土保持目标责任考核玉溪市自评工作，编制完成《云南省水土保持目标责任考评玉溪市自评报告》、《玉溪市水土保持目标责任考评报告》、《全国水土保持规划实施情况考核评估工作玉溪市自评报告》。
完成玉溪市考评并通过全省考评。
各县（市、区）要完成年度计划新增水土流失面积治理175.00平方公里；技术服务单位对各县（市、区）上报的项目图斑内外业复核抽查比例要达90.00%以上，力争评估考核支撑性材料合格率100.00%；完成对9个县（市、区）的目标责任考核且市级水土保持目标责任考核自评达到2.80分以上（总分3.30分），受评单位服务满意度90.00%以上。</t>
  </si>
  <si>
    <t>水保规划和水保目标责任考核评估县份</t>
  </si>
  <si>
    <t>反映水保规划和水保目标责任考核评估县份数量</t>
  </si>
  <si>
    <t>完成2025年度全国水土保持规划实施情况考核评估工作玉溪市的资料收集、复核、汇总、上报工作，完成玉溪市水土保持目标责任对各县（区）考评工作，完成云南省水土保持目标责任考核玉溪市自评工作，编制完成《云南省水土保持目标责任考评玉溪市自评报告》、《玉溪市水土保持目标责任考评报告》、《全国水土保持规划实施情况考核评估工作玉溪市自评报告》。
完成玉溪市考评并通过全省考评。
各县（市、区）要完成年度计划新增水土流失面积治理175平方公里；技术服务单位对各县（市、区）上报的项目图斑内外业复核抽查比例要达90%以上，力争评估考核支撑性材料合格率100%；完成对9个县（市、区）的目标责任考核且市级水土保持目标责任考核自评达到2.8分以上（总分3.3分），受评单位服务满意度90%以上。</t>
  </si>
  <si>
    <t>内外业复核图斑抽查比例</t>
  </si>
  <si>
    <t>反映技术服务单位对各县（市、区）上报的项目图斑外业复核抽查比例</t>
  </si>
  <si>
    <t>支撑性材料合格率</t>
  </si>
  <si>
    <t>反映考核评估图表、图件等支撑材料质量</t>
  </si>
  <si>
    <t>市级目标责任考核自评分</t>
  </si>
  <si>
    <t>分</t>
  </si>
  <si>
    <t>反映市级水土保持目标责任考核自评得分</t>
  </si>
  <si>
    <t>完成年度新增水土流失治理面积</t>
  </si>
  <si>
    <t>反映各县区年度完成新增水土流失治理面积</t>
  </si>
  <si>
    <t>受评单位服务满意度</t>
  </si>
  <si>
    <t>反映受评单位服务满意度</t>
  </si>
  <si>
    <t>1.按照《云南省河长制办公室关于开展编制“一河（湖库渠）一策”方案（2021—2023）的通知》（云河长办发〔2021〕60号）和《2021年云南省全面推行河（湖）长制工作要点》（省总河长令第7号）要求，要按照《大纲》要求，完成28件州（市）级“一河（湖库渠）一策”方案编制，经州（市）及河（湖）长审定后印发实施。
2.“一河一策”方案、报告使用人数超过1900人。
3.流域内群众满意度达到90.00%以上。</t>
  </si>
  <si>
    <t>“一河一策”方案编制件数</t>
  </si>
  <si>
    <t>份</t>
  </si>
  <si>
    <t>反映按年度提交报告数量（26条河，2个水库）</t>
  </si>
  <si>
    <t>1.按照《云南省河长制办公室关于开展编制“一河（湖库渠）一策”方案（2021—2023）的通知》（云河长办发〔2021〕60号）和《2021年云南省全面推行河（湖）长制工作要点》（省总河长令第7号）要求，要按照《大纲》要求，完成28件州（市）级“一河（湖库渠）一策”方案编制，经州（市）及河（湖）长审定后印发实施。
2.“一河一策”方案、报告使用人数超过1900人。
3.流域内群众满意度达到90%以上。</t>
  </si>
  <si>
    <t>“一河一策”方案成果提交时间</t>
  </si>
  <si>
    <t>反映按照大纲要求内容编制“一河一策”成果提交时间</t>
  </si>
  <si>
    <t>反映28件“一河一策”通过专家评审的时间</t>
  </si>
  <si>
    <t>一河一策方案、报告使用人数</t>
  </si>
  <si>
    <t>人</t>
  </si>
  <si>
    <t>反映水质监测成果、方案、报告使用人数（市、县、乡、村级河长数量）</t>
  </si>
  <si>
    <t>流域内群众满意度</t>
  </si>
  <si>
    <t>反映流域内群众满意度</t>
  </si>
  <si>
    <t>预算06表</t>
  </si>
  <si>
    <t>2025年部门政府性基金预算支出预算表</t>
  </si>
  <si>
    <t>单位:元</t>
  </si>
  <si>
    <t>政府性基金预算支出</t>
  </si>
  <si>
    <t>此表为空表，2025年部门预算未安排政府性基金预算支出。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</si>
  <si>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</si>
  <si>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</si>
  <si>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</si>
  <si>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</si>
  <si>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</si>
  <si>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</si>
  <si>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</si>
  <si>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</si>
  <si>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</si>
  <si>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</si>
  <si>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</si>
  <si>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</si>
  <si>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车辆燃油服务</t>
  </si>
  <si>
    <t>批</t>
  </si>
  <si>
    <t>车辆保险</t>
  </si>
  <si>
    <t>年</t>
  </si>
  <si>
    <t>车辆维修服务</t>
  </si>
  <si>
    <t>印刷服务采购</t>
  </si>
  <si>
    <t>彩色打印机</t>
  </si>
  <si>
    <t>台</t>
  </si>
  <si>
    <t>生态流量监控平台服务费</t>
  </si>
  <si>
    <t>地下水监测服务</t>
  </si>
  <si>
    <t>物业管理服务</t>
  </si>
  <si>
    <t>预算08表</t>
  </si>
  <si>
    <t>2025年部门政府购买服务预算表</t>
  </si>
  <si>
    <t>政府购买服务项目</t>
  </si>
  <si>
    <t>政府购买服务目录</t>
  </si>
  <si>
    <t>水土保持方案等行政审批评估评审服务</t>
  </si>
  <si>
    <t>B0701 评审服务</t>
  </si>
  <si>
    <t>水资源公报</t>
  </si>
  <si>
    <t>A1603 行业统计分析服务</t>
  </si>
  <si>
    <t>生态流量监控平台服务</t>
  </si>
  <si>
    <t>A1703 监测服务</t>
  </si>
  <si>
    <t>用水指标技术复核</t>
  </si>
  <si>
    <t>B0702 评估和评价服务</t>
  </si>
  <si>
    <t>最严格水资源考核</t>
  </si>
  <si>
    <t>法律顾问服务</t>
  </si>
  <si>
    <t>B0101 法律顾问服务</t>
  </si>
  <si>
    <t>山洪灾害系统运行维护服务</t>
  </si>
  <si>
    <t>B1002 数据处理服务</t>
  </si>
  <si>
    <t>档案信息化建设服务</t>
  </si>
  <si>
    <t>B1202 档案管理服务</t>
  </si>
  <si>
    <t>气象资料技术服务</t>
  </si>
  <si>
    <t>水保规划及目标责任考核评估</t>
  </si>
  <si>
    <t>预算09-1表</t>
  </si>
  <si>
    <t>2025年市对下转移支付预算表</t>
  </si>
  <si>
    <t>单位名称（项目）</t>
  </si>
  <si>
    <t>地区</t>
  </si>
  <si>
    <t>政府性基金</t>
  </si>
  <si>
    <t>红塔区</t>
  </si>
  <si>
    <t>江川区</t>
  </si>
  <si>
    <t>澄江市</t>
  </si>
  <si>
    <t>通海县</t>
  </si>
  <si>
    <t>华宁县</t>
  </si>
  <si>
    <t>易门县</t>
  </si>
  <si>
    <t>峨山县</t>
  </si>
  <si>
    <t>新平县</t>
  </si>
  <si>
    <t>元江县</t>
  </si>
  <si>
    <t>高新区</t>
  </si>
  <si>
    <t>预算09-2表</t>
  </si>
  <si>
    <t>2025年市对下转移支付绩效目标表</t>
  </si>
  <si>
    <t>预算10表</t>
  </si>
  <si>
    <t>2025年新增资产配置表</t>
  </si>
  <si>
    <t>资产类别</t>
  </si>
  <si>
    <t>资产分类代码.名称</t>
  </si>
  <si>
    <t>资产名称</t>
  </si>
  <si>
    <t>计量单位</t>
  </si>
  <si>
    <t>财政部门批复数（元）</t>
  </si>
  <si>
    <t>单价</t>
  </si>
  <si>
    <t>金额</t>
  </si>
  <si>
    <t>设备</t>
  </si>
  <si>
    <t>A02021099 其他打印机</t>
  </si>
  <si>
    <t>打证彩色专用打印机</t>
  </si>
  <si>
    <t>预算11表</t>
  </si>
  <si>
    <t>2025年上级补助项目支出预算表</t>
  </si>
  <si>
    <t>上级补助</t>
  </si>
  <si>
    <t>此表为空表，2025年无上级补助项目支出。</t>
  </si>
  <si>
    <t>预算12表</t>
  </si>
  <si>
    <t>2025年部门项目支出中期规划预算表</t>
  </si>
  <si>
    <t>项目级次</t>
  </si>
  <si>
    <t>2025年</t>
  </si>
  <si>
    <t>2026年</t>
  </si>
  <si>
    <t>2027年</t>
  </si>
  <si>
    <t>322 民生类</t>
  </si>
  <si>
    <t>下级</t>
  </si>
  <si>
    <t>313 事业发展类</t>
  </si>
  <si>
    <t>本级</t>
  </si>
  <si>
    <t>312 民生类</t>
  </si>
  <si>
    <t>311 专项业务类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</si>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</sst>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 numFmtId="181" formatCode="0.00_ "/>
    <numFmt numFmtId="182" formatCode="0_ "/>
  </numFmts>
  <fonts count="43">
    <font>
      <sz val="11"/>
      <color rgb="FF000000"/>
      <name val="宋体"/>
      <charset val="134"/>
      <scheme val="minor"/>
    </font>
    <font>
      <sz val="11"/>
      <color theme="1"/>
      <name val="宋体"/>
      <charset val="134"/>
      <scheme val="minor"/>
    </font>
    <font>
      <sz val="9.75"/>
      <color rgb="FF000000"/>
      <name val="SimSun"/>
      <charset val="134"/>
    </font>
    <font>
      <b/>
      <sz val="21"/>
      <color rgb="FF000000"/>
      <name val="宋体"/>
      <charset val="134"/>
    </font>
    <font>
      <sz val="9"/>
      <color rgb="FF000000"/>
      <name val="宋体"/>
      <charset val="134"/>
    </font>
    <font>
      <sz val="11"/>
      <color rgb="FF000000"/>
      <name val="宋体"/>
      <charset val="134"/>
    </font>
    <font>
      <sz val="10"/>
      <color rgb="FF000000"/>
      <name val="SimSun"/>
      <charset val="134"/>
    </font>
    <font>
      <sz val="9"/>
      <color rgb="FF000000"/>
      <name val="SimSun"/>
      <charset val="134"/>
    </font>
    <font>
      <sz val="9"/>
      <color theme="1"/>
      <name val="宋体"/>
      <charset val="134"/>
    </font>
    <font>
      <b/>
      <sz val="23"/>
      <color rgb="FF000000"/>
      <name val="宋体"/>
      <charset val="134"/>
    </font>
    <font>
      <sz val="10"/>
      <color rgb="FF000000"/>
      <name val="宋体"/>
      <charset val="134"/>
    </font>
    <font>
      <sz val="9.75"/>
      <color rgb="FF000000"/>
      <name val="宋体"/>
      <charset val="134"/>
    </font>
    <font>
      <sz val="11"/>
      <name val="宋体"/>
      <charset val="134"/>
      <scheme val="minor"/>
    </font>
    <font>
      <sz val="9"/>
      <name val="宋体"/>
      <charset val="134"/>
    </font>
    <font>
      <b/>
      <sz val="23.25"/>
      <name val="宋体"/>
      <charset val="134"/>
    </font>
    <font>
      <sz val="9.75"/>
      <name val="宋体"/>
      <charset val="134"/>
    </font>
    <font>
      <sz val="9.75"/>
      <name val="SimSun"/>
      <charset val="134"/>
    </font>
    <font>
      <b/>
      <sz val="23.25"/>
      <color rgb="FF000000"/>
      <name val="宋体"/>
      <charset val="134"/>
    </font>
    <font>
      <b/>
      <sz val="24"/>
      <color rgb="FF000000"/>
      <name val="宋体"/>
      <charset val="134"/>
    </font>
    <font>
      <b/>
      <sz val="22"/>
      <color rgb="FF000000"/>
      <name val="宋体"/>
      <charset val="134"/>
    </font>
    <font>
      <sz val="8.25"/>
      <color rgb="FF000000"/>
      <name val="宋体"/>
      <charset val="134"/>
    </font>
    <font>
      <sz val="9"/>
      <color rgb="FF000000"/>
      <name val="宋体"/>
      <charset val="134"/>
      <scheme val="minor"/>
    </font>
    <font>
      <sz val="9"/>
      <name val="SimSun"/>
      <charset val="134"/>
    </font>
    <font>
      <b/>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 fillId="2"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3" borderId="20" applyNumberFormat="0" applyAlignment="0" applyProtection="0">
      <alignment vertical="center"/>
    </xf>
    <xf numFmtId="0" fontId="33" fillId="4" borderId="21" applyNumberFormat="0" applyAlignment="0" applyProtection="0">
      <alignment vertical="center"/>
    </xf>
    <xf numFmtId="0" fontId="34" fillId="4" borderId="20" applyNumberFormat="0" applyAlignment="0" applyProtection="0">
      <alignment vertical="center"/>
    </xf>
    <xf numFmtId="0" fontId="35" fillId="5"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176" fontId="13" fillId="0" borderId="7">
      <alignment horizontal="right" vertical="center"/>
    </xf>
    <xf numFmtId="49" fontId="13" fillId="0" borderId="7">
      <alignment horizontal="left" vertical="center" wrapText="1"/>
    </xf>
    <xf numFmtId="176" fontId="13" fillId="0" borderId="7">
      <alignment horizontal="right" vertical="center"/>
    </xf>
    <xf numFmtId="177" fontId="13" fillId="0" borderId="7">
      <alignment horizontal="right" vertical="center"/>
    </xf>
    <xf numFmtId="178" fontId="13" fillId="0" borderId="7">
      <alignment horizontal="right" vertical="center"/>
    </xf>
    <xf numFmtId="179" fontId="13" fillId="0" borderId="7">
      <alignment horizontal="right" vertical="center"/>
    </xf>
    <xf numFmtId="10" fontId="13" fillId="0" borderId="7">
      <alignment horizontal="right" vertical="center"/>
    </xf>
    <xf numFmtId="180" fontId="13" fillId="0" borderId="7">
      <alignment horizontal="right" vertical="center"/>
    </xf>
  </cellStyleXfs>
  <cellXfs count="175">
    <xf numFmtId="0" fontId="0" fillId="0" borderId="0" xfId="0" applyFont="1">
      <alignment vertical="top"/>
    </xf>
    <xf numFmtId="0" fontId="1" fillId="0" borderId="0" xfId="0" applyFont="1" applyBorder="1" applyAlignment="1">
      <alignment horizontal="center" vertical="center"/>
    </xf>
    <xf numFmtId="0" fontId="2" fillId="0" borderId="0" xfId="0" applyFont="1" applyBorder="1" applyAlignment="1">
      <alignment horizontal="right" vertical="center"/>
    </xf>
    <xf numFmtId="49" fontId="2" fillId="0" borderId="0" xfId="0" applyNumberFormat="1" applyFont="1" applyBorder="1" applyAlignment="1">
      <alignment horizontal="right" vertical="center"/>
    </xf>
    <xf numFmtId="0" fontId="2" fillId="0" borderId="0" xfId="0" applyFont="1" applyBorder="1" applyAlignment="1" applyProtection="1">
      <alignment horizontal="right" vertical="center"/>
      <protection locked="0"/>
    </xf>
    <xf numFmtId="0" fontId="3" fillId="0" borderId="0" xfId="0" applyFont="1" applyBorder="1" applyAlignment="1">
      <alignment horizontal="center" vertical="center"/>
    </xf>
    <xf numFmtId="0" fontId="4"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applyAlignment="1"/>
    <xf numFmtId="0" fontId="6" fillId="0" borderId="0" xfId="0" applyFont="1" applyBorder="1" applyAlignment="1" applyProtection="1">
      <alignment horizontal="right"/>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7" xfId="0" applyFont="1" applyBorder="1" applyAlignment="1" applyProtection="1">
      <alignment horizontal="left" vertical="center" wrapText="1"/>
      <protection locked="0"/>
    </xf>
    <xf numFmtId="0" fontId="7" fillId="0" borderId="7" xfId="0" applyFont="1" applyBorder="1" applyAlignment="1" applyProtection="1">
      <alignment horizontal="left" vertical="center"/>
      <protection locked="0"/>
    </xf>
    <xf numFmtId="49" fontId="7" fillId="0" borderId="7" xfId="50" applyNumberFormat="1" applyFont="1" applyBorder="1">
      <alignment horizontal="left" vertical="center" wrapText="1"/>
    </xf>
    <xf numFmtId="176" fontId="8" fillId="0" borderId="7" xfId="0" applyNumberFormat="1" applyFont="1" applyBorder="1" applyAlignment="1">
      <alignment horizontal="right" vertical="center"/>
    </xf>
    <xf numFmtId="49" fontId="7" fillId="0" borderId="7" xfId="0" applyNumberFormat="1" applyFont="1" applyBorder="1" applyAlignment="1">
      <alignment horizontal="center" vertical="center" wrapText="1"/>
    </xf>
    <xf numFmtId="49" fontId="8" fillId="0" borderId="7" xfId="50" applyNumberFormat="1" applyFont="1" applyBorder="1">
      <alignment horizontal="left" vertic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0" xfId="0" applyFont="1" applyBorder="1" applyAlignment="1">
      <alignment horizontal="right" vertical="center"/>
    </xf>
    <xf numFmtId="49" fontId="7" fillId="0" borderId="0" xfId="0" applyNumberFormat="1" applyFont="1" applyBorder="1" applyAlignment="1">
      <alignment horizontal="right" vertical="center"/>
    </xf>
    <xf numFmtId="0" fontId="7"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10" fillId="0" borderId="0" xfId="0" applyFont="1" applyBorder="1" applyAlignment="1" applyProtection="1">
      <alignment horizontal="right"/>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pplyProtection="1">
      <alignment horizontal="center" vertical="center" wrapText="1"/>
      <protection locked="0"/>
    </xf>
    <xf numFmtId="0" fontId="11" fillId="0" borderId="5" xfId="0" applyFont="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pplyProtection="1">
      <alignment horizontal="center" vertical="center" wrapText="1"/>
      <protection locked="0"/>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pplyProtection="1">
      <alignment horizontal="center" vertical="center"/>
      <protection locked="0"/>
    </xf>
    <xf numFmtId="0" fontId="4" fillId="0" borderId="7" xfId="0" applyFont="1" applyBorder="1" applyAlignment="1">
      <alignment horizontal="left" vertical="center" wrapText="1"/>
    </xf>
    <xf numFmtId="0" fontId="4" fillId="0" borderId="7" xfId="0" applyFont="1" applyBorder="1" applyAlignment="1" applyProtection="1">
      <alignment horizontal="left" vertical="center" wrapText="1"/>
      <protection locked="0"/>
    </xf>
    <xf numFmtId="176" fontId="8" fillId="0" borderId="7" xfId="0" applyNumberFormat="1" applyFont="1" applyBorder="1" applyAlignment="1">
      <alignment horizontal="right" vertical="center" wrapText="1"/>
    </xf>
    <xf numFmtId="0" fontId="10" fillId="0" borderId="2" xfId="0" applyFont="1" applyBorder="1" applyAlignment="1" applyProtection="1">
      <alignment horizontal="center" vertical="center" wrapText="1"/>
      <protection locked="0"/>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2" fillId="0" borderId="0" xfId="0" applyFont="1" applyAlignment="1">
      <alignment horizontal="center" vertical="center"/>
    </xf>
    <xf numFmtId="49" fontId="13" fillId="0" borderId="0" xfId="50" applyNumberFormat="1" applyFont="1" applyBorder="1" applyAlignment="1">
      <alignment horizontal="right" vertical="center" wrapText="1"/>
    </xf>
    <xf numFmtId="49" fontId="14" fillId="0" borderId="0" xfId="50" applyNumberFormat="1" applyFont="1" applyBorder="1" applyAlignment="1">
      <alignment horizontal="center" vertical="center" wrapText="1"/>
    </xf>
    <xf numFmtId="49" fontId="13" fillId="0" borderId="0" xfId="50" applyNumberFormat="1" applyFont="1" applyBorder="1">
      <alignment horizontal="left" vertical="center" wrapText="1"/>
    </xf>
    <xf numFmtId="49" fontId="15" fillId="0" borderId="7"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3" fillId="0" borderId="7" xfId="0" applyNumberFormat="1" applyFont="1" applyBorder="1" applyAlignment="1">
      <alignment horizontal="left" vertical="center" wrapText="1"/>
    </xf>
    <xf numFmtId="49" fontId="13" fillId="0" borderId="7" xfId="0" applyNumberFormat="1" applyFont="1" applyBorder="1" applyAlignment="1">
      <alignment horizontal="center" vertical="center" wrapText="1"/>
    </xf>
    <xf numFmtId="180" fontId="13" fillId="0" borderId="7" xfId="0" applyNumberFormat="1" applyFont="1" applyBorder="1" applyAlignment="1">
      <alignment horizontal="right" vertical="center" wrapText="1"/>
    </xf>
    <xf numFmtId="176" fontId="13" fillId="0" borderId="7" xfId="0" applyNumberFormat="1" applyFont="1" applyBorder="1" applyAlignment="1">
      <alignment horizontal="right" vertical="center" wrapText="1"/>
    </xf>
    <xf numFmtId="0" fontId="17" fillId="0" borderId="0"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pplyProtection="1">
      <alignment horizontal="center" vertical="center"/>
      <protection locked="0"/>
    </xf>
    <xf numFmtId="0" fontId="11" fillId="0" borderId="7" xfId="0" applyFont="1" applyBorder="1" applyAlignment="1">
      <alignment horizontal="center" vertical="center" wrapText="1"/>
    </xf>
    <xf numFmtId="181" fontId="4" fillId="0" borderId="7" xfId="0" applyNumberFormat="1" applyFont="1" applyBorder="1" applyAlignment="1">
      <alignment horizontal="left" vertical="center" wrapText="1"/>
    </xf>
    <xf numFmtId="0" fontId="19"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wrapText="1"/>
    </xf>
    <xf numFmtId="0" fontId="10" fillId="0" borderId="0" xfId="0" applyFont="1" applyBorder="1" applyAlignment="1">
      <alignment horizontal="right" wrapText="1"/>
    </xf>
    <xf numFmtId="0" fontId="10" fillId="0" borderId="0" xfId="0" applyFont="1" applyBorder="1" applyAlignment="1">
      <alignment wrapText="1"/>
    </xf>
    <xf numFmtId="0" fontId="4" fillId="0" borderId="0" xfId="0" applyFont="1" applyBorder="1" applyAlignment="1" applyProtection="1">
      <alignment horizontal="right"/>
      <protection locked="0"/>
    </xf>
    <xf numFmtId="0" fontId="11"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right" vertical="center" wrapText="1"/>
    </xf>
    <xf numFmtId="0" fontId="20" fillId="0" borderId="0" xfId="0" applyFont="1" applyBorder="1" applyAlignment="1" applyProtection="1">
      <alignment horizontal="right" vertical="center" wrapText="1"/>
      <protection locked="0"/>
    </xf>
    <xf numFmtId="0" fontId="20" fillId="0" borderId="0" xfId="0" applyFont="1" applyBorder="1" applyAlignment="1" applyProtection="1">
      <alignment horizontal="right" vertical="center"/>
      <protection locked="0"/>
    </xf>
    <xf numFmtId="0" fontId="20" fillId="0" borderId="0" xfId="0" applyFont="1" applyBorder="1" applyAlignment="1">
      <alignment horizontal="right" vertical="center" wrapText="1"/>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4" fillId="0" borderId="0" xfId="0" applyFont="1" applyBorder="1" applyAlignment="1" applyProtection="1">
      <alignment vertical="top" wrapText="1"/>
      <protection locked="0"/>
    </xf>
    <xf numFmtId="0" fontId="4" fillId="0" borderId="0" xfId="0" applyFont="1" applyBorder="1" applyAlignment="1" applyProtection="1">
      <alignment horizontal="right" wrapText="1"/>
      <protection locked="0"/>
    </xf>
    <xf numFmtId="0" fontId="4" fillId="0" borderId="0" xfId="0" applyFont="1" applyBorder="1" applyAlignment="1">
      <alignment horizontal="right"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right"/>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protection locked="0"/>
    </xf>
    <xf numFmtId="0" fontId="11" fillId="0" borderId="4"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0" xfId="0" applyFont="1" applyBorder="1" applyAlignment="1" applyProtection="1">
      <alignment horizontal="center" vertical="center" wrapText="1"/>
      <protection locked="0"/>
    </xf>
    <xf numFmtId="0" fontId="11" fillId="0" borderId="11" xfId="0" applyFont="1" applyBorder="1" applyAlignment="1">
      <alignment horizontal="center" vertical="center" wrapText="1"/>
    </xf>
    <xf numFmtId="0" fontId="11" fillId="0" borderId="11" xfId="0" applyFont="1" applyBorder="1" applyAlignment="1" applyProtection="1">
      <alignment horizontal="center" vertical="center"/>
      <protection locked="0"/>
    </xf>
    <xf numFmtId="0" fontId="11" fillId="0" borderId="11" xfId="0" applyFont="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12"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12" xfId="0" applyFont="1" applyBorder="1" applyAlignment="1">
      <alignment horizontal="center" vertical="center"/>
    </xf>
    <xf numFmtId="0" fontId="11" fillId="0" borderId="12" xfId="0" applyFont="1" applyBorder="1" applyAlignment="1" applyProtection="1">
      <alignment horizontal="center" vertical="center"/>
      <protection locked="0"/>
    </xf>
    <xf numFmtId="0" fontId="4" fillId="0" borderId="12" xfId="0" applyFont="1" applyBorder="1" applyAlignment="1">
      <alignment horizontal="right" vertical="center"/>
    </xf>
    <xf numFmtId="176" fontId="4" fillId="0" borderId="7" xfId="0" applyNumberFormat="1" applyFont="1" applyBorder="1" applyAlignment="1">
      <alignment horizontal="right" vertical="center"/>
    </xf>
    <xf numFmtId="0" fontId="4" fillId="0" borderId="12" xfId="0" applyFont="1" applyBorder="1" applyAlignment="1">
      <alignment horizontal="center" vertical="center" wrapText="1"/>
    </xf>
    <xf numFmtId="180" fontId="8" fillId="0" borderId="7" xfId="56" applyNumberFormat="1" applyFont="1" applyBorder="1" applyAlignment="1">
      <alignment horizontal="center" vertical="center" wrapText="1"/>
    </xf>
    <xf numFmtId="0" fontId="1" fillId="0" borderId="0" xfId="0" applyFont="1" applyBorder="1" applyAlignment="1"/>
    <xf numFmtId="0" fontId="10" fillId="0" borderId="0" xfId="0" applyFont="1" applyBorder="1" applyAlignment="1">
      <alignment horizontal="right" vertical="center"/>
    </xf>
    <xf numFmtId="0" fontId="4" fillId="0" borderId="0" xfId="0" applyFont="1" applyBorder="1" applyAlignment="1" applyProtection="1">
      <alignment horizontal="left" vertical="center" wrapText="1"/>
      <protection locked="0"/>
    </xf>
    <xf numFmtId="0" fontId="5" fillId="0" borderId="0" xfId="0" applyFont="1" applyBorder="1" applyAlignment="1">
      <alignment horizontal="left" vertical="center" wrapText="1"/>
    </xf>
    <xf numFmtId="0" fontId="10" fillId="0" borderId="0" xfId="0" applyFont="1" applyBorder="1" applyAlignment="1">
      <alignment horizontal="right"/>
    </xf>
    <xf numFmtId="176" fontId="8" fillId="0" borderId="7" xfId="51" applyNumberFormat="1" applyFont="1" applyBorder="1">
      <alignment horizontal="right" vertical="center"/>
    </xf>
    <xf numFmtId="0" fontId="10" fillId="0" borderId="7" xfId="0" applyFont="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0" fillId="0" borderId="0" xfId="0" applyFont="1" applyAlignment="1">
      <alignment horizontal="left" vertical="top"/>
    </xf>
    <xf numFmtId="0" fontId="4" fillId="0" borderId="0" xfId="0" applyFont="1" applyBorder="1" applyAlignment="1" applyProtection="1">
      <alignment horizontal="right" vertical="center"/>
      <protection locked="0"/>
    </xf>
    <xf numFmtId="0" fontId="19" fillId="0" borderId="0" xfId="0" applyFont="1" applyBorder="1" applyAlignment="1">
      <alignment horizontal="center" vertical="center"/>
    </xf>
    <xf numFmtId="0" fontId="4" fillId="0" borderId="7" xfId="0" applyFont="1" applyBorder="1" applyAlignment="1">
      <alignment vertical="center" wrapText="1"/>
    </xf>
    <xf numFmtId="0" fontId="4" fillId="0" borderId="7" xfId="0" applyFont="1" applyBorder="1" applyAlignment="1" applyProtection="1">
      <alignment horizontal="center" vertical="center"/>
      <protection locked="0"/>
    </xf>
    <xf numFmtId="49" fontId="8" fillId="0" borderId="7" xfId="50" applyNumberFormat="1" applyFont="1" applyBorder="1" applyAlignment="1">
      <alignment horizontal="left" vertical="center" wrapText="1"/>
    </xf>
    <xf numFmtId="182" fontId="4" fillId="0" borderId="7" xfId="0" applyNumberFormat="1" applyFont="1" applyBorder="1" applyAlignment="1">
      <alignment horizontal="left" vertical="center" wrapText="1"/>
    </xf>
    <xf numFmtId="49" fontId="10" fillId="0" borderId="0" xfId="0" applyNumberFormat="1" applyFont="1" applyBorder="1" applyAlignment="1"/>
    <xf numFmtId="0" fontId="10" fillId="0" borderId="0" xfId="0" applyFont="1" applyBorder="1">
      <alignment vertical="top"/>
    </xf>
    <xf numFmtId="0" fontId="8" fillId="0" borderId="0" xfId="0" applyFont="1" applyBorder="1" applyAlignment="1">
      <alignment horizontal="left" vertical="center"/>
    </xf>
    <xf numFmtId="0" fontId="2" fillId="0" borderId="7" xfId="0" applyFont="1" applyBorder="1" applyAlignment="1">
      <alignment horizontal="center" vertical="center" wrapText="1"/>
    </xf>
    <xf numFmtId="0" fontId="10" fillId="0" borderId="7" xfId="0" applyFont="1" applyBorder="1" applyAlignment="1">
      <alignment horizontal="center" vertical="center"/>
    </xf>
    <xf numFmtId="49" fontId="8" fillId="0" borderId="7" xfId="0" applyNumberFormat="1" applyFont="1" applyBorder="1" applyAlignment="1">
      <alignment horizontal="left" vertical="center" wrapText="1"/>
    </xf>
    <xf numFmtId="49" fontId="12" fillId="0" borderId="7" xfId="50" applyNumberFormat="1" applyFont="1" applyBorder="1" applyAlignment="1">
      <alignment horizontal="center" vertical="center" wrapText="1"/>
    </xf>
    <xf numFmtId="49" fontId="13" fillId="0" borderId="7" xfId="50" applyNumberFormat="1" applyFont="1" applyBorder="1" applyAlignment="1">
      <alignment horizontal="right" vertical="center" wrapText="1"/>
    </xf>
    <xf numFmtId="49" fontId="14" fillId="0" borderId="7" xfId="50" applyNumberFormat="1" applyFont="1" applyBorder="1" applyAlignment="1">
      <alignment horizontal="center" vertical="center" wrapText="1"/>
    </xf>
    <xf numFmtId="49" fontId="13" fillId="0" borderId="7" xfId="50" applyNumberFormat="1" applyFont="1" applyBorder="1">
      <alignment horizontal="left" vertical="center" wrapText="1"/>
    </xf>
    <xf numFmtId="49" fontId="15" fillId="0" borderId="7" xfId="50" applyNumberFormat="1" applyFont="1" applyBorder="1" applyAlignment="1">
      <alignment horizontal="center" vertical="center" wrapText="1"/>
    </xf>
    <xf numFmtId="49" fontId="13" fillId="0" borderId="7" xfId="50" applyNumberFormat="1" applyFont="1" applyBorder="1" applyAlignment="1">
      <alignment horizontal="center" vertical="center" wrapText="1"/>
    </xf>
    <xf numFmtId="0" fontId="0" fillId="0" borderId="14" xfId="0" applyFont="1" applyBorder="1">
      <alignment vertical="top"/>
    </xf>
    <xf numFmtId="176" fontId="13" fillId="0" borderId="7" xfId="50" applyNumberFormat="1" applyFont="1" applyBorder="1" applyAlignment="1">
      <alignment horizontal="right" vertical="center" wrapText="1"/>
    </xf>
    <xf numFmtId="0" fontId="21" fillId="0" borderId="15" xfId="0" applyFont="1" applyBorder="1">
      <alignment vertical="top"/>
    </xf>
    <xf numFmtId="0" fontId="21" fillId="0" borderId="16" xfId="0" applyFont="1" applyBorder="1">
      <alignment vertical="top"/>
    </xf>
    <xf numFmtId="180" fontId="13" fillId="0" borderId="7" xfId="56" applyNumberFormat="1" applyFont="1" applyBorder="1" applyAlignment="1">
      <alignment horizontal="center" vertical="center" wrapText="1"/>
    </xf>
    <xf numFmtId="49" fontId="22" fillId="0" borderId="7" xfId="50" applyNumberFormat="1" applyFont="1" applyBorder="1" applyAlignment="1">
      <alignment horizontal="right" vertical="center" wrapText="1"/>
    </xf>
    <xf numFmtId="49" fontId="13" fillId="0" borderId="10" xfId="50" applyNumberFormat="1" applyFont="1" applyBorder="1" applyAlignment="1">
      <alignment horizontal="right" vertical="center" wrapText="1"/>
    </xf>
    <xf numFmtId="49" fontId="13" fillId="0" borderId="7" xfId="50" applyNumberFormat="1" applyFont="1" applyBorder="1" applyAlignment="1">
      <alignment horizontal="left" vertical="center" wrapText="1" indent="2"/>
    </xf>
    <xf numFmtId="49" fontId="13" fillId="0" borderId="7" xfId="50" applyNumberFormat="1" applyFont="1" applyBorder="1" applyAlignment="1">
      <alignment horizontal="left" vertical="center" wrapText="1" indent="4"/>
    </xf>
    <xf numFmtId="49" fontId="23" fillId="0" borderId="7" xfId="0" applyNumberFormat="1" applyFont="1" applyBorder="1" applyAlignment="1">
      <alignment horizontal="right" vertical="center" wrapText="1"/>
    </xf>
    <xf numFmtId="49" fontId="14" fillId="0" borderId="7" xfId="0" applyNumberFormat="1" applyFont="1" applyBorder="1" applyAlignment="1">
      <alignment horizontal="center" vertical="center" wrapText="1"/>
    </xf>
    <xf numFmtId="49" fontId="23" fillId="0" borderId="7" xfId="50" applyNumberFormat="1" applyFont="1" applyBorder="1">
      <alignment horizontal="left" vertical="center" wrapText="1"/>
    </xf>
    <xf numFmtId="176" fontId="13" fillId="0" borderId="7" xfId="0" applyNumberFormat="1" applyFont="1" applyBorder="1" applyAlignment="1">
      <alignment horizontal="right" vertical="center"/>
    </xf>
    <xf numFmtId="176" fontId="23" fillId="0" borderId="7" xfId="0" applyNumberFormat="1" applyFont="1" applyBorder="1" applyAlignment="1">
      <alignment horizontal="left" vertical="center"/>
    </xf>
    <xf numFmtId="176" fontId="13" fillId="0" borderId="7" xfId="51" applyNumberFormat="1" applyFont="1" applyBorder="1">
      <alignment horizontal="right" vertical="center"/>
    </xf>
    <xf numFmtId="176" fontId="13" fillId="0" borderId="7" xfId="0" applyNumberFormat="1" applyFont="1" applyBorder="1" applyAlignment="1">
      <alignment horizontal="left" vertical="center"/>
    </xf>
    <xf numFmtId="49" fontId="23" fillId="0" borderId="7" xfId="0" applyNumberFormat="1" applyFont="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workbookViewId="0">
      <pane ySplit="1" topLeftCell="A2" activePane="bottomLeft" state="frozen"/>
      <selection/>
      <selection pane="bottomLeft" activeCell="I8" sqref="I8"/>
    </sheetView>
  </sheetViews>
  <sheetFormatPr defaultColWidth="8.85" defaultRowHeight="15" customHeight="1" outlineLevelCol="3"/>
  <cols>
    <col min="1" max="2" width="28.575" customWidth="1"/>
    <col min="3" max="3" width="35.7" customWidth="1"/>
    <col min="4" max="4" width="28.575" customWidth="1"/>
  </cols>
  <sheetData>
    <row r="1" customHeight="1" spans="1:4">
      <c r="A1" s="56"/>
      <c r="B1" s="56"/>
      <c r="C1" s="56"/>
      <c r="D1" s="56"/>
    </row>
    <row r="2" ht="18.75" customHeight="1" spans="1:4">
      <c r="A2" s="153" t="s">
        <v>0</v>
      </c>
      <c r="B2" s="167"/>
      <c r="C2" s="167"/>
      <c r="D2" s="167"/>
    </row>
    <row r="3" ht="28.5" customHeight="1" spans="1:4">
      <c r="A3" s="168" t="s">
        <v>1</v>
      </c>
      <c r="B3" s="168"/>
      <c r="C3" s="168"/>
      <c r="D3" s="168"/>
    </row>
    <row r="4" ht="18.75" customHeight="1" spans="1:4">
      <c r="A4" s="155" t="s">
        <v>2</v>
      </c>
      <c r="B4" s="155"/>
      <c r="C4" s="155"/>
      <c r="D4" s="153" t="s">
        <v>3</v>
      </c>
    </row>
    <row r="5" ht="18.75" customHeight="1" spans="1:4">
      <c r="A5" s="156" t="s">
        <v>4</v>
      </c>
      <c r="B5" s="156"/>
      <c r="C5" s="156" t="s">
        <v>5</v>
      </c>
      <c r="D5" s="156"/>
    </row>
    <row r="6" ht="18.75" customHeight="1" spans="1:4">
      <c r="A6" s="156" t="s">
        <v>6</v>
      </c>
      <c r="B6" s="156" t="s">
        <v>7</v>
      </c>
      <c r="C6" s="156" t="s">
        <v>8</v>
      </c>
      <c r="D6" s="156" t="s">
        <v>7</v>
      </c>
    </row>
    <row r="7" ht="18.75" customHeight="1" spans="1:4">
      <c r="A7" s="155" t="s">
        <v>9</v>
      </c>
      <c r="B7" s="172">
        <v>62450247.11</v>
      </c>
      <c r="C7" s="173" t="str">
        <f>"一"&amp;"、"&amp;"社会保障和就业支出"</f>
        <v>一、社会保障和就业支出</v>
      </c>
      <c r="D7" s="172">
        <v>5565015.36</v>
      </c>
    </row>
    <row r="8" ht="18.75" customHeight="1" spans="1:4">
      <c r="A8" s="155" t="s">
        <v>10</v>
      </c>
      <c r="B8" s="172"/>
      <c r="C8" s="173" t="str">
        <f>"二"&amp;"、"&amp;"卫生健康支出"</f>
        <v>二、卫生健康支出</v>
      </c>
      <c r="D8" s="172">
        <v>1427187.39</v>
      </c>
    </row>
    <row r="9" ht="18.75" customHeight="1" spans="1:4">
      <c r="A9" s="155" t="s">
        <v>11</v>
      </c>
      <c r="B9" s="172"/>
      <c r="C9" s="173" t="str">
        <f>"一"&amp;"、"&amp;"节能环保支出"</f>
        <v>一、节能环保支出</v>
      </c>
      <c r="D9" s="172">
        <v>2940959.03</v>
      </c>
    </row>
    <row r="10" ht="18.75" customHeight="1" spans="1:4">
      <c r="A10" s="155" t="s">
        <v>12</v>
      </c>
      <c r="B10" s="172"/>
      <c r="C10" s="173" t="str">
        <f>"三"&amp;"、"&amp;"农林水支出"</f>
        <v>三、农林水支出</v>
      </c>
      <c r="D10" s="172">
        <v>74950248.36</v>
      </c>
    </row>
    <row r="11" ht="18.75" customHeight="1" spans="1:4">
      <c r="A11" s="155" t="s">
        <v>13</v>
      </c>
      <c r="B11" s="172">
        <v>49539600</v>
      </c>
      <c r="C11" s="173" t="str">
        <f>"四"&amp;"、"&amp;"住房保障支出"</f>
        <v>四、住房保障支出</v>
      </c>
      <c r="D11" s="172">
        <v>979596</v>
      </c>
    </row>
    <row r="12" ht="18.75" customHeight="1" spans="1:4">
      <c r="A12" s="155" t="s">
        <v>14</v>
      </c>
      <c r="B12" s="172"/>
      <c r="C12" s="173" t="str">
        <f>"五"&amp;"、"&amp;"转移性支出"</f>
        <v>五、转移性支出</v>
      </c>
      <c r="D12" s="172">
        <v>37695000</v>
      </c>
    </row>
    <row r="13" ht="18.75" customHeight="1" spans="1:4">
      <c r="A13" s="155" t="s">
        <v>15</v>
      </c>
      <c r="B13" s="172"/>
      <c r="C13" s="155"/>
      <c r="D13" s="155"/>
    </row>
    <row r="14" ht="18.75" customHeight="1" spans="1:4">
      <c r="A14" s="155" t="s">
        <v>16</v>
      </c>
      <c r="B14" s="172"/>
      <c r="C14" s="155"/>
      <c r="D14" s="155"/>
    </row>
    <row r="15" ht="18.75" customHeight="1" spans="1:4">
      <c r="A15" s="155" t="s">
        <v>17</v>
      </c>
      <c r="B15" s="172"/>
      <c r="C15" s="155"/>
      <c r="D15" s="155"/>
    </row>
    <row r="16" ht="18.75" customHeight="1" spans="1:4">
      <c r="A16" s="155" t="s">
        <v>18</v>
      </c>
      <c r="B16" s="172">
        <v>49539600</v>
      </c>
      <c r="C16" s="155"/>
      <c r="D16" s="155"/>
    </row>
    <row r="17" ht="18.75" customHeight="1" spans="1:4">
      <c r="A17" s="174" t="s">
        <v>19</v>
      </c>
      <c r="B17" s="172">
        <v>111989847.11</v>
      </c>
      <c r="C17" s="174" t="s">
        <v>20</v>
      </c>
      <c r="D17" s="172">
        <v>123558006.14</v>
      </c>
    </row>
    <row r="18" ht="18.75" customHeight="1" spans="1:4">
      <c r="A18" s="169" t="s">
        <v>21</v>
      </c>
      <c r="B18" s="155"/>
      <c r="C18" s="169" t="s">
        <v>22</v>
      </c>
      <c r="D18" s="155"/>
    </row>
    <row r="19" ht="18.75" customHeight="1" spans="1:4">
      <c r="A19" s="62" t="s">
        <v>23</v>
      </c>
      <c r="B19" s="172">
        <v>11568159.03</v>
      </c>
      <c r="C19" s="62" t="s">
        <v>23</v>
      </c>
      <c r="D19" s="172"/>
    </row>
    <row r="20" ht="18.75" customHeight="1" spans="1:4">
      <c r="A20" s="62" t="s">
        <v>24</v>
      </c>
      <c r="B20" s="172"/>
      <c r="C20" s="62" t="s">
        <v>24</v>
      </c>
      <c r="D20" s="172"/>
    </row>
    <row r="21" ht="18.75" customHeight="1" spans="1:4">
      <c r="A21" s="174" t="s">
        <v>25</v>
      </c>
      <c r="B21" s="172">
        <v>123558006.14</v>
      </c>
      <c r="C21" s="174" t="s">
        <v>26</v>
      </c>
      <c r="D21" s="172">
        <v>123558006.14</v>
      </c>
    </row>
  </sheetData>
  <mergeCells count="5">
    <mergeCell ref="A2:D2"/>
    <mergeCell ref="A3:D3"/>
    <mergeCell ref="A4:C4"/>
    <mergeCell ref="A5:B5"/>
    <mergeCell ref="C5:D5"/>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0"/>
  <sheetViews>
    <sheetView showZeros="0" workbookViewId="0">
      <pane ySplit="1" topLeftCell="A2" activePane="bottomLeft" state="frozen"/>
      <selection/>
      <selection pane="bottomLeft" activeCell="B23" sqref="B23"/>
    </sheetView>
  </sheetViews>
  <sheetFormatPr defaultColWidth="9.14166666666667" defaultRowHeight="14.25" customHeight="1" outlineLevelCol="5"/>
  <cols>
    <col min="1" max="1" width="29.025" customWidth="1"/>
    <col min="2" max="2" width="28.6" customWidth="1"/>
    <col min="3" max="3" width="31.6" customWidth="1"/>
    <col min="4" max="6" width="33.45" customWidth="1"/>
  </cols>
  <sheetData>
    <row r="1" customHeight="1" spans="1:6">
      <c r="A1" s="1"/>
      <c r="B1" s="1"/>
      <c r="C1" s="1"/>
      <c r="D1" s="1"/>
      <c r="E1" s="1"/>
      <c r="F1" s="1"/>
    </row>
    <row r="2" ht="15.75" customHeight="1" spans="1:6">
      <c r="B2" s="131"/>
      <c r="F2" s="132" t="s">
        <v>605</v>
      </c>
    </row>
    <row r="3" ht="28.5" customHeight="1" spans="1:6">
      <c r="A3" s="34" t="s">
        <v>606</v>
      </c>
      <c r="B3" s="34"/>
      <c r="C3" s="34"/>
      <c r="D3" s="34"/>
      <c r="E3" s="34"/>
      <c r="F3" s="34"/>
    </row>
    <row r="4" ht="15" customHeight="1" spans="1:6">
      <c r="A4" s="133" t="s">
        <v>2</v>
      </c>
      <c r="B4" s="134"/>
      <c r="C4" s="134"/>
      <c r="D4" s="73"/>
      <c r="E4" s="73"/>
      <c r="F4" s="135" t="s">
        <v>607</v>
      </c>
    </row>
    <row r="5" ht="18.75" customHeight="1" spans="1:6">
      <c r="A5" s="37" t="s">
        <v>138</v>
      </c>
      <c r="B5" s="37" t="s">
        <v>68</v>
      </c>
      <c r="C5" s="37" t="s">
        <v>69</v>
      </c>
      <c r="D5" s="38" t="s">
        <v>608</v>
      </c>
      <c r="E5" s="48"/>
      <c r="F5" s="48"/>
    </row>
    <row r="6" ht="30" customHeight="1" spans="1:6">
      <c r="A6" s="47"/>
      <c r="B6" s="47"/>
      <c r="C6" s="47"/>
      <c r="D6" s="38" t="s">
        <v>31</v>
      </c>
      <c r="E6" s="48" t="s">
        <v>72</v>
      </c>
      <c r="F6" s="48" t="s">
        <v>73</v>
      </c>
    </row>
    <row r="7" ht="16.5" customHeight="1" spans="1:6">
      <c r="A7" s="48">
        <v>1</v>
      </c>
      <c r="B7" s="48">
        <v>2</v>
      </c>
      <c r="C7" s="48">
        <v>3</v>
      </c>
      <c r="D7" s="48">
        <v>4</v>
      </c>
      <c r="E7" s="48">
        <v>5</v>
      </c>
      <c r="F7" s="48">
        <v>6</v>
      </c>
    </row>
    <row r="8" ht="20.25" customHeight="1" spans="1:6">
      <c r="A8" s="50"/>
      <c r="B8" s="50"/>
      <c r="C8" s="50"/>
      <c r="D8" s="25"/>
      <c r="E8" s="136"/>
      <c r="F8" s="136"/>
    </row>
    <row r="9" ht="17.25" customHeight="1" spans="1:6">
      <c r="A9" s="137" t="s">
        <v>328</v>
      </c>
      <c r="B9" s="138"/>
      <c r="C9" s="138" t="s">
        <v>328</v>
      </c>
      <c r="D9" s="136"/>
      <c r="E9" s="136"/>
      <c r="F9" s="136"/>
    </row>
    <row r="10" customHeight="1" spans="1:6">
      <c r="A10" s="139" t="s">
        <v>609</v>
      </c>
      <c r="B10" s="139"/>
      <c r="C10" s="139"/>
    </row>
  </sheetData>
  <mergeCells count="8">
    <mergeCell ref="A3:F3"/>
    <mergeCell ref="A4:E4"/>
    <mergeCell ref="D5:F5"/>
    <mergeCell ref="A9:C9"/>
    <mergeCell ref="A10:C10"/>
    <mergeCell ref="A5:A6"/>
    <mergeCell ref="B5:B6"/>
    <mergeCell ref="C5:C6"/>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1"/>
  <sheetViews>
    <sheetView showZeros="0" workbookViewId="0">
      <pane ySplit="1" topLeftCell="A4" activePane="bottomLeft" state="frozen"/>
      <selection/>
      <selection pane="bottomLeft" activeCell="D23" sqref="D23"/>
    </sheetView>
  </sheetViews>
  <sheetFormatPr defaultColWidth="9.14166666666667" defaultRowHeight="14.25" customHeight="1"/>
  <cols>
    <col min="1" max="1" width="29.575" customWidth="1"/>
    <col min="2" max="2" width="21.7166666666667" customWidth="1"/>
    <col min="3" max="3" width="35.275" customWidth="1"/>
    <col min="4" max="4" width="7.71666666666667" customWidth="1"/>
    <col min="5" max="5" width="10.275" customWidth="1"/>
    <col min="6" max="6" width="14.8416666666667" customWidth="1"/>
    <col min="7" max="7" width="14.1416666666667" customWidth="1"/>
    <col min="8" max="11" width="14.75" customWidth="1"/>
    <col min="12" max="16" width="12.575" customWidth="1"/>
    <col min="17" max="17" width="10.4166666666667" customWidth="1"/>
  </cols>
  <sheetData>
    <row r="1" customHeight="1" spans="1:17">
      <c r="A1" s="1"/>
      <c r="B1" s="1"/>
      <c r="C1" s="1"/>
      <c r="D1" s="1"/>
      <c r="E1" s="1"/>
      <c r="F1" s="1"/>
      <c r="G1" s="1"/>
      <c r="H1" s="1"/>
      <c r="I1" s="1"/>
      <c r="J1" s="1"/>
      <c r="K1" s="1"/>
      <c r="L1" s="1"/>
      <c r="M1" s="1"/>
      <c r="N1" s="1"/>
      <c r="O1" s="1"/>
      <c r="P1" s="1"/>
      <c r="Q1" s="1"/>
    </row>
    <row r="2" ht="13.5" customHeight="1" spans="1:17">
      <c r="A2" s="31" t="s">
        <v>610</v>
      </c>
      <c r="B2" s="31"/>
      <c r="C2" s="31"/>
      <c r="D2" s="31"/>
      <c r="E2" s="31"/>
      <c r="F2" s="31"/>
      <c r="G2" s="31"/>
      <c r="H2" s="31"/>
      <c r="I2" s="31"/>
      <c r="J2" s="31"/>
      <c r="K2" s="31"/>
      <c r="L2" s="31"/>
      <c r="M2" s="31"/>
      <c r="N2" s="31"/>
      <c r="O2" s="33"/>
      <c r="P2" s="33"/>
      <c r="Q2" s="31"/>
    </row>
    <row r="3" ht="27.75" customHeight="1" spans="1:17">
      <c r="A3" s="71" t="s">
        <v>611</v>
      </c>
      <c r="B3" s="34"/>
      <c r="C3" s="34"/>
      <c r="D3" s="34"/>
      <c r="E3" s="34"/>
      <c r="F3" s="34"/>
      <c r="G3" s="34"/>
      <c r="H3" s="34"/>
      <c r="I3" s="34"/>
      <c r="J3" s="34"/>
      <c r="K3" s="85"/>
      <c r="L3" s="34"/>
      <c r="M3" s="34"/>
      <c r="N3" s="34"/>
      <c r="O3" s="85"/>
      <c r="P3" s="85"/>
      <c r="Q3" s="34"/>
    </row>
    <row r="4" ht="18.75" customHeight="1" spans="1:17">
      <c r="A4" s="110" t="s">
        <v>2</v>
      </c>
      <c r="B4" s="8"/>
      <c r="C4" s="8"/>
      <c r="D4" s="8"/>
      <c r="E4" s="8"/>
      <c r="F4" s="8"/>
      <c r="G4" s="8"/>
      <c r="H4" s="8"/>
      <c r="I4" s="8"/>
      <c r="J4" s="8"/>
      <c r="O4" s="76"/>
      <c r="P4" s="76"/>
      <c r="Q4" s="111" t="s">
        <v>3</v>
      </c>
    </row>
    <row r="5" ht="15.75" customHeight="1" spans="1:17">
      <c r="A5" s="37" t="s">
        <v>612</v>
      </c>
      <c r="B5" s="112" t="s">
        <v>613</v>
      </c>
      <c r="C5" s="112" t="s">
        <v>614</v>
      </c>
      <c r="D5" s="112" t="s">
        <v>615</v>
      </c>
      <c r="E5" s="112" t="s">
        <v>616</v>
      </c>
      <c r="F5" s="112" t="s">
        <v>617</v>
      </c>
      <c r="G5" s="113" t="s">
        <v>145</v>
      </c>
      <c r="H5" s="113"/>
      <c r="I5" s="113"/>
      <c r="J5" s="113"/>
      <c r="K5" s="114"/>
      <c r="L5" s="113"/>
      <c r="M5" s="113"/>
      <c r="N5" s="113"/>
      <c r="O5" s="115"/>
      <c r="P5" s="114"/>
      <c r="Q5" s="116"/>
    </row>
    <row r="6" ht="17.25" customHeight="1" spans="1:17">
      <c r="A6" s="43"/>
      <c r="B6" s="117"/>
      <c r="C6" s="117"/>
      <c r="D6" s="117"/>
      <c r="E6" s="117"/>
      <c r="F6" s="117"/>
      <c r="G6" s="117" t="s">
        <v>31</v>
      </c>
      <c r="H6" s="117" t="s">
        <v>34</v>
      </c>
      <c r="I6" s="117" t="s">
        <v>618</v>
      </c>
      <c r="J6" s="117" t="s">
        <v>619</v>
      </c>
      <c r="K6" s="118" t="s">
        <v>620</v>
      </c>
      <c r="L6" s="119" t="s">
        <v>621</v>
      </c>
      <c r="M6" s="119"/>
      <c r="N6" s="119"/>
      <c r="O6" s="120"/>
      <c r="P6" s="121"/>
      <c r="Q6" s="122"/>
    </row>
    <row r="7" ht="54" customHeight="1" spans="1:17">
      <c r="A7" s="46"/>
      <c r="B7" s="122"/>
      <c r="C7" s="122"/>
      <c r="D7" s="122"/>
      <c r="E7" s="122"/>
      <c r="F7" s="122"/>
      <c r="G7" s="122"/>
      <c r="H7" s="122" t="s">
        <v>33</v>
      </c>
      <c r="I7" s="122"/>
      <c r="J7" s="122"/>
      <c r="K7" s="123"/>
      <c r="L7" s="122" t="s">
        <v>33</v>
      </c>
      <c r="M7" s="122" t="s">
        <v>40</v>
      </c>
      <c r="N7" s="122" t="s">
        <v>152</v>
      </c>
      <c r="O7" s="124" t="s">
        <v>42</v>
      </c>
      <c r="P7" s="123" t="s">
        <v>43</v>
      </c>
      <c r="Q7" s="122" t="s">
        <v>44</v>
      </c>
    </row>
    <row r="8" ht="15" customHeight="1" spans="1:17">
      <c r="A8" s="47">
        <v>1</v>
      </c>
      <c r="B8" s="125">
        <v>2</v>
      </c>
      <c r="C8" s="125">
        <v>3</v>
      </c>
      <c r="D8" s="125">
        <v>4</v>
      </c>
      <c r="E8" s="125">
        <v>5</v>
      </c>
      <c r="F8" s="125">
        <v>6</v>
      </c>
      <c r="G8" s="126">
        <v>7</v>
      </c>
      <c r="H8" s="126">
        <v>8</v>
      </c>
      <c r="I8" s="126">
        <v>9</v>
      </c>
      <c r="J8" s="126">
        <v>10</v>
      </c>
      <c r="K8" s="126">
        <v>11</v>
      </c>
      <c r="L8" s="126">
        <v>12</v>
      </c>
      <c r="M8" s="126">
        <v>13</v>
      </c>
      <c r="N8" s="126">
        <v>14</v>
      </c>
      <c r="O8" s="126">
        <v>15</v>
      </c>
      <c r="P8" s="126">
        <v>16</v>
      </c>
      <c r="Q8" s="126">
        <v>17</v>
      </c>
    </row>
    <row r="9" ht="21" customHeight="1" spans="1:17">
      <c r="A9" s="105" t="s">
        <v>282</v>
      </c>
      <c r="B9" s="106"/>
      <c r="C9" s="106"/>
      <c r="D9" s="106"/>
      <c r="E9" s="127"/>
      <c r="F9" s="128">
        <v>381400</v>
      </c>
      <c r="G9" s="52">
        <v>381400</v>
      </c>
      <c r="H9" s="52">
        <v>381400</v>
      </c>
      <c r="I9" s="52"/>
      <c r="J9" s="52"/>
      <c r="K9" s="52"/>
      <c r="L9" s="52"/>
      <c r="M9" s="52"/>
      <c r="N9" s="52"/>
      <c r="O9" s="52"/>
      <c r="P9" s="52"/>
      <c r="Q9" s="52"/>
    </row>
    <row r="10" ht="21" customHeight="1" spans="1:17">
      <c r="A10" s="105" t="str">
        <f t="shared" ref="A10:A14" si="0">"      "&amp;"公车购置及运维费"</f>
        <v>      公车购置及运维费</v>
      </c>
      <c r="B10" s="106" t="s">
        <v>622</v>
      </c>
      <c r="C10" s="106" t="str">
        <f t="shared" ref="C10:C13" si="1">"C23120302"&amp;"  "&amp;"车辆加油、添加燃料服务"</f>
        <v>C23120302  车辆加油、添加燃料服务</v>
      </c>
      <c r="D10" s="129" t="s">
        <v>623</v>
      </c>
      <c r="E10" s="130">
        <v>1</v>
      </c>
      <c r="F10" s="25">
        <v>30200</v>
      </c>
      <c r="G10" s="52">
        <v>30200</v>
      </c>
      <c r="H10" s="52">
        <v>30200</v>
      </c>
      <c r="I10" s="52"/>
      <c r="J10" s="52"/>
      <c r="K10" s="52"/>
      <c r="L10" s="52"/>
      <c r="M10" s="52"/>
      <c r="N10" s="52"/>
      <c r="O10" s="52"/>
      <c r="P10" s="52"/>
      <c r="Q10" s="52"/>
    </row>
    <row r="11" ht="21" customHeight="1" spans="1:17">
      <c r="A11" s="105" t="str">
        <f t="shared" si="0"/>
        <v>      公车购置及运维费</v>
      </c>
      <c r="B11" s="106" t="s">
        <v>624</v>
      </c>
      <c r="C11" s="106" t="str">
        <f t="shared" ref="C11:C14" si="2">"C1804010201"&amp;"  "&amp;"机动车保险服务"</f>
        <v>C1804010201  机动车保险服务</v>
      </c>
      <c r="D11" s="129" t="s">
        <v>625</v>
      </c>
      <c r="E11" s="130">
        <v>1</v>
      </c>
      <c r="F11" s="25">
        <v>6000</v>
      </c>
      <c r="G11" s="52">
        <v>6000</v>
      </c>
      <c r="H11" s="52">
        <v>6000</v>
      </c>
      <c r="I11" s="52"/>
      <c r="J11" s="52"/>
      <c r="K11" s="52"/>
      <c r="L11" s="52"/>
      <c r="M11" s="52"/>
      <c r="N11" s="52"/>
      <c r="O11" s="52"/>
      <c r="P11" s="52"/>
      <c r="Q11" s="52"/>
    </row>
    <row r="12" ht="21" customHeight="1" spans="1:17">
      <c r="A12" s="105" t="str">
        <f t="shared" si="0"/>
        <v>      公车购置及运维费</v>
      </c>
      <c r="B12" s="106" t="s">
        <v>626</v>
      </c>
      <c r="C12" s="106" t="str">
        <f>"C23120301"&amp;"  "&amp;"车辆维修和保养服务"</f>
        <v>C23120301  车辆维修和保养服务</v>
      </c>
      <c r="D12" s="129" t="s">
        <v>623</v>
      </c>
      <c r="E12" s="130">
        <v>1</v>
      </c>
      <c r="F12" s="25">
        <v>26000</v>
      </c>
      <c r="G12" s="52">
        <v>26000</v>
      </c>
      <c r="H12" s="52">
        <v>26000</v>
      </c>
      <c r="I12" s="52"/>
      <c r="J12" s="52"/>
      <c r="K12" s="52"/>
      <c r="L12" s="52"/>
      <c r="M12" s="52"/>
      <c r="N12" s="52"/>
      <c r="O12" s="52"/>
      <c r="P12" s="52"/>
      <c r="Q12" s="52"/>
    </row>
    <row r="13" ht="21" customHeight="1" spans="1:17">
      <c r="A13" s="105" t="str">
        <f t="shared" si="0"/>
        <v>      公车购置及运维费</v>
      </c>
      <c r="B13" s="106" t="s">
        <v>622</v>
      </c>
      <c r="C13" s="106" t="str">
        <f t="shared" si="1"/>
        <v>C23120302  车辆加油、添加燃料服务</v>
      </c>
      <c r="D13" s="129" t="s">
        <v>623</v>
      </c>
      <c r="E13" s="130">
        <v>1</v>
      </c>
      <c r="F13" s="25">
        <v>60200</v>
      </c>
      <c r="G13" s="52">
        <v>60200</v>
      </c>
      <c r="H13" s="52">
        <v>60200</v>
      </c>
      <c r="I13" s="52"/>
      <c r="J13" s="52"/>
      <c r="K13" s="52"/>
      <c r="L13" s="52"/>
      <c r="M13" s="52"/>
      <c r="N13" s="52"/>
      <c r="O13" s="52"/>
      <c r="P13" s="52"/>
      <c r="Q13" s="52"/>
    </row>
    <row r="14" ht="21" customHeight="1" spans="1:17">
      <c r="A14" s="105" t="str">
        <f t="shared" si="0"/>
        <v>      公车购置及运维费</v>
      </c>
      <c r="B14" s="106" t="s">
        <v>624</v>
      </c>
      <c r="C14" s="106" t="str">
        <f t="shared" si="2"/>
        <v>C1804010201  机动车保险服务</v>
      </c>
      <c r="D14" s="129" t="s">
        <v>625</v>
      </c>
      <c r="E14" s="130">
        <v>1</v>
      </c>
      <c r="F14" s="25">
        <v>9000</v>
      </c>
      <c r="G14" s="52">
        <v>9000</v>
      </c>
      <c r="H14" s="52">
        <v>9000</v>
      </c>
      <c r="I14" s="52"/>
      <c r="J14" s="52"/>
      <c r="K14" s="52"/>
      <c r="L14" s="52"/>
      <c r="M14" s="52"/>
      <c r="N14" s="52"/>
      <c r="O14" s="52"/>
      <c r="P14" s="52"/>
      <c r="Q14" s="52"/>
    </row>
    <row r="15" ht="21" customHeight="1" spans="1:17">
      <c r="A15" s="105" t="str">
        <f t="shared" ref="A15:A16" si="3">"      "&amp;"一般公用经费"</f>
        <v>      一般公用经费</v>
      </c>
      <c r="B15" s="106" t="s">
        <v>627</v>
      </c>
      <c r="C15" s="106" t="str">
        <f>"C2309019901"&amp;"  "&amp;"公文用纸、资料汇编、信封印刷服务"</f>
        <v>C2309019901  公文用纸、资料汇编、信封印刷服务</v>
      </c>
      <c r="D15" s="129" t="s">
        <v>623</v>
      </c>
      <c r="E15" s="130">
        <v>1</v>
      </c>
      <c r="F15" s="25">
        <v>10000</v>
      </c>
      <c r="G15" s="52">
        <v>10000</v>
      </c>
      <c r="H15" s="52">
        <v>10000</v>
      </c>
      <c r="I15" s="52"/>
      <c r="J15" s="52"/>
      <c r="K15" s="52"/>
      <c r="L15" s="52"/>
      <c r="M15" s="52"/>
      <c r="N15" s="52"/>
      <c r="O15" s="52"/>
      <c r="P15" s="52"/>
      <c r="Q15" s="52"/>
    </row>
    <row r="16" ht="21" customHeight="1" spans="1:17">
      <c r="A16" s="105" t="str">
        <f t="shared" si="3"/>
        <v>      一般公用经费</v>
      </c>
      <c r="B16" s="106" t="s">
        <v>628</v>
      </c>
      <c r="C16" s="106" t="str">
        <f>"A02021004"&amp;"  "&amp;"A4彩色打印机"</f>
        <v>A02021004  A4彩色打印机</v>
      </c>
      <c r="D16" s="129" t="s">
        <v>629</v>
      </c>
      <c r="E16" s="130">
        <v>1</v>
      </c>
      <c r="F16" s="25">
        <v>4000</v>
      </c>
      <c r="G16" s="52">
        <v>4000</v>
      </c>
      <c r="H16" s="52">
        <v>4000</v>
      </c>
      <c r="I16" s="52"/>
      <c r="J16" s="52"/>
      <c r="K16" s="52"/>
      <c r="L16" s="52"/>
      <c r="M16" s="52"/>
      <c r="N16" s="52"/>
      <c r="O16" s="52"/>
      <c r="P16" s="52"/>
      <c r="Q16" s="52"/>
    </row>
    <row r="17" ht="21" customHeight="1" spans="1:17">
      <c r="A17" s="105" t="str">
        <f t="shared" ref="A17:A18" si="4">"      "&amp;"市级水资源管理经费"</f>
        <v>      市级水资源管理经费</v>
      </c>
      <c r="B17" s="106" t="s">
        <v>630</v>
      </c>
      <c r="C17" s="106" t="str">
        <f t="shared" ref="C17:C18" si="5">"C17010200"&amp;"  "&amp;"网络接入服务"</f>
        <v>C17010200  网络接入服务</v>
      </c>
      <c r="D17" s="129" t="s">
        <v>625</v>
      </c>
      <c r="E17" s="130">
        <v>1</v>
      </c>
      <c r="F17" s="25">
        <v>70000</v>
      </c>
      <c r="G17" s="52">
        <v>70000</v>
      </c>
      <c r="H17" s="52">
        <v>70000</v>
      </c>
      <c r="I17" s="52"/>
      <c r="J17" s="52"/>
      <c r="K17" s="52"/>
      <c r="L17" s="52"/>
      <c r="M17" s="52"/>
      <c r="N17" s="52"/>
      <c r="O17" s="52"/>
      <c r="P17" s="52"/>
      <c r="Q17" s="52"/>
    </row>
    <row r="18" ht="21" customHeight="1" spans="1:17">
      <c r="A18" s="105" t="str">
        <f t="shared" si="4"/>
        <v>      市级水资源管理经费</v>
      </c>
      <c r="B18" s="106" t="s">
        <v>631</v>
      </c>
      <c r="C18" s="106" t="str">
        <f t="shared" si="5"/>
        <v>C17010200  网络接入服务</v>
      </c>
      <c r="D18" s="129" t="s">
        <v>625</v>
      </c>
      <c r="E18" s="130">
        <v>1</v>
      </c>
      <c r="F18" s="25">
        <v>80000</v>
      </c>
      <c r="G18" s="52">
        <v>80000</v>
      </c>
      <c r="H18" s="52">
        <v>80000</v>
      </c>
      <c r="I18" s="52"/>
      <c r="J18" s="52"/>
      <c r="K18" s="52"/>
      <c r="L18" s="52"/>
      <c r="M18" s="52"/>
      <c r="N18" s="52"/>
      <c r="O18" s="52"/>
      <c r="P18" s="52"/>
      <c r="Q18" s="52"/>
    </row>
    <row r="19" ht="21" customHeight="1" spans="1:17">
      <c r="A19" s="105" t="str">
        <f>"      "&amp;"水利业务工作经费"</f>
        <v>      水利业务工作经费</v>
      </c>
      <c r="B19" s="106" t="s">
        <v>632</v>
      </c>
      <c r="C19" s="106" t="str">
        <f t="shared" ref="C19:C20" si="6">"C21040001"&amp;"  "&amp;"物业管理服务"</f>
        <v>C21040001  物业管理服务</v>
      </c>
      <c r="D19" s="129" t="s">
        <v>625</v>
      </c>
      <c r="E19" s="130">
        <v>1</v>
      </c>
      <c r="F19" s="25">
        <v>5500</v>
      </c>
      <c r="G19" s="52">
        <v>5500</v>
      </c>
      <c r="H19" s="52">
        <v>5500</v>
      </c>
      <c r="I19" s="52"/>
      <c r="J19" s="52"/>
      <c r="K19" s="52"/>
      <c r="L19" s="52"/>
      <c r="M19" s="52"/>
      <c r="N19" s="52"/>
      <c r="O19" s="52"/>
      <c r="P19" s="52"/>
      <c r="Q19" s="52"/>
    </row>
    <row r="20" ht="21" customHeight="1" spans="1:17">
      <c r="A20" s="105" t="str">
        <f>"      "&amp;"物业管理费"</f>
        <v>      物业管理费</v>
      </c>
      <c r="B20" s="106" t="s">
        <v>632</v>
      </c>
      <c r="C20" s="106" t="str">
        <f t="shared" si="6"/>
        <v>C21040001  物业管理服务</v>
      </c>
      <c r="D20" s="129" t="s">
        <v>625</v>
      </c>
      <c r="E20" s="130">
        <v>1</v>
      </c>
      <c r="F20" s="25">
        <v>80500</v>
      </c>
      <c r="G20" s="52">
        <v>80500</v>
      </c>
      <c r="H20" s="52">
        <v>80500</v>
      </c>
      <c r="I20" s="52"/>
      <c r="J20" s="52"/>
      <c r="K20" s="52"/>
      <c r="L20" s="52"/>
      <c r="M20" s="52"/>
      <c r="N20" s="52"/>
      <c r="O20" s="52"/>
      <c r="P20" s="52"/>
      <c r="Q20" s="52"/>
    </row>
    <row r="21" ht="21" customHeight="1" spans="1:17">
      <c r="A21" s="107" t="s">
        <v>328</v>
      </c>
      <c r="B21" s="108"/>
      <c r="C21" s="108"/>
      <c r="D21" s="108"/>
      <c r="E21" s="127"/>
      <c r="F21" s="128">
        <v>381400</v>
      </c>
      <c r="G21" s="52">
        <v>381400</v>
      </c>
      <c r="H21" s="52">
        <v>381400</v>
      </c>
      <c r="I21" s="52"/>
      <c r="J21" s="52"/>
      <c r="K21" s="52"/>
      <c r="L21" s="52"/>
      <c r="M21" s="52"/>
      <c r="N21" s="52"/>
      <c r="O21" s="52"/>
      <c r="P21" s="52"/>
      <c r="Q21" s="52"/>
    </row>
  </sheetData>
  <mergeCells count="17">
    <mergeCell ref="A2:Q2"/>
    <mergeCell ref="A3:Q3"/>
    <mergeCell ref="A4:E4"/>
    <mergeCell ref="G5:Q5"/>
    <mergeCell ref="L6:Q6"/>
    <mergeCell ref="A21:E21"/>
    <mergeCell ref="A5:A7"/>
    <mergeCell ref="B5:B7"/>
    <mergeCell ref="C5:C7"/>
    <mergeCell ref="D5:D7"/>
    <mergeCell ref="E5:E7"/>
    <mergeCell ref="F5:F7"/>
    <mergeCell ref="G6:G7"/>
    <mergeCell ref="H6:H7"/>
    <mergeCell ref="I6:I7"/>
    <mergeCell ref="J6:J7"/>
    <mergeCell ref="K6:K7"/>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22"/>
  <sheetViews>
    <sheetView showZeros="0" workbookViewId="0">
      <pane ySplit="1" topLeftCell="A2" activePane="bottomLeft" state="frozen"/>
      <selection/>
      <selection pane="bottomLeft" activeCell="B13" sqref="B13"/>
    </sheetView>
  </sheetViews>
  <sheetFormatPr defaultColWidth="9.14166666666667" defaultRowHeight="14.25" customHeight="1"/>
  <cols>
    <col min="1" max="1" width="31.4166666666667" customWidth="1"/>
    <col min="2" max="2" width="21.7166666666667" customWidth="1"/>
    <col min="3" max="3" width="26.7166666666667" customWidth="1"/>
    <col min="4" max="14" width="16.6" customWidth="1"/>
  </cols>
  <sheetData>
    <row r="1" customHeight="1" spans="1:14">
      <c r="A1" s="1"/>
      <c r="B1" s="1"/>
      <c r="C1" s="1"/>
      <c r="D1" s="1"/>
      <c r="E1" s="1"/>
      <c r="F1" s="1"/>
      <c r="G1" s="1"/>
      <c r="H1" s="1"/>
      <c r="I1" s="1"/>
      <c r="J1" s="1"/>
      <c r="K1" s="1"/>
      <c r="L1" s="1"/>
      <c r="M1" s="1"/>
      <c r="N1" s="1"/>
    </row>
    <row r="2" ht="13.5" customHeight="1" spans="1:14">
      <c r="A2" s="79" t="s">
        <v>633</v>
      </c>
      <c r="B2" s="79"/>
      <c r="C2" s="79"/>
      <c r="D2" s="79"/>
      <c r="E2" s="79"/>
      <c r="F2" s="79"/>
      <c r="G2" s="79"/>
      <c r="H2" s="80"/>
      <c r="I2" s="79"/>
      <c r="J2" s="79"/>
      <c r="K2" s="79"/>
      <c r="L2" s="81"/>
      <c r="M2" s="80"/>
      <c r="N2" s="82"/>
    </row>
    <row r="3" ht="27.75" customHeight="1" spans="1:14">
      <c r="A3" s="71" t="s">
        <v>634</v>
      </c>
      <c r="B3" s="83"/>
      <c r="C3" s="83"/>
      <c r="D3" s="83"/>
      <c r="E3" s="83"/>
      <c r="F3" s="83"/>
      <c r="G3" s="83"/>
      <c r="H3" s="84"/>
      <c r="I3" s="83"/>
      <c r="J3" s="83"/>
      <c r="K3" s="83"/>
      <c r="L3" s="85"/>
      <c r="M3" s="84"/>
      <c r="N3" s="83"/>
    </row>
    <row r="4" ht="18.75" customHeight="1" spans="1:14">
      <c r="A4" s="72" t="s">
        <v>2</v>
      </c>
      <c r="B4" s="73"/>
      <c r="C4" s="73"/>
      <c r="D4" s="73"/>
      <c r="E4" s="73"/>
      <c r="F4" s="73"/>
      <c r="G4" s="73"/>
      <c r="H4" s="86"/>
      <c r="I4" s="75"/>
      <c r="J4" s="75"/>
      <c r="K4" s="75"/>
      <c r="L4" s="76"/>
      <c r="M4" s="87"/>
      <c r="N4" s="88" t="s">
        <v>3</v>
      </c>
    </row>
    <row r="5" ht="15.75" customHeight="1" spans="1:14">
      <c r="A5" s="89" t="s">
        <v>612</v>
      </c>
      <c r="B5" s="90" t="s">
        <v>635</v>
      </c>
      <c r="C5" s="90" t="s">
        <v>636</v>
      </c>
      <c r="D5" s="91" t="s">
        <v>145</v>
      </c>
      <c r="E5" s="91"/>
      <c r="F5" s="91"/>
      <c r="G5" s="91"/>
      <c r="H5" s="92"/>
      <c r="I5" s="91"/>
      <c r="J5" s="91"/>
      <c r="K5" s="91"/>
      <c r="L5" s="93"/>
      <c r="M5" s="92"/>
      <c r="N5" s="94"/>
    </row>
    <row r="6" ht="17.25" customHeight="1" spans="1:14">
      <c r="A6" s="95"/>
      <c r="B6" s="96"/>
      <c r="C6" s="96"/>
      <c r="D6" s="96" t="s">
        <v>31</v>
      </c>
      <c r="E6" s="96" t="s">
        <v>34</v>
      </c>
      <c r="F6" s="96" t="s">
        <v>618</v>
      </c>
      <c r="G6" s="96" t="s">
        <v>619</v>
      </c>
      <c r="H6" s="97" t="s">
        <v>620</v>
      </c>
      <c r="I6" s="98" t="s">
        <v>621</v>
      </c>
      <c r="J6" s="98"/>
      <c r="K6" s="98"/>
      <c r="L6" s="99"/>
      <c r="M6" s="100"/>
      <c r="N6" s="101"/>
    </row>
    <row r="7" ht="54" customHeight="1" spans="1:14">
      <c r="A7" s="102"/>
      <c r="B7" s="101"/>
      <c r="C7" s="101"/>
      <c r="D7" s="101"/>
      <c r="E7" s="101"/>
      <c r="F7" s="101"/>
      <c r="G7" s="101"/>
      <c r="H7" s="103"/>
      <c r="I7" s="101" t="s">
        <v>33</v>
      </c>
      <c r="J7" s="101" t="s">
        <v>40</v>
      </c>
      <c r="K7" s="101" t="s">
        <v>152</v>
      </c>
      <c r="L7" s="104" t="s">
        <v>42</v>
      </c>
      <c r="M7" s="103" t="s">
        <v>43</v>
      </c>
      <c r="N7" s="101" t="s">
        <v>44</v>
      </c>
    </row>
    <row r="8" ht="15" customHeight="1" spans="1:14">
      <c r="A8" s="102">
        <v>1</v>
      </c>
      <c r="B8" s="101">
        <v>2</v>
      </c>
      <c r="C8" s="101">
        <v>3</v>
      </c>
      <c r="D8" s="103">
        <v>4</v>
      </c>
      <c r="E8" s="103">
        <v>5</v>
      </c>
      <c r="F8" s="103">
        <v>6</v>
      </c>
      <c r="G8" s="103">
        <v>7</v>
      </c>
      <c r="H8" s="103">
        <v>8</v>
      </c>
      <c r="I8" s="103">
        <v>9</v>
      </c>
      <c r="J8" s="103">
        <v>10</v>
      </c>
      <c r="K8" s="103">
        <v>11</v>
      </c>
      <c r="L8" s="103">
        <v>12</v>
      </c>
      <c r="M8" s="103">
        <v>13</v>
      </c>
      <c r="N8" s="103">
        <v>14</v>
      </c>
    </row>
    <row r="9" ht="21" customHeight="1" spans="1:14">
      <c r="A9" s="105" t="s">
        <v>282</v>
      </c>
      <c r="B9" s="106"/>
      <c r="C9" s="106"/>
      <c r="D9" s="52">
        <v>1426950</v>
      </c>
      <c r="E9" s="52">
        <v>1426950</v>
      </c>
      <c r="F9" s="52"/>
      <c r="G9" s="52"/>
      <c r="H9" s="52"/>
      <c r="I9" s="52"/>
      <c r="J9" s="52"/>
      <c r="K9" s="52"/>
      <c r="L9" s="52"/>
      <c r="M9" s="52"/>
      <c r="N9" s="52"/>
    </row>
    <row r="10" ht="21" customHeight="1" spans="1:14">
      <c r="A10" s="105" t="str">
        <f>"    "&amp;"水土保持方案等行政审批事项评估评审专项资金"</f>
        <v>    水土保持方案等行政审批事项评估评审专项资金</v>
      </c>
      <c r="B10" s="106" t="s">
        <v>637</v>
      </c>
      <c r="C10" s="106" t="s">
        <v>638</v>
      </c>
      <c r="D10" s="52">
        <v>210000</v>
      </c>
      <c r="E10" s="52">
        <v>210000</v>
      </c>
      <c r="F10" s="52"/>
      <c r="G10" s="52"/>
      <c r="H10" s="52"/>
      <c r="I10" s="52"/>
      <c r="J10" s="52"/>
      <c r="K10" s="52"/>
      <c r="L10" s="52"/>
      <c r="M10" s="52"/>
      <c r="N10" s="52"/>
    </row>
    <row r="11" ht="21" customHeight="1" spans="1:14">
      <c r="A11" s="105" t="str">
        <f t="shared" ref="A11:A16" si="0">"    "&amp;"市级水资源管理经费"</f>
        <v>    市级水资源管理经费</v>
      </c>
      <c r="B11" s="106" t="s">
        <v>639</v>
      </c>
      <c r="C11" s="106" t="s">
        <v>640</v>
      </c>
      <c r="D11" s="52">
        <v>100000</v>
      </c>
      <c r="E11" s="52">
        <v>100000</v>
      </c>
      <c r="F11" s="52"/>
      <c r="G11" s="52"/>
      <c r="H11" s="52"/>
      <c r="I11" s="52"/>
      <c r="J11" s="52"/>
      <c r="K11" s="52"/>
      <c r="L11" s="52"/>
      <c r="M11" s="52"/>
      <c r="N11" s="52"/>
    </row>
    <row r="12" ht="21" customHeight="1" spans="1:14">
      <c r="A12" s="105" t="str">
        <f t="shared" si="0"/>
        <v>    市级水资源管理经费</v>
      </c>
      <c r="B12" s="106" t="s">
        <v>641</v>
      </c>
      <c r="C12" s="106" t="s">
        <v>642</v>
      </c>
      <c r="D12" s="52">
        <v>70000</v>
      </c>
      <c r="E12" s="52">
        <v>70000</v>
      </c>
      <c r="F12" s="52"/>
      <c r="G12" s="52"/>
      <c r="H12" s="52"/>
      <c r="I12" s="52"/>
      <c r="J12" s="52"/>
      <c r="K12" s="52"/>
      <c r="L12" s="52"/>
      <c r="M12" s="52"/>
      <c r="N12" s="52"/>
    </row>
    <row r="13" ht="21" customHeight="1" spans="1:14">
      <c r="A13" s="105" t="str">
        <f t="shared" si="0"/>
        <v>    市级水资源管理经费</v>
      </c>
      <c r="B13" s="106" t="s">
        <v>447</v>
      </c>
      <c r="C13" s="106" t="s">
        <v>640</v>
      </c>
      <c r="D13" s="52">
        <v>150000</v>
      </c>
      <c r="E13" s="52">
        <v>150000</v>
      </c>
      <c r="F13" s="52"/>
      <c r="G13" s="52"/>
      <c r="H13" s="52"/>
      <c r="I13" s="52"/>
      <c r="J13" s="52"/>
      <c r="K13" s="52"/>
      <c r="L13" s="52"/>
      <c r="M13" s="52"/>
      <c r="N13" s="52"/>
    </row>
    <row r="14" ht="21" customHeight="1" spans="1:14">
      <c r="A14" s="105" t="str">
        <f t="shared" si="0"/>
        <v>    市级水资源管理经费</v>
      </c>
      <c r="B14" s="106" t="s">
        <v>643</v>
      </c>
      <c r="C14" s="106" t="s">
        <v>644</v>
      </c>
      <c r="D14" s="52">
        <v>100000</v>
      </c>
      <c r="E14" s="52">
        <v>100000</v>
      </c>
      <c r="F14" s="52"/>
      <c r="G14" s="52"/>
      <c r="H14" s="52"/>
      <c r="I14" s="52"/>
      <c r="J14" s="52"/>
      <c r="K14" s="52"/>
      <c r="L14" s="52"/>
      <c r="M14" s="52"/>
      <c r="N14" s="52"/>
    </row>
    <row r="15" ht="21" customHeight="1" spans="1:14">
      <c r="A15" s="105" t="str">
        <f t="shared" si="0"/>
        <v>    市级水资源管理经费</v>
      </c>
      <c r="B15" s="106" t="s">
        <v>645</v>
      </c>
      <c r="C15" s="106" t="s">
        <v>640</v>
      </c>
      <c r="D15" s="52">
        <v>100000</v>
      </c>
      <c r="E15" s="52">
        <v>100000</v>
      </c>
      <c r="F15" s="52"/>
      <c r="G15" s="52"/>
      <c r="H15" s="52"/>
      <c r="I15" s="52"/>
      <c r="J15" s="52"/>
      <c r="K15" s="52"/>
      <c r="L15" s="52"/>
      <c r="M15" s="52"/>
      <c r="N15" s="52"/>
    </row>
    <row r="16" ht="21" customHeight="1" spans="1:14">
      <c r="A16" s="105" t="str">
        <f t="shared" si="0"/>
        <v>    市级水资源管理经费</v>
      </c>
      <c r="B16" s="106" t="s">
        <v>631</v>
      </c>
      <c r="C16" s="106" t="s">
        <v>642</v>
      </c>
      <c r="D16" s="52">
        <v>80000</v>
      </c>
      <c r="E16" s="52">
        <v>80000</v>
      </c>
      <c r="F16" s="52"/>
      <c r="G16" s="52"/>
      <c r="H16" s="52"/>
      <c r="I16" s="52"/>
      <c r="J16" s="52"/>
      <c r="K16" s="52"/>
      <c r="L16" s="52"/>
      <c r="M16" s="52"/>
      <c r="N16" s="52"/>
    </row>
    <row r="17" ht="21" customHeight="1" spans="1:14">
      <c r="A17" s="105" t="str">
        <f t="shared" ref="A17:A20" si="1">"    "&amp;"水利业务工作经费"</f>
        <v>    水利业务工作经费</v>
      </c>
      <c r="B17" s="106" t="s">
        <v>646</v>
      </c>
      <c r="C17" s="106" t="s">
        <v>647</v>
      </c>
      <c r="D17" s="52">
        <v>30000</v>
      </c>
      <c r="E17" s="52">
        <v>30000</v>
      </c>
      <c r="F17" s="52"/>
      <c r="G17" s="52"/>
      <c r="H17" s="52"/>
      <c r="I17" s="52"/>
      <c r="J17" s="52"/>
      <c r="K17" s="52"/>
      <c r="L17" s="52"/>
      <c r="M17" s="52"/>
      <c r="N17" s="52"/>
    </row>
    <row r="18" ht="21" customHeight="1" spans="1:14">
      <c r="A18" s="105" t="str">
        <f t="shared" si="1"/>
        <v>    水利业务工作经费</v>
      </c>
      <c r="B18" s="106" t="s">
        <v>648</v>
      </c>
      <c r="C18" s="106" t="s">
        <v>649</v>
      </c>
      <c r="D18" s="52">
        <v>120000</v>
      </c>
      <c r="E18" s="52">
        <v>120000</v>
      </c>
      <c r="F18" s="52"/>
      <c r="G18" s="52"/>
      <c r="H18" s="52"/>
      <c r="I18" s="52"/>
      <c r="J18" s="52"/>
      <c r="K18" s="52"/>
      <c r="L18" s="52"/>
      <c r="M18" s="52"/>
      <c r="N18" s="52"/>
    </row>
    <row r="19" ht="21" customHeight="1" spans="1:14">
      <c r="A19" s="105" t="str">
        <f t="shared" si="1"/>
        <v>    水利业务工作经费</v>
      </c>
      <c r="B19" s="106" t="s">
        <v>650</v>
      </c>
      <c r="C19" s="106" t="s">
        <v>651</v>
      </c>
      <c r="D19" s="52">
        <v>17000</v>
      </c>
      <c r="E19" s="52">
        <v>17000</v>
      </c>
      <c r="F19" s="52"/>
      <c r="G19" s="52"/>
      <c r="H19" s="52"/>
      <c r="I19" s="52"/>
      <c r="J19" s="52"/>
      <c r="K19" s="52"/>
      <c r="L19" s="52"/>
      <c r="M19" s="52"/>
      <c r="N19" s="52"/>
    </row>
    <row r="20" ht="21" customHeight="1" spans="1:14">
      <c r="A20" s="105" t="str">
        <f t="shared" si="1"/>
        <v>    水利业务工作经费</v>
      </c>
      <c r="B20" s="106" t="s">
        <v>652</v>
      </c>
      <c r="C20" s="106" t="s">
        <v>649</v>
      </c>
      <c r="D20" s="52">
        <v>40000</v>
      </c>
      <c r="E20" s="52">
        <v>40000</v>
      </c>
      <c r="F20" s="52"/>
      <c r="G20" s="52"/>
      <c r="H20" s="52"/>
      <c r="I20" s="52"/>
      <c r="J20" s="52"/>
      <c r="K20" s="52"/>
      <c r="L20" s="52"/>
      <c r="M20" s="52"/>
      <c r="N20" s="52"/>
    </row>
    <row r="21" ht="21" customHeight="1" spans="1:14">
      <c r="A21" s="105" t="str">
        <f>"    "&amp;"水保规划及目标责任考核评估专项资金"</f>
        <v>    水保规划及目标责任考核评估专项资金</v>
      </c>
      <c r="B21" s="106" t="s">
        <v>653</v>
      </c>
      <c r="C21" s="106" t="s">
        <v>644</v>
      </c>
      <c r="D21" s="52">
        <v>409950</v>
      </c>
      <c r="E21" s="52">
        <v>409950</v>
      </c>
      <c r="F21" s="52"/>
      <c r="G21" s="52"/>
      <c r="H21" s="52"/>
      <c r="I21" s="52"/>
      <c r="J21" s="52"/>
      <c r="K21" s="52"/>
      <c r="L21" s="52"/>
      <c r="M21" s="52"/>
      <c r="N21" s="52"/>
    </row>
    <row r="22" ht="21" customHeight="1" spans="1:14">
      <c r="A22" s="107" t="s">
        <v>328</v>
      </c>
      <c r="B22" s="108"/>
      <c r="C22" s="109"/>
      <c r="D22" s="52">
        <v>1426950</v>
      </c>
      <c r="E22" s="52">
        <v>1426950</v>
      </c>
      <c r="F22" s="52"/>
      <c r="G22" s="52"/>
      <c r="H22" s="52"/>
      <c r="I22" s="52"/>
      <c r="J22" s="52"/>
      <c r="K22" s="52"/>
      <c r="L22" s="52"/>
      <c r="M22" s="52"/>
      <c r="N22" s="52"/>
    </row>
  </sheetData>
  <mergeCells count="14">
    <mergeCell ref="A2:N2"/>
    <mergeCell ref="A3:N3"/>
    <mergeCell ref="A4:C4"/>
    <mergeCell ref="D5:N5"/>
    <mergeCell ref="I6:N6"/>
    <mergeCell ref="A22:C22"/>
    <mergeCell ref="A5:A7"/>
    <mergeCell ref="B5:B7"/>
    <mergeCell ref="C5:C7"/>
    <mergeCell ref="D6:D7"/>
    <mergeCell ref="E6:E7"/>
    <mergeCell ref="F6:F7"/>
    <mergeCell ref="G6:G7"/>
    <mergeCell ref="H6:H7"/>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2"/>
  <sheetViews>
    <sheetView showZeros="0" workbookViewId="0">
      <pane ySplit="1" topLeftCell="A2" activePane="bottomLeft" state="frozen"/>
      <selection/>
      <selection pane="bottomLeft" activeCell="A23" sqref="A23"/>
    </sheetView>
  </sheetViews>
  <sheetFormatPr defaultColWidth="9.14166666666667" defaultRowHeight="14.25" customHeight="1"/>
  <cols>
    <col min="1" max="1" width="76.2666666666667" customWidth="1"/>
    <col min="2" max="13" width="17.175" customWidth="1"/>
    <col min="14" max="14" width="17.025" customWidth="1"/>
  </cols>
  <sheetData>
    <row r="1" customHeight="1" spans="1:14">
      <c r="A1" s="1"/>
      <c r="B1" s="1"/>
      <c r="C1" s="1"/>
      <c r="D1" s="1"/>
      <c r="E1" s="1"/>
      <c r="F1" s="1"/>
      <c r="G1" s="1"/>
      <c r="H1" s="1"/>
      <c r="I1" s="1"/>
      <c r="J1" s="1"/>
      <c r="K1" s="1"/>
      <c r="L1" s="1"/>
      <c r="M1" s="1"/>
      <c r="N1" s="1"/>
    </row>
    <row r="2" ht="13.5" customHeight="1" spans="1:14">
      <c r="A2" s="31" t="s">
        <v>654</v>
      </c>
      <c r="B2" s="31"/>
      <c r="C2" s="31"/>
      <c r="D2" s="31"/>
      <c r="E2" s="31"/>
      <c r="F2" s="31"/>
      <c r="G2" s="31"/>
      <c r="H2" s="31"/>
      <c r="I2" s="31"/>
      <c r="J2" s="31"/>
      <c r="K2" s="31"/>
      <c r="L2" s="31"/>
      <c r="M2" s="31"/>
      <c r="N2" s="33"/>
    </row>
    <row r="3" ht="27.75" customHeight="1" spans="1:14">
      <c r="A3" s="71" t="s">
        <v>655</v>
      </c>
      <c r="B3" s="34"/>
      <c r="C3" s="34"/>
      <c r="D3" s="34"/>
      <c r="E3" s="34"/>
      <c r="F3" s="34"/>
      <c r="G3" s="34"/>
      <c r="H3" s="34"/>
      <c r="I3" s="34"/>
      <c r="J3" s="34"/>
      <c r="K3" s="34"/>
      <c r="L3" s="34"/>
      <c r="M3" s="34"/>
      <c r="N3" s="34"/>
    </row>
    <row r="4" ht="18" customHeight="1" spans="1:14">
      <c r="A4" s="72" t="s">
        <v>2</v>
      </c>
      <c r="B4" s="73"/>
      <c r="C4" s="73"/>
      <c r="D4" s="74"/>
      <c r="E4" s="75"/>
      <c r="F4" s="75"/>
      <c r="G4" s="75"/>
      <c r="H4" s="75"/>
      <c r="I4" s="75"/>
      <c r="N4" s="76" t="s">
        <v>3</v>
      </c>
    </row>
    <row r="5" ht="19.5" customHeight="1" spans="1:14">
      <c r="A5" s="38" t="s">
        <v>656</v>
      </c>
      <c r="B5" s="39" t="s">
        <v>145</v>
      </c>
      <c r="C5" s="40"/>
      <c r="D5" s="40"/>
      <c r="E5" s="39" t="s">
        <v>657</v>
      </c>
      <c r="F5" s="40"/>
      <c r="G5" s="40"/>
      <c r="H5" s="40"/>
      <c r="I5" s="40"/>
      <c r="J5" s="40"/>
      <c r="K5" s="40"/>
      <c r="L5" s="40"/>
      <c r="M5" s="40"/>
      <c r="N5" s="40"/>
    </row>
    <row r="6" ht="40.5" customHeight="1" spans="1:14">
      <c r="A6" s="47"/>
      <c r="B6" s="44" t="s">
        <v>31</v>
      </c>
      <c r="C6" s="37" t="s">
        <v>34</v>
      </c>
      <c r="D6" s="77" t="s">
        <v>658</v>
      </c>
      <c r="E6" s="48" t="s">
        <v>659</v>
      </c>
      <c r="F6" s="48" t="s">
        <v>660</v>
      </c>
      <c r="G6" s="48" t="s">
        <v>661</v>
      </c>
      <c r="H6" s="48" t="s">
        <v>662</v>
      </c>
      <c r="I6" s="48" t="s">
        <v>663</v>
      </c>
      <c r="J6" s="48" t="s">
        <v>664</v>
      </c>
      <c r="K6" s="48" t="s">
        <v>665</v>
      </c>
      <c r="L6" s="48" t="s">
        <v>666</v>
      </c>
      <c r="M6" s="48" t="s">
        <v>667</v>
      </c>
      <c r="N6" s="48" t="s">
        <v>668</v>
      </c>
    </row>
    <row r="7" ht="19.5" customHeight="1" spans="1:14">
      <c r="A7" s="48">
        <v>1</v>
      </c>
      <c r="B7" s="48">
        <v>2</v>
      </c>
      <c r="C7" s="48">
        <v>3</v>
      </c>
      <c r="D7" s="39">
        <v>4</v>
      </c>
      <c r="E7" s="48">
        <v>5</v>
      </c>
      <c r="F7" s="48">
        <v>6</v>
      </c>
      <c r="G7" s="48">
        <v>7</v>
      </c>
      <c r="H7" s="39">
        <v>8</v>
      </c>
      <c r="I7" s="48">
        <v>9</v>
      </c>
      <c r="J7" s="48">
        <v>10</v>
      </c>
      <c r="K7" s="48">
        <v>11</v>
      </c>
      <c r="L7" s="39">
        <v>12</v>
      </c>
      <c r="M7" s="48">
        <v>13</v>
      </c>
      <c r="N7" s="48">
        <v>14</v>
      </c>
    </row>
    <row r="8" ht="20.25" customHeight="1" spans="1:14">
      <c r="A8" s="50" t="s">
        <v>282</v>
      </c>
      <c r="B8" s="52">
        <v>2820000</v>
      </c>
      <c r="C8" s="52">
        <v>2820000</v>
      </c>
      <c r="D8" s="52"/>
      <c r="E8" s="52">
        <v>1500000</v>
      </c>
      <c r="F8" s="52"/>
      <c r="G8" s="52"/>
      <c r="H8" s="52"/>
      <c r="I8" s="52"/>
      <c r="J8" s="52"/>
      <c r="K8" s="52"/>
      <c r="L8" s="52"/>
      <c r="M8" s="52">
        <v>1320000</v>
      </c>
      <c r="N8" s="52"/>
    </row>
    <row r="9" ht="20.25" customHeight="1" spans="1:14">
      <c r="A9" s="50" t="str">
        <f>"      "&amp;"大矣资农田淹没大米赔偿资金"</f>
        <v>      大矣资农田淹没大米赔偿资金</v>
      </c>
      <c r="B9" s="52">
        <v>500000</v>
      </c>
      <c r="C9" s="52">
        <v>500000</v>
      </c>
      <c r="D9" s="52"/>
      <c r="E9" s="52">
        <v>500000</v>
      </c>
      <c r="F9" s="52"/>
      <c r="G9" s="52"/>
      <c r="H9" s="52"/>
      <c r="I9" s="52"/>
      <c r="J9" s="52"/>
      <c r="K9" s="52"/>
      <c r="L9" s="52"/>
      <c r="M9" s="52"/>
      <c r="N9" s="52"/>
    </row>
    <row r="10" ht="20.25" customHeight="1" spans="1:14">
      <c r="A10" s="50" t="str">
        <f>"      "&amp;"东风水库水体养殖补偿专项资金"</f>
        <v>      东风水库水体养殖补偿专项资金</v>
      </c>
      <c r="B10" s="52">
        <v>1000000</v>
      </c>
      <c r="C10" s="52">
        <v>1000000</v>
      </c>
      <c r="D10" s="52"/>
      <c r="E10" s="52">
        <v>1000000</v>
      </c>
      <c r="F10" s="52"/>
      <c r="G10" s="52"/>
      <c r="H10" s="52"/>
      <c r="I10" s="52"/>
      <c r="J10" s="52"/>
      <c r="K10" s="52"/>
      <c r="L10" s="52"/>
      <c r="M10" s="52"/>
      <c r="N10" s="52"/>
    </row>
    <row r="11" ht="20.25" customHeight="1" spans="1:14">
      <c r="A11" s="50" t="str">
        <f>"      "&amp;"元江县西拉河水库渠道配套工程市级专项资金"</f>
        <v>      元江县西拉河水库渠道配套工程市级专项资金</v>
      </c>
      <c r="B11" s="52">
        <v>1320000</v>
      </c>
      <c r="C11" s="52">
        <v>1320000</v>
      </c>
      <c r="D11" s="52"/>
      <c r="E11" s="52"/>
      <c r="F11" s="52"/>
      <c r="G11" s="52"/>
      <c r="H11" s="52"/>
      <c r="I11" s="52"/>
      <c r="J11" s="52"/>
      <c r="K11" s="52"/>
      <c r="L11" s="52"/>
      <c r="M11" s="52">
        <v>1320000</v>
      </c>
      <c r="N11" s="52"/>
    </row>
    <row r="12" ht="20.25" customHeight="1" spans="1:14">
      <c r="A12" s="78" t="s">
        <v>31</v>
      </c>
      <c r="B12" s="52">
        <v>2820000</v>
      </c>
      <c r="C12" s="52">
        <v>2820000</v>
      </c>
      <c r="D12" s="52"/>
      <c r="E12" s="52">
        <v>1500000</v>
      </c>
      <c r="F12" s="52"/>
      <c r="G12" s="52"/>
      <c r="H12" s="52"/>
      <c r="I12" s="52"/>
      <c r="J12" s="52"/>
      <c r="K12" s="52"/>
      <c r="L12" s="52"/>
      <c r="M12" s="52">
        <v>1320000</v>
      </c>
      <c r="N12" s="52"/>
    </row>
  </sheetData>
  <mergeCells count="6">
    <mergeCell ref="A2:N2"/>
    <mergeCell ref="A3:N3"/>
    <mergeCell ref="A4:I4"/>
    <mergeCell ref="B5:D5"/>
    <mergeCell ref="E5:N5"/>
    <mergeCell ref="A5:A6"/>
  </mergeCell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24"/>
  <sheetViews>
    <sheetView showZeros="0" workbookViewId="0">
      <pane ySplit="1" topLeftCell="A2" activePane="bottomLeft" state="frozen"/>
      <selection/>
      <selection pane="bottomLeft" activeCell="A7" sqref="A7:A14"/>
    </sheetView>
  </sheetViews>
  <sheetFormatPr defaultColWidth="9.14166666666667" defaultRowHeight="12" customHeight="1"/>
  <cols>
    <col min="1" max="1" width="34.275" customWidth="1"/>
    <col min="2" max="2" width="29" customWidth="1"/>
    <col min="3" max="3" width="17.175" customWidth="1"/>
    <col min="4" max="4" width="21.025" customWidth="1"/>
    <col min="5" max="5" width="23.575" customWidth="1"/>
    <col min="6" max="6" width="11.275" customWidth="1"/>
    <col min="7" max="7" width="10.3083333333333" customWidth="1"/>
    <col min="8" max="8" width="9.30833333333333" customWidth="1"/>
    <col min="9" max="9" width="13.4166666666667" customWidth="1"/>
    <col min="10" max="10" width="27.45" customWidth="1"/>
  </cols>
  <sheetData>
    <row r="1" customHeight="1" spans="1:10">
      <c r="A1" s="1"/>
      <c r="B1" s="1"/>
      <c r="C1" s="1"/>
      <c r="D1" s="1"/>
      <c r="E1" s="1"/>
      <c r="F1" s="1"/>
      <c r="G1" s="1"/>
      <c r="H1" s="1"/>
      <c r="I1" s="1"/>
      <c r="J1" s="1"/>
    </row>
    <row r="2" customHeight="1" spans="1:10">
      <c r="A2" s="31" t="s">
        <v>669</v>
      </c>
      <c r="B2" s="31"/>
      <c r="C2" s="31"/>
      <c r="D2" s="31"/>
      <c r="E2" s="31"/>
      <c r="F2" s="31"/>
      <c r="G2" s="31"/>
      <c r="H2" s="31"/>
      <c r="I2" s="31"/>
      <c r="J2" s="33"/>
    </row>
    <row r="3" ht="28.5" customHeight="1" spans="1:10">
      <c r="A3" s="66" t="s">
        <v>670</v>
      </c>
      <c r="B3" s="67"/>
      <c r="C3" s="67"/>
      <c r="D3" s="67"/>
      <c r="E3" s="67"/>
      <c r="F3" s="68"/>
      <c r="G3" s="67"/>
      <c r="H3" s="68"/>
      <c r="I3" s="68"/>
      <c r="J3" s="67"/>
    </row>
    <row r="4" ht="15" customHeight="1" spans="1:10">
      <c r="A4" s="6" t="s">
        <v>2</v>
      </c>
    </row>
    <row r="5" ht="14.25" customHeight="1" spans="1:10">
      <c r="A5" s="69" t="s">
        <v>331</v>
      </c>
      <c r="B5" s="69" t="s">
        <v>332</v>
      </c>
      <c r="C5" s="69" t="s">
        <v>333</v>
      </c>
      <c r="D5" s="69" t="s">
        <v>334</v>
      </c>
      <c r="E5" s="69" t="s">
        <v>335</v>
      </c>
      <c r="F5" s="49" t="s">
        <v>336</v>
      </c>
      <c r="G5" s="69" t="s">
        <v>337</v>
      </c>
      <c r="H5" s="49" t="s">
        <v>338</v>
      </c>
      <c r="I5" s="49" t="s">
        <v>339</v>
      </c>
      <c r="J5" s="69" t="s">
        <v>340</v>
      </c>
    </row>
    <row r="6" ht="14.25" customHeight="1" spans="1:10">
      <c r="A6" s="69">
        <v>1</v>
      </c>
      <c r="B6" s="69">
        <v>2</v>
      </c>
      <c r="C6" s="69">
        <v>3</v>
      </c>
      <c r="D6" s="69">
        <v>4</v>
      </c>
      <c r="E6" s="69">
        <v>5</v>
      </c>
      <c r="F6" s="49">
        <v>6</v>
      </c>
      <c r="G6" s="69">
        <v>7</v>
      </c>
      <c r="H6" s="49">
        <v>8</v>
      </c>
      <c r="I6" s="49">
        <v>9</v>
      </c>
      <c r="J6" s="69">
        <v>10</v>
      </c>
    </row>
    <row r="7" ht="33.75" customHeight="1" spans="1:10">
      <c r="A7" s="27" t="s">
        <v>308</v>
      </c>
      <c r="B7" s="27" t="s">
        <v>388</v>
      </c>
      <c r="C7" s="27" t="s">
        <v>342</v>
      </c>
      <c r="D7" s="27" t="s">
        <v>343</v>
      </c>
      <c r="E7" s="27" t="s">
        <v>389</v>
      </c>
      <c r="F7" s="27" t="s">
        <v>351</v>
      </c>
      <c r="G7" s="70">
        <v>42</v>
      </c>
      <c r="H7" s="27" t="s">
        <v>390</v>
      </c>
      <c r="I7" s="27" t="s">
        <v>347</v>
      </c>
      <c r="J7" s="27" t="s">
        <v>391</v>
      </c>
    </row>
    <row r="8" ht="33.75" customHeight="1" spans="1:10">
      <c r="A8" s="27"/>
      <c r="B8" s="27"/>
      <c r="C8" s="27" t="s">
        <v>342</v>
      </c>
      <c r="D8" s="27" t="s">
        <v>343</v>
      </c>
      <c r="E8" s="27" t="s">
        <v>393</v>
      </c>
      <c r="F8" s="27" t="s">
        <v>351</v>
      </c>
      <c r="G8" s="70">
        <v>1428.2</v>
      </c>
      <c r="H8" s="27" t="s">
        <v>394</v>
      </c>
      <c r="I8" s="27" t="s">
        <v>347</v>
      </c>
      <c r="J8" s="27" t="s">
        <v>395</v>
      </c>
    </row>
    <row r="9" ht="33.75" customHeight="1" spans="1:10">
      <c r="A9" s="27"/>
      <c r="B9" s="27"/>
      <c r="C9" s="27" t="s">
        <v>342</v>
      </c>
      <c r="D9" s="27" t="s">
        <v>343</v>
      </c>
      <c r="E9" s="27" t="s">
        <v>396</v>
      </c>
      <c r="F9" s="27" t="s">
        <v>351</v>
      </c>
      <c r="G9" s="70">
        <v>90220</v>
      </c>
      <c r="H9" s="27" t="s">
        <v>397</v>
      </c>
      <c r="I9" s="27" t="s">
        <v>347</v>
      </c>
      <c r="J9" s="27" t="s">
        <v>398</v>
      </c>
    </row>
    <row r="10" ht="33.75" customHeight="1" spans="1:10">
      <c r="A10" s="27"/>
      <c r="B10" s="27"/>
      <c r="C10" s="27" t="s">
        <v>342</v>
      </c>
      <c r="D10" s="27" t="s">
        <v>356</v>
      </c>
      <c r="E10" s="27" t="s">
        <v>399</v>
      </c>
      <c r="F10" s="27" t="s">
        <v>351</v>
      </c>
      <c r="G10" s="70">
        <v>20</v>
      </c>
      <c r="H10" s="27" t="s">
        <v>358</v>
      </c>
      <c r="I10" s="27" t="s">
        <v>347</v>
      </c>
      <c r="J10" s="27" t="s">
        <v>400</v>
      </c>
    </row>
    <row r="11" ht="33.75" customHeight="1" spans="1:10">
      <c r="A11" s="27"/>
      <c r="B11" s="27"/>
      <c r="C11" s="27" t="s">
        <v>360</v>
      </c>
      <c r="D11" s="27" t="s">
        <v>361</v>
      </c>
      <c r="E11" s="27" t="s">
        <v>401</v>
      </c>
      <c r="F11" s="27" t="s">
        <v>351</v>
      </c>
      <c r="G11" s="70">
        <v>100</v>
      </c>
      <c r="H11" s="27" t="s">
        <v>358</v>
      </c>
      <c r="I11" s="27" t="s">
        <v>347</v>
      </c>
      <c r="J11" s="27" t="s">
        <v>402</v>
      </c>
    </row>
    <row r="12" ht="33.75" customHeight="1" spans="1:10">
      <c r="A12" s="27"/>
      <c r="B12" s="27"/>
      <c r="C12" s="27" t="s">
        <v>360</v>
      </c>
      <c r="D12" s="27" t="s">
        <v>382</v>
      </c>
      <c r="E12" s="27" t="s">
        <v>403</v>
      </c>
      <c r="F12" s="27" t="s">
        <v>351</v>
      </c>
      <c r="G12" s="70" t="s">
        <v>404</v>
      </c>
      <c r="H12" s="27" t="s">
        <v>405</v>
      </c>
      <c r="I12" s="27" t="s">
        <v>347</v>
      </c>
      <c r="J12" s="27" t="s">
        <v>406</v>
      </c>
    </row>
    <row r="13" ht="33.75" customHeight="1" spans="1:10">
      <c r="A13" s="27"/>
      <c r="B13" s="27"/>
      <c r="C13" s="27" t="s">
        <v>360</v>
      </c>
      <c r="D13" s="27" t="s">
        <v>407</v>
      </c>
      <c r="E13" s="27" t="s">
        <v>408</v>
      </c>
      <c r="F13" s="27" t="s">
        <v>351</v>
      </c>
      <c r="G13" s="70">
        <v>100</v>
      </c>
      <c r="H13" s="27" t="s">
        <v>358</v>
      </c>
      <c r="I13" s="27" t="s">
        <v>347</v>
      </c>
      <c r="J13" s="27" t="s">
        <v>409</v>
      </c>
    </row>
    <row r="14" ht="33.75" customHeight="1" spans="1:10">
      <c r="A14" s="27"/>
      <c r="B14" s="27"/>
      <c r="C14" s="27" t="s">
        <v>365</v>
      </c>
      <c r="D14" s="27" t="s">
        <v>366</v>
      </c>
      <c r="E14" s="27" t="s">
        <v>410</v>
      </c>
      <c r="F14" s="27" t="s">
        <v>345</v>
      </c>
      <c r="G14" s="70">
        <v>98</v>
      </c>
      <c r="H14" s="27" t="s">
        <v>358</v>
      </c>
      <c r="I14" s="27" t="s">
        <v>347</v>
      </c>
      <c r="J14" s="27" t="s">
        <v>411</v>
      </c>
    </row>
    <row r="15" ht="33.75" customHeight="1" spans="1:10">
      <c r="A15" s="27" t="s">
        <v>315</v>
      </c>
      <c r="B15" s="27" t="s">
        <v>527</v>
      </c>
      <c r="C15" s="27" t="s">
        <v>342</v>
      </c>
      <c r="D15" s="27" t="s">
        <v>343</v>
      </c>
      <c r="E15" s="27" t="s">
        <v>528</v>
      </c>
      <c r="F15" s="27" t="s">
        <v>345</v>
      </c>
      <c r="G15" s="70">
        <v>0.51</v>
      </c>
      <c r="H15" s="27" t="s">
        <v>512</v>
      </c>
      <c r="I15" s="27" t="s">
        <v>347</v>
      </c>
      <c r="J15" s="27" t="s">
        <v>529</v>
      </c>
    </row>
    <row r="16" ht="33.75" customHeight="1" spans="1:10">
      <c r="A16" s="27"/>
      <c r="B16" s="27"/>
      <c r="C16" s="27" t="s">
        <v>342</v>
      </c>
      <c r="D16" s="27" t="s">
        <v>343</v>
      </c>
      <c r="E16" s="27" t="s">
        <v>531</v>
      </c>
      <c r="F16" s="27" t="s">
        <v>345</v>
      </c>
      <c r="G16" s="70">
        <v>0.7</v>
      </c>
      <c r="H16" s="27" t="s">
        <v>532</v>
      </c>
      <c r="I16" s="27" t="s">
        <v>347</v>
      </c>
      <c r="J16" s="27" t="s">
        <v>533</v>
      </c>
    </row>
    <row r="17" ht="33.75" customHeight="1" spans="1:10">
      <c r="A17" s="27"/>
      <c r="B17" s="27"/>
      <c r="C17" s="27" t="s">
        <v>360</v>
      </c>
      <c r="D17" s="27" t="s">
        <v>361</v>
      </c>
      <c r="E17" s="27" t="s">
        <v>534</v>
      </c>
      <c r="F17" s="27" t="s">
        <v>345</v>
      </c>
      <c r="G17" s="70">
        <v>2.81</v>
      </c>
      <c r="H17" s="27" t="s">
        <v>535</v>
      </c>
      <c r="I17" s="27" t="s">
        <v>347</v>
      </c>
      <c r="J17" s="27" t="s">
        <v>536</v>
      </c>
    </row>
    <row r="18" ht="33.75" customHeight="1" spans="1:10">
      <c r="A18" s="27"/>
      <c r="B18" s="27"/>
      <c r="C18" s="27" t="s">
        <v>360</v>
      </c>
      <c r="D18" s="27" t="s">
        <v>361</v>
      </c>
      <c r="E18" s="27" t="s">
        <v>537</v>
      </c>
      <c r="F18" s="27" t="s">
        <v>345</v>
      </c>
      <c r="G18" s="70">
        <v>0.35</v>
      </c>
      <c r="H18" s="27" t="s">
        <v>535</v>
      </c>
      <c r="I18" s="27" t="s">
        <v>347</v>
      </c>
      <c r="J18" s="27" t="s">
        <v>538</v>
      </c>
    </row>
    <row r="19" ht="33.75" customHeight="1" spans="1:10">
      <c r="A19" s="27"/>
      <c r="B19" s="27"/>
      <c r="C19" s="27" t="s">
        <v>365</v>
      </c>
      <c r="D19" s="27" t="s">
        <v>366</v>
      </c>
      <c r="E19" s="27" t="s">
        <v>539</v>
      </c>
      <c r="F19" s="27" t="s">
        <v>345</v>
      </c>
      <c r="G19" s="70">
        <v>90</v>
      </c>
      <c r="H19" s="27" t="s">
        <v>358</v>
      </c>
      <c r="I19" s="27" t="s">
        <v>347</v>
      </c>
      <c r="J19" s="27" t="s">
        <v>540</v>
      </c>
    </row>
    <row r="20" ht="33.75" customHeight="1" spans="1:10">
      <c r="A20" s="27" t="s">
        <v>311</v>
      </c>
      <c r="B20" s="27" t="s">
        <v>369</v>
      </c>
      <c r="C20" s="27" t="s">
        <v>342</v>
      </c>
      <c r="D20" s="27" t="s">
        <v>343</v>
      </c>
      <c r="E20" s="27" t="s">
        <v>370</v>
      </c>
      <c r="F20" s="27" t="s">
        <v>351</v>
      </c>
      <c r="G20" s="70">
        <v>4000</v>
      </c>
      <c r="H20" s="27" t="s">
        <v>371</v>
      </c>
      <c r="I20" s="27" t="s">
        <v>347</v>
      </c>
      <c r="J20" s="27" t="s">
        <v>372</v>
      </c>
    </row>
    <row r="21" ht="33.75" customHeight="1" spans="1:10">
      <c r="A21" s="27"/>
      <c r="B21" s="27"/>
      <c r="C21" s="27" t="s">
        <v>342</v>
      </c>
      <c r="D21" s="27" t="s">
        <v>374</v>
      </c>
      <c r="E21" s="27" t="s">
        <v>375</v>
      </c>
      <c r="F21" s="27" t="s">
        <v>351</v>
      </c>
      <c r="G21" s="70">
        <v>125</v>
      </c>
      <c r="H21" s="27" t="s">
        <v>376</v>
      </c>
      <c r="I21" s="27" t="s">
        <v>347</v>
      </c>
      <c r="J21" s="27" t="s">
        <v>377</v>
      </c>
    </row>
    <row r="22" ht="33.75" customHeight="1" spans="1:10">
      <c r="A22" s="27"/>
      <c r="B22" s="27"/>
      <c r="C22" s="27" t="s">
        <v>360</v>
      </c>
      <c r="D22" s="27" t="s">
        <v>378</v>
      </c>
      <c r="E22" s="27" t="s">
        <v>379</v>
      </c>
      <c r="F22" s="27" t="s">
        <v>351</v>
      </c>
      <c r="G22" s="70">
        <v>714</v>
      </c>
      <c r="H22" s="27" t="s">
        <v>380</v>
      </c>
      <c r="I22" s="27" t="s">
        <v>347</v>
      </c>
      <c r="J22" s="27" t="s">
        <v>381</v>
      </c>
    </row>
    <row r="23" ht="33.75" customHeight="1" spans="1:10">
      <c r="A23" s="27"/>
      <c r="B23" s="27"/>
      <c r="C23" s="27" t="s">
        <v>360</v>
      </c>
      <c r="D23" s="27" t="s">
        <v>382</v>
      </c>
      <c r="E23" s="27" t="s">
        <v>383</v>
      </c>
      <c r="F23" s="27" t="s">
        <v>351</v>
      </c>
      <c r="G23" s="70">
        <v>100</v>
      </c>
      <c r="H23" s="27" t="s">
        <v>358</v>
      </c>
      <c r="I23" s="27" t="s">
        <v>347</v>
      </c>
      <c r="J23" s="27" t="s">
        <v>384</v>
      </c>
    </row>
    <row r="24" ht="33.75" customHeight="1" spans="1:10">
      <c r="A24" s="27"/>
      <c r="B24" s="27"/>
      <c r="C24" s="27" t="s">
        <v>365</v>
      </c>
      <c r="D24" s="27" t="s">
        <v>366</v>
      </c>
      <c r="E24" s="27" t="s">
        <v>385</v>
      </c>
      <c r="F24" s="27" t="s">
        <v>386</v>
      </c>
      <c r="G24" s="70">
        <v>90</v>
      </c>
      <c r="H24" s="27" t="s">
        <v>358</v>
      </c>
      <c r="I24" s="27" t="s">
        <v>347</v>
      </c>
      <c r="J24" s="27" t="s">
        <v>387</v>
      </c>
    </row>
  </sheetData>
  <mergeCells count="9">
    <mergeCell ref="A2:J2"/>
    <mergeCell ref="A3:J3"/>
    <mergeCell ref="A4:H4"/>
    <mergeCell ref="A7:A14"/>
    <mergeCell ref="A15:A19"/>
    <mergeCell ref="A20:A24"/>
    <mergeCell ref="B7:B14"/>
    <mergeCell ref="B15:B19"/>
    <mergeCell ref="B20:B24"/>
  </mergeCell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9"/>
  <sheetViews>
    <sheetView showZeros="0" workbookViewId="0">
      <pane ySplit="1" topLeftCell="A2" activePane="bottomLeft" state="frozen"/>
      <selection/>
      <selection pane="bottomLeft" activeCell="B18" sqref="B18"/>
    </sheetView>
  </sheetViews>
  <sheetFormatPr defaultColWidth="8.85" defaultRowHeight="15" customHeight="1" outlineLevelCol="7"/>
  <cols>
    <col min="1" max="1" width="36.025" customWidth="1"/>
    <col min="2" max="2" width="19.75" customWidth="1"/>
    <col min="3" max="3" width="33.3083333333333" customWidth="1"/>
    <col min="4" max="4" width="34.75" customWidth="1"/>
    <col min="5" max="6" width="8.98333333333333" customWidth="1"/>
    <col min="7" max="8" width="15.1416666666667" customWidth="1"/>
  </cols>
  <sheetData>
    <row r="1" customHeight="1" spans="1:8">
      <c r="A1" s="56"/>
      <c r="B1" s="56"/>
      <c r="C1" s="56"/>
      <c r="D1" s="56"/>
      <c r="E1" s="56"/>
      <c r="F1" s="56"/>
      <c r="G1" s="56"/>
      <c r="H1" s="56"/>
    </row>
    <row r="2" ht="18.75" customHeight="1" spans="1:8">
      <c r="A2" s="57" t="s">
        <v>671</v>
      </c>
      <c r="B2" s="57"/>
      <c r="C2" s="57"/>
      <c r="D2" s="57"/>
      <c r="E2" s="57"/>
      <c r="F2" s="57"/>
      <c r="G2" s="57"/>
      <c r="H2" s="57" t="s">
        <v>671</v>
      </c>
    </row>
    <row r="3" ht="28.5" customHeight="1" spans="1:8">
      <c r="A3" s="58" t="s">
        <v>672</v>
      </c>
      <c r="B3" s="58"/>
      <c r="C3" s="58"/>
      <c r="D3" s="58"/>
      <c r="E3" s="58"/>
      <c r="F3" s="58"/>
      <c r="G3" s="58"/>
      <c r="H3" s="58"/>
    </row>
    <row r="4" ht="18.75" customHeight="1" spans="1:8">
      <c r="A4" s="59" t="s">
        <v>2</v>
      </c>
      <c r="B4" s="59"/>
      <c r="C4" s="59"/>
      <c r="D4" s="59"/>
      <c r="E4" s="59"/>
      <c r="F4" s="59"/>
      <c r="G4" s="59"/>
      <c r="H4" s="59"/>
    </row>
    <row r="5" ht="18.75" customHeight="1" spans="1:8">
      <c r="A5" s="60" t="s">
        <v>138</v>
      </c>
      <c r="B5" s="60" t="s">
        <v>673</v>
      </c>
      <c r="C5" s="60" t="s">
        <v>674</v>
      </c>
      <c r="D5" s="60" t="s">
        <v>675</v>
      </c>
      <c r="E5" s="60" t="s">
        <v>676</v>
      </c>
      <c r="F5" s="60" t="s">
        <v>677</v>
      </c>
      <c r="G5" s="60"/>
      <c r="H5" s="60"/>
    </row>
    <row r="6" ht="18.75" customHeight="1" spans="1:8">
      <c r="A6" s="60"/>
      <c r="B6" s="60"/>
      <c r="C6" s="60"/>
      <c r="D6" s="60"/>
      <c r="E6" s="60"/>
      <c r="F6" s="60" t="s">
        <v>616</v>
      </c>
      <c r="G6" s="60" t="s">
        <v>678</v>
      </c>
      <c r="H6" s="60" t="s">
        <v>679</v>
      </c>
    </row>
    <row r="7" ht="18.75" customHeight="1" spans="1:8">
      <c r="A7" s="61" t="s">
        <v>45</v>
      </c>
      <c r="B7" s="61" t="s">
        <v>46</v>
      </c>
      <c r="C7" s="61" t="s">
        <v>47</v>
      </c>
      <c r="D7" s="61" t="s">
        <v>48</v>
      </c>
      <c r="E7" s="61" t="s">
        <v>49</v>
      </c>
      <c r="F7" s="61" t="s">
        <v>50</v>
      </c>
      <c r="G7" s="61" t="s">
        <v>51</v>
      </c>
      <c r="H7" s="61" t="s">
        <v>52</v>
      </c>
    </row>
    <row r="8" ht="18" customHeight="1" spans="1:8">
      <c r="A8" s="62" t="s">
        <v>65</v>
      </c>
      <c r="B8" s="62" t="s">
        <v>680</v>
      </c>
      <c r="C8" s="62" t="s">
        <v>681</v>
      </c>
      <c r="D8" s="62" t="s">
        <v>682</v>
      </c>
      <c r="E8" s="63" t="s">
        <v>629</v>
      </c>
      <c r="F8" s="64">
        <v>1</v>
      </c>
      <c r="G8" s="65">
        <v>6200</v>
      </c>
      <c r="H8" s="65">
        <v>6200</v>
      </c>
    </row>
    <row r="9" ht="18" customHeight="1" spans="1:8">
      <c r="A9" s="63" t="s">
        <v>31</v>
      </c>
      <c r="B9" s="63"/>
      <c r="C9" s="63"/>
      <c r="D9" s="63"/>
      <c r="E9" s="63"/>
      <c r="F9" s="64">
        <v>1</v>
      </c>
      <c r="G9" s="65"/>
      <c r="H9" s="65">
        <v>6200</v>
      </c>
    </row>
  </sheetData>
  <mergeCells count="10">
    <mergeCell ref="A2:H2"/>
    <mergeCell ref="A3:H3"/>
    <mergeCell ref="A4:H4"/>
    <mergeCell ref="F5:H5"/>
    <mergeCell ref="A9:E9"/>
    <mergeCell ref="A5:A6"/>
    <mergeCell ref="B5:B6"/>
    <mergeCell ref="C5:C6"/>
    <mergeCell ref="D5:D6"/>
    <mergeCell ref="E5:E6"/>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2"/>
  <sheetViews>
    <sheetView showZeros="0" tabSelected="1" workbookViewId="0">
      <pane ySplit="1" topLeftCell="A2" activePane="bottomLeft" state="frozen"/>
      <selection/>
      <selection pane="bottomLeft" activeCell="I23" sqref="I23"/>
    </sheetView>
  </sheetViews>
  <sheetFormatPr defaultColWidth="9.14166666666667" defaultRowHeight="14.25" customHeight="1"/>
  <cols>
    <col min="1" max="1" width="16.3083333333333" customWidth="1"/>
    <col min="2" max="2" width="29.025" customWidth="1"/>
    <col min="3" max="3" width="23.85" customWidth="1"/>
    <col min="4" max="7" width="19.6" customWidth="1"/>
    <col min="8" max="8" width="15.4166666666667" customWidth="1"/>
    <col min="9" max="11" width="19.6" customWidth="1"/>
  </cols>
  <sheetData>
    <row r="1" customHeight="1" spans="1:11">
      <c r="A1" s="1"/>
      <c r="B1" s="1"/>
      <c r="C1" s="1"/>
      <c r="D1" s="1"/>
      <c r="E1" s="1"/>
      <c r="F1" s="1"/>
      <c r="G1" s="1"/>
      <c r="H1" s="1"/>
      <c r="I1" s="1"/>
      <c r="J1" s="1"/>
      <c r="K1" s="1"/>
    </row>
    <row r="2" ht="13.5" customHeight="1" spans="1:11">
      <c r="A2" s="31" t="s">
        <v>683</v>
      </c>
      <c r="B2" s="31"/>
      <c r="C2" s="31"/>
      <c r="D2" s="32"/>
      <c r="E2" s="32"/>
      <c r="F2" s="32"/>
      <c r="G2" s="32"/>
      <c r="H2" s="31"/>
      <c r="I2" s="31"/>
      <c r="J2" s="31"/>
      <c r="K2" s="33"/>
    </row>
    <row r="3" ht="28.5" customHeight="1" spans="1:11">
      <c r="A3" s="34" t="s">
        <v>684</v>
      </c>
      <c r="B3" s="34"/>
      <c r="C3" s="34"/>
      <c r="D3" s="34"/>
      <c r="E3" s="34"/>
      <c r="F3" s="34"/>
      <c r="G3" s="34"/>
      <c r="H3" s="34"/>
      <c r="I3" s="34"/>
      <c r="J3" s="34"/>
      <c r="K3" s="34"/>
    </row>
    <row r="4" ht="13.5" customHeight="1" spans="1:11">
      <c r="A4" s="6" t="str">
        <f>"单位名称："&amp;"玉溪市水利局(本级）"</f>
        <v>单位名称：玉溪市水利局(本级）</v>
      </c>
      <c r="B4" s="7"/>
      <c r="C4" s="7"/>
      <c r="D4" s="7"/>
      <c r="E4" s="7"/>
      <c r="F4" s="7"/>
      <c r="G4" s="7"/>
      <c r="H4" s="8"/>
      <c r="I4" s="8"/>
      <c r="J4" s="8"/>
      <c r="K4" s="35" t="s">
        <v>3</v>
      </c>
    </row>
    <row r="5" ht="21.75" customHeight="1" spans="1:11">
      <c r="A5" s="36" t="s">
        <v>274</v>
      </c>
      <c r="B5" s="36" t="s">
        <v>140</v>
      </c>
      <c r="C5" s="36" t="s">
        <v>275</v>
      </c>
      <c r="D5" s="37" t="s">
        <v>141</v>
      </c>
      <c r="E5" s="37" t="s">
        <v>142</v>
      </c>
      <c r="F5" s="37" t="s">
        <v>143</v>
      </c>
      <c r="G5" s="37" t="s">
        <v>144</v>
      </c>
      <c r="H5" s="38" t="s">
        <v>31</v>
      </c>
      <c r="I5" s="39" t="s">
        <v>685</v>
      </c>
      <c r="J5" s="40"/>
      <c r="K5" s="41"/>
    </row>
    <row r="6" ht="21.75" customHeight="1" spans="1:11">
      <c r="A6" s="42"/>
      <c r="B6" s="42"/>
      <c r="C6" s="42"/>
      <c r="D6" s="43"/>
      <c r="E6" s="43"/>
      <c r="F6" s="43"/>
      <c r="G6" s="43"/>
      <c r="H6" s="44"/>
      <c r="I6" s="37" t="s">
        <v>34</v>
      </c>
      <c r="J6" s="37" t="s">
        <v>35</v>
      </c>
      <c r="K6" s="37" t="s">
        <v>36</v>
      </c>
    </row>
    <row r="7" ht="40.5" customHeight="1" spans="1:11">
      <c r="A7" s="45"/>
      <c r="B7" s="45"/>
      <c r="C7" s="45"/>
      <c r="D7" s="46"/>
      <c r="E7" s="46"/>
      <c r="F7" s="46"/>
      <c r="G7" s="46"/>
      <c r="H7" s="47"/>
      <c r="I7" s="46" t="s">
        <v>33</v>
      </c>
      <c r="J7" s="46"/>
      <c r="K7" s="46"/>
    </row>
    <row r="8" ht="15" customHeight="1" spans="1:11">
      <c r="A8" s="48">
        <v>1</v>
      </c>
      <c r="B8" s="48">
        <v>2</v>
      </c>
      <c r="C8" s="48">
        <v>3</v>
      </c>
      <c r="D8" s="48">
        <v>4</v>
      </c>
      <c r="E8" s="48">
        <v>5</v>
      </c>
      <c r="F8" s="48">
        <v>6</v>
      </c>
      <c r="G8" s="48">
        <v>7</v>
      </c>
      <c r="H8" s="48">
        <v>8</v>
      </c>
      <c r="I8" s="48">
        <v>9</v>
      </c>
      <c r="J8" s="49">
        <v>10</v>
      </c>
      <c r="K8" s="49">
        <v>11</v>
      </c>
    </row>
    <row r="9" ht="30.65" customHeight="1" spans="1:11">
      <c r="A9" s="50"/>
      <c r="B9" s="51"/>
      <c r="C9" s="50"/>
      <c r="D9" s="50"/>
      <c r="E9" s="50"/>
      <c r="F9" s="50"/>
      <c r="G9" s="50"/>
      <c r="H9" s="52"/>
      <c r="I9" s="52"/>
      <c r="J9" s="52"/>
      <c r="K9" s="52"/>
    </row>
    <row r="10" ht="30.65" customHeight="1" spans="1:11">
      <c r="A10" s="51"/>
      <c r="B10" s="51"/>
      <c r="C10" s="51"/>
      <c r="D10" s="51"/>
      <c r="E10" s="51"/>
      <c r="F10" s="51"/>
      <c r="G10" s="51"/>
      <c r="H10" s="52"/>
      <c r="I10" s="52"/>
      <c r="J10" s="52"/>
      <c r="K10" s="52"/>
    </row>
    <row r="11" ht="18.75" customHeight="1" spans="1:11">
      <c r="A11" s="53" t="s">
        <v>328</v>
      </c>
      <c r="B11" s="54"/>
      <c r="C11" s="54"/>
      <c r="D11" s="54"/>
      <c r="E11" s="54"/>
      <c r="F11" s="54"/>
      <c r="G11" s="55"/>
      <c r="H11" s="52"/>
      <c r="I11" s="52"/>
      <c r="J11" s="52"/>
      <c r="K11" s="52"/>
    </row>
    <row r="12" customHeight="1" spans="1:11">
      <c r="A12" t="s">
        <v>686</v>
      </c>
    </row>
  </sheetData>
  <mergeCells count="16">
    <mergeCell ref="A2:K2"/>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9"/>
  <sheetViews>
    <sheetView showZeros="0" workbookViewId="0">
      <pane ySplit="1" topLeftCell="A2" activePane="bottomLeft" state="frozen"/>
      <selection/>
      <selection pane="bottomLeft" activeCell="A21" sqref="A20:A21"/>
    </sheetView>
  </sheetViews>
  <sheetFormatPr defaultColWidth="9.14166666666667" defaultRowHeight="14.25" customHeight="1" outlineLevelCol="6"/>
  <cols>
    <col min="1" max="1" width="37.75" customWidth="1"/>
    <col min="2" max="2" width="15.5666666666667" customWidth="1"/>
    <col min="3" max="3" width="57.4166666666667" customWidth="1"/>
    <col min="4" max="4" width="9.7" customWidth="1"/>
    <col min="5" max="7" width="19.8416666666667" customWidth="1"/>
  </cols>
  <sheetData>
    <row r="1" customHeight="1" spans="1:7">
      <c r="A1" s="1"/>
      <c r="B1" s="1"/>
      <c r="C1" s="1"/>
      <c r="D1" s="1"/>
      <c r="E1" s="1"/>
      <c r="F1" s="1"/>
      <c r="G1" s="1"/>
    </row>
    <row r="2" ht="13.5" customHeight="1" spans="1:7">
      <c r="A2" s="2" t="s">
        <v>687</v>
      </c>
      <c r="B2" s="2"/>
      <c r="C2" s="2"/>
      <c r="D2" s="3"/>
      <c r="E2" s="2"/>
      <c r="F2" s="2"/>
      <c r="G2" s="4"/>
    </row>
    <row r="3" ht="27.75" customHeight="1" spans="1:7">
      <c r="A3" s="5" t="s">
        <v>688</v>
      </c>
      <c r="B3" s="5"/>
      <c r="C3" s="5"/>
      <c r="D3" s="5"/>
      <c r="E3" s="5"/>
      <c r="F3" s="5"/>
      <c r="G3" s="5"/>
    </row>
    <row r="4" ht="13.5" customHeight="1" spans="1:7">
      <c r="A4" s="6" t="str">
        <f>"单位名称："&amp;"玉溪市水利局"</f>
        <v>单位名称：玉溪市水利局</v>
      </c>
      <c r="B4" s="7"/>
      <c r="C4" s="7"/>
      <c r="D4" s="7"/>
      <c r="E4" s="8"/>
      <c r="F4" s="8"/>
      <c r="G4" s="9" t="s">
        <v>3</v>
      </c>
    </row>
    <row r="5" ht="21.75" customHeight="1" spans="1:7">
      <c r="A5" s="10" t="s">
        <v>275</v>
      </c>
      <c r="B5" s="10" t="s">
        <v>274</v>
      </c>
      <c r="C5" s="10" t="s">
        <v>140</v>
      </c>
      <c r="D5" s="11" t="s">
        <v>689</v>
      </c>
      <c r="E5" s="12" t="s">
        <v>34</v>
      </c>
      <c r="F5" s="13"/>
      <c r="G5" s="14"/>
    </row>
    <row r="6" ht="21.75" customHeight="1" spans="1:7">
      <c r="A6" s="15"/>
      <c r="B6" s="15"/>
      <c r="C6" s="15"/>
      <c r="D6" s="16"/>
      <c r="E6" s="17" t="s">
        <v>690</v>
      </c>
      <c r="F6" s="11" t="s">
        <v>691</v>
      </c>
      <c r="G6" s="11" t="s">
        <v>692</v>
      </c>
    </row>
    <row r="7" ht="40.5" customHeight="1" spans="1:7">
      <c r="A7" s="18"/>
      <c r="B7" s="18"/>
      <c r="C7" s="18"/>
      <c r="D7" s="19"/>
      <c r="E7" s="20"/>
      <c r="F7" s="19" t="s">
        <v>33</v>
      </c>
      <c r="G7" s="19"/>
    </row>
    <row r="8" ht="15" customHeight="1" spans="1:7">
      <c r="A8" s="21">
        <v>1</v>
      </c>
      <c r="B8" s="21">
        <v>2</v>
      </c>
      <c r="C8" s="21">
        <v>3</v>
      </c>
      <c r="D8" s="21">
        <v>4</v>
      </c>
      <c r="E8" s="21">
        <v>5</v>
      </c>
      <c r="F8" s="21">
        <v>6</v>
      </c>
      <c r="G8" s="21">
        <v>7</v>
      </c>
    </row>
    <row r="9" ht="21" customHeight="1" spans="1:7">
      <c r="A9" s="22" t="s">
        <v>65</v>
      </c>
      <c r="B9" s="23"/>
      <c r="C9" s="23"/>
      <c r="D9" s="24"/>
      <c r="E9" s="25">
        <v>5433850</v>
      </c>
      <c r="F9" s="25"/>
      <c r="G9" s="25"/>
    </row>
    <row r="10" ht="21" customHeight="1" spans="1:7">
      <c r="A10" s="22"/>
      <c r="B10" s="22" t="s">
        <v>693</v>
      </c>
      <c r="C10" s="22" t="s">
        <v>311</v>
      </c>
      <c r="D10" s="26" t="s">
        <v>694</v>
      </c>
      <c r="E10" s="25">
        <v>1000000</v>
      </c>
      <c r="F10" s="25"/>
      <c r="G10" s="25"/>
    </row>
    <row r="11" ht="21" customHeight="1" spans="1:7">
      <c r="A11" s="27"/>
      <c r="B11" s="22" t="s">
        <v>693</v>
      </c>
      <c r="C11" s="22" t="s">
        <v>308</v>
      </c>
      <c r="D11" s="26" t="s">
        <v>694</v>
      </c>
      <c r="E11" s="25">
        <v>500000</v>
      </c>
      <c r="F11" s="25"/>
      <c r="G11" s="25"/>
    </row>
    <row r="12" ht="21" customHeight="1" spans="1:7">
      <c r="A12" s="27"/>
      <c r="B12" s="22" t="s">
        <v>695</v>
      </c>
      <c r="C12" s="22" t="s">
        <v>279</v>
      </c>
      <c r="D12" s="26" t="s">
        <v>696</v>
      </c>
      <c r="E12" s="25">
        <v>210000</v>
      </c>
      <c r="F12" s="25"/>
      <c r="G12" s="25"/>
    </row>
    <row r="13" ht="21" customHeight="1" spans="1:7">
      <c r="A13" s="27"/>
      <c r="B13" s="22" t="s">
        <v>697</v>
      </c>
      <c r="C13" s="22" t="s">
        <v>290</v>
      </c>
      <c r="D13" s="26" t="s">
        <v>696</v>
      </c>
      <c r="E13" s="25">
        <v>793900</v>
      </c>
      <c r="F13" s="25"/>
      <c r="G13" s="25"/>
    </row>
    <row r="14" ht="21" customHeight="1" spans="1:7">
      <c r="A14" s="27"/>
      <c r="B14" s="22" t="s">
        <v>693</v>
      </c>
      <c r="C14" s="22" t="s">
        <v>315</v>
      </c>
      <c r="D14" s="26" t="s">
        <v>694</v>
      </c>
      <c r="E14" s="25">
        <v>1320000</v>
      </c>
      <c r="F14" s="25"/>
      <c r="G14" s="25"/>
    </row>
    <row r="15" ht="21" customHeight="1" spans="1:7">
      <c r="A15" s="27"/>
      <c r="B15" s="22" t="s">
        <v>695</v>
      </c>
      <c r="C15" s="22" t="s">
        <v>313</v>
      </c>
      <c r="D15" s="26" t="s">
        <v>696</v>
      </c>
      <c r="E15" s="25">
        <v>500000</v>
      </c>
      <c r="F15" s="25"/>
      <c r="G15" s="25"/>
    </row>
    <row r="16" ht="21" customHeight="1" spans="1:7">
      <c r="A16" s="27"/>
      <c r="B16" s="22" t="s">
        <v>698</v>
      </c>
      <c r="C16" s="22" t="s">
        <v>317</v>
      </c>
      <c r="D16" s="26" t="s">
        <v>696</v>
      </c>
      <c r="E16" s="25">
        <v>300000</v>
      </c>
      <c r="F16" s="25"/>
      <c r="G16" s="25"/>
    </row>
    <row r="17" ht="21" customHeight="1" spans="1:7">
      <c r="A17" s="27"/>
      <c r="B17" s="22" t="s">
        <v>695</v>
      </c>
      <c r="C17" s="22" t="s">
        <v>287</v>
      </c>
      <c r="D17" s="26" t="s">
        <v>696</v>
      </c>
      <c r="E17" s="25">
        <v>409950</v>
      </c>
      <c r="F17" s="25"/>
      <c r="G17" s="25"/>
    </row>
    <row r="18" ht="21" customHeight="1" spans="1:7">
      <c r="A18" s="27"/>
      <c r="B18" s="22" t="s">
        <v>695</v>
      </c>
      <c r="C18" s="22" t="s">
        <v>302</v>
      </c>
      <c r="D18" s="26" t="s">
        <v>696</v>
      </c>
      <c r="E18" s="25">
        <v>400000</v>
      </c>
      <c r="F18" s="25"/>
      <c r="G18" s="25"/>
    </row>
    <row r="19" ht="21" customHeight="1" spans="1:7">
      <c r="A19" s="28" t="s">
        <v>31</v>
      </c>
      <c r="B19" s="29" t="s">
        <v>699</v>
      </c>
      <c r="C19" s="29"/>
      <c r="D19" s="30"/>
      <c r="E19" s="25">
        <v>5433850</v>
      </c>
      <c r="F19" s="25"/>
      <c r="G19" s="25"/>
    </row>
  </sheetData>
  <mergeCells count="12">
    <mergeCell ref="A2:G2"/>
    <mergeCell ref="A3:G3"/>
    <mergeCell ref="A4:D4"/>
    <mergeCell ref="E5:G5"/>
    <mergeCell ref="A19:D19"/>
    <mergeCell ref="A5:A7"/>
    <mergeCell ref="B5:B7"/>
    <mergeCell ref="C5:C7"/>
    <mergeCell ref="D5:D7"/>
    <mergeCell ref="E6:E7"/>
    <mergeCell ref="F6:F7"/>
    <mergeCell ref="G6:G7"/>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Zeros="0" workbookViewId="0">
      <pane ySplit="1" topLeftCell="A2" activePane="bottomLeft" state="frozen"/>
      <selection/>
      <selection pane="bottomLeft" activeCell="A4" sqref="A4:R4"/>
    </sheetView>
  </sheetViews>
  <sheetFormatPr defaultColWidth="8.85" defaultRowHeight="15" customHeight="1"/>
  <cols>
    <col min="1" max="1" width="17.8416666666667" customWidth="1"/>
    <col min="2" max="2" width="53.1416666666667" customWidth="1"/>
    <col min="3" max="3" width="16.275" customWidth="1"/>
    <col min="4" max="4" width="16.4166666666667" customWidth="1"/>
    <col min="5" max="6" width="16.275" customWidth="1"/>
    <col min="7" max="11" width="16.4166666666667" customWidth="1"/>
    <col min="12" max="18" width="16.275" customWidth="1"/>
    <col min="19" max="19" width="16.4166666666667" customWidth="1"/>
  </cols>
  <sheetData>
    <row r="1" customHeight="1" spans="1:19">
      <c r="A1" s="152"/>
      <c r="B1" s="152"/>
      <c r="C1" s="152"/>
      <c r="D1" s="152"/>
      <c r="E1" s="152"/>
      <c r="F1" s="152"/>
      <c r="G1" s="152"/>
      <c r="H1" s="152"/>
      <c r="I1" s="152"/>
      <c r="J1" s="152"/>
      <c r="K1" s="152"/>
      <c r="L1" s="152"/>
      <c r="M1" s="152"/>
      <c r="N1" s="152"/>
      <c r="O1" s="152"/>
      <c r="P1" s="152"/>
      <c r="Q1" s="152"/>
      <c r="R1" s="152"/>
      <c r="S1" s="152"/>
    </row>
    <row r="2" customHeight="1" spans="1:19">
      <c r="A2" s="163" t="s">
        <v>27</v>
      </c>
      <c r="B2" s="163"/>
      <c r="C2" s="163"/>
      <c r="D2" s="163"/>
      <c r="E2" s="163"/>
      <c r="F2" s="163"/>
      <c r="G2" s="163"/>
      <c r="H2" s="163"/>
      <c r="I2" s="163"/>
      <c r="J2" s="163"/>
      <c r="K2" s="163"/>
      <c r="L2" s="163"/>
      <c r="M2" s="163"/>
      <c r="N2" s="163"/>
      <c r="O2" s="163"/>
      <c r="P2" s="163"/>
      <c r="Q2" s="163"/>
      <c r="R2" s="163"/>
      <c r="S2" s="163"/>
    </row>
    <row r="3" ht="28.5" customHeight="1" spans="1:19">
      <c r="A3" s="154" t="s">
        <v>28</v>
      </c>
      <c r="B3" s="154"/>
      <c r="C3" s="154"/>
      <c r="D3" s="154"/>
      <c r="E3" s="154"/>
      <c r="F3" s="154"/>
      <c r="G3" s="154"/>
      <c r="H3" s="154"/>
      <c r="I3" s="154"/>
      <c r="J3" s="154"/>
      <c r="K3" s="154"/>
      <c r="L3" s="154"/>
      <c r="M3" s="154"/>
      <c r="N3" s="154"/>
      <c r="O3" s="154"/>
      <c r="P3" s="154"/>
      <c r="Q3" s="154"/>
      <c r="R3" s="154"/>
      <c r="S3" s="154"/>
    </row>
    <row r="4" ht="20.25" customHeight="1" spans="1:19">
      <c r="A4" s="155" t="s">
        <v>2</v>
      </c>
      <c r="B4" s="155"/>
      <c r="C4" s="155"/>
      <c r="D4" s="155"/>
      <c r="E4" s="155"/>
      <c r="F4" s="155"/>
      <c r="G4" s="155"/>
      <c r="H4" s="155"/>
      <c r="I4" s="155"/>
      <c r="J4" s="155"/>
      <c r="K4" s="155"/>
      <c r="L4" s="164"/>
      <c r="M4" s="164"/>
      <c r="N4" s="164"/>
      <c r="O4" s="164"/>
      <c r="P4" s="164"/>
      <c r="Q4" s="164"/>
      <c r="R4" s="164"/>
      <c r="S4" s="164" t="s">
        <v>3</v>
      </c>
    </row>
    <row r="5" ht="27" customHeight="1" spans="1:19">
      <c r="A5" s="156" t="s">
        <v>29</v>
      </c>
      <c r="B5" s="156" t="s">
        <v>30</v>
      </c>
      <c r="C5" s="156" t="s">
        <v>31</v>
      </c>
      <c r="D5" s="156" t="s">
        <v>32</v>
      </c>
      <c r="E5" s="156"/>
      <c r="F5" s="156"/>
      <c r="G5" s="156"/>
      <c r="H5" s="156"/>
      <c r="I5" s="156"/>
      <c r="J5" s="156"/>
      <c r="K5" s="156"/>
      <c r="L5" s="156"/>
      <c r="M5" s="156"/>
      <c r="N5" s="156"/>
      <c r="O5" s="156" t="s">
        <v>21</v>
      </c>
      <c r="P5" s="156"/>
      <c r="Q5" s="156"/>
      <c r="R5" s="156"/>
      <c r="S5" s="156"/>
    </row>
    <row r="6" ht="27" customHeight="1" spans="1:19">
      <c r="A6" s="156"/>
      <c r="B6" s="156"/>
      <c r="C6" s="156"/>
      <c r="D6" s="156" t="s">
        <v>33</v>
      </c>
      <c r="E6" s="156" t="s">
        <v>34</v>
      </c>
      <c r="F6" s="156" t="s">
        <v>35</v>
      </c>
      <c r="G6" s="156" t="s">
        <v>36</v>
      </c>
      <c r="H6" s="156" t="s">
        <v>37</v>
      </c>
      <c r="I6" s="156" t="s">
        <v>38</v>
      </c>
      <c r="J6" s="156"/>
      <c r="K6" s="156"/>
      <c r="L6" s="156"/>
      <c r="M6" s="156"/>
      <c r="N6" s="156"/>
      <c r="O6" s="156" t="s">
        <v>33</v>
      </c>
      <c r="P6" s="156" t="s">
        <v>34</v>
      </c>
      <c r="Q6" s="156" t="s">
        <v>35</v>
      </c>
      <c r="R6" s="156" t="s">
        <v>36</v>
      </c>
      <c r="S6" s="156" t="s">
        <v>39</v>
      </c>
    </row>
    <row r="7" ht="27" customHeight="1" spans="1:19">
      <c r="A7" s="156"/>
      <c r="B7" s="156"/>
      <c r="C7" s="156"/>
      <c r="D7" s="156"/>
      <c r="E7" s="156"/>
      <c r="F7" s="156"/>
      <c r="G7" s="156"/>
      <c r="H7" s="156"/>
      <c r="I7" s="156" t="s">
        <v>33</v>
      </c>
      <c r="J7" s="156" t="s">
        <v>40</v>
      </c>
      <c r="K7" s="156" t="s">
        <v>41</v>
      </c>
      <c r="L7" s="156" t="s">
        <v>42</v>
      </c>
      <c r="M7" s="156" t="s">
        <v>43</v>
      </c>
      <c r="N7" s="156" t="s">
        <v>44</v>
      </c>
      <c r="O7" s="156"/>
      <c r="P7" s="156"/>
      <c r="Q7" s="156"/>
      <c r="R7" s="156"/>
      <c r="S7" s="156"/>
    </row>
    <row r="8" ht="20.25" customHeight="1" spans="1:19">
      <c r="A8" s="162" t="s">
        <v>45</v>
      </c>
      <c r="B8" s="162" t="s">
        <v>46</v>
      </c>
      <c r="C8" s="162" t="s">
        <v>47</v>
      </c>
      <c r="D8" s="162" t="s">
        <v>48</v>
      </c>
      <c r="E8" s="162" t="s">
        <v>49</v>
      </c>
      <c r="F8" s="162" t="s">
        <v>50</v>
      </c>
      <c r="G8" s="162" t="s">
        <v>51</v>
      </c>
      <c r="H8" s="162" t="s">
        <v>52</v>
      </c>
      <c r="I8" s="162" t="s">
        <v>53</v>
      </c>
      <c r="J8" s="162" t="s">
        <v>54</v>
      </c>
      <c r="K8" s="162" t="s">
        <v>55</v>
      </c>
      <c r="L8" s="162" t="s">
        <v>56</v>
      </c>
      <c r="M8" s="162" t="s">
        <v>57</v>
      </c>
      <c r="N8" s="162" t="s">
        <v>58</v>
      </c>
      <c r="O8" s="162" t="s">
        <v>59</v>
      </c>
      <c r="P8" s="162" t="s">
        <v>60</v>
      </c>
      <c r="Q8" s="162" t="s">
        <v>61</v>
      </c>
      <c r="R8" s="162" t="s">
        <v>62</v>
      </c>
      <c r="S8" s="162" t="s">
        <v>63</v>
      </c>
    </row>
    <row r="9" ht="20.25" customHeight="1" spans="1:19">
      <c r="A9" s="155" t="s">
        <v>64</v>
      </c>
      <c r="B9" s="155" t="s">
        <v>65</v>
      </c>
      <c r="C9" s="159">
        <v>123558006.14</v>
      </c>
      <c r="D9" s="159">
        <v>111989847.11</v>
      </c>
      <c r="E9" s="65">
        <v>62450247.11</v>
      </c>
      <c r="F9" s="65"/>
      <c r="G9" s="65"/>
      <c r="H9" s="65"/>
      <c r="I9" s="65">
        <v>49539600</v>
      </c>
      <c r="J9" s="65"/>
      <c r="K9" s="65"/>
      <c r="L9" s="65"/>
      <c r="M9" s="65"/>
      <c r="N9" s="65">
        <v>49539600</v>
      </c>
      <c r="O9" s="159">
        <v>11568159.03</v>
      </c>
      <c r="P9" s="159">
        <v>11568159.03</v>
      </c>
      <c r="Q9" s="159"/>
      <c r="R9" s="159"/>
      <c r="S9" s="159"/>
    </row>
    <row r="10" ht="20.25" customHeight="1" spans="1:19">
      <c r="A10" s="157" t="s">
        <v>31</v>
      </c>
      <c r="B10" s="155"/>
      <c r="C10" s="159">
        <v>123558006.14</v>
      </c>
      <c r="D10" s="159">
        <v>111989847.11</v>
      </c>
      <c r="E10" s="159">
        <v>62450247.11</v>
      </c>
      <c r="F10" s="159"/>
      <c r="G10" s="159"/>
      <c r="H10" s="159"/>
      <c r="I10" s="159">
        <v>49539600</v>
      </c>
      <c r="J10" s="159"/>
      <c r="K10" s="159"/>
      <c r="L10" s="159"/>
      <c r="M10" s="159"/>
      <c r="N10" s="159">
        <v>49539600</v>
      </c>
      <c r="O10" s="159">
        <v>11568159.03</v>
      </c>
      <c r="P10" s="159">
        <v>11568159.03</v>
      </c>
      <c r="Q10" s="159"/>
      <c r="R10" s="159"/>
      <c r="S10" s="159"/>
    </row>
  </sheetData>
  <mergeCells count="20">
    <mergeCell ref="A2:S2"/>
    <mergeCell ref="A3:S3"/>
    <mergeCell ref="A4:R4"/>
    <mergeCell ref="D5:N5"/>
    <mergeCell ref="O5:S5"/>
    <mergeCell ref="I6:N6"/>
    <mergeCell ref="A10:B10"/>
    <mergeCell ref="A5:A7"/>
    <mergeCell ref="B5:B7"/>
    <mergeCell ref="C5:C7"/>
    <mergeCell ref="D6:D7"/>
    <mergeCell ref="E6:E7"/>
    <mergeCell ref="F6:F7"/>
    <mergeCell ref="G6:G7"/>
    <mergeCell ref="H6:H7"/>
    <mergeCell ref="O6:O7"/>
    <mergeCell ref="P6:P7"/>
    <mergeCell ref="Q6:Q7"/>
    <mergeCell ref="R6:R7"/>
    <mergeCell ref="S6:S7"/>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41"/>
  <sheetViews>
    <sheetView showZeros="0" workbookViewId="0">
      <pane ySplit="1" topLeftCell="A2" activePane="bottomLeft" state="frozen"/>
      <selection/>
      <selection pane="bottomLeft" activeCell="A4" sqref="A4:N4"/>
    </sheetView>
  </sheetViews>
  <sheetFormatPr defaultColWidth="8.85" defaultRowHeight="15" customHeight="1"/>
  <cols>
    <col min="1" max="1" width="17.8416666666667" customWidth="1"/>
    <col min="2" max="2" width="53.1416666666667" customWidth="1"/>
    <col min="3" max="15" width="15.1416666666667" customWidth="1"/>
  </cols>
  <sheetData>
    <row r="1" customHeight="1" spans="1:15">
      <c r="A1" s="152"/>
      <c r="B1" s="152"/>
      <c r="C1" s="152"/>
      <c r="D1" s="152"/>
      <c r="E1" s="152"/>
      <c r="F1" s="152"/>
      <c r="G1" s="152"/>
      <c r="H1" s="152"/>
      <c r="I1" s="152"/>
      <c r="J1" s="152"/>
      <c r="K1" s="152"/>
      <c r="L1" s="152"/>
      <c r="M1" s="152"/>
      <c r="N1" s="152"/>
      <c r="O1" s="152"/>
    </row>
    <row r="2" customHeight="1" spans="1:15">
      <c r="A2" s="163" t="s">
        <v>66</v>
      </c>
      <c r="B2" s="163"/>
      <c r="C2" s="163"/>
      <c r="D2" s="163"/>
      <c r="E2" s="163"/>
      <c r="F2" s="163"/>
      <c r="G2" s="163"/>
      <c r="H2" s="163"/>
      <c r="I2" s="163"/>
      <c r="J2" s="163"/>
      <c r="K2" s="163"/>
      <c r="L2" s="163"/>
      <c r="M2" s="163"/>
      <c r="N2" s="163"/>
      <c r="O2" s="163"/>
    </row>
    <row r="3" ht="28.5" customHeight="1" spans="1:15">
      <c r="A3" s="154" t="s">
        <v>67</v>
      </c>
      <c r="B3" s="154"/>
      <c r="C3" s="154"/>
      <c r="D3" s="154"/>
      <c r="E3" s="154"/>
      <c r="F3" s="154"/>
      <c r="G3" s="154"/>
      <c r="H3" s="154"/>
      <c r="I3" s="154"/>
      <c r="J3" s="154"/>
      <c r="K3" s="154"/>
      <c r="L3" s="154"/>
      <c r="M3" s="154"/>
      <c r="N3" s="154"/>
      <c r="O3" s="154"/>
    </row>
    <row r="4" ht="20.25" customHeight="1" spans="1:15">
      <c r="A4" s="155" t="s">
        <v>2</v>
      </c>
      <c r="B4" s="155"/>
      <c r="C4" s="155"/>
      <c r="D4" s="155"/>
      <c r="E4" s="155"/>
      <c r="F4" s="155"/>
      <c r="G4" s="155"/>
      <c r="H4" s="155"/>
      <c r="I4" s="155"/>
      <c r="J4" s="164"/>
      <c r="K4" s="164"/>
      <c r="L4" s="164"/>
      <c r="M4" s="164"/>
      <c r="N4" s="164"/>
      <c r="O4" s="164" t="s">
        <v>3</v>
      </c>
    </row>
    <row r="5" ht="27" customHeight="1" spans="1:15">
      <c r="A5" s="156" t="s">
        <v>68</v>
      </c>
      <c r="B5" s="156" t="s">
        <v>69</v>
      </c>
      <c r="C5" s="156" t="s">
        <v>31</v>
      </c>
      <c r="D5" s="156" t="s">
        <v>34</v>
      </c>
      <c r="E5" s="156"/>
      <c r="F5" s="156"/>
      <c r="G5" s="156" t="s">
        <v>35</v>
      </c>
      <c r="H5" s="156" t="s">
        <v>36</v>
      </c>
      <c r="I5" s="156" t="s">
        <v>70</v>
      </c>
      <c r="J5" s="156" t="s">
        <v>71</v>
      </c>
      <c r="K5" s="156"/>
      <c r="L5" s="156"/>
      <c r="M5" s="156"/>
      <c r="N5" s="156"/>
      <c r="O5" s="156"/>
    </row>
    <row r="6" ht="27" customHeight="1" spans="1:15">
      <c r="A6" s="156"/>
      <c r="B6" s="156"/>
      <c r="C6" s="156"/>
      <c r="D6" s="156" t="s">
        <v>33</v>
      </c>
      <c r="E6" s="156" t="s">
        <v>72</v>
      </c>
      <c r="F6" s="156" t="s">
        <v>73</v>
      </c>
      <c r="G6" s="156"/>
      <c r="H6" s="156"/>
      <c r="I6" s="156"/>
      <c r="J6" s="156" t="s">
        <v>33</v>
      </c>
      <c r="K6" s="156" t="s">
        <v>74</v>
      </c>
      <c r="L6" s="156" t="s">
        <v>75</v>
      </c>
      <c r="M6" s="156" t="s">
        <v>76</v>
      </c>
      <c r="N6" s="156" t="s">
        <v>77</v>
      </c>
      <c r="O6" s="156" t="s">
        <v>78</v>
      </c>
    </row>
    <row r="7" ht="20.25" customHeight="1" spans="1:15">
      <c r="A7" s="162" t="s">
        <v>45</v>
      </c>
      <c r="B7" s="162" t="s">
        <v>46</v>
      </c>
      <c r="C7" s="162" t="s">
        <v>47</v>
      </c>
      <c r="D7" s="162" t="s">
        <v>48</v>
      </c>
      <c r="E7" s="162" t="s">
        <v>49</v>
      </c>
      <c r="F7" s="162" t="s">
        <v>50</v>
      </c>
      <c r="G7" s="162" t="s">
        <v>51</v>
      </c>
      <c r="H7" s="162" t="s">
        <v>52</v>
      </c>
      <c r="I7" s="162" t="s">
        <v>53</v>
      </c>
      <c r="J7" s="162" t="s">
        <v>54</v>
      </c>
      <c r="K7" s="162" t="s">
        <v>55</v>
      </c>
      <c r="L7" s="162" t="s">
        <v>56</v>
      </c>
      <c r="M7" s="162" t="s">
        <v>57</v>
      </c>
      <c r="N7" s="162" t="s">
        <v>58</v>
      </c>
      <c r="O7" s="162" t="s">
        <v>59</v>
      </c>
    </row>
    <row r="8" ht="20.25" customHeight="1" spans="1:15">
      <c r="A8" s="155" t="s">
        <v>79</v>
      </c>
      <c r="B8" s="155" t="str">
        <f>"        "&amp;"社会保障和就业支出"</f>
        <v>        社会保障和就业支出</v>
      </c>
      <c r="C8" s="65">
        <v>5565015.36</v>
      </c>
      <c r="D8" s="65">
        <v>5565015.36</v>
      </c>
      <c r="E8" s="65">
        <v>5565015.36</v>
      </c>
      <c r="F8" s="65"/>
      <c r="G8" s="65"/>
      <c r="H8" s="65"/>
      <c r="I8" s="65"/>
      <c r="J8" s="65"/>
      <c r="K8" s="65"/>
      <c r="L8" s="65"/>
      <c r="M8" s="65"/>
      <c r="N8" s="65"/>
      <c r="O8" s="65"/>
    </row>
    <row r="9" ht="20.25" customHeight="1" spans="1:15">
      <c r="A9" s="165" t="s">
        <v>80</v>
      </c>
      <c r="B9" s="165" t="str">
        <f>"        "&amp;"行政事业单位养老支出"</f>
        <v>        行政事业单位养老支出</v>
      </c>
      <c r="C9" s="65">
        <v>5499015.36</v>
      </c>
      <c r="D9" s="65">
        <v>5499015.36</v>
      </c>
      <c r="E9" s="65">
        <v>5499015.36</v>
      </c>
      <c r="F9" s="65"/>
      <c r="G9" s="65"/>
      <c r="H9" s="65"/>
      <c r="I9" s="65"/>
      <c r="J9" s="65"/>
      <c r="K9" s="65"/>
      <c r="L9" s="65"/>
      <c r="M9" s="65"/>
      <c r="N9" s="65"/>
      <c r="O9" s="65"/>
    </row>
    <row r="10" ht="20.25" customHeight="1" spans="1:15">
      <c r="A10" s="166" t="s">
        <v>81</v>
      </c>
      <c r="B10" s="166" t="str">
        <f>"        "&amp;"行政单位离退休"</f>
        <v>        行政单位离退休</v>
      </c>
      <c r="C10" s="65">
        <v>1432156</v>
      </c>
      <c r="D10" s="65">
        <v>1432156</v>
      </c>
      <c r="E10" s="65">
        <v>1432156</v>
      </c>
      <c r="F10" s="65"/>
      <c r="G10" s="65"/>
      <c r="H10" s="65"/>
      <c r="I10" s="65"/>
      <c r="J10" s="65"/>
      <c r="K10" s="65"/>
      <c r="L10" s="65"/>
      <c r="M10" s="65"/>
      <c r="N10" s="65"/>
      <c r="O10" s="65"/>
    </row>
    <row r="11" ht="20.25" customHeight="1" spans="1:15">
      <c r="A11" s="166" t="s">
        <v>82</v>
      </c>
      <c r="B11" s="166" t="str">
        <f>"        "&amp;"事业单位离退休"</f>
        <v>        事业单位离退休</v>
      </c>
      <c r="C11" s="65">
        <v>3034200</v>
      </c>
      <c r="D11" s="65">
        <v>3034200</v>
      </c>
      <c r="E11" s="65">
        <v>3034200</v>
      </c>
      <c r="F11" s="65"/>
      <c r="G11" s="65"/>
      <c r="H11" s="65"/>
      <c r="I11" s="65"/>
      <c r="J11" s="65"/>
      <c r="K11" s="65"/>
      <c r="L11" s="65"/>
      <c r="M11" s="65"/>
      <c r="N11" s="65"/>
      <c r="O11" s="65"/>
    </row>
    <row r="12" ht="20.25" customHeight="1" spans="1:15">
      <c r="A12" s="166" t="s">
        <v>83</v>
      </c>
      <c r="B12" s="166" t="str">
        <f>"        "&amp;"机关事业单位基本养老保险缴费支出"</f>
        <v>        机关事业单位基本养老保险缴费支出</v>
      </c>
      <c r="C12" s="65">
        <v>1032659.36</v>
      </c>
      <c r="D12" s="65">
        <v>1032659.36</v>
      </c>
      <c r="E12" s="65">
        <v>1032659.36</v>
      </c>
      <c r="F12" s="65"/>
      <c r="G12" s="65"/>
      <c r="H12" s="65"/>
      <c r="I12" s="65"/>
      <c r="J12" s="65"/>
      <c r="K12" s="65"/>
      <c r="L12" s="65"/>
      <c r="M12" s="65"/>
      <c r="N12" s="65"/>
      <c r="O12" s="65"/>
    </row>
    <row r="13" ht="20.25" customHeight="1" spans="1:15">
      <c r="A13" s="165" t="s">
        <v>84</v>
      </c>
      <c r="B13" s="165" t="str">
        <f>"        "&amp;"抚恤"</f>
        <v>        抚恤</v>
      </c>
      <c r="C13" s="65">
        <v>66000</v>
      </c>
      <c r="D13" s="65">
        <v>66000</v>
      </c>
      <c r="E13" s="65">
        <v>66000</v>
      </c>
      <c r="F13" s="65"/>
      <c r="G13" s="65"/>
      <c r="H13" s="65"/>
      <c r="I13" s="65"/>
      <c r="J13" s="65"/>
      <c r="K13" s="65"/>
      <c r="L13" s="65"/>
      <c r="M13" s="65"/>
      <c r="N13" s="65"/>
      <c r="O13" s="65"/>
    </row>
    <row r="14" ht="20.25" customHeight="1" spans="1:15">
      <c r="A14" s="166" t="s">
        <v>85</v>
      </c>
      <c r="B14" s="166" t="str">
        <f>"        "&amp;"死亡抚恤"</f>
        <v>        死亡抚恤</v>
      </c>
      <c r="C14" s="65">
        <v>66000</v>
      </c>
      <c r="D14" s="65">
        <v>66000</v>
      </c>
      <c r="E14" s="65">
        <v>66000</v>
      </c>
      <c r="F14" s="65"/>
      <c r="G14" s="65"/>
      <c r="H14" s="65"/>
      <c r="I14" s="65"/>
      <c r="J14" s="65"/>
      <c r="K14" s="65"/>
      <c r="L14" s="65"/>
      <c r="M14" s="65"/>
      <c r="N14" s="65"/>
      <c r="O14" s="65"/>
    </row>
    <row r="15" ht="20.25" customHeight="1" spans="1:15">
      <c r="A15" s="155" t="s">
        <v>86</v>
      </c>
      <c r="B15" s="155" t="str">
        <f>"        "&amp;"卫生健康支出"</f>
        <v>        卫生健康支出</v>
      </c>
      <c r="C15" s="65">
        <v>1427187.39</v>
      </c>
      <c r="D15" s="65">
        <v>1427187.39</v>
      </c>
      <c r="E15" s="65">
        <v>1427187.39</v>
      </c>
      <c r="F15" s="65"/>
      <c r="G15" s="65"/>
      <c r="H15" s="65"/>
      <c r="I15" s="65"/>
      <c r="J15" s="65"/>
      <c r="K15" s="65"/>
      <c r="L15" s="65"/>
      <c r="M15" s="65"/>
      <c r="N15" s="65"/>
      <c r="O15" s="65"/>
    </row>
    <row r="16" ht="20.25" customHeight="1" spans="1:15">
      <c r="A16" s="165" t="s">
        <v>87</v>
      </c>
      <c r="B16" s="165" t="str">
        <f>"        "&amp;"行政事业单位医疗"</f>
        <v>        行政事业单位医疗</v>
      </c>
      <c r="C16" s="65">
        <v>1427187.39</v>
      </c>
      <c r="D16" s="65">
        <v>1427187.39</v>
      </c>
      <c r="E16" s="65">
        <v>1427187.39</v>
      </c>
      <c r="F16" s="65"/>
      <c r="G16" s="65"/>
      <c r="H16" s="65"/>
      <c r="I16" s="65"/>
      <c r="J16" s="65"/>
      <c r="K16" s="65"/>
      <c r="L16" s="65"/>
      <c r="M16" s="65"/>
      <c r="N16" s="65"/>
      <c r="O16" s="65"/>
    </row>
    <row r="17" ht="20.25" customHeight="1" spans="1:15">
      <c r="A17" s="166" t="s">
        <v>88</v>
      </c>
      <c r="B17" s="166" t="str">
        <f>"        "&amp;"行政单位医疗"</f>
        <v>        行政单位医疗</v>
      </c>
      <c r="C17" s="65">
        <v>427883.02</v>
      </c>
      <c r="D17" s="65">
        <v>427883.02</v>
      </c>
      <c r="E17" s="65">
        <v>427883.02</v>
      </c>
      <c r="F17" s="65"/>
      <c r="G17" s="65"/>
      <c r="H17" s="65"/>
      <c r="I17" s="65"/>
      <c r="J17" s="65"/>
      <c r="K17" s="65"/>
      <c r="L17" s="65"/>
      <c r="M17" s="65"/>
      <c r="N17" s="65"/>
      <c r="O17" s="65"/>
    </row>
    <row r="18" ht="20.25" customHeight="1" spans="1:15">
      <c r="A18" s="166" t="s">
        <v>89</v>
      </c>
      <c r="B18" s="166" t="str">
        <f>"        "&amp;"事业单位医疗"</f>
        <v>        事业单位医疗</v>
      </c>
      <c r="C18" s="65">
        <v>178809.02</v>
      </c>
      <c r="D18" s="65">
        <v>178809.02</v>
      </c>
      <c r="E18" s="65">
        <v>178809.02</v>
      </c>
      <c r="F18" s="65"/>
      <c r="G18" s="65"/>
      <c r="H18" s="65"/>
      <c r="I18" s="65"/>
      <c r="J18" s="65"/>
      <c r="K18" s="65"/>
      <c r="L18" s="65"/>
      <c r="M18" s="65"/>
      <c r="N18" s="65"/>
      <c r="O18" s="65"/>
    </row>
    <row r="19" ht="20.25" customHeight="1" spans="1:15">
      <c r="A19" s="166" t="s">
        <v>90</v>
      </c>
      <c r="B19" s="166" t="str">
        <f>"        "&amp;"公务员医疗补助"</f>
        <v>        公务员医疗补助</v>
      </c>
      <c r="C19" s="65">
        <v>732457.45</v>
      </c>
      <c r="D19" s="65">
        <v>732457.45</v>
      </c>
      <c r="E19" s="65">
        <v>732457.45</v>
      </c>
      <c r="F19" s="65"/>
      <c r="G19" s="65"/>
      <c r="H19" s="65"/>
      <c r="I19" s="65"/>
      <c r="J19" s="65"/>
      <c r="K19" s="65"/>
      <c r="L19" s="65"/>
      <c r="M19" s="65"/>
      <c r="N19" s="65"/>
      <c r="O19" s="65"/>
    </row>
    <row r="20" ht="20.25" customHeight="1" spans="1:15">
      <c r="A20" s="166" t="s">
        <v>91</v>
      </c>
      <c r="B20" s="166" t="str">
        <f>"        "&amp;"其他行政事业单位医疗支出"</f>
        <v>        其他行政事业单位医疗支出</v>
      </c>
      <c r="C20" s="65">
        <v>88037.9</v>
      </c>
      <c r="D20" s="65">
        <v>88037.9</v>
      </c>
      <c r="E20" s="65">
        <v>88037.9</v>
      </c>
      <c r="F20" s="65"/>
      <c r="G20" s="65"/>
      <c r="H20" s="65"/>
      <c r="I20" s="65"/>
      <c r="J20" s="65"/>
      <c r="K20" s="65"/>
      <c r="L20" s="65"/>
      <c r="M20" s="65"/>
      <c r="N20" s="65"/>
      <c r="O20" s="65"/>
    </row>
    <row r="21" ht="20.25" customHeight="1" spans="1:15">
      <c r="A21" s="155" t="s">
        <v>92</v>
      </c>
      <c r="B21" s="155" t="str">
        <f>"        "&amp;"节能环保支出"</f>
        <v>        节能环保支出</v>
      </c>
      <c r="C21" s="65">
        <v>2940959.03</v>
      </c>
      <c r="D21" s="65">
        <v>2940959.03</v>
      </c>
      <c r="E21" s="65"/>
      <c r="F21" s="65">
        <v>2940959.03</v>
      </c>
      <c r="G21" s="65"/>
      <c r="H21" s="65"/>
      <c r="I21" s="65"/>
      <c r="J21" s="65"/>
      <c r="K21" s="65"/>
      <c r="L21" s="65"/>
      <c r="M21" s="65"/>
      <c r="N21" s="65"/>
      <c r="O21" s="65"/>
    </row>
    <row r="22" ht="20.25" customHeight="1" spans="1:15">
      <c r="A22" s="165" t="s">
        <v>93</v>
      </c>
      <c r="B22" s="165" t="str">
        <f>"        "&amp;"污染防治"</f>
        <v>        污染防治</v>
      </c>
      <c r="C22" s="65">
        <v>2940959.03</v>
      </c>
      <c r="D22" s="65">
        <v>2940959.03</v>
      </c>
      <c r="E22" s="65"/>
      <c r="F22" s="65">
        <v>2940959.03</v>
      </c>
      <c r="G22" s="65"/>
      <c r="H22" s="65"/>
      <c r="I22" s="65"/>
      <c r="J22" s="65"/>
      <c r="K22" s="65"/>
      <c r="L22" s="65"/>
      <c r="M22" s="65"/>
      <c r="N22" s="65"/>
      <c r="O22" s="65"/>
    </row>
    <row r="23" ht="20.25" customHeight="1" spans="1:15">
      <c r="A23" s="166" t="s">
        <v>94</v>
      </c>
      <c r="B23" s="166" t="str">
        <f>"        "&amp;"水体"</f>
        <v>        水体</v>
      </c>
      <c r="C23" s="65">
        <v>2940959.03</v>
      </c>
      <c r="D23" s="65">
        <v>2940959.03</v>
      </c>
      <c r="E23" s="65"/>
      <c r="F23" s="65">
        <v>2940959.03</v>
      </c>
      <c r="G23" s="65"/>
      <c r="H23" s="65"/>
      <c r="I23" s="65"/>
      <c r="J23" s="65"/>
      <c r="K23" s="65"/>
      <c r="L23" s="65"/>
      <c r="M23" s="65"/>
      <c r="N23" s="65"/>
      <c r="O23" s="65"/>
    </row>
    <row r="24" ht="20.25" customHeight="1" spans="1:15">
      <c r="A24" s="155" t="s">
        <v>95</v>
      </c>
      <c r="B24" s="155" t="str">
        <f>"        "&amp;"农林水支出"</f>
        <v>        农林水支出</v>
      </c>
      <c r="C24" s="65">
        <v>74950248.36</v>
      </c>
      <c r="D24" s="65">
        <v>25410648.36</v>
      </c>
      <c r="E24" s="65">
        <v>10149598.36</v>
      </c>
      <c r="F24" s="65">
        <v>15261050</v>
      </c>
      <c r="G24" s="65"/>
      <c r="H24" s="65"/>
      <c r="I24" s="65"/>
      <c r="J24" s="65">
        <v>49539600</v>
      </c>
      <c r="K24" s="65"/>
      <c r="L24" s="65"/>
      <c r="M24" s="65"/>
      <c r="N24" s="65"/>
      <c r="O24" s="65">
        <v>49539600</v>
      </c>
    </row>
    <row r="25" ht="20.25" customHeight="1" spans="1:15">
      <c r="A25" s="165" t="s">
        <v>96</v>
      </c>
      <c r="B25" s="165" t="str">
        <f>"        "&amp;"水利"</f>
        <v>        水利</v>
      </c>
      <c r="C25" s="65">
        <v>74950248.36</v>
      </c>
      <c r="D25" s="65">
        <v>25410648.36</v>
      </c>
      <c r="E25" s="65">
        <v>10149598.36</v>
      </c>
      <c r="F25" s="65">
        <v>15261050</v>
      </c>
      <c r="G25" s="65"/>
      <c r="H25" s="65"/>
      <c r="I25" s="65"/>
      <c r="J25" s="65">
        <v>49539600</v>
      </c>
      <c r="K25" s="65"/>
      <c r="L25" s="65"/>
      <c r="M25" s="65"/>
      <c r="N25" s="65"/>
      <c r="O25" s="65">
        <v>49539600</v>
      </c>
    </row>
    <row r="26" ht="20.25" customHeight="1" spans="1:15">
      <c r="A26" s="166" t="s">
        <v>97</v>
      </c>
      <c r="B26" s="166" t="str">
        <f>"        "&amp;"行政运行"</f>
        <v>        行政运行</v>
      </c>
      <c r="C26" s="65">
        <v>6103190.06</v>
      </c>
      <c r="D26" s="65">
        <v>6103190.06</v>
      </c>
      <c r="E26" s="65">
        <v>6103190.06</v>
      </c>
      <c r="F26" s="65"/>
      <c r="G26" s="65"/>
      <c r="H26" s="65"/>
      <c r="I26" s="65"/>
      <c r="J26" s="65"/>
      <c r="K26" s="65"/>
      <c r="L26" s="65"/>
      <c r="M26" s="65"/>
      <c r="N26" s="65"/>
      <c r="O26" s="65"/>
    </row>
    <row r="27" ht="20.25" customHeight="1" spans="1:15">
      <c r="A27" s="166" t="s">
        <v>98</v>
      </c>
      <c r="B27" s="166" t="str">
        <f>"        "&amp;"水利行业业务管理"</f>
        <v>        水利行业业务管理</v>
      </c>
      <c r="C27" s="65">
        <v>210000</v>
      </c>
      <c r="D27" s="65">
        <v>210000</v>
      </c>
      <c r="E27" s="65"/>
      <c r="F27" s="65">
        <v>210000</v>
      </c>
      <c r="G27" s="65"/>
      <c r="H27" s="65"/>
      <c r="I27" s="65"/>
      <c r="J27" s="65"/>
      <c r="K27" s="65"/>
      <c r="L27" s="65"/>
      <c r="M27" s="65"/>
      <c r="N27" s="65"/>
      <c r="O27" s="65"/>
    </row>
    <row r="28" ht="20.25" customHeight="1" spans="1:15">
      <c r="A28" s="166" t="s">
        <v>99</v>
      </c>
      <c r="B28" s="166" t="str">
        <f>"        "&amp;"水利工程建设"</f>
        <v>        水利工程建设</v>
      </c>
      <c r="C28" s="65">
        <v>4297200</v>
      </c>
      <c r="D28" s="65">
        <v>4297200</v>
      </c>
      <c r="E28" s="65"/>
      <c r="F28" s="65">
        <v>4297200</v>
      </c>
      <c r="G28" s="65"/>
      <c r="H28" s="65"/>
      <c r="I28" s="65"/>
      <c r="J28" s="65"/>
      <c r="K28" s="65"/>
      <c r="L28" s="65"/>
      <c r="M28" s="65"/>
      <c r="N28" s="65"/>
      <c r="O28" s="65"/>
    </row>
    <row r="29" ht="20.25" customHeight="1" spans="1:15">
      <c r="A29" s="166" t="s">
        <v>100</v>
      </c>
      <c r="B29" s="166" t="str">
        <f>"        "&amp;"水利前期工作"</f>
        <v>        水利前期工作</v>
      </c>
      <c r="C29" s="65">
        <v>1900000</v>
      </c>
      <c r="D29" s="65">
        <v>800000</v>
      </c>
      <c r="E29" s="65"/>
      <c r="F29" s="65">
        <v>800000</v>
      </c>
      <c r="G29" s="65"/>
      <c r="H29" s="65"/>
      <c r="I29" s="65"/>
      <c r="J29" s="65">
        <v>1100000</v>
      </c>
      <c r="K29" s="65"/>
      <c r="L29" s="65"/>
      <c r="M29" s="65"/>
      <c r="N29" s="65"/>
      <c r="O29" s="65">
        <v>1100000</v>
      </c>
    </row>
    <row r="30" ht="20.25" customHeight="1" spans="1:15">
      <c r="A30" s="166" t="s">
        <v>101</v>
      </c>
      <c r="B30" s="166" t="str">
        <f>"        "&amp;"水土保持"</f>
        <v>        水土保持</v>
      </c>
      <c r="C30" s="65">
        <v>409950</v>
      </c>
      <c r="D30" s="65">
        <v>409950</v>
      </c>
      <c r="E30" s="65"/>
      <c r="F30" s="65">
        <v>409950</v>
      </c>
      <c r="G30" s="65"/>
      <c r="H30" s="65"/>
      <c r="I30" s="65"/>
      <c r="J30" s="65"/>
      <c r="K30" s="65"/>
      <c r="L30" s="65"/>
      <c r="M30" s="65"/>
      <c r="N30" s="65"/>
      <c r="O30" s="65"/>
    </row>
    <row r="31" ht="20.25" customHeight="1" spans="1:15">
      <c r="A31" s="166" t="s">
        <v>102</v>
      </c>
      <c r="B31" s="166" t="str">
        <f>"        "&amp;"水资源节约管理与保护"</f>
        <v>        水资源节约管理与保护</v>
      </c>
      <c r="C31" s="65">
        <v>8343900</v>
      </c>
      <c r="D31" s="65">
        <v>8343900</v>
      </c>
      <c r="E31" s="65"/>
      <c r="F31" s="65">
        <v>8343900</v>
      </c>
      <c r="G31" s="65"/>
      <c r="H31" s="65"/>
      <c r="I31" s="65"/>
      <c r="J31" s="65"/>
      <c r="K31" s="65"/>
      <c r="L31" s="65"/>
      <c r="M31" s="65"/>
      <c r="N31" s="65"/>
      <c r="O31" s="65"/>
    </row>
    <row r="32" ht="20.25" customHeight="1" spans="1:15">
      <c r="A32" s="166" t="s">
        <v>103</v>
      </c>
      <c r="B32" s="166" t="str">
        <f>"        "&amp;"农村水利"</f>
        <v>        农村水利</v>
      </c>
      <c r="C32" s="65">
        <v>1200000</v>
      </c>
      <c r="D32" s="65">
        <v>1200000</v>
      </c>
      <c r="E32" s="65"/>
      <c r="F32" s="65">
        <v>1200000</v>
      </c>
      <c r="G32" s="65"/>
      <c r="H32" s="65"/>
      <c r="I32" s="65"/>
      <c r="J32" s="65"/>
      <c r="K32" s="65"/>
      <c r="L32" s="65"/>
      <c r="M32" s="65"/>
      <c r="N32" s="65"/>
      <c r="O32" s="65"/>
    </row>
    <row r="33" ht="20.25" customHeight="1" spans="1:15">
      <c r="A33" s="166" t="s">
        <v>104</v>
      </c>
      <c r="B33" s="166" t="str">
        <f>"        "&amp;"其他水利支出"</f>
        <v>        其他水利支出</v>
      </c>
      <c r="C33" s="65">
        <v>52486008.3</v>
      </c>
      <c r="D33" s="65">
        <v>4046408.3</v>
      </c>
      <c r="E33" s="65">
        <v>4046408.3</v>
      </c>
      <c r="F33" s="65"/>
      <c r="G33" s="65"/>
      <c r="H33" s="65"/>
      <c r="I33" s="65"/>
      <c r="J33" s="65">
        <v>48439600</v>
      </c>
      <c r="K33" s="65"/>
      <c r="L33" s="65"/>
      <c r="M33" s="65"/>
      <c r="N33" s="65"/>
      <c r="O33" s="65">
        <v>48439600</v>
      </c>
    </row>
    <row r="34" ht="20.25" customHeight="1" spans="1:15">
      <c r="A34" s="155" t="s">
        <v>105</v>
      </c>
      <c r="B34" s="155" t="str">
        <f>"        "&amp;"住房保障支出"</f>
        <v>        住房保障支出</v>
      </c>
      <c r="C34" s="65">
        <v>979596</v>
      </c>
      <c r="D34" s="65">
        <v>979596</v>
      </c>
      <c r="E34" s="65">
        <v>979596</v>
      </c>
      <c r="F34" s="65"/>
      <c r="G34" s="65"/>
      <c r="H34" s="65"/>
      <c r="I34" s="65"/>
      <c r="J34" s="65"/>
      <c r="K34" s="65"/>
      <c r="L34" s="65"/>
      <c r="M34" s="65"/>
      <c r="N34" s="65"/>
      <c r="O34" s="65"/>
    </row>
    <row r="35" ht="20.25" customHeight="1" spans="1:15">
      <c r="A35" s="165" t="s">
        <v>106</v>
      </c>
      <c r="B35" s="165" t="str">
        <f>"        "&amp;"住房改革支出"</f>
        <v>        住房改革支出</v>
      </c>
      <c r="C35" s="65">
        <v>979596</v>
      </c>
      <c r="D35" s="65">
        <v>979596</v>
      </c>
      <c r="E35" s="65">
        <v>979596</v>
      </c>
      <c r="F35" s="65"/>
      <c r="G35" s="65"/>
      <c r="H35" s="65"/>
      <c r="I35" s="65"/>
      <c r="J35" s="65"/>
      <c r="K35" s="65"/>
      <c r="L35" s="65"/>
      <c r="M35" s="65"/>
      <c r="N35" s="65"/>
      <c r="O35" s="65"/>
    </row>
    <row r="36" ht="20.25" customHeight="1" spans="1:15">
      <c r="A36" s="166" t="s">
        <v>107</v>
      </c>
      <c r="B36" s="166" t="str">
        <f>"        "&amp;"住房公积金"</f>
        <v>        住房公积金</v>
      </c>
      <c r="C36" s="65">
        <v>936144</v>
      </c>
      <c r="D36" s="65">
        <v>936144</v>
      </c>
      <c r="E36" s="65">
        <v>936144</v>
      </c>
      <c r="F36" s="65"/>
      <c r="G36" s="65"/>
      <c r="H36" s="65"/>
      <c r="I36" s="65"/>
      <c r="J36" s="65"/>
      <c r="K36" s="65"/>
      <c r="L36" s="65"/>
      <c r="M36" s="65"/>
      <c r="N36" s="65"/>
      <c r="O36" s="65"/>
    </row>
    <row r="37" ht="20.25" customHeight="1" spans="1:15">
      <c r="A37" s="166" t="s">
        <v>108</v>
      </c>
      <c r="B37" s="166" t="str">
        <f>"        "&amp;"购房补贴"</f>
        <v>        购房补贴</v>
      </c>
      <c r="C37" s="65">
        <v>43452</v>
      </c>
      <c r="D37" s="65">
        <v>43452</v>
      </c>
      <c r="E37" s="65">
        <v>43452</v>
      </c>
      <c r="F37" s="65"/>
      <c r="G37" s="65"/>
      <c r="H37" s="65"/>
      <c r="I37" s="65"/>
      <c r="J37" s="65"/>
      <c r="K37" s="65"/>
      <c r="L37" s="65"/>
      <c r="M37" s="65"/>
      <c r="N37" s="65"/>
      <c r="O37" s="65"/>
    </row>
    <row r="38" ht="20.25" customHeight="1" spans="1:15">
      <c r="A38" s="155" t="s">
        <v>109</v>
      </c>
      <c r="B38" s="155" t="str">
        <f>"        "&amp;"转移性支出"</f>
        <v>        转移性支出</v>
      </c>
      <c r="C38" s="65">
        <v>37695000</v>
      </c>
      <c r="D38" s="65">
        <v>37695000</v>
      </c>
      <c r="E38" s="65"/>
      <c r="F38" s="65">
        <v>37695000</v>
      </c>
      <c r="G38" s="65"/>
      <c r="H38" s="65"/>
      <c r="I38" s="65"/>
      <c r="J38" s="65"/>
      <c r="K38" s="65"/>
      <c r="L38" s="65"/>
      <c r="M38" s="65"/>
      <c r="N38" s="65"/>
      <c r="O38" s="65"/>
    </row>
    <row r="39" ht="20.25" customHeight="1" spans="1:15">
      <c r="A39" s="165" t="s">
        <v>110</v>
      </c>
      <c r="B39" s="165" t="str">
        <f>"        "&amp;"一般性转移支付"</f>
        <v>        一般性转移支付</v>
      </c>
      <c r="C39" s="65">
        <v>37695000</v>
      </c>
      <c r="D39" s="65">
        <v>37695000</v>
      </c>
      <c r="E39" s="65"/>
      <c r="F39" s="65">
        <v>37695000</v>
      </c>
      <c r="G39" s="65"/>
      <c r="H39" s="65"/>
      <c r="I39" s="65"/>
      <c r="J39" s="65"/>
      <c r="K39" s="65"/>
      <c r="L39" s="65"/>
      <c r="M39" s="65"/>
      <c r="N39" s="65"/>
      <c r="O39" s="65"/>
    </row>
    <row r="40" ht="20.25" customHeight="1" spans="1:15">
      <c r="A40" s="166" t="s">
        <v>111</v>
      </c>
      <c r="B40" s="166" t="str">
        <f>"        "&amp;"农林水共同财政事权转移支付支出"</f>
        <v>        农林水共同财政事权转移支付支出</v>
      </c>
      <c r="C40" s="65">
        <v>37695000</v>
      </c>
      <c r="D40" s="65">
        <v>37695000</v>
      </c>
      <c r="E40" s="65"/>
      <c r="F40" s="65">
        <v>37695000</v>
      </c>
      <c r="G40" s="65"/>
      <c r="H40" s="65"/>
      <c r="I40" s="65"/>
      <c r="J40" s="65"/>
      <c r="K40" s="65"/>
      <c r="L40" s="65"/>
      <c r="M40" s="65"/>
      <c r="N40" s="65"/>
      <c r="O40" s="65"/>
    </row>
    <row r="41" ht="20.25" customHeight="1" spans="1:15">
      <c r="A41" s="157" t="s">
        <v>31</v>
      </c>
      <c r="B41" s="155"/>
      <c r="C41" s="159">
        <v>123558006.14</v>
      </c>
      <c r="D41" s="159">
        <v>74018406.14</v>
      </c>
      <c r="E41" s="159">
        <v>18121397.11</v>
      </c>
      <c r="F41" s="159">
        <v>55897009.03</v>
      </c>
      <c r="G41" s="159"/>
      <c r="H41" s="159"/>
      <c r="I41" s="159"/>
      <c r="J41" s="159">
        <v>49539600</v>
      </c>
      <c r="K41" s="159"/>
      <c r="L41" s="159"/>
      <c r="M41" s="159"/>
      <c r="N41" s="159"/>
      <c r="O41" s="159">
        <v>49539600</v>
      </c>
    </row>
  </sheetData>
  <mergeCells count="12">
    <mergeCell ref="A2:O2"/>
    <mergeCell ref="A3:O3"/>
    <mergeCell ref="A4:N4"/>
    <mergeCell ref="D5:F5"/>
    <mergeCell ref="J5:O5"/>
    <mergeCell ref="A41:B41"/>
    <mergeCell ref="A5:A6"/>
    <mergeCell ref="B5:B6"/>
    <mergeCell ref="C5:C6"/>
    <mergeCell ref="G5:G6"/>
    <mergeCell ref="H5:H6"/>
    <mergeCell ref="I5:I6"/>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workbookViewId="0">
      <pane ySplit="1" topLeftCell="A2" activePane="bottomLeft" state="frozen"/>
      <selection/>
      <selection pane="bottomLeft" activeCell="D29" sqref="D29"/>
    </sheetView>
  </sheetViews>
  <sheetFormatPr defaultColWidth="8.85" defaultRowHeight="15" customHeight="1" outlineLevelCol="3"/>
  <cols>
    <col min="1" max="2" width="28.575" customWidth="1"/>
    <col min="3" max="3" width="35.7" customWidth="1"/>
    <col min="4" max="4" width="28.575" customWidth="1"/>
  </cols>
  <sheetData>
    <row r="1" customHeight="1" spans="1:4">
      <c r="A1" s="56"/>
      <c r="B1" s="56"/>
      <c r="C1" s="56"/>
      <c r="D1" s="56"/>
    </row>
    <row r="2" ht="18.75" customHeight="1" spans="1:4">
      <c r="A2" s="153" t="s">
        <v>112</v>
      </c>
      <c r="B2" s="167"/>
      <c r="C2" s="167"/>
      <c r="D2" s="167"/>
    </row>
    <row r="3" ht="28.5" customHeight="1" spans="1:4">
      <c r="A3" s="168" t="s">
        <v>113</v>
      </c>
      <c r="B3" s="168"/>
      <c r="C3" s="168"/>
      <c r="D3" s="168"/>
    </row>
    <row r="4" ht="18.75" customHeight="1" spans="1:4">
      <c r="A4" s="155" t="s">
        <v>2</v>
      </c>
      <c r="B4" s="155"/>
      <c r="C4" s="155"/>
      <c r="D4" s="153" t="s">
        <v>3</v>
      </c>
    </row>
    <row r="5" ht="18.75" customHeight="1" spans="1:4">
      <c r="A5" s="60" t="s">
        <v>4</v>
      </c>
      <c r="B5" s="60"/>
      <c r="C5" s="60" t="s">
        <v>5</v>
      </c>
      <c r="D5" s="60"/>
    </row>
    <row r="6" ht="18.75" customHeight="1" spans="1:4">
      <c r="A6" s="60" t="s">
        <v>6</v>
      </c>
      <c r="B6" s="60" t="s">
        <v>7</v>
      </c>
      <c r="C6" s="60" t="s">
        <v>114</v>
      </c>
      <c r="D6" s="60" t="s">
        <v>7</v>
      </c>
    </row>
    <row r="7" ht="18.75" customHeight="1" spans="1:4">
      <c r="A7" s="169" t="s">
        <v>115</v>
      </c>
      <c r="B7" s="170"/>
      <c r="C7" s="171" t="s">
        <v>116</v>
      </c>
      <c r="D7" s="170"/>
    </row>
    <row r="8" ht="18.75" customHeight="1" spans="1:4">
      <c r="A8" s="155" t="s">
        <v>117</v>
      </c>
      <c r="B8" s="172">
        <v>62450247.11</v>
      </c>
      <c r="C8" s="173" t="str">
        <f>"（一）"&amp;"社会保障和就业支出"</f>
        <v>（一）社会保障和就业支出</v>
      </c>
      <c r="D8" s="172">
        <v>5565015.36</v>
      </c>
    </row>
    <row r="9" ht="18.75" customHeight="1" spans="1:4">
      <c r="A9" s="155" t="s">
        <v>118</v>
      </c>
      <c r="B9" s="172"/>
      <c r="C9" s="173" t="str">
        <f>"（二）"&amp;"卫生健康支出"</f>
        <v>（二）卫生健康支出</v>
      </c>
      <c r="D9" s="172">
        <v>1427187.39</v>
      </c>
    </row>
    <row r="10" ht="18.75" customHeight="1" spans="1:4">
      <c r="A10" s="155" t="s">
        <v>119</v>
      </c>
      <c r="B10" s="172"/>
      <c r="C10" s="173" t="str">
        <f>"（一）"&amp;"节能环保支出"</f>
        <v>（一）节能环保支出</v>
      </c>
      <c r="D10" s="172">
        <v>2940959.03</v>
      </c>
    </row>
    <row r="11" ht="18.75" customHeight="1" spans="1:4">
      <c r="A11" s="155" t="s">
        <v>120</v>
      </c>
      <c r="B11" s="172"/>
      <c r="C11" s="173" t="str">
        <f>"（三）"&amp;"农林水支出"</f>
        <v>（三）农林水支出</v>
      </c>
      <c r="D11" s="172">
        <v>25410648.36</v>
      </c>
    </row>
    <row r="12" ht="18.75" customHeight="1" spans="1:4">
      <c r="A12" s="62" t="s">
        <v>117</v>
      </c>
      <c r="B12" s="172">
        <v>11568159.03</v>
      </c>
      <c r="C12" s="173" t="str">
        <f>"（四）"&amp;"住房保障支出"</f>
        <v>（四）住房保障支出</v>
      </c>
      <c r="D12" s="172">
        <v>979596</v>
      </c>
    </row>
    <row r="13" ht="18.75" customHeight="1" spans="1:4">
      <c r="A13" s="62" t="s">
        <v>118</v>
      </c>
      <c r="B13" s="172"/>
      <c r="C13" s="173" t="str">
        <f>"（五）"&amp;"转移性支出"</f>
        <v>（五）转移性支出</v>
      </c>
      <c r="D13" s="172">
        <v>37695000</v>
      </c>
    </row>
    <row r="14" ht="18.75" customHeight="1" spans="1:4">
      <c r="A14" s="62" t="s">
        <v>119</v>
      </c>
      <c r="B14" s="172"/>
      <c r="C14" s="155"/>
      <c r="D14" s="155"/>
    </row>
    <row r="15" ht="18.75" customHeight="1" spans="1:4">
      <c r="A15" s="155"/>
      <c r="B15" s="155"/>
      <c r="C15" s="155" t="s">
        <v>121</v>
      </c>
      <c r="D15" s="155"/>
    </row>
    <row r="16" ht="18.75" customHeight="1" spans="1:4">
      <c r="A16" s="174" t="s">
        <v>25</v>
      </c>
      <c r="B16" s="172">
        <v>74018406.14</v>
      </c>
      <c r="C16" s="174" t="s">
        <v>26</v>
      </c>
      <c r="D16" s="172">
        <v>74018406.14</v>
      </c>
    </row>
  </sheetData>
  <mergeCells count="5">
    <mergeCell ref="A2:D2"/>
    <mergeCell ref="A3:D3"/>
    <mergeCell ref="A4:C4"/>
    <mergeCell ref="A5:B5"/>
    <mergeCell ref="C5:D5"/>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41"/>
  <sheetViews>
    <sheetView showZeros="0" workbookViewId="0">
      <pane ySplit="1" topLeftCell="A18" activePane="bottomLeft" state="frozen"/>
      <selection/>
      <selection pane="bottomLeft" activeCell="A4" sqref="A4:F4"/>
    </sheetView>
  </sheetViews>
  <sheetFormatPr defaultColWidth="8.85" defaultRowHeight="15" customHeight="1" outlineLevelCol="6"/>
  <cols>
    <col min="1" max="1" width="17.8416666666667" customWidth="1"/>
    <col min="2" max="2" width="53.1416666666667" customWidth="1"/>
    <col min="3" max="7" width="15.1416666666667" customWidth="1"/>
  </cols>
  <sheetData>
    <row r="1" customHeight="1" spans="1:7">
      <c r="A1" s="152"/>
      <c r="B1" s="152"/>
      <c r="C1" s="152"/>
      <c r="D1" s="152"/>
      <c r="E1" s="152"/>
      <c r="F1" s="152"/>
      <c r="G1" s="152"/>
    </row>
    <row r="2" customHeight="1" spans="1:7">
      <c r="A2" s="163" t="s">
        <v>122</v>
      </c>
      <c r="B2" s="163"/>
      <c r="C2" s="163"/>
      <c r="D2" s="163"/>
      <c r="E2" s="163"/>
      <c r="F2" s="163"/>
      <c r="G2" s="163"/>
    </row>
    <row r="3" ht="28.5" customHeight="1" spans="1:7">
      <c r="A3" s="154" t="s">
        <v>123</v>
      </c>
      <c r="B3" s="154"/>
      <c r="C3" s="154"/>
      <c r="D3" s="154"/>
      <c r="E3" s="154"/>
      <c r="F3" s="154"/>
      <c r="G3" s="154"/>
    </row>
    <row r="4" ht="20.25" customHeight="1" spans="1:7">
      <c r="A4" s="155" t="s">
        <v>2</v>
      </c>
      <c r="B4" s="155"/>
      <c r="C4" s="155"/>
      <c r="D4" s="155"/>
      <c r="E4" s="155"/>
      <c r="F4" s="155"/>
      <c r="G4" s="164" t="s">
        <v>3</v>
      </c>
    </row>
    <row r="5" ht="27" customHeight="1" spans="1:7">
      <c r="A5" s="156" t="s">
        <v>124</v>
      </c>
      <c r="B5" s="156"/>
      <c r="C5" s="156" t="s">
        <v>31</v>
      </c>
      <c r="D5" s="156" t="s">
        <v>34</v>
      </c>
      <c r="E5" s="156"/>
      <c r="F5" s="156"/>
      <c r="G5" s="156" t="s">
        <v>73</v>
      </c>
    </row>
    <row r="6" ht="27" customHeight="1" spans="1:7">
      <c r="A6" s="156" t="s">
        <v>68</v>
      </c>
      <c r="B6" s="156" t="s">
        <v>69</v>
      </c>
      <c r="C6" s="156"/>
      <c r="D6" s="156" t="s">
        <v>33</v>
      </c>
      <c r="E6" s="156" t="s">
        <v>125</v>
      </c>
      <c r="F6" s="156" t="s">
        <v>126</v>
      </c>
      <c r="G6" s="156"/>
    </row>
    <row r="7" ht="20.25" customHeight="1" spans="1:7">
      <c r="A7" s="162" t="s">
        <v>45</v>
      </c>
      <c r="B7" s="162" t="s">
        <v>46</v>
      </c>
      <c r="C7" s="162" t="s">
        <v>47</v>
      </c>
      <c r="D7" s="162" t="s">
        <v>48</v>
      </c>
      <c r="E7" s="162" t="s">
        <v>49</v>
      </c>
      <c r="F7" s="162" t="s">
        <v>50</v>
      </c>
      <c r="G7" s="162">
        <v>7</v>
      </c>
    </row>
    <row r="8" ht="20.25" customHeight="1" spans="1:7">
      <c r="A8" s="155" t="s">
        <v>79</v>
      </c>
      <c r="B8" s="155" t="str">
        <f>"        "&amp;"社会保障和就业支出"</f>
        <v>        社会保障和就业支出</v>
      </c>
      <c r="C8" s="65">
        <v>5565015.36</v>
      </c>
      <c r="D8" s="159">
        <v>5565015.36</v>
      </c>
      <c r="E8" s="65">
        <v>5487815.36</v>
      </c>
      <c r="F8" s="65">
        <v>77200</v>
      </c>
      <c r="G8" s="65"/>
    </row>
    <row r="9" ht="20.25" customHeight="1" spans="1:7">
      <c r="A9" s="165" t="s">
        <v>80</v>
      </c>
      <c r="B9" s="165" t="str">
        <f>"        "&amp;"行政事业单位养老支出"</f>
        <v>        行政事业单位养老支出</v>
      </c>
      <c r="C9" s="65">
        <v>5499015.36</v>
      </c>
      <c r="D9" s="159">
        <v>5499015.36</v>
      </c>
      <c r="E9" s="65">
        <v>5421815.36</v>
      </c>
      <c r="F9" s="65">
        <v>77200</v>
      </c>
      <c r="G9" s="65"/>
    </row>
    <row r="10" ht="20.25" customHeight="1" spans="1:7">
      <c r="A10" s="166" t="s">
        <v>81</v>
      </c>
      <c r="B10" s="166" t="str">
        <f>"        "&amp;"行政单位离退休"</f>
        <v>        行政单位离退休</v>
      </c>
      <c r="C10" s="65">
        <v>1432156</v>
      </c>
      <c r="D10" s="159">
        <v>1432156</v>
      </c>
      <c r="E10" s="65">
        <v>1405956</v>
      </c>
      <c r="F10" s="65">
        <v>26200</v>
      </c>
      <c r="G10" s="65"/>
    </row>
    <row r="11" ht="20.25" customHeight="1" spans="1:7">
      <c r="A11" s="166" t="s">
        <v>82</v>
      </c>
      <c r="B11" s="166" t="str">
        <f>"        "&amp;"事业单位离退休"</f>
        <v>        事业单位离退休</v>
      </c>
      <c r="C11" s="65">
        <v>3034200</v>
      </c>
      <c r="D11" s="159">
        <v>3034200</v>
      </c>
      <c r="E11" s="65">
        <v>2983200</v>
      </c>
      <c r="F11" s="65">
        <v>51000</v>
      </c>
      <c r="G11" s="65"/>
    </row>
    <row r="12" ht="20.25" customHeight="1" spans="1:7">
      <c r="A12" s="166" t="s">
        <v>83</v>
      </c>
      <c r="B12" s="166" t="str">
        <f>"        "&amp;"机关事业单位基本养老保险缴费支出"</f>
        <v>        机关事业单位基本养老保险缴费支出</v>
      </c>
      <c r="C12" s="65">
        <v>1032659.36</v>
      </c>
      <c r="D12" s="159">
        <v>1032659.36</v>
      </c>
      <c r="E12" s="65">
        <v>1032659.36</v>
      </c>
      <c r="F12" s="65"/>
      <c r="G12" s="65"/>
    </row>
    <row r="13" ht="20.25" customHeight="1" spans="1:7">
      <c r="A13" s="165" t="s">
        <v>84</v>
      </c>
      <c r="B13" s="165" t="str">
        <f>"        "&amp;"抚恤"</f>
        <v>        抚恤</v>
      </c>
      <c r="C13" s="65">
        <v>66000</v>
      </c>
      <c r="D13" s="159">
        <v>66000</v>
      </c>
      <c r="E13" s="65">
        <v>66000</v>
      </c>
      <c r="F13" s="65"/>
      <c r="G13" s="65"/>
    </row>
    <row r="14" ht="20.25" customHeight="1" spans="1:7">
      <c r="A14" s="166" t="s">
        <v>85</v>
      </c>
      <c r="B14" s="166" t="str">
        <f>"        "&amp;"死亡抚恤"</f>
        <v>        死亡抚恤</v>
      </c>
      <c r="C14" s="65">
        <v>66000</v>
      </c>
      <c r="D14" s="159">
        <v>66000</v>
      </c>
      <c r="E14" s="65">
        <v>66000</v>
      </c>
      <c r="F14" s="65"/>
      <c r="G14" s="65"/>
    </row>
    <row r="15" ht="20.25" customHeight="1" spans="1:7">
      <c r="A15" s="155" t="s">
        <v>86</v>
      </c>
      <c r="B15" s="155" t="str">
        <f>"        "&amp;"卫生健康支出"</f>
        <v>        卫生健康支出</v>
      </c>
      <c r="C15" s="65">
        <v>1427187.39</v>
      </c>
      <c r="D15" s="159">
        <v>1427187.39</v>
      </c>
      <c r="E15" s="65">
        <v>1427187.39</v>
      </c>
      <c r="F15" s="65"/>
      <c r="G15" s="65"/>
    </row>
    <row r="16" ht="20.25" customHeight="1" spans="1:7">
      <c r="A16" s="165" t="s">
        <v>87</v>
      </c>
      <c r="B16" s="165" t="str">
        <f>"        "&amp;"行政事业单位医疗"</f>
        <v>        行政事业单位医疗</v>
      </c>
      <c r="C16" s="65">
        <v>1427187.39</v>
      </c>
      <c r="D16" s="159">
        <v>1427187.39</v>
      </c>
      <c r="E16" s="65">
        <v>1427187.39</v>
      </c>
      <c r="F16" s="65"/>
      <c r="G16" s="65"/>
    </row>
    <row r="17" ht="20.25" customHeight="1" spans="1:7">
      <c r="A17" s="166" t="s">
        <v>88</v>
      </c>
      <c r="B17" s="166" t="str">
        <f>"        "&amp;"行政单位医疗"</f>
        <v>        行政单位医疗</v>
      </c>
      <c r="C17" s="65">
        <v>427883.02</v>
      </c>
      <c r="D17" s="159">
        <v>427883.02</v>
      </c>
      <c r="E17" s="65">
        <v>427883.02</v>
      </c>
      <c r="F17" s="65"/>
      <c r="G17" s="65"/>
    </row>
    <row r="18" ht="20.25" customHeight="1" spans="1:7">
      <c r="A18" s="166" t="s">
        <v>89</v>
      </c>
      <c r="B18" s="166" t="str">
        <f>"        "&amp;"事业单位医疗"</f>
        <v>        事业单位医疗</v>
      </c>
      <c r="C18" s="65">
        <v>178809.02</v>
      </c>
      <c r="D18" s="159">
        <v>178809.02</v>
      </c>
      <c r="E18" s="65">
        <v>178809.02</v>
      </c>
      <c r="F18" s="65"/>
      <c r="G18" s="65"/>
    </row>
    <row r="19" ht="20.25" customHeight="1" spans="1:7">
      <c r="A19" s="166" t="s">
        <v>90</v>
      </c>
      <c r="B19" s="166" t="str">
        <f>"        "&amp;"公务员医疗补助"</f>
        <v>        公务员医疗补助</v>
      </c>
      <c r="C19" s="65">
        <v>732457.45</v>
      </c>
      <c r="D19" s="159">
        <v>732457.45</v>
      </c>
      <c r="E19" s="65">
        <v>732457.45</v>
      </c>
      <c r="F19" s="65"/>
      <c r="G19" s="65"/>
    </row>
    <row r="20" ht="20.25" customHeight="1" spans="1:7">
      <c r="A20" s="166" t="s">
        <v>91</v>
      </c>
      <c r="B20" s="166" t="str">
        <f>"        "&amp;"其他行政事业单位医疗支出"</f>
        <v>        其他行政事业单位医疗支出</v>
      </c>
      <c r="C20" s="65">
        <v>88037.9</v>
      </c>
      <c r="D20" s="159">
        <v>88037.9</v>
      </c>
      <c r="E20" s="65">
        <v>88037.9</v>
      </c>
      <c r="F20" s="65"/>
      <c r="G20" s="65"/>
    </row>
    <row r="21" ht="20.25" customHeight="1" spans="1:7">
      <c r="A21" s="155" t="s">
        <v>92</v>
      </c>
      <c r="B21" s="155" t="str">
        <f>"        "&amp;"节能环保支出"</f>
        <v>        节能环保支出</v>
      </c>
      <c r="C21" s="65">
        <v>2940959.03</v>
      </c>
      <c r="D21" s="159"/>
      <c r="E21" s="65"/>
      <c r="F21" s="65"/>
      <c r="G21" s="65">
        <v>2940959.03</v>
      </c>
    </row>
    <row r="22" ht="20.25" customHeight="1" spans="1:7">
      <c r="A22" s="165" t="s">
        <v>93</v>
      </c>
      <c r="B22" s="165" t="str">
        <f>"        "&amp;"污染防治"</f>
        <v>        污染防治</v>
      </c>
      <c r="C22" s="65">
        <v>2940959.03</v>
      </c>
      <c r="D22" s="159"/>
      <c r="E22" s="65"/>
      <c r="F22" s="65"/>
      <c r="G22" s="65">
        <v>2940959.03</v>
      </c>
    </row>
    <row r="23" ht="20.25" customHeight="1" spans="1:7">
      <c r="A23" s="166" t="s">
        <v>94</v>
      </c>
      <c r="B23" s="166" t="str">
        <f>"        "&amp;"水体"</f>
        <v>        水体</v>
      </c>
      <c r="C23" s="65">
        <v>2940959.03</v>
      </c>
      <c r="D23" s="159"/>
      <c r="E23" s="65"/>
      <c r="F23" s="65"/>
      <c r="G23" s="65">
        <v>2940959.03</v>
      </c>
    </row>
    <row r="24" ht="20.25" customHeight="1" spans="1:7">
      <c r="A24" s="155" t="s">
        <v>95</v>
      </c>
      <c r="B24" s="155" t="str">
        <f>"        "&amp;"农林水支出"</f>
        <v>        农林水支出</v>
      </c>
      <c r="C24" s="65">
        <v>25410648.36</v>
      </c>
      <c r="D24" s="159">
        <v>10149598.36</v>
      </c>
      <c r="E24" s="65">
        <v>7938872.84</v>
      </c>
      <c r="F24" s="65">
        <v>2210725.52</v>
      </c>
      <c r="G24" s="65">
        <v>15261050</v>
      </c>
    </row>
    <row r="25" ht="20.25" customHeight="1" spans="1:7">
      <c r="A25" s="165" t="s">
        <v>96</v>
      </c>
      <c r="B25" s="165" t="str">
        <f>"        "&amp;"水利"</f>
        <v>        水利</v>
      </c>
      <c r="C25" s="65">
        <v>25410648.36</v>
      </c>
      <c r="D25" s="159">
        <v>10149598.36</v>
      </c>
      <c r="E25" s="65">
        <v>7938872.84</v>
      </c>
      <c r="F25" s="65">
        <v>2210725.52</v>
      </c>
      <c r="G25" s="65">
        <v>15261050</v>
      </c>
    </row>
    <row r="26" ht="20.25" customHeight="1" spans="1:7">
      <c r="A26" s="166" t="s">
        <v>97</v>
      </c>
      <c r="B26" s="166" t="str">
        <f>"        "&amp;"行政运行"</f>
        <v>        行政运行</v>
      </c>
      <c r="C26" s="65">
        <v>6103190.06</v>
      </c>
      <c r="D26" s="159">
        <v>6103190.06</v>
      </c>
      <c r="E26" s="65">
        <v>4964815.1</v>
      </c>
      <c r="F26" s="65">
        <v>1138374.96</v>
      </c>
      <c r="G26" s="65"/>
    </row>
    <row r="27" ht="20.25" customHeight="1" spans="1:7">
      <c r="A27" s="166" t="s">
        <v>98</v>
      </c>
      <c r="B27" s="166" t="str">
        <f>"        "&amp;"水利行业业务管理"</f>
        <v>        水利行业业务管理</v>
      </c>
      <c r="C27" s="65">
        <v>210000</v>
      </c>
      <c r="D27" s="159"/>
      <c r="E27" s="65"/>
      <c r="F27" s="65"/>
      <c r="G27" s="65">
        <v>210000</v>
      </c>
    </row>
    <row r="28" ht="20.25" customHeight="1" spans="1:7">
      <c r="A28" s="166" t="s">
        <v>99</v>
      </c>
      <c r="B28" s="166" t="str">
        <f>"        "&amp;"水利工程建设"</f>
        <v>        水利工程建设</v>
      </c>
      <c r="C28" s="65">
        <v>4297200</v>
      </c>
      <c r="D28" s="159"/>
      <c r="E28" s="65"/>
      <c r="F28" s="65"/>
      <c r="G28" s="65">
        <v>4297200</v>
      </c>
    </row>
    <row r="29" ht="20.25" customHeight="1" spans="1:7">
      <c r="A29" s="166" t="s">
        <v>100</v>
      </c>
      <c r="B29" s="166" t="str">
        <f>"        "&amp;"水利前期工作"</f>
        <v>        水利前期工作</v>
      </c>
      <c r="C29" s="65">
        <v>800000</v>
      </c>
      <c r="D29" s="159"/>
      <c r="E29" s="65"/>
      <c r="F29" s="65"/>
      <c r="G29" s="65">
        <v>800000</v>
      </c>
    </row>
    <row r="30" ht="20.25" customHeight="1" spans="1:7">
      <c r="A30" s="166" t="s">
        <v>101</v>
      </c>
      <c r="B30" s="166" t="str">
        <f>"        "&amp;"水土保持"</f>
        <v>        水土保持</v>
      </c>
      <c r="C30" s="65">
        <v>409950</v>
      </c>
      <c r="D30" s="159"/>
      <c r="E30" s="65"/>
      <c r="F30" s="65"/>
      <c r="G30" s="65">
        <v>409950</v>
      </c>
    </row>
    <row r="31" ht="20.25" customHeight="1" spans="1:7">
      <c r="A31" s="166" t="s">
        <v>102</v>
      </c>
      <c r="B31" s="166" t="str">
        <f>"        "&amp;"水资源节约管理与保护"</f>
        <v>        水资源节约管理与保护</v>
      </c>
      <c r="C31" s="65">
        <v>8343900</v>
      </c>
      <c r="D31" s="159"/>
      <c r="E31" s="65"/>
      <c r="F31" s="65"/>
      <c r="G31" s="65">
        <v>8343900</v>
      </c>
    </row>
    <row r="32" ht="20.25" customHeight="1" spans="1:7">
      <c r="A32" s="166" t="s">
        <v>103</v>
      </c>
      <c r="B32" s="166" t="str">
        <f>"        "&amp;"农村水利"</f>
        <v>        农村水利</v>
      </c>
      <c r="C32" s="65">
        <v>1200000</v>
      </c>
      <c r="D32" s="159"/>
      <c r="E32" s="65"/>
      <c r="F32" s="65"/>
      <c r="G32" s="65">
        <v>1200000</v>
      </c>
    </row>
    <row r="33" ht="20.25" customHeight="1" spans="1:7">
      <c r="A33" s="166" t="s">
        <v>104</v>
      </c>
      <c r="B33" s="166" t="str">
        <f>"        "&amp;"其他水利支出"</f>
        <v>        其他水利支出</v>
      </c>
      <c r="C33" s="65">
        <v>4046408.3</v>
      </c>
      <c r="D33" s="159">
        <v>4046408.3</v>
      </c>
      <c r="E33" s="65">
        <v>2974057.74</v>
      </c>
      <c r="F33" s="65">
        <v>1072350.56</v>
      </c>
      <c r="G33" s="65"/>
    </row>
    <row r="34" ht="20.25" customHeight="1" spans="1:7">
      <c r="A34" s="155" t="s">
        <v>105</v>
      </c>
      <c r="B34" s="155" t="str">
        <f>"        "&amp;"住房保障支出"</f>
        <v>        住房保障支出</v>
      </c>
      <c r="C34" s="65">
        <v>979596</v>
      </c>
      <c r="D34" s="159">
        <v>979596</v>
      </c>
      <c r="E34" s="65">
        <v>979596</v>
      </c>
      <c r="F34" s="65"/>
      <c r="G34" s="65"/>
    </row>
    <row r="35" ht="20.25" customHeight="1" spans="1:7">
      <c r="A35" s="165" t="s">
        <v>106</v>
      </c>
      <c r="B35" s="165" t="str">
        <f>"        "&amp;"住房改革支出"</f>
        <v>        住房改革支出</v>
      </c>
      <c r="C35" s="65">
        <v>979596</v>
      </c>
      <c r="D35" s="159">
        <v>979596</v>
      </c>
      <c r="E35" s="65">
        <v>979596</v>
      </c>
      <c r="F35" s="65"/>
      <c r="G35" s="65"/>
    </row>
    <row r="36" ht="20.25" customHeight="1" spans="1:7">
      <c r="A36" s="166" t="s">
        <v>107</v>
      </c>
      <c r="B36" s="166" t="str">
        <f>"        "&amp;"住房公积金"</f>
        <v>        住房公积金</v>
      </c>
      <c r="C36" s="65">
        <v>936144</v>
      </c>
      <c r="D36" s="159">
        <v>936144</v>
      </c>
      <c r="E36" s="65">
        <v>936144</v>
      </c>
      <c r="F36" s="65"/>
      <c r="G36" s="65"/>
    </row>
    <row r="37" ht="20.25" customHeight="1" spans="1:7">
      <c r="A37" s="166" t="s">
        <v>108</v>
      </c>
      <c r="B37" s="166" t="str">
        <f>"        "&amp;"购房补贴"</f>
        <v>        购房补贴</v>
      </c>
      <c r="C37" s="65">
        <v>43452</v>
      </c>
      <c r="D37" s="159">
        <v>43452</v>
      </c>
      <c r="E37" s="65">
        <v>43452</v>
      </c>
      <c r="F37" s="65"/>
      <c r="G37" s="65"/>
    </row>
    <row r="38" ht="20.25" customHeight="1" spans="1:7">
      <c r="A38" s="155" t="s">
        <v>109</v>
      </c>
      <c r="B38" s="155" t="str">
        <f>"        "&amp;"转移性支出"</f>
        <v>        转移性支出</v>
      </c>
      <c r="C38" s="65">
        <v>37695000</v>
      </c>
      <c r="D38" s="159"/>
      <c r="E38" s="65"/>
      <c r="F38" s="65"/>
      <c r="G38" s="65">
        <v>37695000</v>
      </c>
    </row>
    <row r="39" ht="20.25" customHeight="1" spans="1:7">
      <c r="A39" s="165" t="s">
        <v>110</v>
      </c>
      <c r="B39" s="165" t="str">
        <f>"        "&amp;"一般性转移支付"</f>
        <v>        一般性转移支付</v>
      </c>
      <c r="C39" s="65">
        <v>37695000</v>
      </c>
      <c r="D39" s="159"/>
      <c r="E39" s="65"/>
      <c r="F39" s="65"/>
      <c r="G39" s="65">
        <v>37695000</v>
      </c>
    </row>
    <row r="40" ht="20.25" customHeight="1" spans="1:7">
      <c r="A40" s="166" t="s">
        <v>111</v>
      </c>
      <c r="B40" s="166" t="str">
        <f>"        "&amp;"农林水共同财政事权转移支付支出"</f>
        <v>        农林水共同财政事权转移支付支出</v>
      </c>
      <c r="C40" s="65">
        <v>37695000</v>
      </c>
      <c r="D40" s="159"/>
      <c r="E40" s="65"/>
      <c r="F40" s="65"/>
      <c r="G40" s="65">
        <v>37695000</v>
      </c>
    </row>
    <row r="41" ht="20.25" customHeight="1" spans="1:7">
      <c r="A41" s="157" t="s">
        <v>31</v>
      </c>
      <c r="B41" s="155"/>
      <c r="C41" s="159">
        <v>74018406.14</v>
      </c>
      <c r="D41" s="159">
        <v>18121397.11</v>
      </c>
      <c r="E41" s="159">
        <v>15833471.59</v>
      </c>
      <c r="F41" s="159">
        <v>2287925.52</v>
      </c>
      <c r="G41" s="159">
        <v>55897009.03</v>
      </c>
    </row>
  </sheetData>
  <mergeCells count="8">
    <mergeCell ref="A2:G2"/>
    <mergeCell ref="A3:G3"/>
    <mergeCell ref="A4:F4"/>
    <mergeCell ref="A5:B5"/>
    <mergeCell ref="D5:F5"/>
    <mergeCell ref="A41:B41"/>
    <mergeCell ref="C5:C6"/>
    <mergeCell ref="G5:G6"/>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pane ySplit="1" topLeftCell="A2" activePane="bottomLeft" state="frozen"/>
      <selection/>
      <selection pane="bottomLeft" activeCell="B15" sqref="B15"/>
    </sheetView>
  </sheetViews>
  <sheetFormatPr defaultColWidth="8.85" defaultRowHeight="15" customHeight="1" outlineLevelRow="7" outlineLevelCol="5"/>
  <cols>
    <col min="1" max="6" width="25.1416666666667" customWidth="1"/>
  </cols>
  <sheetData>
    <row r="1" customHeight="1" spans="1:6">
      <c r="A1" s="152"/>
      <c r="B1" s="152"/>
      <c r="C1" s="152"/>
      <c r="D1" s="152"/>
      <c r="E1" s="152"/>
      <c r="F1" s="152"/>
    </row>
    <row r="2" customHeight="1" spans="1:6">
      <c r="A2" s="153" t="s">
        <v>127</v>
      </c>
      <c r="B2" s="153"/>
      <c r="C2" s="153"/>
      <c r="D2" s="153"/>
      <c r="E2" s="153"/>
      <c r="F2" s="153"/>
    </row>
    <row r="3" ht="28.5" customHeight="1" spans="1:6">
      <c r="A3" s="154" t="s">
        <v>128</v>
      </c>
      <c r="B3" s="154"/>
      <c r="C3" s="154"/>
      <c r="D3" s="154"/>
      <c r="E3" s="154"/>
      <c r="F3" s="154"/>
    </row>
    <row r="4" ht="20.25" customHeight="1" spans="1:6">
      <c r="A4" s="155" t="s">
        <v>2</v>
      </c>
      <c r="B4" s="155"/>
      <c r="C4" s="155"/>
      <c r="D4" s="155"/>
      <c r="E4" s="155"/>
      <c r="F4" s="153" t="s">
        <v>3</v>
      </c>
    </row>
    <row r="5" ht="20.25" customHeight="1" spans="1:6">
      <c r="A5" s="156" t="s">
        <v>129</v>
      </c>
      <c r="B5" s="156" t="s">
        <v>130</v>
      </c>
      <c r="C5" s="156" t="s">
        <v>131</v>
      </c>
      <c r="D5" s="156"/>
      <c r="E5" s="156"/>
      <c r="F5" s="156"/>
    </row>
    <row r="6" ht="35.25" customHeight="1" spans="1:6">
      <c r="A6" s="156"/>
      <c r="B6" s="156"/>
      <c r="C6" s="156" t="s">
        <v>33</v>
      </c>
      <c r="D6" s="156" t="s">
        <v>132</v>
      </c>
      <c r="E6" s="156" t="s">
        <v>133</v>
      </c>
      <c r="F6" s="156" t="s">
        <v>134</v>
      </c>
    </row>
    <row r="7" ht="20.25" customHeight="1" spans="1:6">
      <c r="A7" s="162" t="s">
        <v>45</v>
      </c>
      <c r="B7" s="162">
        <v>2</v>
      </c>
      <c r="C7" s="162">
        <v>3</v>
      </c>
      <c r="D7" s="162">
        <v>4</v>
      </c>
      <c r="E7" s="162">
        <v>5</v>
      </c>
      <c r="F7" s="162">
        <v>6</v>
      </c>
    </row>
    <row r="8" ht="20.25" customHeight="1" spans="1:6">
      <c r="A8" s="65">
        <v>180800</v>
      </c>
      <c r="B8" s="65"/>
      <c r="C8" s="65">
        <v>168800</v>
      </c>
      <c r="D8" s="65"/>
      <c r="E8" s="159">
        <v>168800</v>
      </c>
      <c r="F8" s="65">
        <v>12000</v>
      </c>
    </row>
  </sheetData>
  <mergeCells count="6">
    <mergeCell ref="A2:F2"/>
    <mergeCell ref="A3:F3"/>
    <mergeCell ref="A4:E4"/>
    <mergeCell ref="C5:E5"/>
    <mergeCell ref="A5:A6"/>
    <mergeCell ref="B5:B6"/>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74"/>
  <sheetViews>
    <sheetView showZeros="0" workbookViewId="0">
      <pane ySplit="1" topLeftCell="A2" activePane="bottomLeft" state="frozen"/>
      <selection/>
      <selection pane="bottomLeft" activeCell="C15" sqref="C15"/>
    </sheetView>
  </sheetViews>
  <sheetFormatPr defaultColWidth="8.85" defaultRowHeight="15" customHeight="1"/>
  <cols>
    <col min="1" max="1" width="27.2666666666667" customWidth="1"/>
    <col min="2" max="2" width="20.8416666666667" customWidth="1"/>
    <col min="3" max="3" width="22.7" customWidth="1"/>
    <col min="4" max="4" width="11.1416666666667" customWidth="1"/>
    <col min="5" max="5" width="22.7" customWidth="1"/>
    <col min="6" max="6" width="11.1416666666667" customWidth="1"/>
    <col min="7" max="7" width="22.7" customWidth="1"/>
    <col min="8" max="8" width="16.275" customWidth="1"/>
    <col min="9" max="9" width="16.4166666666667" customWidth="1"/>
    <col min="10" max="13" width="16.275" customWidth="1"/>
    <col min="14" max="16" width="16.4166666666667" customWidth="1"/>
    <col min="17" max="22" width="16.275" customWidth="1"/>
    <col min="23" max="23" width="16.4166666666667" customWidth="1"/>
  </cols>
  <sheetData>
    <row r="1" customHeight="1" spans="1:23">
      <c r="A1" s="152"/>
      <c r="B1" s="152"/>
      <c r="C1" s="152"/>
      <c r="D1" s="152"/>
      <c r="E1" s="152"/>
      <c r="F1" s="152"/>
      <c r="G1" s="152"/>
      <c r="H1" s="152"/>
      <c r="I1" s="152"/>
      <c r="J1" s="152"/>
      <c r="K1" s="152"/>
      <c r="L1" s="152"/>
      <c r="M1" s="152"/>
      <c r="N1" s="152"/>
      <c r="O1" s="152"/>
      <c r="P1" s="152"/>
      <c r="Q1" s="152"/>
      <c r="R1" s="152"/>
      <c r="S1" s="152"/>
      <c r="T1" s="152"/>
      <c r="U1" s="152"/>
      <c r="V1" s="152"/>
      <c r="W1" s="152"/>
    </row>
    <row r="2" customHeight="1" spans="1:23">
      <c r="A2" s="153" t="s">
        <v>135</v>
      </c>
      <c r="B2" s="153"/>
      <c r="C2" s="153"/>
      <c r="D2" s="153"/>
      <c r="E2" s="153"/>
      <c r="F2" s="153"/>
      <c r="G2" s="153"/>
      <c r="H2" s="153"/>
      <c r="I2" s="153"/>
      <c r="J2" s="153"/>
      <c r="K2" s="153"/>
      <c r="L2" s="153"/>
      <c r="M2" s="153"/>
      <c r="N2" s="153"/>
      <c r="O2" s="153"/>
      <c r="P2" s="153"/>
      <c r="Q2" s="153"/>
      <c r="R2" s="153"/>
      <c r="S2" s="153"/>
      <c r="T2" s="153"/>
      <c r="U2" s="153"/>
      <c r="V2" s="153"/>
      <c r="W2" s="153"/>
    </row>
    <row r="3" ht="28.5" customHeight="1" spans="1:23">
      <c r="A3" s="154" t="s">
        <v>136</v>
      </c>
      <c r="B3" s="154"/>
      <c r="C3" s="154" t="s">
        <v>137</v>
      </c>
      <c r="D3" s="154"/>
      <c r="E3" s="154"/>
      <c r="F3" s="154"/>
      <c r="G3" s="154"/>
      <c r="H3" s="154"/>
      <c r="I3" s="154"/>
      <c r="J3" s="154"/>
      <c r="K3" s="154"/>
      <c r="L3" s="154"/>
      <c r="M3" s="154"/>
      <c r="N3" s="154"/>
      <c r="O3" s="154"/>
      <c r="P3" s="154"/>
      <c r="Q3" s="154"/>
      <c r="R3" s="154"/>
      <c r="S3" s="154"/>
      <c r="T3" s="154"/>
      <c r="U3" s="154"/>
      <c r="V3" s="154"/>
      <c r="W3" s="154"/>
    </row>
    <row r="4" ht="19.5" customHeight="1" spans="1:23">
      <c r="A4" s="155" t="s">
        <v>2</v>
      </c>
      <c r="B4" s="155"/>
      <c r="C4" s="155"/>
      <c r="D4" s="155"/>
      <c r="E4" s="155"/>
      <c r="F4" s="155"/>
      <c r="G4" s="155"/>
      <c r="H4" s="155"/>
      <c r="I4" s="155"/>
      <c r="J4" s="155"/>
      <c r="K4" s="155"/>
      <c r="L4" s="155"/>
      <c r="M4" s="155"/>
      <c r="N4" s="155"/>
      <c r="O4" s="155"/>
      <c r="P4" s="155"/>
      <c r="Q4" s="155"/>
      <c r="R4" s="153"/>
      <c r="S4" s="153"/>
      <c r="T4" s="153"/>
      <c r="U4" s="153"/>
      <c r="V4" s="153"/>
      <c r="W4" s="153" t="s">
        <v>3</v>
      </c>
    </row>
    <row r="5" ht="19.5" customHeight="1" spans="1:23">
      <c r="A5" s="156" t="s">
        <v>138</v>
      </c>
      <c r="B5" s="156" t="s">
        <v>139</v>
      </c>
      <c r="C5" s="156" t="s">
        <v>140</v>
      </c>
      <c r="D5" s="156" t="s">
        <v>141</v>
      </c>
      <c r="E5" s="156" t="s">
        <v>142</v>
      </c>
      <c r="F5" s="156" t="s">
        <v>143</v>
      </c>
      <c r="G5" s="156" t="s">
        <v>144</v>
      </c>
      <c r="H5" s="156" t="s">
        <v>145</v>
      </c>
      <c r="I5" s="156"/>
      <c r="J5" s="156"/>
      <c r="K5" s="156"/>
      <c r="L5" s="156"/>
      <c r="M5" s="156"/>
      <c r="N5" s="156"/>
      <c r="O5" s="156"/>
      <c r="P5" s="156"/>
      <c r="Q5" s="156"/>
      <c r="R5" s="156"/>
      <c r="S5" s="156"/>
      <c r="T5" s="156"/>
      <c r="U5" s="156"/>
      <c r="V5" s="156"/>
      <c r="W5" s="156"/>
    </row>
    <row r="6" ht="19.5" customHeight="1" spans="1:23">
      <c r="A6" s="156"/>
      <c r="B6" s="156"/>
      <c r="C6" s="156"/>
      <c r="D6" s="156"/>
      <c r="E6" s="156"/>
      <c r="F6" s="156"/>
      <c r="G6" s="156"/>
      <c r="H6" s="156" t="s">
        <v>31</v>
      </c>
      <c r="I6" s="156" t="s">
        <v>34</v>
      </c>
      <c r="J6" s="156"/>
      <c r="K6" s="156"/>
      <c r="L6" s="156"/>
      <c r="M6" s="156"/>
      <c r="N6" s="156" t="s">
        <v>146</v>
      </c>
      <c r="O6" s="156"/>
      <c r="P6" s="156"/>
      <c r="Q6" s="156" t="s">
        <v>37</v>
      </c>
      <c r="R6" s="156" t="s">
        <v>71</v>
      </c>
      <c r="S6" s="156"/>
      <c r="T6" s="156"/>
      <c r="U6" s="156"/>
      <c r="V6" s="156"/>
      <c r="W6" s="156"/>
    </row>
    <row r="7" ht="41.25" customHeight="1" spans="1:23">
      <c r="A7" s="156"/>
      <c r="B7" s="156"/>
      <c r="C7" s="156"/>
      <c r="D7" s="156"/>
      <c r="E7" s="156"/>
      <c r="F7" s="156"/>
      <c r="G7" s="156"/>
      <c r="H7" s="156"/>
      <c r="I7" s="156" t="s">
        <v>147</v>
      </c>
      <c r="J7" s="156" t="s">
        <v>148</v>
      </c>
      <c r="K7" s="156" t="s">
        <v>149</v>
      </c>
      <c r="L7" s="156" t="s">
        <v>150</v>
      </c>
      <c r="M7" s="156" t="s">
        <v>151</v>
      </c>
      <c r="N7" s="156" t="s">
        <v>34</v>
      </c>
      <c r="O7" s="156" t="s">
        <v>35</v>
      </c>
      <c r="P7" s="156" t="s">
        <v>36</v>
      </c>
      <c r="Q7" s="156"/>
      <c r="R7" s="156" t="s">
        <v>33</v>
      </c>
      <c r="S7" s="156" t="s">
        <v>40</v>
      </c>
      <c r="T7" s="156" t="s">
        <v>152</v>
      </c>
      <c r="U7" s="156" t="s">
        <v>42</v>
      </c>
      <c r="V7" s="156" t="s">
        <v>43</v>
      </c>
      <c r="W7" s="156" t="s">
        <v>44</v>
      </c>
    </row>
    <row r="8" ht="20.25" customHeight="1" spans="1:23">
      <c r="A8" s="157" t="s">
        <v>45</v>
      </c>
      <c r="B8" s="157" t="s">
        <v>46</v>
      </c>
      <c r="C8" s="157" t="s">
        <v>47</v>
      </c>
      <c r="D8" s="157" t="s">
        <v>48</v>
      </c>
      <c r="E8" s="157" t="s">
        <v>49</v>
      </c>
      <c r="F8" s="157" t="s">
        <v>50</v>
      </c>
      <c r="G8" s="157" t="s">
        <v>51</v>
      </c>
      <c r="H8" s="157" t="s">
        <v>52</v>
      </c>
      <c r="I8" s="157" t="s">
        <v>53</v>
      </c>
      <c r="J8" s="157" t="s">
        <v>54</v>
      </c>
      <c r="K8" s="157" t="s">
        <v>55</v>
      </c>
      <c r="L8" s="157" t="s">
        <v>56</v>
      </c>
      <c r="M8" s="157" t="s">
        <v>57</v>
      </c>
      <c r="N8" s="157" t="s">
        <v>58</v>
      </c>
      <c r="O8" s="157" t="s">
        <v>59</v>
      </c>
      <c r="P8" s="157" t="s">
        <v>60</v>
      </c>
      <c r="Q8" s="157" t="s">
        <v>61</v>
      </c>
      <c r="R8" s="157" t="s">
        <v>62</v>
      </c>
      <c r="S8" s="157" t="s">
        <v>63</v>
      </c>
      <c r="T8" s="157" t="s">
        <v>153</v>
      </c>
      <c r="U8" s="157" t="s">
        <v>154</v>
      </c>
      <c r="V8" s="157" t="s">
        <v>155</v>
      </c>
      <c r="W8" s="157" t="s">
        <v>156</v>
      </c>
    </row>
    <row r="9" ht="20.25" customHeight="1" spans="1:23">
      <c r="A9" s="158" t="s">
        <v>65</v>
      </c>
      <c r="C9" s="155"/>
      <c r="D9" s="155"/>
      <c r="E9" s="155"/>
      <c r="G9" s="155"/>
      <c r="H9" s="159">
        <v>18121397.11</v>
      </c>
      <c r="I9" s="65">
        <v>18121397.11</v>
      </c>
      <c r="J9" s="65">
        <v>8436587.67</v>
      </c>
      <c r="K9" s="65"/>
      <c r="L9" s="65">
        <v>9684809.44</v>
      </c>
      <c r="M9" s="65"/>
      <c r="N9" s="65"/>
      <c r="O9" s="65"/>
      <c r="P9" s="65"/>
      <c r="Q9" s="65"/>
      <c r="R9" s="65"/>
      <c r="S9" s="65"/>
      <c r="T9" s="65"/>
      <c r="U9" s="65"/>
      <c r="V9" s="65"/>
      <c r="W9" s="65"/>
    </row>
    <row r="10" ht="20.25" customHeight="1" spans="1:23">
      <c r="A10" s="160" t="s">
        <v>65</v>
      </c>
      <c r="B10" s="155" t="s">
        <v>157</v>
      </c>
      <c r="C10" s="155" t="s">
        <v>158</v>
      </c>
      <c r="D10" s="155" t="s">
        <v>97</v>
      </c>
      <c r="E10" s="155" t="s">
        <v>159</v>
      </c>
      <c r="F10" s="155" t="s">
        <v>160</v>
      </c>
      <c r="G10" s="155" t="s">
        <v>161</v>
      </c>
      <c r="H10" s="159">
        <v>1525596</v>
      </c>
      <c r="I10" s="65">
        <v>1525596</v>
      </c>
      <c r="J10" s="65">
        <v>667448.25</v>
      </c>
      <c r="K10" s="65"/>
      <c r="L10" s="65">
        <v>858147.75</v>
      </c>
      <c r="M10" s="65"/>
      <c r="N10" s="65"/>
      <c r="O10" s="65"/>
      <c r="P10" s="65"/>
      <c r="Q10" s="65"/>
      <c r="R10" s="65"/>
      <c r="S10" s="65"/>
      <c r="T10" s="65"/>
      <c r="U10" s="65"/>
      <c r="V10" s="65"/>
      <c r="W10" s="65"/>
    </row>
    <row r="11" ht="20.25" customHeight="1" spans="1:23">
      <c r="A11" s="160" t="s">
        <v>65</v>
      </c>
      <c r="B11" s="155" t="s">
        <v>157</v>
      </c>
      <c r="C11" s="155" t="s">
        <v>158</v>
      </c>
      <c r="D11" s="155" t="s">
        <v>97</v>
      </c>
      <c r="E11" s="155" t="s">
        <v>159</v>
      </c>
      <c r="F11" s="155" t="s">
        <v>162</v>
      </c>
      <c r="G11" s="155" t="s">
        <v>163</v>
      </c>
      <c r="H11" s="159">
        <v>2010480</v>
      </c>
      <c r="I11" s="65">
        <v>2010480</v>
      </c>
      <c r="J11" s="65">
        <v>879585</v>
      </c>
      <c r="K11" s="155"/>
      <c r="L11" s="65">
        <v>1130895</v>
      </c>
      <c r="M11" s="155"/>
      <c r="N11" s="65"/>
      <c r="O11" s="65"/>
      <c r="P11" s="155"/>
      <c r="Q11" s="65"/>
      <c r="R11" s="65"/>
      <c r="S11" s="65"/>
      <c r="T11" s="65"/>
      <c r="U11" s="65"/>
      <c r="V11" s="65"/>
      <c r="W11" s="65"/>
    </row>
    <row r="12" ht="20.25" customHeight="1" spans="1:23">
      <c r="A12" s="160" t="s">
        <v>65</v>
      </c>
      <c r="B12" s="155" t="s">
        <v>157</v>
      </c>
      <c r="C12" s="155" t="s">
        <v>158</v>
      </c>
      <c r="D12" s="155" t="s">
        <v>108</v>
      </c>
      <c r="E12" s="155" t="s">
        <v>164</v>
      </c>
      <c r="F12" s="155" t="s">
        <v>162</v>
      </c>
      <c r="G12" s="155" t="s">
        <v>163</v>
      </c>
      <c r="H12" s="159">
        <v>27672</v>
      </c>
      <c r="I12" s="65">
        <v>27672</v>
      </c>
      <c r="J12" s="65">
        <v>6918</v>
      </c>
      <c r="K12" s="155"/>
      <c r="L12" s="65">
        <v>20754</v>
      </c>
      <c r="M12" s="155"/>
      <c r="N12" s="65"/>
      <c r="O12" s="65"/>
      <c r="P12" s="155"/>
      <c r="Q12" s="65"/>
      <c r="R12" s="65"/>
      <c r="S12" s="65"/>
      <c r="T12" s="65"/>
      <c r="U12" s="65"/>
      <c r="V12" s="65"/>
      <c r="W12" s="65"/>
    </row>
    <row r="13" ht="20.25" customHeight="1" spans="1:23">
      <c r="A13" s="160" t="s">
        <v>65</v>
      </c>
      <c r="B13" s="155" t="s">
        <v>165</v>
      </c>
      <c r="C13" s="155" t="s">
        <v>166</v>
      </c>
      <c r="D13" s="155" t="s">
        <v>104</v>
      </c>
      <c r="E13" s="155" t="s">
        <v>167</v>
      </c>
      <c r="F13" s="155" t="s">
        <v>160</v>
      </c>
      <c r="G13" s="155" t="s">
        <v>161</v>
      </c>
      <c r="H13" s="159">
        <v>1001412</v>
      </c>
      <c r="I13" s="65">
        <v>1001412</v>
      </c>
      <c r="J13" s="65">
        <v>438117.75</v>
      </c>
      <c r="K13" s="155"/>
      <c r="L13" s="65">
        <v>563294.25</v>
      </c>
      <c r="M13" s="155"/>
      <c r="N13" s="65"/>
      <c r="O13" s="65"/>
      <c r="P13" s="155"/>
      <c r="Q13" s="65"/>
      <c r="R13" s="65"/>
      <c r="S13" s="65"/>
      <c r="T13" s="65"/>
      <c r="U13" s="65"/>
      <c r="V13" s="65"/>
      <c r="W13" s="65"/>
    </row>
    <row r="14" ht="20.25" customHeight="1" spans="1:23">
      <c r="A14" s="160" t="s">
        <v>65</v>
      </c>
      <c r="B14" s="155" t="s">
        <v>165</v>
      </c>
      <c r="C14" s="155" t="s">
        <v>166</v>
      </c>
      <c r="D14" s="155" t="s">
        <v>104</v>
      </c>
      <c r="E14" s="155" t="s">
        <v>167</v>
      </c>
      <c r="F14" s="155" t="s">
        <v>162</v>
      </c>
      <c r="G14" s="155" t="s">
        <v>163</v>
      </c>
      <c r="H14" s="159">
        <v>216</v>
      </c>
      <c r="I14" s="65">
        <v>216</v>
      </c>
      <c r="J14" s="65">
        <v>94.5</v>
      </c>
      <c r="K14" s="155"/>
      <c r="L14" s="65">
        <v>121.5</v>
      </c>
      <c r="M14" s="155"/>
      <c r="N14" s="65"/>
      <c r="O14" s="65"/>
      <c r="P14" s="155"/>
      <c r="Q14" s="65"/>
      <c r="R14" s="65"/>
      <c r="S14" s="65"/>
      <c r="T14" s="65"/>
      <c r="U14" s="65"/>
      <c r="V14" s="65"/>
      <c r="W14" s="65"/>
    </row>
    <row r="15" ht="20.25" customHeight="1" spans="1:23">
      <c r="A15" s="160" t="s">
        <v>65</v>
      </c>
      <c r="B15" s="155" t="s">
        <v>165</v>
      </c>
      <c r="C15" s="155" t="s">
        <v>166</v>
      </c>
      <c r="D15" s="155" t="s">
        <v>104</v>
      </c>
      <c r="E15" s="155" t="s">
        <v>167</v>
      </c>
      <c r="F15" s="155" t="s">
        <v>168</v>
      </c>
      <c r="G15" s="155" t="s">
        <v>169</v>
      </c>
      <c r="H15" s="159">
        <v>365640</v>
      </c>
      <c r="I15" s="65">
        <v>365640</v>
      </c>
      <c r="J15" s="65">
        <v>159967.5</v>
      </c>
      <c r="K15" s="155"/>
      <c r="L15" s="65">
        <v>205672.5</v>
      </c>
      <c r="M15" s="155"/>
      <c r="N15" s="65"/>
      <c r="O15" s="65"/>
      <c r="P15" s="155"/>
      <c r="Q15" s="65"/>
      <c r="R15" s="65"/>
      <c r="S15" s="65"/>
      <c r="T15" s="65"/>
      <c r="U15" s="65"/>
      <c r="V15" s="65"/>
      <c r="W15" s="65"/>
    </row>
    <row r="16" ht="20.25" customHeight="1" spans="1:23">
      <c r="A16" s="160" t="s">
        <v>65</v>
      </c>
      <c r="B16" s="155" t="s">
        <v>165</v>
      </c>
      <c r="C16" s="155" t="s">
        <v>166</v>
      </c>
      <c r="D16" s="155" t="s">
        <v>108</v>
      </c>
      <c r="E16" s="155" t="s">
        <v>164</v>
      </c>
      <c r="F16" s="155" t="s">
        <v>162</v>
      </c>
      <c r="G16" s="155" t="s">
        <v>163</v>
      </c>
      <c r="H16" s="159">
        <v>15780</v>
      </c>
      <c r="I16" s="65">
        <v>15780</v>
      </c>
      <c r="J16" s="65"/>
      <c r="K16" s="155"/>
      <c r="L16" s="65">
        <v>15780</v>
      </c>
      <c r="M16" s="155"/>
      <c r="N16" s="65"/>
      <c r="O16" s="65"/>
      <c r="P16" s="155"/>
      <c r="Q16" s="65"/>
      <c r="R16" s="65"/>
      <c r="S16" s="65"/>
      <c r="T16" s="65"/>
      <c r="U16" s="65"/>
      <c r="V16" s="65"/>
      <c r="W16" s="65"/>
    </row>
    <row r="17" ht="20.25" customHeight="1" spans="1:23">
      <c r="A17" s="160" t="s">
        <v>65</v>
      </c>
      <c r="B17" s="155" t="s">
        <v>170</v>
      </c>
      <c r="C17" s="155" t="s">
        <v>171</v>
      </c>
      <c r="D17" s="155" t="s">
        <v>83</v>
      </c>
      <c r="E17" s="155" t="s">
        <v>172</v>
      </c>
      <c r="F17" s="155" t="s">
        <v>173</v>
      </c>
      <c r="G17" s="155" t="s">
        <v>174</v>
      </c>
      <c r="H17" s="159">
        <v>1032659.36</v>
      </c>
      <c r="I17" s="65">
        <v>1032659.36</v>
      </c>
      <c r="J17" s="65">
        <v>258164.84</v>
      </c>
      <c r="K17" s="155"/>
      <c r="L17" s="65">
        <v>774494.52</v>
      </c>
      <c r="M17" s="155"/>
      <c r="N17" s="65"/>
      <c r="O17" s="65"/>
      <c r="P17" s="155"/>
      <c r="Q17" s="65"/>
      <c r="R17" s="65"/>
      <c r="S17" s="65"/>
      <c r="T17" s="65"/>
      <c r="U17" s="65"/>
      <c r="V17" s="65"/>
      <c r="W17" s="65"/>
    </row>
    <row r="18" ht="20.25" customHeight="1" spans="1:23">
      <c r="A18" s="160" t="s">
        <v>65</v>
      </c>
      <c r="B18" s="155" t="s">
        <v>170</v>
      </c>
      <c r="C18" s="155" t="s">
        <v>171</v>
      </c>
      <c r="D18" s="155" t="s">
        <v>88</v>
      </c>
      <c r="E18" s="155" t="s">
        <v>175</v>
      </c>
      <c r="F18" s="155" t="s">
        <v>176</v>
      </c>
      <c r="G18" s="155" t="s">
        <v>177</v>
      </c>
      <c r="H18" s="159">
        <v>364883.02</v>
      </c>
      <c r="I18" s="65">
        <v>364883.02</v>
      </c>
      <c r="J18" s="65">
        <v>91220.76</v>
      </c>
      <c r="K18" s="155"/>
      <c r="L18" s="65">
        <v>273662.26</v>
      </c>
      <c r="M18" s="155"/>
      <c r="N18" s="65"/>
      <c r="O18" s="65"/>
      <c r="P18" s="155"/>
      <c r="Q18" s="65"/>
      <c r="R18" s="65"/>
      <c r="S18" s="65"/>
      <c r="T18" s="65"/>
      <c r="U18" s="65"/>
      <c r="V18" s="65"/>
      <c r="W18" s="65"/>
    </row>
    <row r="19" ht="20.25" customHeight="1" spans="1:23">
      <c r="A19" s="160" t="s">
        <v>65</v>
      </c>
      <c r="B19" s="155" t="s">
        <v>170</v>
      </c>
      <c r="C19" s="155" t="s">
        <v>171</v>
      </c>
      <c r="D19" s="155" t="s">
        <v>88</v>
      </c>
      <c r="E19" s="155" t="s">
        <v>175</v>
      </c>
      <c r="F19" s="155" t="s">
        <v>178</v>
      </c>
      <c r="G19" s="155" t="s">
        <v>179</v>
      </c>
      <c r="H19" s="159">
        <v>55000</v>
      </c>
      <c r="I19" s="65">
        <v>55000</v>
      </c>
      <c r="J19" s="65">
        <v>13750</v>
      </c>
      <c r="K19" s="155"/>
      <c r="L19" s="65">
        <v>41250</v>
      </c>
      <c r="M19" s="155"/>
      <c r="N19" s="65"/>
      <c r="O19" s="65"/>
      <c r="P19" s="155"/>
      <c r="Q19" s="65"/>
      <c r="R19" s="65"/>
      <c r="S19" s="65"/>
      <c r="T19" s="65"/>
      <c r="U19" s="65"/>
      <c r="V19" s="65"/>
      <c r="W19" s="65"/>
    </row>
    <row r="20" ht="20.25" customHeight="1" spans="1:23">
      <c r="A20" s="160" t="s">
        <v>65</v>
      </c>
      <c r="B20" s="155" t="s">
        <v>170</v>
      </c>
      <c r="C20" s="155" t="s">
        <v>171</v>
      </c>
      <c r="D20" s="155" t="s">
        <v>89</v>
      </c>
      <c r="E20" s="155" t="s">
        <v>180</v>
      </c>
      <c r="F20" s="155" t="s">
        <v>176</v>
      </c>
      <c r="G20" s="155" t="s">
        <v>177</v>
      </c>
      <c r="H20" s="159">
        <v>170809.02</v>
      </c>
      <c r="I20" s="65">
        <v>170809.02</v>
      </c>
      <c r="J20" s="65">
        <v>42702.26</v>
      </c>
      <c r="K20" s="155"/>
      <c r="L20" s="65">
        <v>128106.76</v>
      </c>
      <c r="M20" s="155"/>
      <c r="N20" s="65"/>
      <c r="O20" s="65"/>
      <c r="P20" s="155"/>
      <c r="Q20" s="65"/>
      <c r="R20" s="65"/>
      <c r="S20" s="65"/>
      <c r="T20" s="65"/>
      <c r="U20" s="65"/>
      <c r="V20" s="65"/>
      <c r="W20" s="65"/>
    </row>
    <row r="21" ht="20.25" customHeight="1" spans="1:23">
      <c r="A21" s="160" t="s">
        <v>65</v>
      </c>
      <c r="B21" s="155" t="s">
        <v>170</v>
      </c>
      <c r="C21" s="155" t="s">
        <v>171</v>
      </c>
      <c r="D21" s="155" t="s">
        <v>90</v>
      </c>
      <c r="E21" s="155" t="s">
        <v>181</v>
      </c>
      <c r="F21" s="155" t="s">
        <v>182</v>
      </c>
      <c r="G21" s="155" t="s">
        <v>183</v>
      </c>
      <c r="H21" s="159">
        <v>732457.45</v>
      </c>
      <c r="I21" s="65">
        <v>732457.45</v>
      </c>
      <c r="J21" s="65">
        <v>183114.36</v>
      </c>
      <c r="K21" s="155"/>
      <c r="L21" s="65">
        <v>549343.09</v>
      </c>
      <c r="M21" s="155"/>
      <c r="N21" s="65"/>
      <c r="O21" s="65"/>
      <c r="P21" s="155"/>
      <c r="Q21" s="65"/>
      <c r="R21" s="65"/>
      <c r="S21" s="65"/>
      <c r="T21" s="65"/>
      <c r="U21" s="65"/>
      <c r="V21" s="65"/>
      <c r="W21" s="65"/>
    </row>
    <row r="22" ht="20.25" customHeight="1" spans="1:23">
      <c r="A22" s="160" t="s">
        <v>65</v>
      </c>
      <c r="B22" s="155" t="s">
        <v>170</v>
      </c>
      <c r="C22" s="155" t="s">
        <v>171</v>
      </c>
      <c r="D22" s="155" t="s">
        <v>91</v>
      </c>
      <c r="E22" s="155" t="s">
        <v>184</v>
      </c>
      <c r="F22" s="155" t="s">
        <v>185</v>
      </c>
      <c r="G22" s="155" t="s">
        <v>186</v>
      </c>
      <c r="H22" s="159">
        <v>88037.9</v>
      </c>
      <c r="I22" s="65">
        <v>88037.9</v>
      </c>
      <c r="J22" s="65">
        <v>68191.48</v>
      </c>
      <c r="K22" s="155"/>
      <c r="L22" s="65">
        <v>19846.42</v>
      </c>
      <c r="M22" s="155"/>
      <c r="N22" s="65"/>
      <c r="O22" s="65"/>
      <c r="P22" s="155"/>
      <c r="Q22" s="65"/>
      <c r="R22" s="65"/>
      <c r="S22" s="65"/>
      <c r="T22" s="65"/>
      <c r="U22" s="65"/>
      <c r="V22" s="65"/>
      <c r="W22" s="65"/>
    </row>
    <row r="23" ht="20.25" customHeight="1" spans="1:23">
      <c r="A23" s="160" t="s">
        <v>65</v>
      </c>
      <c r="B23" s="155" t="s">
        <v>170</v>
      </c>
      <c r="C23" s="155" t="s">
        <v>171</v>
      </c>
      <c r="D23" s="155" t="s">
        <v>97</v>
      </c>
      <c r="E23" s="155" t="s">
        <v>159</v>
      </c>
      <c r="F23" s="155" t="s">
        <v>185</v>
      </c>
      <c r="G23" s="155" t="s">
        <v>186</v>
      </c>
      <c r="H23" s="159">
        <v>674.1</v>
      </c>
      <c r="I23" s="65">
        <v>674.1</v>
      </c>
      <c r="J23" s="65">
        <v>168.53</v>
      </c>
      <c r="K23" s="155"/>
      <c r="L23" s="65">
        <v>505.57</v>
      </c>
      <c r="M23" s="155"/>
      <c r="N23" s="65"/>
      <c r="O23" s="65"/>
      <c r="P23" s="155"/>
      <c r="Q23" s="65"/>
      <c r="R23" s="65"/>
      <c r="S23" s="65"/>
      <c r="T23" s="65"/>
      <c r="U23" s="65"/>
      <c r="V23" s="65"/>
      <c r="W23" s="65"/>
    </row>
    <row r="24" ht="20.25" customHeight="1" spans="1:23">
      <c r="A24" s="160" t="s">
        <v>65</v>
      </c>
      <c r="B24" s="155" t="s">
        <v>170</v>
      </c>
      <c r="C24" s="155" t="s">
        <v>171</v>
      </c>
      <c r="D24" s="155" t="s">
        <v>104</v>
      </c>
      <c r="E24" s="155" t="s">
        <v>167</v>
      </c>
      <c r="F24" s="155" t="s">
        <v>185</v>
      </c>
      <c r="G24" s="155" t="s">
        <v>186</v>
      </c>
      <c r="H24" s="159">
        <v>14989.74</v>
      </c>
      <c r="I24" s="65">
        <v>14989.74</v>
      </c>
      <c r="J24" s="65">
        <v>3747.44</v>
      </c>
      <c r="K24" s="155"/>
      <c r="L24" s="65">
        <v>11242.3</v>
      </c>
      <c r="M24" s="155"/>
      <c r="N24" s="65"/>
      <c r="O24" s="65"/>
      <c r="P24" s="155"/>
      <c r="Q24" s="65"/>
      <c r="R24" s="65"/>
      <c r="S24" s="65"/>
      <c r="T24" s="65"/>
      <c r="U24" s="65"/>
      <c r="V24" s="65"/>
      <c r="W24" s="65"/>
    </row>
    <row r="25" ht="20.25" customHeight="1" spans="1:23">
      <c r="A25" s="160" t="s">
        <v>65</v>
      </c>
      <c r="B25" s="155" t="s">
        <v>187</v>
      </c>
      <c r="C25" s="155" t="s">
        <v>188</v>
      </c>
      <c r="D25" s="155" t="s">
        <v>107</v>
      </c>
      <c r="E25" s="155" t="s">
        <v>188</v>
      </c>
      <c r="F25" s="155" t="s">
        <v>189</v>
      </c>
      <c r="G25" s="155" t="s">
        <v>188</v>
      </c>
      <c r="H25" s="159">
        <v>936144</v>
      </c>
      <c r="I25" s="65">
        <v>936144</v>
      </c>
      <c r="J25" s="65">
        <v>234036</v>
      </c>
      <c r="K25" s="155"/>
      <c r="L25" s="65">
        <v>702108</v>
      </c>
      <c r="M25" s="155"/>
      <c r="N25" s="65"/>
      <c r="O25" s="65"/>
      <c r="P25" s="155"/>
      <c r="Q25" s="65"/>
      <c r="R25" s="65"/>
      <c r="S25" s="65"/>
      <c r="T25" s="65"/>
      <c r="U25" s="65"/>
      <c r="V25" s="65"/>
      <c r="W25" s="65"/>
    </row>
    <row r="26" ht="20.25" customHeight="1" spans="1:23">
      <c r="A26" s="160" t="s">
        <v>65</v>
      </c>
      <c r="B26" s="155" t="s">
        <v>190</v>
      </c>
      <c r="C26" s="155" t="s">
        <v>191</v>
      </c>
      <c r="D26" s="155" t="s">
        <v>81</v>
      </c>
      <c r="E26" s="155" t="s">
        <v>192</v>
      </c>
      <c r="F26" s="155" t="s">
        <v>193</v>
      </c>
      <c r="G26" s="155" t="s">
        <v>194</v>
      </c>
      <c r="H26" s="159">
        <v>143556</v>
      </c>
      <c r="I26" s="65">
        <v>143556</v>
      </c>
      <c r="J26" s="65">
        <v>143556</v>
      </c>
      <c r="K26" s="155"/>
      <c r="L26" s="65"/>
      <c r="M26" s="155"/>
      <c r="N26" s="65"/>
      <c r="O26" s="65"/>
      <c r="P26" s="155"/>
      <c r="Q26" s="65"/>
      <c r="R26" s="65"/>
      <c r="S26" s="65"/>
      <c r="T26" s="65"/>
      <c r="U26" s="65"/>
      <c r="V26" s="65"/>
      <c r="W26" s="65"/>
    </row>
    <row r="27" ht="20.25" customHeight="1" spans="1:23">
      <c r="A27" s="160" t="s">
        <v>65</v>
      </c>
      <c r="B27" s="155" t="s">
        <v>190</v>
      </c>
      <c r="C27" s="155" t="s">
        <v>191</v>
      </c>
      <c r="D27" s="155" t="s">
        <v>81</v>
      </c>
      <c r="E27" s="155" t="s">
        <v>192</v>
      </c>
      <c r="F27" s="155" t="s">
        <v>195</v>
      </c>
      <c r="G27" s="155" t="s">
        <v>196</v>
      </c>
      <c r="H27" s="159">
        <v>1262400</v>
      </c>
      <c r="I27" s="65">
        <v>1262400</v>
      </c>
      <c r="J27" s="65">
        <v>1262400</v>
      </c>
      <c r="K27" s="155"/>
      <c r="L27" s="65"/>
      <c r="M27" s="155"/>
      <c r="N27" s="65"/>
      <c r="O27" s="65"/>
      <c r="P27" s="155"/>
      <c r="Q27" s="65"/>
      <c r="R27" s="65"/>
      <c r="S27" s="65"/>
      <c r="T27" s="65"/>
      <c r="U27" s="65"/>
      <c r="V27" s="65"/>
      <c r="W27" s="65"/>
    </row>
    <row r="28" ht="20.25" customHeight="1" spans="1:23">
      <c r="A28" s="160" t="s">
        <v>65</v>
      </c>
      <c r="B28" s="155" t="s">
        <v>190</v>
      </c>
      <c r="C28" s="155" t="s">
        <v>191</v>
      </c>
      <c r="D28" s="155" t="s">
        <v>82</v>
      </c>
      <c r="E28" s="155" t="s">
        <v>197</v>
      </c>
      <c r="F28" s="155" t="s">
        <v>195</v>
      </c>
      <c r="G28" s="155" t="s">
        <v>196</v>
      </c>
      <c r="H28" s="159">
        <v>2244000</v>
      </c>
      <c r="I28" s="65">
        <v>2244000</v>
      </c>
      <c r="J28" s="65">
        <v>2244000</v>
      </c>
      <c r="K28" s="155"/>
      <c r="L28" s="65"/>
      <c r="M28" s="155"/>
      <c r="N28" s="65"/>
      <c r="O28" s="65"/>
      <c r="P28" s="155"/>
      <c r="Q28" s="65"/>
      <c r="R28" s="65"/>
      <c r="S28" s="65"/>
      <c r="T28" s="65"/>
      <c r="U28" s="65"/>
      <c r="V28" s="65"/>
      <c r="W28" s="65"/>
    </row>
    <row r="29" ht="20.25" customHeight="1" spans="1:23">
      <c r="A29" s="160" t="s">
        <v>65</v>
      </c>
      <c r="B29" s="155" t="s">
        <v>198</v>
      </c>
      <c r="C29" s="155" t="s">
        <v>199</v>
      </c>
      <c r="D29" s="155" t="s">
        <v>97</v>
      </c>
      <c r="E29" s="155" t="s">
        <v>159</v>
      </c>
      <c r="F29" s="155" t="s">
        <v>200</v>
      </c>
      <c r="G29" s="155" t="s">
        <v>201</v>
      </c>
      <c r="H29" s="159">
        <v>1109932</v>
      </c>
      <c r="I29" s="65">
        <v>1109932</v>
      </c>
      <c r="J29" s="65">
        <v>320675.25</v>
      </c>
      <c r="K29" s="155"/>
      <c r="L29" s="65">
        <v>789256.75</v>
      </c>
      <c r="M29" s="155"/>
      <c r="N29" s="65"/>
      <c r="O29" s="65"/>
      <c r="P29" s="155"/>
      <c r="Q29" s="65"/>
      <c r="R29" s="65"/>
      <c r="S29" s="65"/>
      <c r="T29" s="65"/>
      <c r="U29" s="65"/>
      <c r="V29" s="65"/>
      <c r="W29" s="65"/>
    </row>
    <row r="30" ht="20.25" customHeight="1" spans="1:23">
      <c r="A30" s="160" t="s">
        <v>65</v>
      </c>
      <c r="B30" s="155" t="s">
        <v>202</v>
      </c>
      <c r="C30" s="155" t="s">
        <v>203</v>
      </c>
      <c r="D30" s="155" t="s">
        <v>97</v>
      </c>
      <c r="E30" s="155" t="s">
        <v>159</v>
      </c>
      <c r="F30" s="155" t="s">
        <v>204</v>
      </c>
      <c r="G30" s="155" t="s">
        <v>205</v>
      </c>
      <c r="H30" s="159">
        <v>86400</v>
      </c>
      <c r="I30" s="65">
        <v>86400</v>
      </c>
      <c r="J30" s="65"/>
      <c r="K30" s="155"/>
      <c r="L30" s="65">
        <v>86400</v>
      </c>
      <c r="M30" s="155"/>
      <c r="N30" s="65"/>
      <c r="O30" s="65"/>
      <c r="P30" s="155"/>
      <c r="Q30" s="65"/>
      <c r="R30" s="65"/>
      <c r="S30" s="65"/>
      <c r="T30" s="65"/>
      <c r="U30" s="65"/>
      <c r="V30" s="65"/>
      <c r="W30" s="65"/>
    </row>
    <row r="31" ht="20.25" customHeight="1" spans="1:23">
      <c r="A31" s="160" t="s">
        <v>65</v>
      </c>
      <c r="B31" s="155" t="s">
        <v>202</v>
      </c>
      <c r="C31" s="155" t="s">
        <v>203</v>
      </c>
      <c r="D31" s="155" t="s">
        <v>104</v>
      </c>
      <c r="E31" s="155" t="s">
        <v>167</v>
      </c>
      <c r="F31" s="155" t="s">
        <v>204</v>
      </c>
      <c r="G31" s="155" t="s">
        <v>205</v>
      </c>
      <c r="H31" s="159">
        <v>82400</v>
      </c>
      <c r="I31" s="65">
        <v>82400</v>
      </c>
      <c r="J31" s="65"/>
      <c r="K31" s="155"/>
      <c r="L31" s="65">
        <v>82400</v>
      </c>
      <c r="M31" s="155"/>
      <c r="N31" s="65"/>
      <c r="O31" s="65"/>
      <c r="P31" s="155"/>
      <c r="Q31" s="65"/>
      <c r="R31" s="65"/>
      <c r="S31" s="65"/>
      <c r="T31" s="65"/>
      <c r="U31" s="65"/>
      <c r="V31" s="65"/>
      <c r="W31" s="65"/>
    </row>
    <row r="32" ht="20.25" customHeight="1" spans="1:23">
      <c r="A32" s="160" t="s">
        <v>65</v>
      </c>
      <c r="B32" s="155" t="s">
        <v>206</v>
      </c>
      <c r="C32" s="155" t="s">
        <v>207</v>
      </c>
      <c r="D32" s="155" t="s">
        <v>97</v>
      </c>
      <c r="E32" s="155" t="s">
        <v>159</v>
      </c>
      <c r="F32" s="155" t="s">
        <v>208</v>
      </c>
      <c r="G32" s="155" t="s">
        <v>209</v>
      </c>
      <c r="H32" s="159">
        <v>330000</v>
      </c>
      <c r="I32" s="65">
        <v>330000</v>
      </c>
      <c r="J32" s="65">
        <v>144375</v>
      </c>
      <c r="K32" s="155"/>
      <c r="L32" s="65">
        <v>185625</v>
      </c>
      <c r="M32" s="155"/>
      <c r="N32" s="65"/>
      <c r="O32" s="65"/>
      <c r="P32" s="155"/>
      <c r="Q32" s="65"/>
      <c r="R32" s="65"/>
      <c r="S32" s="65"/>
      <c r="T32" s="65"/>
      <c r="U32" s="65"/>
      <c r="V32" s="65"/>
      <c r="W32" s="65"/>
    </row>
    <row r="33" ht="20.25" customHeight="1" spans="1:23">
      <c r="A33" s="160" t="s">
        <v>65</v>
      </c>
      <c r="B33" s="155" t="s">
        <v>210</v>
      </c>
      <c r="C33" s="155" t="s">
        <v>211</v>
      </c>
      <c r="D33" s="155" t="s">
        <v>97</v>
      </c>
      <c r="E33" s="155" t="s">
        <v>159</v>
      </c>
      <c r="F33" s="155" t="s">
        <v>212</v>
      </c>
      <c r="G33" s="155" t="s">
        <v>211</v>
      </c>
      <c r="H33" s="159">
        <v>71274.96</v>
      </c>
      <c r="I33" s="65">
        <v>71274.96</v>
      </c>
      <c r="J33" s="65"/>
      <c r="K33" s="155"/>
      <c r="L33" s="65">
        <v>71274.96</v>
      </c>
      <c r="M33" s="155"/>
      <c r="N33" s="65"/>
      <c r="O33" s="65"/>
      <c r="P33" s="155"/>
      <c r="Q33" s="65"/>
      <c r="R33" s="65"/>
      <c r="S33" s="65"/>
      <c r="T33" s="65"/>
      <c r="U33" s="65"/>
      <c r="V33" s="65"/>
      <c r="W33" s="65"/>
    </row>
    <row r="34" ht="20.25" customHeight="1" spans="1:23">
      <c r="A34" s="160" t="s">
        <v>65</v>
      </c>
      <c r="B34" s="155" t="s">
        <v>210</v>
      </c>
      <c r="C34" s="155" t="s">
        <v>211</v>
      </c>
      <c r="D34" s="155" t="s">
        <v>104</v>
      </c>
      <c r="E34" s="155" t="s">
        <v>167</v>
      </c>
      <c r="F34" s="155" t="s">
        <v>212</v>
      </c>
      <c r="G34" s="155" t="s">
        <v>211</v>
      </c>
      <c r="H34" s="159">
        <v>70150.56</v>
      </c>
      <c r="I34" s="65">
        <v>70150.56</v>
      </c>
      <c r="J34" s="65"/>
      <c r="K34" s="155"/>
      <c r="L34" s="65">
        <v>70150.56</v>
      </c>
      <c r="M34" s="155"/>
      <c r="N34" s="65"/>
      <c r="O34" s="65"/>
      <c r="P34" s="155"/>
      <c r="Q34" s="65"/>
      <c r="R34" s="65"/>
      <c r="S34" s="65"/>
      <c r="T34" s="65"/>
      <c r="U34" s="65"/>
      <c r="V34" s="65"/>
      <c r="W34" s="65"/>
    </row>
    <row r="35" ht="20.25" customHeight="1" spans="1:23">
      <c r="A35" s="160" t="s">
        <v>65</v>
      </c>
      <c r="B35" s="155" t="s">
        <v>213</v>
      </c>
      <c r="C35" s="155" t="s">
        <v>214</v>
      </c>
      <c r="D35" s="155" t="s">
        <v>81</v>
      </c>
      <c r="E35" s="155" t="s">
        <v>192</v>
      </c>
      <c r="F35" s="155" t="s">
        <v>215</v>
      </c>
      <c r="G35" s="155" t="s">
        <v>216</v>
      </c>
      <c r="H35" s="159">
        <v>26200</v>
      </c>
      <c r="I35" s="65">
        <v>26200</v>
      </c>
      <c r="J35" s="65">
        <v>26200</v>
      </c>
      <c r="K35" s="155"/>
      <c r="L35" s="65"/>
      <c r="M35" s="155"/>
      <c r="N35" s="65"/>
      <c r="O35" s="65"/>
      <c r="P35" s="155"/>
      <c r="Q35" s="65"/>
      <c r="R35" s="65"/>
      <c r="S35" s="65"/>
      <c r="T35" s="65"/>
      <c r="U35" s="65"/>
      <c r="V35" s="65"/>
      <c r="W35" s="65"/>
    </row>
    <row r="36" ht="20.25" customHeight="1" spans="1:23">
      <c r="A36" s="160" t="s">
        <v>65</v>
      </c>
      <c r="B36" s="155" t="s">
        <v>213</v>
      </c>
      <c r="C36" s="155" t="s">
        <v>214</v>
      </c>
      <c r="D36" s="155" t="s">
        <v>82</v>
      </c>
      <c r="E36" s="155" t="s">
        <v>197</v>
      </c>
      <c r="F36" s="155" t="s">
        <v>215</v>
      </c>
      <c r="G36" s="155" t="s">
        <v>216</v>
      </c>
      <c r="H36" s="159">
        <v>51000</v>
      </c>
      <c r="I36" s="65">
        <v>51000</v>
      </c>
      <c r="J36" s="65">
        <v>51000</v>
      </c>
      <c r="K36" s="155"/>
      <c r="L36" s="65"/>
      <c r="M36" s="155"/>
      <c r="N36" s="65"/>
      <c r="O36" s="65"/>
      <c r="P36" s="155"/>
      <c r="Q36" s="65"/>
      <c r="R36" s="65"/>
      <c r="S36" s="65"/>
      <c r="T36" s="65"/>
      <c r="U36" s="65"/>
      <c r="V36" s="65"/>
      <c r="W36" s="65"/>
    </row>
    <row r="37" ht="20.25" customHeight="1" spans="1:23">
      <c r="A37" s="160" t="s">
        <v>65</v>
      </c>
      <c r="B37" s="155" t="s">
        <v>213</v>
      </c>
      <c r="C37" s="155" t="s">
        <v>214</v>
      </c>
      <c r="D37" s="155" t="s">
        <v>97</v>
      </c>
      <c r="E37" s="155" t="s">
        <v>159</v>
      </c>
      <c r="F37" s="155" t="s">
        <v>217</v>
      </c>
      <c r="G37" s="155" t="s">
        <v>218</v>
      </c>
      <c r="H37" s="159">
        <v>227200</v>
      </c>
      <c r="I37" s="65">
        <v>227200</v>
      </c>
      <c r="J37" s="65">
        <v>47054.75</v>
      </c>
      <c r="K37" s="155"/>
      <c r="L37" s="65">
        <v>180145.25</v>
      </c>
      <c r="M37" s="155"/>
      <c r="N37" s="65"/>
      <c r="O37" s="65"/>
      <c r="P37" s="155"/>
      <c r="Q37" s="65"/>
      <c r="R37" s="65"/>
      <c r="S37" s="65"/>
      <c r="T37" s="65"/>
      <c r="U37" s="65"/>
      <c r="V37" s="65"/>
      <c r="W37" s="65"/>
    </row>
    <row r="38" ht="20.25" customHeight="1" spans="1:23">
      <c r="A38" s="160" t="s">
        <v>65</v>
      </c>
      <c r="B38" s="155" t="s">
        <v>213</v>
      </c>
      <c r="C38" s="155" t="s">
        <v>214</v>
      </c>
      <c r="D38" s="155" t="s">
        <v>97</v>
      </c>
      <c r="E38" s="155" t="s">
        <v>159</v>
      </c>
      <c r="F38" s="155" t="s">
        <v>219</v>
      </c>
      <c r="G38" s="155" t="s">
        <v>220</v>
      </c>
      <c r="H38" s="159">
        <v>17000</v>
      </c>
      <c r="I38" s="65">
        <v>17000</v>
      </c>
      <c r="J38" s="65">
        <v>4250</v>
      </c>
      <c r="K38" s="155"/>
      <c r="L38" s="65">
        <v>12750</v>
      </c>
      <c r="M38" s="155"/>
      <c r="N38" s="65"/>
      <c r="O38" s="65"/>
      <c r="P38" s="155"/>
      <c r="Q38" s="65"/>
      <c r="R38" s="65"/>
      <c r="S38" s="65"/>
      <c r="T38" s="65"/>
      <c r="U38" s="65"/>
      <c r="V38" s="65"/>
      <c r="W38" s="65"/>
    </row>
    <row r="39" ht="20.25" customHeight="1" spans="1:23">
      <c r="A39" s="160" t="s">
        <v>65</v>
      </c>
      <c r="B39" s="155" t="s">
        <v>213</v>
      </c>
      <c r="C39" s="155" t="s">
        <v>214</v>
      </c>
      <c r="D39" s="155" t="s">
        <v>97</v>
      </c>
      <c r="E39" s="155" t="s">
        <v>159</v>
      </c>
      <c r="F39" s="155" t="s">
        <v>221</v>
      </c>
      <c r="G39" s="155" t="s">
        <v>222</v>
      </c>
      <c r="H39" s="159">
        <v>5000</v>
      </c>
      <c r="I39" s="65">
        <v>5000</v>
      </c>
      <c r="J39" s="65">
        <v>1250</v>
      </c>
      <c r="K39" s="155"/>
      <c r="L39" s="65">
        <v>3750</v>
      </c>
      <c r="M39" s="155"/>
      <c r="N39" s="65"/>
      <c r="O39" s="65"/>
      <c r="P39" s="155"/>
      <c r="Q39" s="65"/>
      <c r="R39" s="65"/>
      <c r="S39" s="65"/>
      <c r="T39" s="65"/>
      <c r="U39" s="65"/>
      <c r="V39" s="65"/>
      <c r="W39" s="65"/>
    </row>
    <row r="40" ht="20.25" customHeight="1" spans="1:23">
      <c r="A40" s="160" t="s">
        <v>65</v>
      </c>
      <c r="B40" s="155" t="s">
        <v>213</v>
      </c>
      <c r="C40" s="155" t="s">
        <v>214</v>
      </c>
      <c r="D40" s="155" t="s">
        <v>97</v>
      </c>
      <c r="E40" s="155" t="s">
        <v>159</v>
      </c>
      <c r="F40" s="155" t="s">
        <v>223</v>
      </c>
      <c r="G40" s="155" t="s">
        <v>224</v>
      </c>
      <c r="H40" s="159">
        <v>10000</v>
      </c>
      <c r="I40" s="65">
        <v>10000</v>
      </c>
      <c r="J40" s="65">
        <v>2500</v>
      </c>
      <c r="K40" s="155"/>
      <c r="L40" s="65">
        <v>7500</v>
      </c>
      <c r="M40" s="155"/>
      <c r="N40" s="65"/>
      <c r="O40" s="65"/>
      <c r="P40" s="155"/>
      <c r="Q40" s="65"/>
      <c r="R40" s="65"/>
      <c r="S40" s="65"/>
      <c r="T40" s="65"/>
      <c r="U40" s="65"/>
      <c r="V40" s="65"/>
      <c r="W40" s="65"/>
    </row>
    <row r="41" ht="20.25" customHeight="1" spans="1:23">
      <c r="A41" s="160" t="s">
        <v>65</v>
      </c>
      <c r="B41" s="155" t="s">
        <v>213</v>
      </c>
      <c r="C41" s="155" t="s">
        <v>214</v>
      </c>
      <c r="D41" s="155" t="s">
        <v>97</v>
      </c>
      <c r="E41" s="155" t="s">
        <v>159</v>
      </c>
      <c r="F41" s="155" t="s">
        <v>225</v>
      </c>
      <c r="G41" s="155" t="s">
        <v>226</v>
      </c>
      <c r="H41" s="159">
        <v>32000</v>
      </c>
      <c r="I41" s="65">
        <v>32000</v>
      </c>
      <c r="J41" s="65">
        <v>8000</v>
      </c>
      <c r="K41" s="155"/>
      <c r="L41" s="65">
        <v>24000</v>
      </c>
      <c r="M41" s="155"/>
      <c r="N41" s="65"/>
      <c r="O41" s="65"/>
      <c r="P41" s="155"/>
      <c r="Q41" s="65"/>
      <c r="R41" s="65"/>
      <c r="S41" s="65"/>
      <c r="T41" s="65"/>
      <c r="U41" s="65"/>
      <c r="V41" s="65"/>
      <c r="W41" s="65"/>
    </row>
    <row r="42" ht="20.25" customHeight="1" spans="1:23">
      <c r="A42" s="160" t="s">
        <v>65</v>
      </c>
      <c r="B42" s="155" t="s">
        <v>213</v>
      </c>
      <c r="C42" s="155" t="s">
        <v>214</v>
      </c>
      <c r="D42" s="155" t="s">
        <v>97</v>
      </c>
      <c r="E42" s="155" t="s">
        <v>159</v>
      </c>
      <c r="F42" s="155" t="s">
        <v>208</v>
      </c>
      <c r="G42" s="155" t="s">
        <v>209</v>
      </c>
      <c r="H42" s="159">
        <v>33000</v>
      </c>
      <c r="I42" s="65">
        <v>33000</v>
      </c>
      <c r="J42" s="65">
        <v>8250</v>
      </c>
      <c r="K42" s="155"/>
      <c r="L42" s="65">
        <v>24750</v>
      </c>
      <c r="M42" s="155"/>
      <c r="N42" s="65"/>
      <c r="O42" s="65"/>
      <c r="P42" s="155"/>
      <c r="Q42" s="65"/>
      <c r="R42" s="65"/>
      <c r="S42" s="65"/>
      <c r="T42" s="65"/>
      <c r="U42" s="65"/>
      <c r="V42" s="65"/>
      <c r="W42" s="65"/>
    </row>
    <row r="43" ht="20.25" customHeight="1" spans="1:23">
      <c r="A43" s="160" t="s">
        <v>65</v>
      </c>
      <c r="B43" s="155" t="s">
        <v>213</v>
      </c>
      <c r="C43" s="155" t="s">
        <v>214</v>
      </c>
      <c r="D43" s="155" t="s">
        <v>97</v>
      </c>
      <c r="E43" s="155" t="s">
        <v>159</v>
      </c>
      <c r="F43" s="155" t="s">
        <v>227</v>
      </c>
      <c r="G43" s="155" t="s">
        <v>228</v>
      </c>
      <c r="H43" s="159">
        <v>20000</v>
      </c>
      <c r="I43" s="65">
        <v>20000</v>
      </c>
      <c r="J43" s="65">
        <v>5000</v>
      </c>
      <c r="K43" s="155"/>
      <c r="L43" s="65">
        <v>15000</v>
      </c>
      <c r="M43" s="155"/>
      <c r="N43" s="65"/>
      <c r="O43" s="65"/>
      <c r="P43" s="155"/>
      <c r="Q43" s="65"/>
      <c r="R43" s="65"/>
      <c r="S43" s="65"/>
      <c r="T43" s="65"/>
      <c r="U43" s="65"/>
      <c r="V43" s="65"/>
      <c r="W43" s="65"/>
    </row>
    <row r="44" ht="20.25" customHeight="1" spans="1:23">
      <c r="A44" s="160" t="s">
        <v>65</v>
      </c>
      <c r="B44" s="155" t="s">
        <v>213</v>
      </c>
      <c r="C44" s="155" t="s">
        <v>214</v>
      </c>
      <c r="D44" s="155" t="s">
        <v>97</v>
      </c>
      <c r="E44" s="155" t="s">
        <v>159</v>
      </c>
      <c r="F44" s="155" t="s">
        <v>229</v>
      </c>
      <c r="G44" s="155" t="s">
        <v>230</v>
      </c>
      <c r="H44" s="159">
        <v>4000</v>
      </c>
      <c r="I44" s="65">
        <v>4000</v>
      </c>
      <c r="J44" s="65"/>
      <c r="K44" s="155"/>
      <c r="L44" s="65">
        <v>4000</v>
      </c>
      <c r="M44" s="155"/>
      <c r="N44" s="65"/>
      <c r="O44" s="65"/>
      <c r="P44" s="155"/>
      <c r="Q44" s="65"/>
      <c r="R44" s="65"/>
      <c r="S44" s="65"/>
      <c r="T44" s="65"/>
      <c r="U44" s="65"/>
      <c r="V44" s="65"/>
      <c r="W44" s="65"/>
    </row>
    <row r="45" ht="20.25" customHeight="1" spans="1:23">
      <c r="A45" s="160" t="s">
        <v>65</v>
      </c>
      <c r="B45" s="155" t="s">
        <v>213</v>
      </c>
      <c r="C45" s="155" t="s">
        <v>214</v>
      </c>
      <c r="D45" s="155" t="s">
        <v>104</v>
      </c>
      <c r="E45" s="155" t="s">
        <v>167</v>
      </c>
      <c r="F45" s="155" t="s">
        <v>217</v>
      </c>
      <c r="G45" s="155" t="s">
        <v>218</v>
      </c>
      <c r="H45" s="159">
        <v>67800</v>
      </c>
      <c r="I45" s="65">
        <v>67800</v>
      </c>
      <c r="J45" s="65">
        <v>16950</v>
      </c>
      <c r="K45" s="155"/>
      <c r="L45" s="65">
        <v>50850</v>
      </c>
      <c r="M45" s="155"/>
      <c r="N45" s="65"/>
      <c r="O45" s="65"/>
      <c r="P45" s="155"/>
      <c r="Q45" s="65"/>
      <c r="R45" s="65"/>
      <c r="S45" s="65"/>
      <c r="T45" s="65"/>
      <c r="U45" s="65"/>
      <c r="V45" s="65"/>
      <c r="W45" s="65"/>
    </row>
    <row r="46" ht="20.25" customHeight="1" spans="1:23">
      <c r="A46" s="160" t="s">
        <v>65</v>
      </c>
      <c r="B46" s="155" t="s">
        <v>213</v>
      </c>
      <c r="C46" s="155" t="s">
        <v>214</v>
      </c>
      <c r="D46" s="155" t="s">
        <v>104</v>
      </c>
      <c r="E46" s="155" t="s">
        <v>167</v>
      </c>
      <c r="F46" s="155" t="s">
        <v>231</v>
      </c>
      <c r="G46" s="155" t="s">
        <v>232</v>
      </c>
      <c r="H46" s="159">
        <v>10000</v>
      </c>
      <c r="I46" s="65">
        <v>10000</v>
      </c>
      <c r="J46" s="65"/>
      <c r="K46" s="155"/>
      <c r="L46" s="65">
        <v>10000</v>
      </c>
      <c r="M46" s="155"/>
      <c r="N46" s="65"/>
      <c r="O46" s="65"/>
      <c r="P46" s="155"/>
      <c r="Q46" s="65"/>
      <c r="R46" s="65"/>
      <c r="S46" s="65"/>
      <c r="T46" s="65"/>
      <c r="U46" s="65"/>
      <c r="V46" s="65"/>
      <c r="W46" s="65"/>
    </row>
    <row r="47" ht="20.25" customHeight="1" spans="1:23">
      <c r="A47" s="160" t="s">
        <v>65</v>
      </c>
      <c r="B47" s="155" t="s">
        <v>213</v>
      </c>
      <c r="C47" s="155" t="s">
        <v>214</v>
      </c>
      <c r="D47" s="155" t="s">
        <v>104</v>
      </c>
      <c r="E47" s="155" t="s">
        <v>167</v>
      </c>
      <c r="F47" s="155" t="s">
        <v>233</v>
      </c>
      <c r="G47" s="155" t="s">
        <v>234</v>
      </c>
      <c r="H47" s="159">
        <v>10000</v>
      </c>
      <c r="I47" s="65">
        <v>10000</v>
      </c>
      <c r="J47" s="65">
        <v>2500</v>
      </c>
      <c r="K47" s="155"/>
      <c r="L47" s="65">
        <v>7500</v>
      </c>
      <c r="M47" s="155"/>
      <c r="N47" s="65"/>
      <c r="O47" s="65"/>
      <c r="P47" s="155"/>
      <c r="Q47" s="65"/>
      <c r="R47" s="65"/>
      <c r="S47" s="65"/>
      <c r="T47" s="65"/>
      <c r="U47" s="65"/>
      <c r="V47" s="65"/>
      <c r="W47" s="65"/>
    </row>
    <row r="48" ht="20.25" customHeight="1" spans="1:23">
      <c r="A48" s="160" t="s">
        <v>65</v>
      </c>
      <c r="B48" s="155" t="s">
        <v>213</v>
      </c>
      <c r="C48" s="155" t="s">
        <v>214</v>
      </c>
      <c r="D48" s="155" t="s">
        <v>104</v>
      </c>
      <c r="E48" s="155" t="s">
        <v>167</v>
      </c>
      <c r="F48" s="155" t="s">
        <v>235</v>
      </c>
      <c r="G48" s="155" t="s">
        <v>236</v>
      </c>
      <c r="H48" s="159">
        <v>40000</v>
      </c>
      <c r="I48" s="65">
        <v>40000</v>
      </c>
      <c r="J48" s="65">
        <v>10000</v>
      </c>
      <c r="K48" s="155"/>
      <c r="L48" s="65">
        <v>30000</v>
      </c>
      <c r="M48" s="155"/>
      <c r="N48" s="65"/>
      <c r="O48" s="65"/>
      <c r="P48" s="155"/>
      <c r="Q48" s="65"/>
      <c r="R48" s="65"/>
      <c r="S48" s="65"/>
      <c r="T48" s="65"/>
      <c r="U48" s="65"/>
      <c r="V48" s="65"/>
      <c r="W48" s="65"/>
    </row>
    <row r="49" ht="20.25" customHeight="1" spans="1:23">
      <c r="A49" s="160" t="s">
        <v>65</v>
      </c>
      <c r="B49" s="155" t="s">
        <v>213</v>
      </c>
      <c r="C49" s="155" t="s">
        <v>214</v>
      </c>
      <c r="D49" s="155" t="s">
        <v>104</v>
      </c>
      <c r="E49" s="155" t="s">
        <v>167</v>
      </c>
      <c r="F49" s="155" t="s">
        <v>237</v>
      </c>
      <c r="G49" s="155" t="s">
        <v>238</v>
      </c>
      <c r="H49" s="159">
        <v>27000</v>
      </c>
      <c r="I49" s="65">
        <v>27000</v>
      </c>
      <c r="J49" s="65">
        <v>6750</v>
      </c>
      <c r="K49" s="155"/>
      <c r="L49" s="65">
        <v>20250</v>
      </c>
      <c r="M49" s="155"/>
      <c r="N49" s="65"/>
      <c r="O49" s="65"/>
      <c r="P49" s="155"/>
      <c r="Q49" s="65"/>
      <c r="R49" s="65"/>
      <c r="S49" s="65"/>
      <c r="T49" s="65"/>
      <c r="U49" s="65"/>
      <c r="V49" s="65"/>
      <c r="W49" s="65"/>
    </row>
    <row r="50" ht="20.25" customHeight="1" spans="1:23">
      <c r="A50" s="160" t="s">
        <v>65</v>
      </c>
      <c r="B50" s="155" t="s">
        <v>213</v>
      </c>
      <c r="C50" s="155" t="s">
        <v>214</v>
      </c>
      <c r="D50" s="155" t="s">
        <v>104</v>
      </c>
      <c r="E50" s="155" t="s">
        <v>167</v>
      </c>
      <c r="F50" s="155" t="s">
        <v>225</v>
      </c>
      <c r="G50" s="155" t="s">
        <v>226</v>
      </c>
      <c r="H50" s="159">
        <v>22000</v>
      </c>
      <c r="I50" s="65">
        <v>22000</v>
      </c>
      <c r="J50" s="65">
        <v>5500</v>
      </c>
      <c r="K50" s="155"/>
      <c r="L50" s="65">
        <v>16500</v>
      </c>
      <c r="M50" s="155"/>
      <c r="N50" s="65"/>
      <c r="O50" s="65"/>
      <c r="P50" s="155"/>
      <c r="Q50" s="65"/>
      <c r="R50" s="65"/>
      <c r="S50" s="65"/>
      <c r="T50" s="65"/>
      <c r="U50" s="65"/>
      <c r="V50" s="65"/>
      <c r="W50" s="65"/>
    </row>
    <row r="51" ht="20.25" customHeight="1" spans="1:23">
      <c r="A51" s="160" t="s">
        <v>65</v>
      </c>
      <c r="B51" s="155" t="s">
        <v>213</v>
      </c>
      <c r="C51" s="155" t="s">
        <v>214</v>
      </c>
      <c r="D51" s="155" t="s">
        <v>104</v>
      </c>
      <c r="E51" s="155" t="s">
        <v>167</v>
      </c>
      <c r="F51" s="155" t="s">
        <v>208</v>
      </c>
      <c r="G51" s="155" t="s">
        <v>209</v>
      </c>
      <c r="H51" s="159">
        <v>20000</v>
      </c>
      <c r="I51" s="65">
        <v>20000</v>
      </c>
      <c r="J51" s="65">
        <v>5000</v>
      </c>
      <c r="K51" s="155"/>
      <c r="L51" s="65">
        <v>15000</v>
      </c>
      <c r="M51" s="155"/>
      <c r="N51" s="65"/>
      <c r="O51" s="65"/>
      <c r="P51" s="155"/>
      <c r="Q51" s="65"/>
      <c r="R51" s="65"/>
      <c r="S51" s="65"/>
      <c r="T51" s="65"/>
      <c r="U51" s="65"/>
      <c r="V51" s="65"/>
      <c r="W51" s="65"/>
    </row>
    <row r="52" ht="20.25" customHeight="1" spans="1:23">
      <c r="A52" s="160" t="s">
        <v>65</v>
      </c>
      <c r="B52" s="155" t="s">
        <v>239</v>
      </c>
      <c r="C52" s="155" t="s">
        <v>134</v>
      </c>
      <c r="D52" s="155" t="s">
        <v>97</v>
      </c>
      <c r="E52" s="155" t="s">
        <v>159</v>
      </c>
      <c r="F52" s="155" t="s">
        <v>240</v>
      </c>
      <c r="G52" s="155" t="s">
        <v>134</v>
      </c>
      <c r="H52" s="159">
        <v>12000</v>
      </c>
      <c r="I52" s="65">
        <v>12000</v>
      </c>
      <c r="J52" s="65"/>
      <c r="K52" s="155"/>
      <c r="L52" s="65">
        <v>12000</v>
      </c>
      <c r="M52" s="155"/>
      <c r="N52" s="65"/>
      <c r="O52" s="65"/>
      <c r="P52" s="155"/>
      <c r="Q52" s="65"/>
      <c r="R52" s="65"/>
      <c r="S52" s="65"/>
      <c r="T52" s="65"/>
      <c r="U52" s="65"/>
      <c r="V52" s="65"/>
      <c r="W52" s="65"/>
    </row>
    <row r="53" ht="20.25" customHeight="1" spans="1:23">
      <c r="A53" s="160" t="s">
        <v>65</v>
      </c>
      <c r="B53" s="155" t="s">
        <v>241</v>
      </c>
      <c r="C53" s="155" t="s">
        <v>242</v>
      </c>
      <c r="D53" s="155" t="s">
        <v>97</v>
      </c>
      <c r="E53" s="155" t="s">
        <v>159</v>
      </c>
      <c r="F53" s="155" t="s">
        <v>185</v>
      </c>
      <c r="G53" s="155" t="s">
        <v>186</v>
      </c>
      <c r="H53" s="159">
        <v>73400</v>
      </c>
      <c r="I53" s="65">
        <v>73400</v>
      </c>
      <c r="J53" s="65"/>
      <c r="K53" s="155"/>
      <c r="L53" s="65">
        <v>73400</v>
      </c>
      <c r="M53" s="155"/>
      <c r="N53" s="65"/>
      <c r="O53" s="65"/>
      <c r="P53" s="155"/>
      <c r="Q53" s="65"/>
      <c r="R53" s="65"/>
      <c r="S53" s="65"/>
      <c r="T53" s="65"/>
      <c r="U53" s="65"/>
      <c r="V53" s="65"/>
      <c r="W53" s="65"/>
    </row>
    <row r="54" ht="20.25" customHeight="1" spans="1:23">
      <c r="A54" s="160" t="s">
        <v>65</v>
      </c>
      <c r="B54" s="155" t="s">
        <v>243</v>
      </c>
      <c r="C54" s="155" t="s">
        <v>244</v>
      </c>
      <c r="D54" s="155" t="s">
        <v>104</v>
      </c>
      <c r="E54" s="155" t="s">
        <v>167</v>
      </c>
      <c r="F54" s="155" t="s">
        <v>168</v>
      </c>
      <c r="G54" s="155" t="s">
        <v>169</v>
      </c>
      <c r="H54" s="159">
        <v>1037400</v>
      </c>
      <c r="I54" s="65">
        <v>1037400</v>
      </c>
      <c r="J54" s="65">
        <v>1037400</v>
      </c>
      <c r="K54" s="155"/>
      <c r="L54" s="65"/>
      <c r="M54" s="155"/>
      <c r="N54" s="65"/>
      <c r="O54" s="65"/>
      <c r="P54" s="155"/>
      <c r="Q54" s="65"/>
      <c r="R54" s="65"/>
      <c r="S54" s="65"/>
      <c r="T54" s="65"/>
      <c r="U54" s="65"/>
      <c r="V54" s="65"/>
      <c r="W54" s="65"/>
    </row>
    <row r="55" ht="20.25" customHeight="1" spans="1:23">
      <c r="A55" s="160" t="s">
        <v>65</v>
      </c>
      <c r="B55" s="155" t="s">
        <v>245</v>
      </c>
      <c r="C55" s="155" t="s">
        <v>246</v>
      </c>
      <c r="D55" s="155" t="s">
        <v>104</v>
      </c>
      <c r="E55" s="155" t="s">
        <v>167</v>
      </c>
      <c r="F55" s="155" t="s">
        <v>168</v>
      </c>
      <c r="G55" s="155" t="s">
        <v>169</v>
      </c>
      <c r="H55" s="159">
        <v>525000</v>
      </c>
      <c r="I55" s="65">
        <v>525000</v>
      </c>
      <c r="J55" s="65"/>
      <c r="K55" s="155"/>
      <c r="L55" s="65">
        <v>525000</v>
      </c>
      <c r="M55" s="155"/>
      <c r="N55" s="65"/>
      <c r="O55" s="65"/>
      <c r="P55" s="155"/>
      <c r="Q55" s="65"/>
      <c r="R55" s="65"/>
      <c r="S55" s="65"/>
      <c r="T55" s="65"/>
      <c r="U55" s="65"/>
      <c r="V55" s="65"/>
      <c r="W55" s="65"/>
    </row>
    <row r="56" ht="20.25" customHeight="1" spans="1:23">
      <c r="A56" s="160" t="s">
        <v>65</v>
      </c>
      <c r="B56" s="155" t="s">
        <v>247</v>
      </c>
      <c r="C56" s="155" t="s">
        <v>248</v>
      </c>
      <c r="D56" s="155" t="s">
        <v>97</v>
      </c>
      <c r="E56" s="155" t="s">
        <v>159</v>
      </c>
      <c r="F56" s="155" t="s">
        <v>249</v>
      </c>
      <c r="G56" s="155" t="s">
        <v>199</v>
      </c>
      <c r="H56" s="159">
        <v>117600</v>
      </c>
      <c r="I56" s="65">
        <v>117600</v>
      </c>
      <c r="J56" s="65">
        <v>29400</v>
      </c>
      <c r="K56" s="155"/>
      <c r="L56" s="65">
        <v>88200</v>
      </c>
      <c r="M56" s="155"/>
      <c r="N56" s="65"/>
      <c r="O56" s="65"/>
      <c r="P56" s="155"/>
      <c r="Q56" s="65"/>
      <c r="R56" s="65"/>
      <c r="S56" s="65"/>
      <c r="T56" s="65"/>
      <c r="U56" s="65"/>
      <c r="V56" s="65"/>
      <c r="W56" s="65"/>
    </row>
    <row r="57" ht="20.25" customHeight="1" spans="1:23">
      <c r="A57" s="160" t="s">
        <v>65</v>
      </c>
      <c r="B57" s="155" t="s">
        <v>247</v>
      </c>
      <c r="C57" s="155" t="s">
        <v>248</v>
      </c>
      <c r="D57" s="155" t="s">
        <v>104</v>
      </c>
      <c r="E57" s="155" t="s">
        <v>167</v>
      </c>
      <c r="F57" s="155" t="s">
        <v>249</v>
      </c>
      <c r="G57" s="155" t="s">
        <v>199</v>
      </c>
      <c r="H57" s="159">
        <v>29400</v>
      </c>
      <c r="I57" s="65">
        <v>29400</v>
      </c>
      <c r="J57" s="65">
        <v>7350</v>
      </c>
      <c r="K57" s="155"/>
      <c r="L57" s="65">
        <v>22050</v>
      </c>
      <c r="M57" s="155"/>
      <c r="N57" s="65"/>
      <c r="O57" s="65"/>
      <c r="P57" s="155"/>
      <c r="Q57" s="65"/>
      <c r="R57" s="65"/>
      <c r="S57" s="65"/>
      <c r="T57" s="65"/>
      <c r="U57" s="65"/>
      <c r="V57" s="65"/>
      <c r="W57" s="65"/>
    </row>
    <row r="58" ht="20.25" customHeight="1" spans="1:23">
      <c r="A58" s="160" t="s">
        <v>65</v>
      </c>
      <c r="B58" s="155" t="s">
        <v>250</v>
      </c>
      <c r="C58" s="155" t="s">
        <v>251</v>
      </c>
      <c r="D58" s="155" t="s">
        <v>82</v>
      </c>
      <c r="E58" s="155" t="s">
        <v>197</v>
      </c>
      <c r="F58" s="155" t="s">
        <v>195</v>
      </c>
      <c r="G58" s="155" t="s">
        <v>196</v>
      </c>
      <c r="H58" s="159">
        <v>739200</v>
      </c>
      <c r="I58" s="65">
        <v>739200</v>
      </c>
      <c r="J58" s="65"/>
      <c r="K58" s="155"/>
      <c r="L58" s="65">
        <v>739200</v>
      </c>
      <c r="M58" s="155"/>
      <c r="N58" s="65"/>
      <c r="O58" s="65"/>
      <c r="P58" s="155"/>
      <c r="Q58" s="65"/>
      <c r="R58" s="65"/>
      <c r="S58" s="65"/>
      <c r="T58" s="65"/>
      <c r="U58" s="65"/>
      <c r="V58" s="65"/>
      <c r="W58" s="65"/>
    </row>
    <row r="59" ht="20.25" customHeight="1" spans="1:23">
      <c r="A59" s="160" t="s">
        <v>65</v>
      </c>
      <c r="B59" s="155" t="s">
        <v>252</v>
      </c>
      <c r="C59" s="155" t="s">
        <v>253</v>
      </c>
      <c r="D59" s="155" t="s">
        <v>104</v>
      </c>
      <c r="E59" s="155" t="s">
        <v>167</v>
      </c>
      <c r="F59" s="155" t="s">
        <v>217</v>
      </c>
      <c r="G59" s="155" t="s">
        <v>218</v>
      </c>
      <c r="H59" s="159">
        <v>50000</v>
      </c>
      <c r="I59" s="65">
        <v>50000</v>
      </c>
      <c r="J59" s="65"/>
      <c r="K59" s="155"/>
      <c r="L59" s="65">
        <v>50000</v>
      </c>
      <c r="M59" s="155"/>
      <c r="N59" s="65"/>
      <c r="O59" s="65"/>
      <c r="P59" s="155"/>
      <c r="Q59" s="65"/>
      <c r="R59" s="65"/>
      <c r="S59" s="65"/>
      <c r="T59" s="65"/>
      <c r="U59" s="65"/>
      <c r="V59" s="65"/>
      <c r="W59" s="65"/>
    </row>
    <row r="60" ht="20.25" customHeight="1" spans="1:23">
      <c r="A60" s="160" t="s">
        <v>65</v>
      </c>
      <c r="B60" s="155" t="s">
        <v>252</v>
      </c>
      <c r="C60" s="155" t="s">
        <v>253</v>
      </c>
      <c r="D60" s="155" t="s">
        <v>104</v>
      </c>
      <c r="E60" s="155" t="s">
        <v>167</v>
      </c>
      <c r="F60" s="155" t="s">
        <v>254</v>
      </c>
      <c r="G60" s="155" t="s">
        <v>255</v>
      </c>
      <c r="H60" s="159">
        <v>5500</v>
      </c>
      <c r="I60" s="65">
        <v>5500</v>
      </c>
      <c r="J60" s="65"/>
      <c r="K60" s="155"/>
      <c r="L60" s="65">
        <v>5500</v>
      </c>
      <c r="M60" s="155"/>
      <c r="N60" s="65"/>
      <c r="O60" s="65"/>
      <c r="P60" s="155"/>
      <c r="Q60" s="65"/>
      <c r="R60" s="65"/>
      <c r="S60" s="65"/>
      <c r="T60" s="65"/>
      <c r="U60" s="65"/>
      <c r="V60" s="65"/>
      <c r="W60" s="65"/>
    </row>
    <row r="61" ht="20.25" customHeight="1" spans="1:23">
      <c r="A61" s="160" t="s">
        <v>65</v>
      </c>
      <c r="B61" s="155" t="s">
        <v>252</v>
      </c>
      <c r="C61" s="155" t="s">
        <v>253</v>
      </c>
      <c r="D61" s="155" t="s">
        <v>104</v>
      </c>
      <c r="E61" s="155" t="s">
        <v>167</v>
      </c>
      <c r="F61" s="155" t="s">
        <v>219</v>
      </c>
      <c r="G61" s="155" t="s">
        <v>220</v>
      </c>
      <c r="H61" s="159">
        <v>198000</v>
      </c>
      <c r="I61" s="65">
        <v>198000</v>
      </c>
      <c r="J61" s="65"/>
      <c r="K61" s="155"/>
      <c r="L61" s="65">
        <v>198000</v>
      </c>
      <c r="M61" s="155"/>
      <c r="N61" s="65"/>
      <c r="O61" s="65"/>
      <c r="P61" s="155"/>
      <c r="Q61" s="65"/>
      <c r="R61" s="65"/>
      <c r="S61" s="65"/>
      <c r="T61" s="65"/>
      <c r="U61" s="65"/>
      <c r="V61" s="65"/>
      <c r="W61" s="65"/>
    </row>
    <row r="62" ht="20.25" customHeight="1" spans="1:23">
      <c r="A62" s="160" t="s">
        <v>65</v>
      </c>
      <c r="B62" s="155" t="s">
        <v>252</v>
      </c>
      <c r="C62" s="155" t="s">
        <v>253</v>
      </c>
      <c r="D62" s="155" t="s">
        <v>104</v>
      </c>
      <c r="E62" s="155" t="s">
        <v>167</v>
      </c>
      <c r="F62" s="155" t="s">
        <v>223</v>
      </c>
      <c r="G62" s="155" t="s">
        <v>224</v>
      </c>
      <c r="H62" s="159">
        <v>2900</v>
      </c>
      <c r="I62" s="65">
        <v>2900</v>
      </c>
      <c r="J62" s="65"/>
      <c r="K62" s="155"/>
      <c r="L62" s="65">
        <v>2900</v>
      </c>
      <c r="M62" s="155"/>
      <c r="N62" s="65"/>
      <c r="O62" s="65"/>
      <c r="P62" s="155"/>
      <c r="Q62" s="65"/>
      <c r="R62" s="65"/>
      <c r="S62" s="65"/>
      <c r="T62" s="65"/>
      <c r="U62" s="65"/>
      <c r="V62" s="65"/>
      <c r="W62" s="65"/>
    </row>
    <row r="63" ht="20.25" customHeight="1" spans="1:23">
      <c r="A63" s="160" t="s">
        <v>65</v>
      </c>
      <c r="B63" s="155" t="s">
        <v>252</v>
      </c>
      <c r="C63" s="155" t="s">
        <v>253</v>
      </c>
      <c r="D63" s="155" t="s">
        <v>104</v>
      </c>
      <c r="E63" s="155" t="s">
        <v>167</v>
      </c>
      <c r="F63" s="155" t="s">
        <v>256</v>
      </c>
      <c r="G63" s="155" t="s">
        <v>257</v>
      </c>
      <c r="H63" s="159">
        <v>50000</v>
      </c>
      <c r="I63" s="65">
        <v>50000</v>
      </c>
      <c r="J63" s="65"/>
      <c r="K63" s="155"/>
      <c r="L63" s="65">
        <v>50000</v>
      </c>
      <c r="M63" s="155"/>
      <c r="N63" s="65"/>
      <c r="O63" s="65"/>
      <c r="P63" s="155"/>
      <c r="Q63" s="65"/>
      <c r="R63" s="65"/>
      <c r="S63" s="65"/>
      <c r="T63" s="65"/>
      <c r="U63" s="65"/>
      <c r="V63" s="65"/>
      <c r="W63" s="65"/>
    </row>
    <row r="64" ht="20.25" customHeight="1" spans="1:23">
      <c r="A64" s="160" t="s">
        <v>65</v>
      </c>
      <c r="B64" s="155" t="s">
        <v>252</v>
      </c>
      <c r="C64" s="155" t="s">
        <v>253</v>
      </c>
      <c r="D64" s="155" t="s">
        <v>104</v>
      </c>
      <c r="E64" s="155" t="s">
        <v>167</v>
      </c>
      <c r="F64" s="155" t="s">
        <v>258</v>
      </c>
      <c r="G64" s="155" t="s">
        <v>259</v>
      </c>
      <c r="H64" s="159">
        <v>17500</v>
      </c>
      <c r="I64" s="65">
        <v>17500</v>
      </c>
      <c r="J64" s="65"/>
      <c r="K64" s="155"/>
      <c r="L64" s="65">
        <v>17500</v>
      </c>
      <c r="M64" s="155"/>
      <c r="N64" s="65"/>
      <c r="O64" s="65"/>
      <c r="P64" s="155"/>
      <c r="Q64" s="65"/>
      <c r="R64" s="65"/>
      <c r="S64" s="65"/>
      <c r="T64" s="65"/>
      <c r="U64" s="65"/>
      <c r="V64" s="65"/>
      <c r="W64" s="65"/>
    </row>
    <row r="65" ht="20.25" customHeight="1" spans="1:23">
      <c r="A65" s="160" t="s">
        <v>65</v>
      </c>
      <c r="B65" s="155" t="s">
        <v>252</v>
      </c>
      <c r="C65" s="155" t="s">
        <v>253</v>
      </c>
      <c r="D65" s="155" t="s">
        <v>104</v>
      </c>
      <c r="E65" s="155" t="s">
        <v>167</v>
      </c>
      <c r="F65" s="155" t="s">
        <v>260</v>
      </c>
      <c r="G65" s="155" t="s">
        <v>261</v>
      </c>
      <c r="H65" s="159">
        <v>237000</v>
      </c>
      <c r="I65" s="65">
        <v>237000</v>
      </c>
      <c r="J65" s="65"/>
      <c r="K65" s="155"/>
      <c r="L65" s="65">
        <v>237000</v>
      </c>
      <c r="M65" s="155"/>
      <c r="N65" s="65"/>
      <c r="O65" s="65"/>
      <c r="P65" s="155"/>
      <c r="Q65" s="65"/>
      <c r="R65" s="65"/>
      <c r="S65" s="65"/>
      <c r="T65" s="65"/>
      <c r="U65" s="65"/>
      <c r="V65" s="65"/>
      <c r="W65" s="65"/>
    </row>
    <row r="66" ht="20.25" customHeight="1" spans="1:23">
      <c r="A66" s="160" t="s">
        <v>65</v>
      </c>
      <c r="B66" s="155" t="s">
        <v>252</v>
      </c>
      <c r="C66" s="155" t="s">
        <v>253</v>
      </c>
      <c r="D66" s="155" t="s">
        <v>104</v>
      </c>
      <c r="E66" s="155" t="s">
        <v>167</v>
      </c>
      <c r="F66" s="155" t="s">
        <v>208</v>
      </c>
      <c r="G66" s="155" t="s">
        <v>209</v>
      </c>
      <c r="H66" s="159">
        <v>70000</v>
      </c>
      <c r="I66" s="65">
        <v>70000</v>
      </c>
      <c r="J66" s="65"/>
      <c r="K66" s="155"/>
      <c r="L66" s="65">
        <v>70000</v>
      </c>
      <c r="M66" s="155"/>
      <c r="N66" s="65"/>
      <c r="O66" s="65"/>
      <c r="P66" s="155"/>
      <c r="Q66" s="65"/>
      <c r="R66" s="65"/>
      <c r="S66" s="65"/>
      <c r="T66" s="65"/>
      <c r="U66" s="65"/>
      <c r="V66" s="65"/>
      <c r="W66" s="65"/>
    </row>
    <row r="67" ht="20.25" customHeight="1" spans="1:23">
      <c r="A67" s="160" t="s">
        <v>65</v>
      </c>
      <c r="B67" s="155" t="s">
        <v>252</v>
      </c>
      <c r="C67" s="155" t="s">
        <v>253</v>
      </c>
      <c r="D67" s="155" t="s">
        <v>104</v>
      </c>
      <c r="E67" s="155" t="s">
        <v>167</v>
      </c>
      <c r="F67" s="155" t="s">
        <v>215</v>
      </c>
      <c r="G67" s="155" t="s">
        <v>216</v>
      </c>
      <c r="H67" s="159">
        <v>92100</v>
      </c>
      <c r="I67" s="65">
        <v>92100</v>
      </c>
      <c r="J67" s="65"/>
      <c r="K67" s="155"/>
      <c r="L67" s="65">
        <v>92100</v>
      </c>
      <c r="M67" s="155"/>
      <c r="N67" s="65"/>
      <c r="O67" s="65"/>
      <c r="P67" s="155"/>
      <c r="Q67" s="65"/>
      <c r="R67" s="65"/>
      <c r="S67" s="65"/>
      <c r="T67" s="65"/>
      <c r="U67" s="65"/>
      <c r="V67" s="65"/>
      <c r="W67" s="65"/>
    </row>
    <row r="68" ht="20.25" customHeight="1" spans="1:23">
      <c r="A68" s="160" t="s">
        <v>65</v>
      </c>
      <c r="B68" s="155" t="s">
        <v>262</v>
      </c>
      <c r="C68" s="155" t="s">
        <v>263</v>
      </c>
      <c r="D68" s="155" t="s">
        <v>97</v>
      </c>
      <c r="E68" s="155" t="s">
        <v>159</v>
      </c>
      <c r="F68" s="155" t="s">
        <v>260</v>
      </c>
      <c r="G68" s="155" t="s">
        <v>261</v>
      </c>
      <c r="H68" s="159">
        <v>210000</v>
      </c>
      <c r="I68" s="65">
        <v>210000</v>
      </c>
      <c r="J68" s="65"/>
      <c r="K68" s="155"/>
      <c r="L68" s="65">
        <v>210000</v>
      </c>
      <c r="M68" s="155"/>
      <c r="N68" s="65"/>
      <c r="O68" s="65"/>
      <c r="P68" s="155"/>
      <c r="Q68" s="65"/>
      <c r="R68" s="65"/>
      <c r="S68" s="65"/>
      <c r="T68" s="65"/>
      <c r="U68" s="65"/>
      <c r="V68" s="65"/>
      <c r="W68" s="65"/>
    </row>
    <row r="69" ht="20.25" customHeight="1" spans="1:23">
      <c r="A69" s="160" t="s">
        <v>65</v>
      </c>
      <c r="B69" s="155" t="s">
        <v>264</v>
      </c>
      <c r="C69" s="155" t="s">
        <v>265</v>
      </c>
      <c r="D69" s="155" t="s">
        <v>85</v>
      </c>
      <c r="E69" s="155" t="s">
        <v>266</v>
      </c>
      <c r="F69" s="155" t="s">
        <v>195</v>
      </c>
      <c r="G69" s="155" t="s">
        <v>196</v>
      </c>
      <c r="H69" s="159">
        <v>66000</v>
      </c>
      <c r="I69" s="65">
        <v>66000</v>
      </c>
      <c r="J69" s="65"/>
      <c r="K69" s="155"/>
      <c r="L69" s="65">
        <v>66000</v>
      </c>
      <c r="M69" s="155"/>
      <c r="N69" s="65"/>
      <c r="O69" s="65"/>
      <c r="P69" s="155"/>
      <c r="Q69" s="65"/>
      <c r="R69" s="65"/>
      <c r="S69" s="65"/>
      <c r="T69" s="65"/>
      <c r="U69" s="65"/>
      <c r="V69" s="65"/>
      <c r="W69" s="65"/>
    </row>
    <row r="70" ht="20.25" customHeight="1" spans="1:23">
      <c r="A70" s="160" t="s">
        <v>65</v>
      </c>
      <c r="B70" s="155" t="s">
        <v>267</v>
      </c>
      <c r="C70" s="155" t="s">
        <v>268</v>
      </c>
      <c r="D70" s="155" t="s">
        <v>97</v>
      </c>
      <c r="E70" s="155" t="s">
        <v>159</v>
      </c>
      <c r="F70" s="155" t="s">
        <v>200</v>
      </c>
      <c r="G70" s="155" t="s">
        <v>201</v>
      </c>
      <c r="H70" s="159">
        <v>127133</v>
      </c>
      <c r="I70" s="65">
        <v>127133</v>
      </c>
      <c r="J70" s="65"/>
      <c r="K70" s="155"/>
      <c r="L70" s="65">
        <v>127133</v>
      </c>
      <c r="M70" s="155"/>
      <c r="N70" s="65"/>
      <c r="O70" s="65"/>
      <c r="P70" s="155"/>
      <c r="Q70" s="65"/>
      <c r="R70" s="65"/>
      <c r="S70" s="65"/>
      <c r="T70" s="65"/>
      <c r="U70" s="65"/>
      <c r="V70" s="65"/>
      <c r="W70" s="65"/>
    </row>
    <row r="71" ht="20.25" customHeight="1" spans="1:23">
      <c r="A71" s="160" t="s">
        <v>65</v>
      </c>
      <c r="B71" s="155" t="s">
        <v>269</v>
      </c>
      <c r="C71" s="155" t="s">
        <v>270</v>
      </c>
      <c r="D71" s="155" t="s">
        <v>88</v>
      </c>
      <c r="E71" s="155" t="s">
        <v>175</v>
      </c>
      <c r="F71" s="155" t="s">
        <v>176</v>
      </c>
      <c r="G71" s="155" t="s">
        <v>177</v>
      </c>
      <c r="H71" s="159">
        <v>8000</v>
      </c>
      <c r="I71" s="65">
        <v>8000</v>
      </c>
      <c r="J71" s="65"/>
      <c r="K71" s="155"/>
      <c r="L71" s="65">
        <v>8000</v>
      </c>
      <c r="M71" s="155"/>
      <c r="N71" s="65"/>
      <c r="O71" s="65"/>
      <c r="P71" s="155"/>
      <c r="Q71" s="65"/>
      <c r="R71" s="65"/>
      <c r="S71" s="65"/>
      <c r="T71" s="65"/>
      <c r="U71" s="65"/>
      <c r="V71" s="65"/>
      <c r="W71" s="65"/>
    </row>
    <row r="72" ht="20.25" customHeight="1" spans="1:23">
      <c r="A72" s="160" t="s">
        <v>65</v>
      </c>
      <c r="B72" s="155" t="s">
        <v>269</v>
      </c>
      <c r="C72" s="155" t="s">
        <v>270</v>
      </c>
      <c r="D72" s="155" t="s">
        <v>89</v>
      </c>
      <c r="E72" s="155" t="s">
        <v>180</v>
      </c>
      <c r="F72" s="155" t="s">
        <v>176</v>
      </c>
      <c r="G72" s="155" t="s">
        <v>177</v>
      </c>
      <c r="H72" s="159">
        <v>8000</v>
      </c>
      <c r="I72" s="65">
        <v>8000</v>
      </c>
      <c r="J72" s="65"/>
      <c r="K72" s="155"/>
      <c r="L72" s="65">
        <v>8000</v>
      </c>
      <c r="M72" s="155"/>
      <c r="N72" s="65"/>
      <c r="O72" s="65"/>
      <c r="P72" s="155"/>
      <c r="Q72" s="65"/>
      <c r="R72" s="65"/>
      <c r="S72" s="65"/>
      <c r="T72" s="65"/>
      <c r="U72" s="65"/>
      <c r="V72" s="65"/>
      <c r="W72" s="65"/>
    </row>
    <row r="73" ht="20.25" customHeight="1" spans="1:23">
      <c r="A73" s="161" t="s">
        <v>65</v>
      </c>
      <c r="B73" s="155" t="s">
        <v>271</v>
      </c>
      <c r="C73" s="155" t="s">
        <v>255</v>
      </c>
      <c r="D73" s="155" t="s">
        <v>97</v>
      </c>
      <c r="E73" s="155" t="s">
        <v>159</v>
      </c>
      <c r="F73" s="155" t="s">
        <v>254</v>
      </c>
      <c r="G73" s="155" t="s">
        <v>255</v>
      </c>
      <c r="H73" s="159">
        <v>80500</v>
      </c>
      <c r="I73" s="65">
        <v>80500</v>
      </c>
      <c r="J73" s="65"/>
      <c r="K73" s="155"/>
      <c r="L73" s="65">
        <v>80500</v>
      </c>
      <c r="M73" s="155"/>
      <c r="N73" s="65"/>
      <c r="O73" s="65"/>
      <c r="P73" s="155"/>
      <c r="Q73" s="65"/>
      <c r="R73" s="65"/>
      <c r="S73" s="65"/>
      <c r="T73" s="65"/>
      <c r="U73" s="65"/>
      <c r="V73" s="65"/>
      <c r="W73" s="65"/>
    </row>
    <row r="74" ht="20.25" customHeight="1" spans="1:23">
      <c r="A74" s="157" t="s">
        <v>31</v>
      </c>
      <c r="B74" s="157"/>
      <c r="C74" s="157"/>
      <c r="D74" s="157"/>
      <c r="E74" s="157"/>
      <c r="F74" s="157"/>
      <c r="G74" s="157"/>
      <c r="H74" s="65">
        <v>18121397.11</v>
      </c>
      <c r="I74" s="65">
        <v>18121397.11</v>
      </c>
      <c r="J74" s="65">
        <v>8436587.67</v>
      </c>
      <c r="K74" s="65"/>
      <c r="L74" s="65">
        <v>9684809.44</v>
      </c>
      <c r="M74" s="65"/>
      <c r="N74" s="65"/>
      <c r="O74" s="65"/>
      <c r="P74" s="65"/>
      <c r="Q74" s="65"/>
      <c r="R74" s="65"/>
      <c r="S74" s="65"/>
      <c r="T74" s="65"/>
      <c r="U74" s="65"/>
      <c r="V74" s="65"/>
      <c r="W74" s="65"/>
    </row>
  </sheetData>
  <mergeCells count="17">
    <mergeCell ref="A2:W2"/>
    <mergeCell ref="A3:W3"/>
    <mergeCell ref="A4:V4"/>
    <mergeCell ref="H5:W5"/>
    <mergeCell ref="I6:M6"/>
    <mergeCell ref="N6:P6"/>
    <mergeCell ref="R6:W6"/>
    <mergeCell ref="A74:G74"/>
    <mergeCell ref="A5:A7"/>
    <mergeCell ref="B5:B7"/>
    <mergeCell ref="C5:C7"/>
    <mergeCell ref="D5:D7"/>
    <mergeCell ref="E5:E7"/>
    <mergeCell ref="F5:F7"/>
    <mergeCell ref="G5:G7"/>
    <mergeCell ref="H6:H7"/>
    <mergeCell ref="Q6:Q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5"/>
  <sheetViews>
    <sheetView showZeros="0" workbookViewId="0">
      <pane ySplit="1" topLeftCell="A4" activePane="bottomLeft" state="frozen"/>
      <selection/>
      <selection pane="bottomLeft" activeCell="A4" sqref="A4:I4"/>
    </sheetView>
  </sheetViews>
  <sheetFormatPr defaultColWidth="9.14166666666667" defaultRowHeight="14.25" customHeight="1"/>
  <cols>
    <col min="1" max="1" width="14.575" customWidth="1"/>
    <col min="2" max="2" width="21.025" customWidth="1"/>
    <col min="3" max="3" width="31.3083333333333" customWidth="1"/>
    <col min="4" max="4" width="23.85" customWidth="1"/>
    <col min="5" max="5" width="15.6" customWidth="1"/>
    <col min="6" max="6" width="19.75" customWidth="1"/>
    <col min="7" max="7" width="14.8833333333333" customWidth="1"/>
    <col min="8" max="8" width="19.75" customWidth="1"/>
    <col min="9" max="16" width="14.175" customWidth="1"/>
    <col min="17" max="17" width="13.6" customWidth="1"/>
    <col min="18" max="23" width="15.175"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3.5" customHeight="1" spans="1:23">
      <c r="B2" s="131"/>
      <c r="E2" s="146"/>
      <c r="F2" s="146"/>
      <c r="G2" s="146"/>
      <c r="H2" s="146"/>
      <c r="K2" s="131"/>
      <c r="N2" s="131"/>
      <c r="O2" s="131"/>
      <c r="P2" s="131"/>
      <c r="U2" s="147"/>
      <c r="W2" s="132" t="s">
        <v>272</v>
      </c>
    </row>
    <row r="3" ht="27.75" customHeight="1" spans="1:23">
      <c r="A3" s="34" t="s">
        <v>273</v>
      </c>
      <c r="B3" s="34"/>
      <c r="C3" s="34"/>
      <c r="D3" s="34"/>
      <c r="E3" s="34"/>
      <c r="F3" s="34"/>
      <c r="G3" s="34"/>
      <c r="H3" s="34"/>
      <c r="I3" s="34"/>
      <c r="J3" s="34"/>
      <c r="K3" s="34"/>
      <c r="L3" s="34"/>
      <c r="M3" s="34"/>
      <c r="N3" s="34"/>
      <c r="O3" s="34"/>
      <c r="P3" s="34"/>
      <c r="Q3" s="34"/>
      <c r="R3" s="34"/>
      <c r="S3" s="34"/>
      <c r="T3" s="34"/>
      <c r="U3" s="34"/>
      <c r="V3" s="34"/>
      <c r="W3" s="34"/>
    </row>
    <row r="4" ht="13.5" customHeight="1" spans="1:23">
      <c r="A4" s="6" t="s">
        <v>2</v>
      </c>
      <c r="B4" s="148" t="str">
        <f t="shared" ref="A4:B4" si="0">"单位名称："&amp;"玉溪市水利局"</f>
        <v>单位名称：玉溪市水利局</v>
      </c>
      <c r="C4" s="148"/>
      <c r="D4" s="148"/>
      <c r="E4" s="148"/>
      <c r="F4" s="148"/>
      <c r="G4" s="148"/>
      <c r="H4" s="148"/>
      <c r="I4" s="148"/>
      <c r="J4" s="8"/>
      <c r="K4" s="8"/>
      <c r="L4" s="8"/>
      <c r="M4" s="8"/>
      <c r="N4" s="8"/>
      <c r="O4" s="8"/>
      <c r="P4" s="8"/>
      <c r="Q4" s="8"/>
      <c r="U4" s="147"/>
      <c r="W4" s="135" t="s">
        <v>3</v>
      </c>
    </row>
    <row r="5" ht="21.75" customHeight="1" spans="1:23">
      <c r="A5" s="10" t="s">
        <v>274</v>
      </c>
      <c r="B5" s="10" t="s">
        <v>139</v>
      </c>
      <c r="C5" s="10" t="s">
        <v>140</v>
      </c>
      <c r="D5" s="10" t="s">
        <v>275</v>
      </c>
      <c r="E5" s="11" t="s">
        <v>141</v>
      </c>
      <c r="F5" s="11" t="s">
        <v>142</v>
      </c>
      <c r="G5" s="11" t="s">
        <v>143</v>
      </c>
      <c r="H5" s="11" t="s">
        <v>144</v>
      </c>
      <c r="I5" s="21" t="s">
        <v>31</v>
      </c>
      <c r="J5" s="21" t="s">
        <v>276</v>
      </c>
      <c r="K5" s="21"/>
      <c r="L5" s="21"/>
      <c r="M5" s="21"/>
      <c r="N5" s="21" t="s">
        <v>146</v>
      </c>
      <c r="O5" s="21"/>
      <c r="P5" s="21"/>
      <c r="Q5" s="11" t="s">
        <v>37</v>
      </c>
      <c r="R5" s="12" t="s">
        <v>277</v>
      </c>
      <c r="S5" s="13"/>
      <c r="T5" s="13"/>
      <c r="U5" s="13"/>
      <c r="V5" s="13"/>
      <c r="W5" s="14"/>
    </row>
    <row r="6" ht="21.75" customHeight="1" spans="1:23">
      <c r="A6" s="15"/>
      <c r="B6" s="15"/>
      <c r="C6" s="15"/>
      <c r="D6" s="15"/>
      <c r="E6" s="16"/>
      <c r="F6" s="16"/>
      <c r="G6" s="16"/>
      <c r="H6" s="16"/>
      <c r="I6" s="21"/>
      <c r="J6" s="149" t="s">
        <v>34</v>
      </c>
      <c r="K6" s="149"/>
      <c r="L6" s="149" t="s">
        <v>35</v>
      </c>
      <c r="M6" s="149" t="s">
        <v>36</v>
      </c>
      <c r="N6" s="11" t="s">
        <v>34</v>
      </c>
      <c r="O6" s="11" t="s">
        <v>35</v>
      </c>
      <c r="P6" s="11" t="s">
        <v>36</v>
      </c>
      <c r="Q6" s="16"/>
      <c r="R6" s="11" t="s">
        <v>33</v>
      </c>
      <c r="S6" s="11" t="s">
        <v>40</v>
      </c>
      <c r="T6" s="11" t="s">
        <v>152</v>
      </c>
      <c r="U6" s="11" t="s">
        <v>42</v>
      </c>
      <c r="V6" s="11" t="s">
        <v>43</v>
      </c>
      <c r="W6" s="11" t="s">
        <v>44</v>
      </c>
    </row>
    <row r="7" ht="40.5" customHeight="1" spans="1:23">
      <c r="A7" s="18"/>
      <c r="B7" s="18"/>
      <c r="C7" s="18"/>
      <c r="D7" s="18"/>
      <c r="E7" s="19"/>
      <c r="F7" s="19"/>
      <c r="G7" s="19"/>
      <c r="H7" s="19"/>
      <c r="I7" s="21"/>
      <c r="J7" s="149" t="s">
        <v>33</v>
      </c>
      <c r="K7" s="149" t="s">
        <v>278</v>
      </c>
      <c r="L7" s="149"/>
      <c r="M7" s="149"/>
      <c r="N7" s="19"/>
      <c r="O7" s="19"/>
      <c r="P7" s="19"/>
      <c r="Q7" s="19"/>
      <c r="R7" s="19"/>
      <c r="S7" s="19"/>
      <c r="T7" s="19"/>
      <c r="U7" s="20"/>
      <c r="V7" s="19"/>
      <c r="W7" s="19"/>
    </row>
    <row r="8" ht="15" customHeight="1" spans="1:23">
      <c r="A8" s="150">
        <v>1</v>
      </c>
      <c r="B8" s="150">
        <v>2</v>
      </c>
      <c r="C8" s="150">
        <v>3</v>
      </c>
      <c r="D8" s="150">
        <v>4</v>
      </c>
      <c r="E8" s="150">
        <v>5</v>
      </c>
      <c r="F8" s="150">
        <v>6</v>
      </c>
      <c r="G8" s="150">
        <v>7</v>
      </c>
      <c r="H8" s="150">
        <v>8</v>
      </c>
      <c r="I8" s="150">
        <v>9</v>
      </c>
      <c r="J8" s="150">
        <v>10</v>
      </c>
      <c r="K8" s="150">
        <v>11</v>
      </c>
      <c r="L8" s="150">
        <v>12</v>
      </c>
      <c r="M8" s="150">
        <v>13</v>
      </c>
      <c r="N8" s="150">
        <v>14</v>
      </c>
      <c r="O8" s="150">
        <v>15</v>
      </c>
      <c r="P8" s="150">
        <v>16</v>
      </c>
      <c r="Q8" s="150">
        <v>17</v>
      </c>
      <c r="R8" s="150">
        <v>18</v>
      </c>
      <c r="S8" s="150">
        <v>19</v>
      </c>
      <c r="T8" s="150">
        <v>20</v>
      </c>
      <c r="U8" s="150">
        <v>21</v>
      </c>
      <c r="V8" s="150">
        <v>22</v>
      </c>
      <c r="W8" s="150">
        <v>23</v>
      </c>
    </row>
    <row r="9" ht="32.9" customHeight="1" spans="1:23">
      <c r="A9" s="27"/>
      <c r="B9" s="151"/>
      <c r="C9" s="27" t="s">
        <v>279</v>
      </c>
      <c r="D9" s="27"/>
      <c r="E9" s="27"/>
      <c r="F9" s="27"/>
      <c r="G9" s="27"/>
      <c r="H9" s="27"/>
      <c r="I9" s="52">
        <v>210000</v>
      </c>
      <c r="J9" s="52">
        <v>210000</v>
      </c>
      <c r="K9" s="52">
        <v>210000</v>
      </c>
      <c r="L9" s="52"/>
      <c r="M9" s="52"/>
      <c r="N9" s="52"/>
      <c r="O9" s="52"/>
      <c r="P9" s="52"/>
      <c r="Q9" s="52"/>
      <c r="R9" s="52"/>
      <c r="S9" s="52"/>
      <c r="T9" s="52"/>
      <c r="U9" s="52"/>
      <c r="V9" s="52"/>
      <c r="W9" s="52"/>
    </row>
    <row r="10" ht="32.9" customHeight="1" spans="1:23">
      <c r="A10" s="27" t="s">
        <v>280</v>
      </c>
      <c r="B10" s="151" t="s">
        <v>281</v>
      </c>
      <c r="C10" s="27" t="s">
        <v>279</v>
      </c>
      <c r="D10" s="27" t="s">
        <v>282</v>
      </c>
      <c r="E10" s="27" t="s">
        <v>98</v>
      </c>
      <c r="F10" s="27" t="s">
        <v>283</v>
      </c>
      <c r="G10" s="27" t="s">
        <v>260</v>
      </c>
      <c r="H10" s="27" t="s">
        <v>261</v>
      </c>
      <c r="I10" s="52">
        <v>210000</v>
      </c>
      <c r="J10" s="52">
        <v>210000</v>
      </c>
      <c r="K10" s="52">
        <v>210000</v>
      </c>
      <c r="L10" s="52"/>
      <c r="M10" s="52"/>
      <c r="N10" s="52"/>
      <c r="O10" s="52"/>
      <c r="P10" s="52"/>
      <c r="Q10" s="52"/>
      <c r="R10" s="52"/>
      <c r="S10" s="52"/>
      <c r="T10" s="52"/>
      <c r="U10" s="52"/>
      <c r="V10" s="52"/>
      <c r="W10" s="52"/>
    </row>
    <row r="11" ht="32.9" customHeight="1" spans="1:23">
      <c r="A11" s="27"/>
      <c r="B11" s="27"/>
      <c r="C11" s="27" t="s">
        <v>284</v>
      </c>
      <c r="D11" s="27"/>
      <c r="E11" s="27"/>
      <c r="F11" s="27"/>
      <c r="G11" s="27"/>
      <c r="H11" s="27"/>
      <c r="I11" s="52">
        <v>2977200</v>
      </c>
      <c r="J11" s="52"/>
      <c r="K11" s="52"/>
      <c r="L11" s="52"/>
      <c r="M11" s="52"/>
      <c r="N11" s="52">
        <v>2977200</v>
      </c>
      <c r="O11" s="52"/>
      <c r="P11" s="52"/>
      <c r="Q11" s="52"/>
      <c r="R11" s="52"/>
      <c r="S11" s="52"/>
      <c r="T11" s="52"/>
      <c r="U11" s="52"/>
      <c r="V11" s="52"/>
      <c r="W11" s="52"/>
    </row>
    <row r="12" ht="32.9" customHeight="1" spans="1:23">
      <c r="A12" s="27" t="s">
        <v>280</v>
      </c>
      <c r="B12" s="151" t="s">
        <v>285</v>
      </c>
      <c r="C12" s="27" t="s">
        <v>284</v>
      </c>
      <c r="D12" s="27" t="s">
        <v>282</v>
      </c>
      <c r="E12" s="27" t="s">
        <v>99</v>
      </c>
      <c r="F12" s="27" t="s">
        <v>286</v>
      </c>
      <c r="G12" s="27" t="s">
        <v>260</v>
      </c>
      <c r="H12" s="27" t="s">
        <v>261</v>
      </c>
      <c r="I12" s="52">
        <v>2977200</v>
      </c>
      <c r="J12" s="52"/>
      <c r="K12" s="52"/>
      <c r="L12" s="52"/>
      <c r="M12" s="52"/>
      <c r="N12" s="52">
        <v>2977200</v>
      </c>
      <c r="O12" s="52"/>
      <c r="P12" s="52"/>
      <c r="Q12" s="52"/>
      <c r="R12" s="52"/>
      <c r="S12" s="52"/>
      <c r="T12" s="52"/>
      <c r="U12" s="52"/>
      <c r="V12" s="52"/>
      <c r="W12" s="52"/>
    </row>
    <row r="13" ht="32.9" customHeight="1" spans="1:23">
      <c r="A13" s="27"/>
      <c r="B13" s="27"/>
      <c r="C13" s="27" t="s">
        <v>287</v>
      </c>
      <c r="D13" s="27"/>
      <c r="E13" s="27"/>
      <c r="F13" s="27"/>
      <c r="G13" s="27"/>
      <c r="H13" s="27"/>
      <c r="I13" s="52">
        <v>409950</v>
      </c>
      <c r="J13" s="52">
        <v>409950</v>
      </c>
      <c r="K13" s="52">
        <v>409950</v>
      </c>
      <c r="L13" s="52"/>
      <c r="M13" s="52"/>
      <c r="N13" s="52"/>
      <c r="O13" s="52"/>
      <c r="P13" s="52"/>
      <c r="Q13" s="52"/>
      <c r="R13" s="52"/>
      <c r="S13" s="52"/>
      <c r="T13" s="52"/>
      <c r="U13" s="52"/>
      <c r="V13" s="52"/>
      <c r="W13" s="52"/>
    </row>
    <row r="14" ht="32.9" customHeight="1" spans="1:23">
      <c r="A14" s="27" t="s">
        <v>280</v>
      </c>
      <c r="B14" s="151" t="s">
        <v>288</v>
      </c>
      <c r="C14" s="27" t="s">
        <v>287</v>
      </c>
      <c r="D14" s="27" t="s">
        <v>282</v>
      </c>
      <c r="E14" s="27" t="s">
        <v>101</v>
      </c>
      <c r="F14" s="27" t="s">
        <v>289</v>
      </c>
      <c r="G14" s="27" t="s">
        <v>260</v>
      </c>
      <c r="H14" s="27" t="s">
        <v>261</v>
      </c>
      <c r="I14" s="52">
        <v>409950</v>
      </c>
      <c r="J14" s="52">
        <v>409950</v>
      </c>
      <c r="K14" s="52">
        <v>409950</v>
      </c>
      <c r="L14" s="52"/>
      <c r="M14" s="52"/>
      <c r="N14" s="52"/>
      <c r="O14" s="52"/>
      <c r="P14" s="52"/>
      <c r="Q14" s="52"/>
      <c r="R14" s="52"/>
      <c r="S14" s="52"/>
      <c r="T14" s="52"/>
      <c r="U14" s="52"/>
      <c r="V14" s="52"/>
      <c r="W14" s="52"/>
    </row>
    <row r="15" ht="32.9" customHeight="1" spans="1:23">
      <c r="A15" s="27"/>
      <c r="B15" s="27"/>
      <c r="C15" s="27" t="s">
        <v>290</v>
      </c>
      <c r="D15" s="27"/>
      <c r="E15" s="27"/>
      <c r="F15" s="27"/>
      <c r="G15" s="27"/>
      <c r="H15" s="27"/>
      <c r="I15" s="52">
        <v>793900</v>
      </c>
      <c r="J15" s="52">
        <v>793900</v>
      </c>
      <c r="K15" s="52">
        <v>793900</v>
      </c>
      <c r="L15" s="52"/>
      <c r="M15" s="52"/>
      <c r="N15" s="52"/>
      <c r="O15" s="52"/>
      <c r="P15" s="52"/>
      <c r="Q15" s="52"/>
      <c r="R15" s="52"/>
      <c r="S15" s="52"/>
      <c r="T15" s="52"/>
      <c r="U15" s="52"/>
      <c r="V15" s="52"/>
      <c r="W15" s="52"/>
    </row>
    <row r="16" ht="32.9" customHeight="1" spans="1:23">
      <c r="A16" s="27" t="s">
        <v>291</v>
      </c>
      <c r="B16" s="151" t="s">
        <v>292</v>
      </c>
      <c r="C16" s="27" t="s">
        <v>290</v>
      </c>
      <c r="D16" s="27" t="s">
        <v>282</v>
      </c>
      <c r="E16" s="27" t="s">
        <v>102</v>
      </c>
      <c r="F16" s="27" t="s">
        <v>293</v>
      </c>
      <c r="G16" s="27" t="s">
        <v>219</v>
      </c>
      <c r="H16" s="27" t="s">
        <v>220</v>
      </c>
      <c r="I16" s="52">
        <v>23900</v>
      </c>
      <c r="J16" s="52">
        <v>23900</v>
      </c>
      <c r="K16" s="52">
        <v>23900</v>
      </c>
      <c r="L16" s="52"/>
      <c r="M16" s="52"/>
      <c r="N16" s="52"/>
      <c r="O16" s="52"/>
      <c r="P16" s="52"/>
      <c r="Q16" s="52"/>
      <c r="R16" s="52"/>
      <c r="S16" s="52"/>
      <c r="T16" s="52"/>
      <c r="U16" s="52"/>
      <c r="V16" s="52"/>
      <c r="W16" s="52"/>
    </row>
    <row r="17" ht="32.9" customHeight="1" spans="1:23">
      <c r="A17" s="27" t="s">
        <v>291</v>
      </c>
      <c r="B17" s="151" t="s">
        <v>292</v>
      </c>
      <c r="C17" s="27" t="s">
        <v>290</v>
      </c>
      <c r="D17" s="27" t="s">
        <v>282</v>
      </c>
      <c r="E17" s="27" t="s">
        <v>102</v>
      </c>
      <c r="F17" s="27" t="s">
        <v>293</v>
      </c>
      <c r="G17" s="27" t="s">
        <v>260</v>
      </c>
      <c r="H17" s="27" t="s">
        <v>261</v>
      </c>
      <c r="I17" s="52">
        <v>770000</v>
      </c>
      <c r="J17" s="52">
        <v>770000</v>
      </c>
      <c r="K17" s="52">
        <v>770000</v>
      </c>
      <c r="L17" s="52"/>
      <c r="M17" s="52"/>
      <c r="N17" s="52"/>
      <c r="O17" s="52"/>
      <c r="P17" s="52"/>
      <c r="Q17" s="52"/>
      <c r="R17" s="52"/>
      <c r="S17" s="52"/>
      <c r="T17" s="52"/>
      <c r="U17" s="52"/>
      <c r="V17" s="52"/>
      <c r="W17" s="52"/>
    </row>
    <row r="18" ht="32.9" customHeight="1" spans="1:23">
      <c r="A18" s="27"/>
      <c r="B18" s="27"/>
      <c r="C18" s="27" t="s">
        <v>294</v>
      </c>
      <c r="D18" s="27"/>
      <c r="E18" s="27"/>
      <c r="F18" s="27"/>
      <c r="G18" s="27"/>
      <c r="H18" s="27"/>
      <c r="I18" s="52">
        <v>219600</v>
      </c>
      <c r="J18" s="52"/>
      <c r="K18" s="52"/>
      <c r="L18" s="52"/>
      <c r="M18" s="52"/>
      <c r="N18" s="52"/>
      <c r="O18" s="52"/>
      <c r="P18" s="52"/>
      <c r="Q18" s="52"/>
      <c r="R18" s="52">
        <v>219600</v>
      </c>
      <c r="S18" s="52"/>
      <c r="T18" s="52"/>
      <c r="U18" s="52"/>
      <c r="V18" s="52"/>
      <c r="W18" s="52">
        <v>219600</v>
      </c>
    </row>
    <row r="19" ht="32.9" customHeight="1" spans="1:23">
      <c r="A19" s="27" t="s">
        <v>280</v>
      </c>
      <c r="B19" s="151" t="s">
        <v>295</v>
      </c>
      <c r="C19" s="27" t="s">
        <v>294</v>
      </c>
      <c r="D19" s="27" t="s">
        <v>282</v>
      </c>
      <c r="E19" s="27" t="s">
        <v>104</v>
      </c>
      <c r="F19" s="27" t="s">
        <v>167</v>
      </c>
      <c r="G19" s="27" t="s">
        <v>219</v>
      </c>
      <c r="H19" s="27" t="s">
        <v>220</v>
      </c>
      <c r="I19" s="52">
        <v>139600</v>
      </c>
      <c r="J19" s="52"/>
      <c r="K19" s="52"/>
      <c r="L19" s="52"/>
      <c r="M19" s="52"/>
      <c r="N19" s="52"/>
      <c r="O19" s="52"/>
      <c r="P19" s="52"/>
      <c r="Q19" s="52"/>
      <c r="R19" s="52">
        <v>139600</v>
      </c>
      <c r="S19" s="52"/>
      <c r="T19" s="52"/>
      <c r="U19" s="52"/>
      <c r="V19" s="52"/>
      <c r="W19" s="52">
        <v>139600</v>
      </c>
    </row>
    <row r="20" ht="32.9" customHeight="1" spans="1:23">
      <c r="A20" s="27" t="s">
        <v>280</v>
      </c>
      <c r="B20" s="151" t="s">
        <v>295</v>
      </c>
      <c r="C20" s="27" t="s">
        <v>294</v>
      </c>
      <c r="D20" s="27" t="s">
        <v>282</v>
      </c>
      <c r="E20" s="27" t="s">
        <v>104</v>
      </c>
      <c r="F20" s="27" t="s">
        <v>167</v>
      </c>
      <c r="G20" s="27" t="s">
        <v>260</v>
      </c>
      <c r="H20" s="27" t="s">
        <v>261</v>
      </c>
      <c r="I20" s="52">
        <v>80000</v>
      </c>
      <c r="J20" s="52"/>
      <c r="K20" s="52"/>
      <c r="L20" s="52"/>
      <c r="M20" s="52"/>
      <c r="N20" s="52"/>
      <c r="O20" s="52"/>
      <c r="P20" s="52"/>
      <c r="Q20" s="52"/>
      <c r="R20" s="52">
        <v>80000</v>
      </c>
      <c r="S20" s="52"/>
      <c r="T20" s="52"/>
      <c r="U20" s="52"/>
      <c r="V20" s="52"/>
      <c r="W20" s="52">
        <v>80000</v>
      </c>
    </row>
    <row r="21" ht="32.9" customHeight="1" spans="1:23">
      <c r="A21" s="27"/>
      <c r="B21" s="27"/>
      <c r="C21" s="27" t="s">
        <v>296</v>
      </c>
      <c r="D21" s="27"/>
      <c r="E21" s="27"/>
      <c r="F21" s="27"/>
      <c r="G21" s="27"/>
      <c r="H21" s="27"/>
      <c r="I21" s="52">
        <v>1100000</v>
      </c>
      <c r="J21" s="52"/>
      <c r="K21" s="52"/>
      <c r="L21" s="52"/>
      <c r="M21" s="52"/>
      <c r="N21" s="52"/>
      <c r="O21" s="52"/>
      <c r="P21" s="52"/>
      <c r="Q21" s="52"/>
      <c r="R21" s="52">
        <v>1100000</v>
      </c>
      <c r="S21" s="52"/>
      <c r="T21" s="52"/>
      <c r="U21" s="52"/>
      <c r="V21" s="52"/>
      <c r="W21" s="52">
        <v>1100000</v>
      </c>
    </row>
    <row r="22" ht="32.9" customHeight="1" spans="1:23">
      <c r="A22" s="27" t="s">
        <v>280</v>
      </c>
      <c r="B22" s="151" t="s">
        <v>297</v>
      </c>
      <c r="C22" s="27" t="s">
        <v>296</v>
      </c>
      <c r="D22" s="27" t="s">
        <v>282</v>
      </c>
      <c r="E22" s="27" t="s">
        <v>100</v>
      </c>
      <c r="F22" s="27" t="s">
        <v>298</v>
      </c>
      <c r="G22" s="27" t="s">
        <v>260</v>
      </c>
      <c r="H22" s="27" t="s">
        <v>261</v>
      </c>
      <c r="I22" s="52">
        <v>1100000</v>
      </c>
      <c r="J22" s="52"/>
      <c r="K22" s="52"/>
      <c r="L22" s="52"/>
      <c r="M22" s="52"/>
      <c r="N22" s="52"/>
      <c r="O22" s="52"/>
      <c r="P22" s="52"/>
      <c r="Q22" s="52"/>
      <c r="R22" s="52">
        <v>1100000</v>
      </c>
      <c r="S22" s="52"/>
      <c r="T22" s="52"/>
      <c r="U22" s="52"/>
      <c r="V22" s="52"/>
      <c r="W22" s="52">
        <v>1100000</v>
      </c>
    </row>
    <row r="23" ht="32.9" customHeight="1" spans="1:23">
      <c r="A23" s="27"/>
      <c r="B23" s="27"/>
      <c r="C23" s="27" t="s">
        <v>299</v>
      </c>
      <c r="D23" s="27"/>
      <c r="E23" s="27"/>
      <c r="F23" s="27"/>
      <c r="G23" s="27"/>
      <c r="H23" s="27"/>
      <c r="I23" s="52">
        <v>2940959.03</v>
      </c>
      <c r="J23" s="52"/>
      <c r="K23" s="52"/>
      <c r="L23" s="52"/>
      <c r="M23" s="52"/>
      <c r="N23" s="52">
        <v>2940959.03</v>
      </c>
      <c r="O23" s="52"/>
      <c r="P23" s="52"/>
      <c r="Q23" s="52"/>
      <c r="R23" s="52"/>
      <c r="S23" s="52"/>
      <c r="T23" s="52"/>
      <c r="U23" s="52"/>
      <c r="V23" s="52"/>
      <c r="W23" s="52"/>
    </row>
    <row r="24" ht="32.9" customHeight="1" spans="1:23">
      <c r="A24" s="27" t="s">
        <v>280</v>
      </c>
      <c r="B24" s="151" t="s">
        <v>300</v>
      </c>
      <c r="C24" s="27" t="s">
        <v>299</v>
      </c>
      <c r="D24" s="27" t="s">
        <v>282</v>
      </c>
      <c r="E24" s="27" t="s">
        <v>94</v>
      </c>
      <c r="F24" s="27" t="s">
        <v>301</v>
      </c>
      <c r="G24" s="27" t="s">
        <v>260</v>
      </c>
      <c r="H24" s="27" t="s">
        <v>261</v>
      </c>
      <c r="I24" s="52">
        <v>2940959.03</v>
      </c>
      <c r="J24" s="52"/>
      <c r="K24" s="52"/>
      <c r="L24" s="52"/>
      <c r="M24" s="52"/>
      <c r="N24" s="52">
        <v>2940959.03</v>
      </c>
      <c r="O24" s="52"/>
      <c r="P24" s="52"/>
      <c r="Q24" s="52"/>
      <c r="R24" s="52"/>
      <c r="S24" s="52"/>
      <c r="T24" s="52"/>
      <c r="U24" s="52"/>
      <c r="V24" s="52"/>
      <c r="W24" s="52"/>
    </row>
    <row r="25" ht="32.9" customHeight="1" spans="1:23">
      <c r="A25" s="27"/>
      <c r="B25" s="27"/>
      <c r="C25" s="27" t="s">
        <v>302</v>
      </c>
      <c r="D25" s="27"/>
      <c r="E25" s="27"/>
      <c r="F25" s="27"/>
      <c r="G25" s="27"/>
      <c r="H25" s="27"/>
      <c r="I25" s="52">
        <v>400000</v>
      </c>
      <c r="J25" s="52">
        <v>400000</v>
      </c>
      <c r="K25" s="52">
        <v>400000</v>
      </c>
      <c r="L25" s="52"/>
      <c r="M25" s="52"/>
      <c r="N25" s="52"/>
      <c r="O25" s="52"/>
      <c r="P25" s="52"/>
      <c r="Q25" s="52"/>
      <c r="R25" s="52"/>
      <c r="S25" s="52"/>
      <c r="T25" s="52"/>
      <c r="U25" s="52"/>
      <c r="V25" s="52"/>
      <c r="W25" s="52"/>
    </row>
    <row r="26" ht="32.9" customHeight="1" spans="1:23">
      <c r="A26" s="27" t="s">
        <v>280</v>
      </c>
      <c r="B26" s="151" t="s">
        <v>303</v>
      </c>
      <c r="C26" s="27" t="s">
        <v>302</v>
      </c>
      <c r="D26" s="27" t="s">
        <v>282</v>
      </c>
      <c r="E26" s="27" t="s">
        <v>102</v>
      </c>
      <c r="F26" s="27" t="s">
        <v>293</v>
      </c>
      <c r="G26" s="27" t="s">
        <v>260</v>
      </c>
      <c r="H26" s="27" t="s">
        <v>261</v>
      </c>
      <c r="I26" s="52">
        <v>400000</v>
      </c>
      <c r="J26" s="52">
        <v>400000</v>
      </c>
      <c r="K26" s="52">
        <v>400000</v>
      </c>
      <c r="L26" s="52"/>
      <c r="M26" s="52"/>
      <c r="N26" s="52"/>
      <c r="O26" s="52"/>
      <c r="P26" s="52"/>
      <c r="Q26" s="52"/>
      <c r="R26" s="52"/>
      <c r="S26" s="52"/>
      <c r="T26" s="52"/>
      <c r="U26" s="52"/>
      <c r="V26" s="52"/>
      <c r="W26" s="52"/>
    </row>
    <row r="27" ht="32.9" customHeight="1" spans="1:23">
      <c r="A27" s="27"/>
      <c r="B27" s="27"/>
      <c r="C27" s="27" t="s">
        <v>304</v>
      </c>
      <c r="D27" s="27"/>
      <c r="E27" s="27"/>
      <c r="F27" s="27"/>
      <c r="G27" s="27"/>
      <c r="H27" s="27"/>
      <c r="I27" s="52">
        <v>5650000</v>
      </c>
      <c r="J27" s="52"/>
      <c r="K27" s="52"/>
      <c r="L27" s="52"/>
      <c r="M27" s="52"/>
      <c r="N27" s="52">
        <v>5650000</v>
      </c>
      <c r="O27" s="52"/>
      <c r="P27" s="52"/>
      <c r="Q27" s="52"/>
      <c r="R27" s="52"/>
      <c r="S27" s="52"/>
      <c r="T27" s="52"/>
      <c r="U27" s="52"/>
      <c r="V27" s="52"/>
      <c r="W27" s="52"/>
    </row>
    <row r="28" ht="32.9" customHeight="1" spans="1:23">
      <c r="A28" s="27" t="s">
        <v>280</v>
      </c>
      <c r="B28" s="151" t="s">
        <v>305</v>
      </c>
      <c r="C28" s="27" t="s">
        <v>304</v>
      </c>
      <c r="D28" s="27" t="s">
        <v>282</v>
      </c>
      <c r="E28" s="27" t="s">
        <v>102</v>
      </c>
      <c r="F28" s="27" t="s">
        <v>293</v>
      </c>
      <c r="G28" s="27" t="s">
        <v>306</v>
      </c>
      <c r="H28" s="27" t="s">
        <v>307</v>
      </c>
      <c r="I28" s="52">
        <v>5650000</v>
      </c>
      <c r="J28" s="52"/>
      <c r="K28" s="52"/>
      <c r="L28" s="52"/>
      <c r="M28" s="52"/>
      <c r="N28" s="52">
        <v>5650000</v>
      </c>
      <c r="O28" s="52"/>
      <c r="P28" s="52"/>
      <c r="Q28" s="52"/>
      <c r="R28" s="52"/>
      <c r="S28" s="52"/>
      <c r="T28" s="52"/>
      <c r="U28" s="52"/>
      <c r="V28" s="52"/>
      <c r="W28" s="52"/>
    </row>
    <row r="29" ht="32.9" customHeight="1" spans="1:23">
      <c r="A29" s="27"/>
      <c r="B29" s="27"/>
      <c r="C29" s="27" t="s">
        <v>308</v>
      </c>
      <c r="D29" s="27"/>
      <c r="E29" s="27"/>
      <c r="F29" s="27"/>
      <c r="G29" s="27"/>
      <c r="H29" s="27"/>
      <c r="I29" s="52">
        <v>500000</v>
      </c>
      <c r="J29" s="52">
        <v>500000</v>
      </c>
      <c r="K29" s="52">
        <v>500000</v>
      </c>
      <c r="L29" s="52"/>
      <c r="M29" s="52"/>
      <c r="N29" s="52"/>
      <c r="O29" s="52"/>
      <c r="P29" s="52"/>
      <c r="Q29" s="52"/>
      <c r="R29" s="52"/>
      <c r="S29" s="52"/>
      <c r="T29" s="52"/>
      <c r="U29" s="52"/>
      <c r="V29" s="52"/>
      <c r="W29" s="52"/>
    </row>
    <row r="30" ht="32.9" customHeight="1" spans="1:23">
      <c r="A30" s="27" t="s">
        <v>291</v>
      </c>
      <c r="B30" s="151" t="s">
        <v>309</v>
      </c>
      <c r="C30" s="27" t="s">
        <v>308</v>
      </c>
      <c r="D30" s="27" t="s">
        <v>282</v>
      </c>
      <c r="E30" s="27" t="s">
        <v>102</v>
      </c>
      <c r="F30" s="27" t="s">
        <v>293</v>
      </c>
      <c r="G30" s="27" t="s">
        <v>310</v>
      </c>
      <c r="H30" s="27" t="s">
        <v>78</v>
      </c>
      <c r="I30" s="52">
        <v>500000</v>
      </c>
      <c r="J30" s="52">
        <v>500000</v>
      </c>
      <c r="K30" s="52">
        <v>500000</v>
      </c>
      <c r="L30" s="52"/>
      <c r="M30" s="52"/>
      <c r="N30" s="52"/>
      <c r="O30" s="52"/>
      <c r="P30" s="52"/>
      <c r="Q30" s="52"/>
      <c r="R30" s="52"/>
      <c r="S30" s="52"/>
      <c r="T30" s="52"/>
      <c r="U30" s="52"/>
      <c r="V30" s="52"/>
      <c r="W30" s="52"/>
    </row>
    <row r="31" ht="32.9" customHeight="1" spans="1:23">
      <c r="A31" s="27"/>
      <c r="B31" s="27"/>
      <c r="C31" s="27" t="s">
        <v>311</v>
      </c>
      <c r="D31" s="27"/>
      <c r="E31" s="27"/>
      <c r="F31" s="27"/>
      <c r="G31" s="27"/>
      <c r="H31" s="27"/>
      <c r="I31" s="52">
        <v>1000000</v>
      </c>
      <c r="J31" s="52">
        <v>1000000</v>
      </c>
      <c r="K31" s="52">
        <v>1000000</v>
      </c>
      <c r="L31" s="52"/>
      <c r="M31" s="52"/>
      <c r="N31" s="52"/>
      <c r="O31" s="52"/>
      <c r="P31" s="52"/>
      <c r="Q31" s="52"/>
      <c r="R31" s="52"/>
      <c r="S31" s="52"/>
      <c r="T31" s="52"/>
      <c r="U31" s="52"/>
      <c r="V31" s="52"/>
      <c r="W31" s="52"/>
    </row>
    <row r="32" ht="32.9" customHeight="1" spans="1:23">
      <c r="A32" s="27" t="s">
        <v>291</v>
      </c>
      <c r="B32" s="151" t="s">
        <v>312</v>
      </c>
      <c r="C32" s="27" t="s">
        <v>311</v>
      </c>
      <c r="D32" s="27" t="s">
        <v>282</v>
      </c>
      <c r="E32" s="27" t="s">
        <v>102</v>
      </c>
      <c r="F32" s="27" t="s">
        <v>293</v>
      </c>
      <c r="G32" s="27" t="s">
        <v>310</v>
      </c>
      <c r="H32" s="27" t="s">
        <v>78</v>
      </c>
      <c r="I32" s="52">
        <v>1000000</v>
      </c>
      <c r="J32" s="52">
        <v>1000000</v>
      </c>
      <c r="K32" s="52">
        <v>1000000</v>
      </c>
      <c r="L32" s="52"/>
      <c r="M32" s="52"/>
      <c r="N32" s="52"/>
      <c r="O32" s="52"/>
      <c r="P32" s="52"/>
      <c r="Q32" s="52"/>
      <c r="R32" s="52"/>
      <c r="S32" s="52"/>
      <c r="T32" s="52"/>
      <c r="U32" s="52"/>
      <c r="V32" s="52"/>
      <c r="W32" s="52"/>
    </row>
    <row r="33" ht="32.9" customHeight="1" spans="1:23">
      <c r="A33" s="27"/>
      <c r="B33" s="27"/>
      <c r="C33" s="27" t="s">
        <v>313</v>
      </c>
      <c r="D33" s="27"/>
      <c r="E33" s="27"/>
      <c r="F33" s="27"/>
      <c r="G33" s="27"/>
      <c r="H33" s="27"/>
      <c r="I33" s="52">
        <v>500000</v>
      </c>
      <c r="J33" s="52">
        <v>500000</v>
      </c>
      <c r="K33" s="52">
        <v>500000</v>
      </c>
      <c r="L33" s="52"/>
      <c r="M33" s="52"/>
      <c r="N33" s="52"/>
      <c r="O33" s="52"/>
      <c r="P33" s="52"/>
      <c r="Q33" s="52"/>
      <c r="R33" s="52"/>
      <c r="S33" s="52"/>
      <c r="T33" s="52"/>
      <c r="U33" s="52"/>
      <c r="V33" s="52"/>
      <c r="W33" s="52"/>
    </row>
    <row r="34" ht="32.9" customHeight="1" spans="1:23">
      <c r="A34" s="27" t="s">
        <v>280</v>
      </c>
      <c r="B34" s="151" t="s">
        <v>314</v>
      </c>
      <c r="C34" s="27" t="s">
        <v>313</v>
      </c>
      <c r="D34" s="27" t="s">
        <v>282</v>
      </c>
      <c r="E34" s="27" t="s">
        <v>100</v>
      </c>
      <c r="F34" s="27" t="s">
        <v>298</v>
      </c>
      <c r="G34" s="27" t="s">
        <v>260</v>
      </c>
      <c r="H34" s="27" t="s">
        <v>261</v>
      </c>
      <c r="I34" s="52">
        <v>500000</v>
      </c>
      <c r="J34" s="52">
        <v>500000</v>
      </c>
      <c r="K34" s="52">
        <v>500000</v>
      </c>
      <c r="L34" s="52"/>
      <c r="M34" s="52"/>
      <c r="N34" s="52"/>
      <c r="O34" s="52"/>
      <c r="P34" s="52"/>
      <c r="Q34" s="52"/>
      <c r="R34" s="52"/>
      <c r="S34" s="52"/>
      <c r="T34" s="52"/>
      <c r="U34" s="52"/>
      <c r="V34" s="52"/>
      <c r="W34" s="52"/>
    </row>
    <row r="35" ht="32.9" customHeight="1" spans="1:23">
      <c r="A35" s="27"/>
      <c r="B35" s="27"/>
      <c r="C35" s="27" t="s">
        <v>315</v>
      </c>
      <c r="D35" s="27"/>
      <c r="E35" s="27"/>
      <c r="F35" s="27"/>
      <c r="G35" s="27"/>
      <c r="H35" s="27"/>
      <c r="I35" s="52">
        <v>1320000</v>
      </c>
      <c r="J35" s="52">
        <v>1320000</v>
      </c>
      <c r="K35" s="52">
        <v>1320000</v>
      </c>
      <c r="L35" s="52"/>
      <c r="M35" s="52"/>
      <c r="N35" s="52"/>
      <c r="O35" s="52"/>
      <c r="P35" s="52"/>
      <c r="Q35" s="52"/>
      <c r="R35" s="52"/>
      <c r="S35" s="52"/>
      <c r="T35" s="52"/>
      <c r="U35" s="52"/>
      <c r="V35" s="52"/>
      <c r="W35" s="52"/>
    </row>
    <row r="36" ht="32.9" customHeight="1" spans="1:23">
      <c r="A36" s="27" t="s">
        <v>291</v>
      </c>
      <c r="B36" s="151" t="s">
        <v>316</v>
      </c>
      <c r="C36" s="27" t="s">
        <v>315</v>
      </c>
      <c r="D36" s="27" t="s">
        <v>282</v>
      </c>
      <c r="E36" s="27" t="s">
        <v>99</v>
      </c>
      <c r="F36" s="27" t="s">
        <v>286</v>
      </c>
      <c r="G36" s="27" t="s">
        <v>310</v>
      </c>
      <c r="H36" s="27" t="s">
        <v>78</v>
      </c>
      <c r="I36" s="52">
        <v>1320000</v>
      </c>
      <c r="J36" s="52">
        <v>1320000</v>
      </c>
      <c r="K36" s="52">
        <v>1320000</v>
      </c>
      <c r="L36" s="52"/>
      <c r="M36" s="52"/>
      <c r="N36" s="52"/>
      <c r="O36" s="52"/>
      <c r="P36" s="52"/>
      <c r="Q36" s="52"/>
      <c r="R36" s="52"/>
      <c r="S36" s="52"/>
      <c r="T36" s="52"/>
      <c r="U36" s="52"/>
      <c r="V36" s="52"/>
      <c r="W36" s="52"/>
    </row>
    <row r="37" ht="32.9" customHeight="1" spans="1:23">
      <c r="A37" s="27"/>
      <c r="B37" s="27"/>
      <c r="C37" s="27" t="s">
        <v>317</v>
      </c>
      <c r="D37" s="27"/>
      <c r="E37" s="27"/>
      <c r="F37" s="27"/>
      <c r="G37" s="27"/>
      <c r="H37" s="27"/>
      <c r="I37" s="52">
        <v>300000</v>
      </c>
      <c r="J37" s="52">
        <v>300000</v>
      </c>
      <c r="K37" s="52">
        <v>300000</v>
      </c>
      <c r="L37" s="52"/>
      <c r="M37" s="52"/>
      <c r="N37" s="52"/>
      <c r="O37" s="52"/>
      <c r="P37" s="52"/>
      <c r="Q37" s="52"/>
      <c r="R37" s="52"/>
      <c r="S37" s="52"/>
      <c r="T37" s="52"/>
      <c r="U37" s="52"/>
      <c r="V37" s="52"/>
      <c r="W37" s="52"/>
    </row>
    <row r="38" ht="32.9" customHeight="1" spans="1:23">
      <c r="A38" s="27" t="s">
        <v>318</v>
      </c>
      <c r="B38" s="151" t="s">
        <v>319</v>
      </c>
      <c r="C38" s="27" t="s">
        <v>317</v>
      </c>
      <c r="D38" s="27" t="s">
        <v>282</v>
      </c>
      <c r="E38" s="27" t="s">
        <v>100</v>
      </c>
      <c r="F38" s="27" t="s">
        <v>298</v>
      </c>
      <c r="G38" s="27" t="s">
        <v>260</v>
      </c>
      <c r="H38" s="27" t="s">
        <v>261</v>
      </c>
      <c r="I38" s="52">
        <v>300000</v>
      </c>
      <c r="J38" s="52">
        <v>300000</v>
      </c>
      <c r="K38" s="52">
        <v>300000</v>
      </c>
      <c r="L38" s="52"/>
      <c r="M38" s="52"/>
      <c r="N38" s="52"/>
      <c r="O38" s="52"/>
      <c r="P38" s="52"/>
      <c r="Q38" s="52"/>
      <c r="R38" s="52"/>
      <c r="S38" s="52"/>
      <c r="T38" s="52"/>
      <c r="U38" s="52"/>
      <c r="V38" s="52"/>
      <c r="W38" s="52"/>
    </row>
    <row r="39" ht="32.9" customHeight="1" spans="1:23">
      <c r="A39" s="27"/>
      <c r="B39" s="27"/>
      <c r="C39" s="27" t="s">
        <v>320</v>
      </c>
      <c r="D39" s="27"/>
      <c r="E39" s="27"/>
      <c r="F39" s="27"/>
      <c r="G39" s="27"/>
      <c r="H39" s="27"/>
      <c r="I39" s="52">
        <v>48220000</v>
      </c>
      <c r="J39" s="52"/>
      <c r="K39" s="52"/>
      <c r="L39" s="52"/>
      <c r="M39" s="52"/>
      <c r="N39" s="52"/>
      <c r="O39" s="52"/>
      <c r="P39" s="52"/>
      <c r="Q39" s="52"/>
      <c r="R39" s="52">
        <v>48220000</v>
      </c>
      <c r="S39" s="52"/>
      <c r="T39" s="52"/>
      <c r="U39" s="52"/>
      <c r="V39" s="52"/>
      <c r="W39" s="52">
        <v>48220000</v>
      </c>
    </row>
    <row r="40" ht="32.9" customHeight="1" spans="1:23">
      <c r="A40" s="27" t="s">
        <v>318</v>
      </c>
      <c r="B40" s="151" t="s">
        <v>321</v>
      </c>
      <c r="C40" s="27" t="s">
        <v>320</v>
      </c>
      <c r="D40" s="27" t="s">
        <v>282</v>
      </c>
      <c r="E40" s="27" t="s">
        <v>104</v>
      </c>
      <c r="F40" s="27" t="s">
        <v>167</v>
      </c>
      <c r="G40" s="27" t="s">
        <v>227</v>
      </c>
      <c r="H40" s="27" t="s">
        <v>228</v>
      </c>
      <c r="I40" s="52">
        <v>48220000</v>
      </c>
      <c r="J40" s="52"/>
      <c r="K40" s="52"/>
      <c r="L40" s="52"/>
      <c r="M40" s="52"/>
      <c r="N40" s="52"/>
      <c r="O40" s="52"/>
      <c r="P40" s="52"/>
      <c r="Q40" s="52"/>
      <c r="R40" s="52">
        <v>48220000</v>
      </c>
      <c r="S40" s="52"/>
      <c r="T40" s="52"/>
      <c r="U40" s="52"/>
      <c r="V40" s="52"/>
      <c r="W40" s="52">
        <v>48220000</v>
      </c>
    </row>
    <row r="41" ht="32.9" customHeight="1" spans="1:23">
      <c r="A41" s="27"/>
      <c r="B41" s="27"/>
      <c r="C41" s="27" t="s">
        <v>322</v>
      </c>
      <c r="D41" s="27"/>
      <c r="E41" s="27"/>
      <c r="F41" s="27"/>
      <c r="G41" s="27"/>
      <c r="H41" s="27"/>
      <c r="I41" s="52">
        <v>37695000</v>
      </c>
      <c r="J41" s="52">
        <v>37695000</v>
      </c>
      <c r="K41" s="52">
        <v>37695000</v>
      </c>
      <c r="L41" s="52"/>
      <c r="M41" s="52"/>
      <c r="N41" s="52"/>
      <c r="O41" s="52"/>
      <c r="P41" s="52"/>
      <c r="Q41" s="52"/>
      <c r="R41" s="52"/>
      <c r="S41" s="52"/>
      <c r="T41" s="52"/>
      <c r="U41" s="52"/>
      <c r="V41" s="52"/>
      <c r="W41" s="52"/>
    </row>
    <row r="42" ht="32.9" customHeight="1" spans="1:23">
      <c r="A42" s="27" t="s">
        <v>280</v>
      </c>
      <c r="B42" s="151" t="s">
        <v>323</v>
      </c>
      <c r="C42" s="27" t="s">
        <v>322</v>
      </c>
      <c r="D42" s="27" t="s">
        <v>282</v>
      </c>
      <c r="E42" s="27" t="s">
        <v>111</v>
      </c>
      <c r="F42" s="27" t="s">
        <v>324</v>
      </c>
      <c r="G42" s="27" t="s">
        <v>310</v>
      </c>
      <c r="H42" s="27" t="s">
        <v>78</v>
      </c>
      <c r="I42" s="52">
        <v>37695000</v>
      </c>
      <c r="J42" s="52">
        <v>37695000</v>
      </c>
      <c r="K42" s="52">
        <v>37695000</v>
      </c>
      <c r="L42" s="52"/>
      <c r="M42" s="52"/>
      <c r="N42" s="52"/>
      <c r="O42" s="52"/>
      <c r="P42" s="52"/>
      <c r="Q42" s="52"/>
      <c r="R42" s="52"/>
      <c r="S42" s="52"/>
      <c r="T42" s="52"/>
      <c r="U42" s="52"/>
      <c r="V42" s="52"/>
      <c r="W42" s="52"/>
    </row>
    <row r="43" ht="32.9" customHeight="1" spans="1:23">
      <c r="A43" s="27"/>
      <c r="B43" s="27"/>
      <c r="C43" s="27" t="s">
        <v>325</v>
      </c>
      <c r="D43" s="27"/>
      <c r="E43" s="27"/>
      <c r="F43" s="27"/>
      <c r="G43" s="27"/>
      <c r="H43" s="27"/>
      <c r="I43" s="52">
        <v>1200000</v>
      </c>
      <c r="J43" s="52">
        <v>1200000</v>
      </c>
      <c r="K43" s="52">
        <v>1200000</v>
      </c>
      <c r="L43" s="52"/>
      <c r="M43" s="52"/>
      <c r="N43" s="52"/>
      <c r="O43" s="52"/>
      <c r="P43" s="52"/>
      <c r="Q43" s="52"/>
      <c r="R43" s="52"/>
      <c r="S43" s="52"/>
      <c r="T43" s="52"/>
      <c r="U43" s="52"/>
      <c r="V43" s="52"/>
      <c r="W43" s="52"/>
    </row>
    <row r="44" ht="32.9" customHeight="1" spans="1:23">
      <c r="A44" s="27" t="s">
        <v>318</v>
      </c>
      <c r="B44" s="151" t="s">
        <v>326</v>
      </c>
      <c r="C44" s="27" t="s">
        <v>325</v>
      </c>
      <c r="D44" s="27" t="s">
        <v>282</v>
      </c>
      <c r="E44" s="27" t="s">
        <v>103</v>
      </c>
      <c r="F44" s="27" t="s">
        <v>327</v>
      </c>
      <c r="G44" s="27" t="s">
        <v>310</v>
      </c>
      <c r="H44" s="27" t="s">
        <v>78</v>
      </c>
      <c r="I44" s="52">
        <v>1200000</v>
      </c>
      <c r="J44" s="52">
        <v>1200000</v>
      </c>
      <c r="K44" s="52">
        <v>1200000</v>
      </c>
      <c r="L44" s="52"/>
      <c r="M44" s="52"/>
      <c r="N44" s="52"/>
      <c r="O44" s="52"/>
      <c r="P44" s="52"/>
      <c r="Q44" s="52"/>
      <c r="R44" s="52"/>
      <c r="S44" s="52"/>
      <c r="T44" s="52"/>
      <c r="U44" s="52"/>
      <c r="V44" s="52"/>
      <c r="W44" s="52"/>
    </row>
    <row r="45" ht="18.75" customHeight="1" spans="1:23">
      <c r="A45" s="53" t="s">
        <v>328</v>
      </c>
      <c r="B45" s="54"/>
      <c r="C45" s="54"/>
      <c r="D45" s="54"/>
      <c r="E45" s="54"/>
      <c r="F45" s="54"/>
      <c r="G45" s="54"/>
      <c r="H45" s="55"/>
      <c r="I45" s="52">
        <v>105436609.03</v>
      </c>
      <c r="J45" s="52">
        <v>44328850</v>
      </c>
      <c r="K45" s="52">
        <v>44328850</v>
      </c>
      <c r="L45" s="52"/>
      <c r="M45" s="52"/>
      <c r="N45" s="52">
        <v>11568159.03</v>
      </c>
      <c r="O45" s="52"/>
      <c r="P45" s="52"/>
      <c r="Q45" s="52"/>
      <c r="R45" s="52">
        <v>49539600</v>
      </c>
      <c r="S45" s="52"/>
      <c r="T45" s="52"/>
      <c r="U45" s="52"/>
      <c r="V45" s="52"/>
      <c r="W45" s="52">
        <v>49539600</v>
      </c>
    </row>
  </sheetData>
  <mergeCells count="28">
    <mergeCell ref="A3:W3"/>
    <mergeCell ref="A4:I4"/>
    <mergeCell ref="J5:M5"/>
    <mergeCell ref="N5:P5"/>
    <mergeCell ref="R5:W5"/>
    <mergeCell ref="J6:K6"/>
    <mergeCell ref="A45:H45"/>
    <mergeCell ref="A5:A7"/>
    <mergeCell ref="B5:B7"/>
    <mergeCell ref="C5:C7"/>
    <mergeCell ref="D5:D7"/>
    <mergeCell ref="E5:E7"/>
    <mergeCell ref="F5:F7"/>
    <mergeCell ref="G5:G7"/>
    <mergeCell ref="H5:H7"/>
    <mergeCell ref="I5:I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08"/>
  <sheetViews>
    <sheetView showZeros="0" workbookViewId="0">
      <pane ySplit="1" topLeftCell="A78" activePane="bottomLeft" state="frozen"/>
      <selection/>
      <selection pane="bottomLeft" activeCell="B87" sqref="B87:B92"/>
    </sheetView>
  </sheetViews>
  <sheetFormatPr defaultColWidth="9.14166666666667" defaultRowHeight="12" customHeight="1"/>
  <cols>
    <col min="1" max="1" width="34.275" customWidth="1"/>
    <col min="2" max="2" width="39.7333333333333" customWidth="1"/>
    <col min="3" max="3" width="17.175" customWidth="1"/>
    <col min="4" max="4" width="21.025" customWidth="1"/>
    <col min="5" max="5" width="23.575" customWidth="1"/>
    <col min="6" max="6" width="11.275" customWidth="1"/>
    <col min="7" max="7" width="10.3083333333333" customWidth="1"/>
    <col min="8" max="8" width="9.30833333333333" customWidth="1"/>
    <col min="9" max="9" width="13.4166666666667" customWidth="1"/>
    <col min="10" max="10" width="37.9083333333333" customWidth="1"/>
  </cols>
  <sheetData>
    <row r="1" customHeight="1" spans="1:10">
      <c r="A1" s="1"/>
      <c r="B1" s="1"/>
      <c r="C1" s="1"/>
      <c r="D1" s="1"/>
      <c r="E1" s="1"/>
      <c r="F1" s="1"/>
      <c r="G1" s="1"/>
      <c r="H1" s="1"/>
      <c r="I1" s="1"/>
      <c r="J1" s="1"/>
    </row>
    <row r="2" customHeight="1" spans="1:10">
      <c r="J2" s="140" t="s">
        <v>329</v>
      </c>
    </row>
    <row r="3" ht="28.5" customHeight="1" spans="1:10">
      <c r="A3" s="141" t="s">
        <v>330</v>
      </c>
      <c r="B3" s="34"/>
      <c r="C3" s="34"/>
      <c r="D3" s="34"/>
      <c r="E3" s="34"/>
      <c r="F3" s="85"/>
      <c r="G3" s="34"/>
      <c r="H3" s="85"/>
      <c r="I3" s="85"/>
      <c r="J3" s="34"/>
    </row>
    <row r="4" ht="15" customHeight="1" spans="1:10">
      <c r="A4" s="6" t="s">
        <v>2</v>
      </c>
    </row>
    <row r="5" ht="14.25" customHeight="1" spans="1:10">
      <c r="A5" s="69" t="s">
        <v>331</v>
      </c>
      <c r="B5" s="69" t="s">
        <v>332</v>
      </c>
      <c r="C5" s="69" t="s">
        <v>333</v>
      </c>
      <c r="D5" s="69" t="s">
        <v>334</v>
      </c>
      <c r="E5" s="69" t="s">
        <v>335</v>
      </c>
      <c r="F5" s="49" t="s">
        <v>336</v>
      </c>
      <c r="G5" s="69" t="s">
        <v>337</v>
      </c>
      <c r="H5" s="49" t="s">
        <v>338</v>
      </c>
      <c r="I5" s="49" t="s">
        <v>339</v>
      </c>
      <c r="J5" s="69" t="s">
        <v>340</v>
      </c>
    </row>
    <row r="6" ht="14.25" customHeight="1" spans="1:10">
      <c r="A6" s="69">
        <v>1</v>
      </c>
      <c r="B6" s="69">
        <v>2</v>
      </c>
      <c r="C6" s="69">
        <v>3</v>
      </c>
      <c r="D6" s="69">
        <v>4</v>
      </c>
      <c r="E6" s="69">
        <v>5</v>
      </c>
      <c r="F6" s="49">
        <v>6</v>
      </c>
      <c r="G6" s="69">
        <v>7</v>
      </c>
      <c r="H6" s="49">
        <v>8</v>
      </c>
      <c r="I6" s="49">
        <v>9</v>
      </c>
      <c r="J6" s="69">
        <v>10</v>
      </c>
    </row>
    <row r="7" ht="15" customHeight="1" spans="1:10">
      <c r="A7" s="27" t="s">
        <v>65</v>
      </c>
      <c r="B7" s="142"/>
      <c r="C7" s="142"/>
      <c r="D7" s="142"/>
      <c r="E7" s="78"/>
      <c r="F7" s="143"/>
      <c r="G7" s="78"/>
      <c r="H7" s="143"/>
      <c r="I7" s="143"/>
      <c r="J7" s="78"/>
    </row>
    <row r="8" ht="33.75" customHeight="1" spans="1:10">
      <c r="A8" s="27" t="s">
        <v>294</v>
      </c>
      <c r="B8" s="144" t="s">
        <v>341</v>
      </c>
      <c r="C8" s="27" t="s">
        <v>342</v>
      </c>
      <c r="D8" s="27" t="s">
        <v>343</v>
      </c>
      <c r="E8" s="27" t="s">
        <v>344</v>
      </c>
      <c r="F8" s="27" t="s">
        <v>345</v>
      </c>
      <c r="G8" s="145">
        <v>4</v>
      </c>
      <c r="H8" s="27" t="s">
        <v>346</v>
      </c>
      <c r="I8" s="27" t="s">
        <v>347</v>
      </c>
      <c r="J8" s="27" t="s">
        <v>348</v>
      </c>
    </row>
    <row r="9" ht="33.75" customHeight="1" spans="1:10">
      <c r="A9" s="27" t="s">
        <v>294</v>
      </c>
      <c r="B9" s="27" t="s">
        <v>349</v>
      </c>
      <c r="C9" s="27" t="s">
        <v>342</v>
      </c>
      <c r="D9" s="27" t="s">
        <v>343</v>
      </c>
      <c r="E9" s="27" t="s">
        <v>350</v>
      </c>
      <c r="F9" s="27" t="s">
        <v>351</v>
      </c>
      <c r="G9" s="70">
        <v>100</v>
      </c>
      <c r="H9" s="27" t="s">
        <v>352</v>
      </c>
      <c r="I9" s="27" t="s">
        <v>347</v>
      </c>
      <c r="J9" s="27" t="s">
        <v>353</v>
      </c>
    </row>
    <row r="10" ht="33.75" customHeight="1" spans="1:10">
      <c r="A10" s="27" t="s">
        <v>294</v>
      </c>
      <c r="B10" s="27" t="s">
        <v>349</v>
      </c>
      <c r="C10" s="27" t="s">
        <v>342</v>
      </c>
      <c r="D10" s="27" t="s">
        <v>343</v>
      </c>
      <c r="E10" s="27" t="s">
        <v>354</v>
      </c>
      <c r="F10" s="27" t="s">
        <v>351</v>
      </c>
      <c r="G10" s="70">
        <v>330</v>
      </c>
      <c r="H10" s="27" t="s">
        <v>352</v>
      </c>
      <c r="I10" s="27" t="s">
        <v>347</v>
      </c>
      <c r="J10" s="27" t="s">
        <v>355</v>
      </c>
    </row>
    <row r="11" ht="33.75" customHeight="1" spans="1:10">
      <c r="A11" s="27" t="s">
        <v>294</v>
      </c>
      <c r="B11" s="27" t="s">
        <v>349</v>
      </c>
      <c r="C11" s="27" t="s">
        <v>342</v>
      </c>
      <c r="D11" s="27" t="s">
        <v>356</v>
      </c>
      <c r="E11" s="27" t="s">
        <v>357</v>
      </c>
      <c r="F11" s="27" t="s">
        <v>351</v>
      </c>
      <c r="G11" s="70">
        <v>100</v>
      </c>
      <c r="H11" s="27" t="s">
        <v>358</v>
      </c>
      <c r="I11" s="27" t="s">
        <v>347</v>
      </c>
      <c r="J11" s="27" t="s">
        <v>359</v>
      </c>
    </row>
    <row r="12" ht="33.75" customHeight="1" spans="1:10">
      <c r="A12" s="27" t="s">
        <v>294</v>
      </c>
      <c r="B12" s="27" t="s">
        <v>349</v>
      </c>
      <c r="C12" s="27" t="s">
        <v>360</v>
      </c>
      <c r="D12" s="27" t="s">
        <v>361</v>
      </c>
      <c r="E12" s="27" t="s">
        <v>362</v>
      </c>
      <c r="F12" s="27" t="s">
        <v>345</v>
      </c>
      <c r="G12" s="70">
        <v>2</v>
      </c>
      <c r="H12" s="27" t="s">
        <v>363</v>
      </c>
      <c r="I12" s="27" t="s">
        <v>347</v>
      </c>
      <c r="J12" s="27" t="s">
        <v>364</v>
      </c>
    </row>
    <row r="13" ht="33.75" customHeight="1" spans="1:10">
      <c r="A13" s="27" t="s">
        <v>294</v>
      </c>
      <c r="B13" s="27" t="s">
        <v>349</v>
      </c>
      <c r="C13" s="27" t="s">
        <v>365</v>
      </c>
      <c r="D13" s="27" t="s">
        <v>366</v>
      </c>
      <c r="E13" s="27" t="s">
        <v>367</v>
      </c>
      <c r="F13" s="27" t="s">
        <v>345</v>
      </c>
      <c r="G13" s="70">
        <v>90</v>
      </c>
      <c r="H13" s="27" t="s">
        <v>358</v>
      </c>
      <c r="I13" s="27" t="s">
        <v>347</v>
      </c>
      <c r="J13" s="144" t="s">
        <v>368</v>
      </c>
    </row>
    <row r="14" ht="33.75" customHeight="1" spans="1:10">
      <c r="A14" s="27" t="s">
        <v>311</v>
      </c>
      <c r="B14" s="27" t="s">
        <v>369</v>
      </c>
      <c r="C14" s="27" t="s">
        <v>342</v>
      </c>
      <c r="D14" s="27" t="s">
        <v>343</v>
      </c>
      <c r="E14" s="27" t="s">
        <v>370</v>
      </c>
      <c r="F14" s="27" t="s">
        <v>351</v>
      </c>
      <c r="G14" s="70">
        <v>4000</v>
      </c>
      <c r="H14" s="27" t="s">
        <v>371</v>
      </c>
      <c r="I14" s="27" t="s">
        <v>347</v>
      </c>
      <c r="J14" s="27" t="s">
        <v>372</v>
      </c>
    </row>
    <row r="15" ht="33.75" customHeight="1" spans="1:10">
      <c r="A15" s="27" t="s">
        <v>311</v>
      </c>
      <c r="B15" s="27" t="s">
        <v>373</v>
      </c>
      <c r="C15" s="27" t="s">
        <v>342</v>
      </c>
      <c r="D15" s="27" t="s">
        <v>374</v>
      </c>
      <c r="E15" s="27" t="s">
        <v>375</v>
      </c>
      <c r="F15" s="27" t="s">
        <v>351</v>
      </c>
      <c r="G15" s="70">
        <v>125</v>
      </c>
      <c r="H15" s="27" t="s">
        <v>376</v>
      </c>
      <c r="I15" s="27" t="s">
        <v>347</v>
      </c>
      <c r="J15" s="27" t="s">
        <v>377</v>
      </c>
    </row>
    <row r="16" ht="33.75" customHeight="1" spans="1:10">
      <c r="A16" s="27" t="s">
        <v>311</v>
      </c>
      <c r="B16" s="27" t="s">
        <v>373</v>
      </c>
      <c r="C16" s="27" t="s">
        <v>360</v>
      </c>
      <c r="D16" s="27" t="s">
        <v>378</v>
      </c>
      <c r="E16" s="27" t="s">
        <v>379</v>
      </c>
      <c r="F16" s="27" t="s">
        <v>351</v>
      </c>
      <c r="G16" s="70">
        <v>714</v>
      </c>
      <c r="H16" s="27" t="s">
        <v>380</v>
      </c>
      <c r="I16" s="27" t="s">
        <v>347</v>
      </c>
      <c r="J16" s="27" t="s">
        <v>381</v>
      </c>
    </row>
    <row r="17" ht="33.75" customHeight="1" spans="1:10">
      <c r="A17" s="27" t="s">
        <v>311</v>
      </c>
      <c r="B17" s="27" t="s">
        <v>373</v>
      </c>
      <c r="C17" s="27" t="s">
        <v>360</v>
      </c>
      <c r="D17" s="27" t="s">
        <v>382</v>
      </c>
      <c r="E17" s="27" t="s">
        <v>383</v>
      </c>
      <c r="F17" s="27" t="s">
        <v>351</v>
      </c>
      <c r="G17" s="70">
        <v>100</v>
      </c>
      <c r="H17" s="27" t="s">
        <v>358</v>
      </c>
      <c r="I17" s="27" t="s">
        <v>347</v>
      </c>
      <c r="J17" s="27" t="s">
        <v>384</v>
      </c>
    </row>
    <row r="18" ht="33.75" customHeight="1" spans="1:10">
      <c r="A18" s="27" t="s">
        <v>311</v>
      </c>
      <c r="B18" s="27" t="s">
        <v>373</v>
      </c>
      <c r="C18" s="27" t="s">
        <v>365</v>
      </c>
      <c r="D18" s="27" t="s">
        <v>366</v>
      </c>
      <c r="E18" s="27" t="s">
        <v>385</v>
      </c>
      <c r="F18" s="27" t="s">
        <v>386</v>
      </c>
      <c r="G18" s="70">
        <v>90</v>
      </c>
      <c r="H18" s="27" t="s">
        <v>358</v>
      </c>
      <c r="I18" s="27" t="s">
        <v>347</v>
      </c>
      <c r="J18" s="27" t="s">
        <v>387</v>
      </c>
    </row>
    <row r="19" ht="33.75" customHeight="1" spans="1:10">
      <c r="A19" s="27" t="s">
        <v>308</v>
      </c>
      <c r="B19" s="27" t="s">
        <v>388</v>
      </c>
      <c r="C19" s="27" t="s">
        <v>342</v>
      </c>
      <c r="D19" s="27" t="s">
        <v>343</v>
      </c>
      <c r="E19" s="27" t="s">
        <v>389</v>
      </c>
      <c r="F19" s="27" t="s">
        <v>351</v>
      </c>
      <c r="G19" s="70">
        <v>42</v>
      </c>
      <c r="H19" s="27" t="s">
        <v>390</v>
      </c>
      <c r="I19" s="27" t="s">
        <v>347</v>
      </c>
      <c r="J19" s="27" t="s">
        <v>391</v>
      </c>
    </row>
    <row r="20" ht="33.75" customHeight="1" spans="1:10">
      <c r="A20" s="27" t="s">
        <v>308</v>
      </c>
      <c r="B20" s="27" t="s">
        <v>392</v>
      </c>
      <c r="C20" s="27" t="s">
        <v>342</v>
      </c>
      <c r="D20" s="27" t="s">
        <v>343</v>
      </c>
      <c r="E20" s="27" t="s">
        <v>393</v>
      </c>
      <c r="F20" s="27" t="s">
        <v>351</v>
      </c>
      <c r="G20" s="70">
        <v>1428.2</v>
      </c>
      <c r="H20" s="27" t="s">
        <v>394</v>
      </c>
      <c r="I20" s="27" t="s">
        <v>347</v>
      </c>
      <c r="J20" s="27" t="s">
        <v>395</v>
      </c>
    </row>
    <row r="21" ht="33.75" customHeight="1" spans="1:10">
      <c r="A21" s="27" t="s">
        <v>308</v>
      </c>
      <c r="B21" s="27" t="s">
        <v>392</v>
      </c>
      <c r="C21" s="27" t="s">
        <v>342</v>
      </c>
      <c r="D21" s="27" t="s">
        <v>343</v>
      </c>
      <c r="E21" s="27" t="s">
        <v>396</v>
      </c>
      <c r="F21" s="27" t="s">
        <v>351</v>
      </c>
      <c r="G21" s="70">
        <v>90220</v>
      </c>
      <c r="H21" s="27" t="s">
        <v>397</v>
      </c>
      <c r="I21" s="27" t="s">
        <v>347</v>
      </c>
      <c r="J21" s="27" t="s">
        <v>398</v>
      </c>
    </row>
    <row r="22" ht="33.75" customHeight="1" spans="1:10">
      <c r="A22" s="27" t="s">
        <v>308</v>
      </c>
      <c r="B22" s="27" t="s">
        <v>392</v>
      </c>
      <c r="C22" s="27" t="s">
        <v>342</v>
      </c>
      <c r="D22" s="27" t="s">
        <v>356</v>
      </c>
      <c r="E22" s="27" t="s">
        <v>399</v>
      </c>
      <c r="F22" s="27" t="s">
        <v>351</v>
      </c>
      <c r="G22" s="70">
        <v>20</v>
      </c>
      <c r="H22" s="27" t="s">
        <v>358</v>
      </c>
      <c r="I22" s="27" t="s">
        <v>347</v>
      </c>
      <c r="J22" s="27" t="s">
        <v>400</v>
      </c>
    </row>
    <row r="23" ht="33.75" customHeight="1" spans="1:10">
      <c r="A23" s="27" t="s">
        <v>308</v>
      </c>
      <c r="B23" s="27" t="s">
        <v>392</v>
      </c>
      <c r="C23" s="27" t="s">
        <v>360</v>
      </c>
      <c r="D23" s="27" t="s">
        <v>361</v>
      </c>
      <c r="E23" s="27" t="s">
        <v>401</v>
      </c>
      <c r="F23" s="27" t="s">
        <v>351</v>
      </c>
      <c r="G23" s="70">
        <v>100</v>
      </c>
      <c r="H23" s="27" t="s">
        <v>358</v>
      </c>
      <c r="I23" s="27" t="s">
        <v>347</v>
      </c>
      <c r="J23" s="27" t="s">
        <v>402</v>
      </c>
    </row>
    <row r="24" ht="33.75" customHeight="1" spans="1:10">
      <c r="A24" s="27" t="s">
        <v>308</v>
      </c>
      <c r="B24" s="27" t="s">
        <v>392</v>
      </c>
      <c r="C24" s="27" t="s">
        <v>360</v>
      </c>
      <c r="D24" s="27" t="s">
        <v>382</v>
      </c>
      <c r="E24" s="27" t="s">
        <v>403</v>
      </c>
      <c r="F24" s="27" t="s">
        <v>351</v>
      </c>
      <c r="G24" s="70" t="s">
        <v>404</v>
      </c>
      <c r="H24" s="27" t="s">
        <v>405</v>
      </c>
      <c r="I24" s="27" t="s">
        <v>347</v>
      </c>
      <c r="J24" s="27" t="s">
        <v>406</v>
      </c>
    </row>
    <row r="25" ht="33.75" customHeight="1" spans="1:10">
      <c r="A25" s="27" t="s">
        <v>308</v>
      </c>
      <c r="B25" s="27" t="s">
        <v>392</v>
      </c>
      <c r="C25" s="27" t="s">
        <v>360</v>
      </c>
      <c r="D25" s="27" t="s">
        <v>407</v>
      </c>
      <c r="E25" s="27" t="s">
        <v>408</v>
      </c>
      <c r="F25" s="27" t="s">
        <v>351</v>
      </c>
      <c r="G25" s="70">
        <v>100</v>
      </c>
      <c r="H25" s="27" t="s">
        <v>358</v>
      </c>
      <c r="I25" s="27" t="s">
        <v>347</v>
      </c>
      <c r="J25" s="27" t="s">
        <v>409</v>
      </c>
    </row>
    <row r="26" ht="33.75" customHeight="1" spans="1:10">
      <c r="A26" s="27" t="s">
        <v>308</v>
      </c>
      <c r="B26" s="27" t="s">
        <v>392</v>
      </c>
      <c r="C26" s="27" t="s">
        <v>365</v>
      </c>
      <c r="D26" s="27" t="s">
        <v>366</v>
      </c>
      <c r="E26" s="27" t="s">
        <v>410</v>
      </c>
      <c r="F26" s="27" t="s">
        <v>345</v>
      </c>
      <c r="G26" s="70">
        <v>98</v>
      </c>
      <c r="H26" s="27" t="s">
        <v>358</v>
      </c>
      <c r="I26" s="27" t="s">
        <v>347</v>
      </c>
      <c r="J26" s="27" t="s">
        <v>411</v>
      </c>
    </row>
    <row r="27" ht="33.75" customHeight="1" spans="1:10">
      <c r="A27" s="27" t="s">
        <v>279</v>
      </c>
      <c r="B27" s="27" t="s">
        <v>412</v>
      </c>
      <c r="C27" s="27" t="s">
        <v>342</v>
      </c>
      <c r="D27" s="27" t="s">
        <v>343</v>
      </c>
      <c r="E27" s="27" t="s">
        <v>413</v>
      </c>
      <c r="F27" s="27" t="s">
        <v>345</v>
      </c>
      <c r="G27" s="145">
        <v>15</v>
      </c>
      <c r="H27" s="27" t="s">
        <v>414</v>
      </c>
      <c r="I27" s="27" t="s">
        <v>347</v>
      </c>
      <c r="J27" s="27" t="s">
        <v>415</v>
      </c>
    </row>
    <row r="28" ht="33.75" customHeight="1" spans="1:10">
      <c r="A28" s="27" t="s">
        <v>279</v>
      </c>
      <c r="B28" s="27" t="s">
        <v>416</v>
      </c>
      <c r="C28" s="27" t="s">
        <v>342</v>
      </c>
      <c r="D28" s="27" t="s">
        <v>343</v>
      </c>
      <c r="E28" s="27" t="s">
        <v>417</v>
      </c>
      <c r="F28" s="27" t="s">
        <v>351</v>
      </c>
      <c r="G28" s="145">
        <v>10</v>
      </c>
      <c r="H28" s="27" t="s">
        <v>414</v>
      </c>
      <c r="I28" s="27" t="s">
        <v>347</v>
      </c>
      <c r="J28" s="27" t="s">
        <v>418</v>
      </c>
    </row>
    <row r="29" ht="33.75" customHeight="1" spans="1:10">
      <c r="A29" s="27" t="s">
        <v>279</v>
      </c>
      <c r="B29" s="27" t="s">
        <v>416</v>
      </c>
      <c r="C29" s="27" t="s">
        <v>342</v>
      </c>
      <c r="D29" s="27" t="s">
        <v>343</v>
      </c>
      <c r="E29" s="27" t="s">
        <v>419</v>
      </c>
      <c r="F29" s="27" t="s">
        <v>351</v>
      </c>
      <c r="G29" s="145">
        <v>5</v>
      </c>
      <c r="H29" s="27" t="s">
        <v>414</v>
      </c>
      <c r="I29" s="27" t="s">
        <v>347</v>
      </c>
      <c r="J29" s="27" t="s">
        <v>420</v>
      </c>
    </row>
    <row r="30" ht="33.75" customHeight="1" spans="1:10">
      <c r="A30" s="27" t="s">
        <v>279</v>
      </c>
      <c r="B30" s="27" t="s">
        <v>416</v>
      </c>
      <c r="C30" s="27" t="s">
        <v>342</v>
      </c>
      <c r="D30" s="27" t="s">
        <v>356</v>
      </c>
      <c r="E30" s="27" t="s">
        <v>421</v>
      </c>
      <c r="F30" s="27" t="s">
        <v>351</v>
      </c>
      <c r="G30" s="70">
        <v>100</v>
      </c>
      <c r="H30" s="27" t="s">
        <v>358</v>
      </c>
      <c r="I30" s="27" t="s">
        <v>347</v>
      </c>
      <c r="J30" s="27" t="s">
        <v>422</v>
      </c>
    </row>
    <row r="31" ht="33.75" customHeight="1" spans="1:10">
      <c r="A31" s="27" t="s">
        <v>279</v>
      </c>
      <c r="B31" s="27" t="s">
        <v>416</v>
      </c>
      <c r="C31" s="27" t="s">
        <v>360</v>
      </c>
      <c r="D31" s="27" t="s">
        <v>361</v>
      </c>
      <c r="E31" s="27" t="s">
        <v>423</v>
      </c>
      <c r="F31" s="27" t="s">
        <v>351</v>
      </c>
      <c r="G31" s="70">
        <v>100</v>
      </c>
      <c r="H31" s="27" t="s">
        <v>358</v>
      </c>
      <c r="I31" s="27" t="s">
        <v>347</v>
      </c>
      <c r="J31" s="27" t="s">
        <v>424</v>
      </c>
    </row>
    <row r="32" ht="55" customHeight="1" spans="1:10">
      <c r="A32" s="27" t="s">
        <v>279</v>
      </c>
      <c r="B32" s="27" t="s">
        <v>416</v>
      </c>
      <c r="C32" s="27" t="s">
        <v>365</v>
      </c>
      <c r="D32" s="27" t="s">
        <v>366</v>
      </c>
      <c r="E32" s="27" t="s">
        <v>366</v>
      </c>
      <c r="F32" s="27" t="s">
        <v>345</v>
      </c>
      <c r="G32" s="70">
        <v>90</v>
      </c>
      <c r="H32" s="27" t="s">
        <v>358</v>
      </c>
      <c r="I32" s="27" t="s">
        <v>347</v>
      </c>
      <c r="J32" s="27" t="s">
        <v>425</v>
      </c>
    </row>
    <row r="33" ht="33.75" customHeight="1" spans="1:10">
      <c r="A33" s="27" t="s">
        <v>325</v>
      </c>
      <c r="B33" s="27" t="s">
        <v>426</v>
      </c>
      <c r="C33" s="27" t="s">
        <v>342</v>
      </c>
      <c r="D33" s="27" t="s">
        <v>343</v>
      </c>
      <c r="E33" s="27" t="s">
        <v>427</v>
      </c>
      <c r="F33" s="27" t="s">
        <v>351</v>
      </c>
      <c r="G33" s="70">
        <v>100</v>
      </c>
      <c r="H33" s="27" t="s">
        <v>358</v>
      </c>
      <c r="I33" s="27" t="s">
        <v>347</v>
      </c>
      <c r="J33" s="27" t="s">
        <v>428</v>
      </c>
    </row>
    <row r="34" ht="33.75" customHeight="1" spans="1:10">
      <c r="A34" s="27" t="s">
        <v>325</v>
      </c>
      <c r="B34" s="27" t="s">
        <v>429</v>
      </c>
      <c r="C34" s="27" t="s">
        <v>342</v>
      </c>
      <c r="D34" s="27" t="s">
        <v>430</v>
      </c>
      <c r="E34" s="27" t="s">
        <v>431</v>
      </c>
      <c r="F34" s="27" t="s">
        <v>351</v>
      </c>
      <c r="G34" s="70">
        <v>100</v>
      </c>
      <c r="H34" s="27" t="s">
        <v>358</v>
      </c>
      <c r="I34" s="27" t="s">
        <v>347</v>
      </c>
      <c r="J34" s="27" t="s">
        <v>432</v>
      </c>
    </row>
    <row r="35" ht="33.75" customHeight="1" spans="1:10">
      <c r="A35" s="27" t="s">
        <v>325</v>
      </c>
      <c r="B35" s="27" t="s">
        <v>429</v>
      </c>
      <c r="C35" s="27" t="s">
        <v>360</v>
      </c>
      <c r="D35" s="27" t="s">
        <v>378</v>
      </c>
      <c r="E35" s="27" t="s">
        <v>433</v>
      </c>
      <c r="F35" s="27" t="s">
        <v>351</v>
      </c>
      <c r="G35" s="70">
        <v>100</v>
      </c>
      <c r="H35" s="27" t="s">
        <v>358</v>
      </c>
      <c r="I35" s="27" t="s">
        <v>347</v>
      </c>
      <c r="J35" s="27" t="s">
        <v>434</v>
      </c>
    </row>
    <row r="36" ht="33.75" customHeight="1" spans="1:10">
      <c r="A36" s="27" t="s">
        <v>325</v>
      </c>
      <c r="B36" s="27" t="s">
        <v>429</v>
      </c>
      <c r="C36" s="27" t="s">
        <v>360</v>
      </c>
      <c r="D36" s="27" t="s">
        <v>361</v>
      </c>
      <c r="E36" s="27" t="s">
        <v>435</v>
      </c>
      <c r="F36" s="27" t="s">
        <v>351</v>
      </c>
      <c r="G36" s="70" t="s">
        <v>436</v>
      </c>
      <c r="H36" s="27"/>
      <c r="I36" s="27" t="s">
        <v>437</v>
      </c>
      <c r="J36" s="27" t="s">
        <v>438</v>
      </c>
    </row>
    <row r="37" ht="95" customHeight="1" spans="1:10">
      <c r="A37" s="27" t="s">
        <v>325</v>
      </c>
      <c r="B37" s="27" t="s">
        <v>429</v>
      </c>
      <c r="C37" s="27" t="s">
        <v>365</v>
      </c>
      <c r="D37" s="27" t="s">
        <v>366</v>
      </c>
      <c r="E37" s="27" t="s">
        <v>439</v>
      </c>
      <c r="F37" s="27" t="s">
        <v>345</v>
      </c>
      <c r="G37" s="70">
        <v>95</v>
      </c>
      <c r="H37" s="27" t="s">
        <v>358</v>
      </c>
      <c r="I37" s="27" t="s">
        <v>347</v>
      </c>
      <c r="J37" s="27" t="s">
        <v>440</v>
      </c>
    </row>
    <row r="38" ht="33.75" customHeight="1" spans="1:10">
      <c r="A38" s="27" t="s">
        <v>290</v>
      </c>
      <c r="B38" s="144" t="s">
        <v>441</v>
      </c>
      <c r="C38" s="27" t="s">
        <v>342</v>
      </c>
      <c r="D38" s="27" t="s">
        <v>343</v>
      </c>
      <c r="E38" s="27" t="s">
        <v>442</v>
      </c>
      <c r="F38" s="27" t="s">
        <v>345</v>
      </c>
      <c r="G38" s="145">
        <v>1</v>
      </c>
      <c r="H38" s="27" t="s">
        <v>363</v>
      </c>
      <c r="I38" s="27" t="s">
        <v>347</v>
      </c>
      <c r="J38" s="27" t="s">
        <v>443</v>
      </c>
    </row>
    <row r="39" ht="33.75" customHeight="1" spans="1:10">
      <c r="A39" s="27" t="s">
        <v>290</v>
      </c>
      <c r="B39" s="27" t="s">
        <v>444</v>
      </c>
      <c r="C39" s="27" t="s">
        <v>342</v>
      </c>
      <c r="D39" s="27" t="s">
        <v>343</v>
      </c>
      <c r="E39" s="27" t="s">
        <v>445</v>
      </c>
      <c r="F39" s="27" t="s">
        <v>351</v>
      </c>
      <c r="G39" s="145">
        <v>1</v>
      </c>
      <c r="H39" s="27" t="s">
        <v>363</v>
      </c>
      <c r="I39" s="27" t="s">
        <v>347</v>
      </c>
      <c r="J39" s="27" t="s">
        <v>446</v>
      </c>
    </row>
    <row r="40" ht="33.75" customHeight="1" spans="1:10">
      <c r="A40" s="27" t="s">
        <v>290</v>
      </c>
      <c r="B40" s="27" t="s">
        <v>444</v>
      </c>
      <c r="C40" s="27" t="s">
        <v>342</v>
      </c>
      <c r="D40" s="27" t="s">
        <v>343</v>
      </c>
      <c r="E40" s="27" t="s">
        <v>447</v>
      </c>
      <c r="F40" s="27" t="s">
        <v>345</v>
      </c>
      <c r="G40" s="145">
        <v>1</v>
      </c>
      <c r="H40" s="27" t="s">
        <v>346</v>
      </c>
      <c r="I40" s="27" t="s">
        <v>347</v>
      </c>
      <c r="J40" s="27" t="s">
        <v>448</v>
      </c>
    </row>
    <row r="41" ht="33.75" customHeight="1" spans="1:10">
      <c r="A41" s="27" t="s">
        <v>290</v>
      </c>
      <c r="B41" s="27" t="s">
        <v>444</v>
      </c>
      <c r="C41" s="27" t="s">
        <v>342</v>
      </c>
      <c r="D41" s="27" t="s">
        <v>343</v>
      </c>
      <c r="E41" s="27" t="s">
        <v>449</v>
      </c>
      <c r="F41" s="27" t="s">
        <v>345</v>
      </c>
      <c r="G41" s="145">
        <v>1</v>
      </c>
      <c r="H41" s="27" t="s">
        <v>363</v>
      </c>
      <c r="I41" s="27" t="s">
        <v>347</v>
      </c>
      <c r="J41" s="27" t="s">
        <v>450</v>
      </c>
    </row>
    <row r="42" ht="33.75" customHeight="1" spans="1:10">
      <c r="A42" s="27" t="s">
        <v>290</v>
      </c>
      <c r="B42" s="27" t="s">
        <v>444</v>
      </c>
      <c r="C42" s="27" t="s">
        <v>342</v>
      </c>
      <c r="D42" s="27" t="s">
        <v>343</v>
      </c>
      <c r="E42" s="27" t="s">
        <v>451</v>
      </c>
      <c r="F42" s="27" t="s">
        <v>351</v>
      </c>
      <c r="G42" s="145">
        <v>1</v>
      </c>
      <c r="H42" s="27" t="s">
        <v>363</v>
      </c>
      <c r="I42" s="27" t="s">
        <v>347</v>
      </c>
      <c r="J42" s="27" t="s">
        <v>452</v>
      </c>
    </row>
    <row r="43" ht="33.75" customHeight="1" spans="1:10">
      <c r="A43" s="27" t="s">
        <v>290</v>
      </c>
      <c r="B43" s="27" t="s">
        <v>444</v>
      </c>
      <c r="C43" s="27" t="s">
        <v>342</v>
      </c>
      <c r="D43" s="27" t="s">
        <v>343</v>
      </c>
      <c r="E43" s="27" t="s">
        <v>453</v>
      </c>
      <c r="F43" s="27" t="s">
        <v>351</v>
      </c>
      <c r="G43" s="145">
        <v>1</v>
      </c>
      <c r="H43" s="27" t="s">
        <v>363</v>
      </c>
      <c r="I43" s="27" t="s">
        <v>347</v>
      </c>
      <c r="J43" s="27" t="s">
        <v>454</v>
      </c>
    </row>
    <row r="44" ht="33.75" customHeight="1" spans="1:10">
      <c r="A44" s="27" t="s">
        <v>290</v>
      </c>
      <c r="B44" s="27" t="s">
        <v>444</v>
      </c>
      <c r="C44" s="27" t="s">
        <v>342</v>
      </c>
      <c r="D44" s="27" t="s">
        <v>343</v>
      </c>
      <c r="E44" s="27" t="s">
        <v>455</v>
      </c>
      <c r="F44" s="27" t="s">
        <v>351</v>
      </c>
      <c r="G44" s="145">
        <v>2</v>
      </c>
      <c r="H44" s="27" t="s">
        <v>414</v>
      </c>
      <c r="I44" s="27" t="s">
        <v>347</v>
      </c>
      <c r="J44" s="27" t="s">
        <v>456</v>
      </c>
    </row>
    <row r="45" ht="33.75" customHeight="1" spans="1:10">
      <c r="A45" s="27" t="s">
        <v>290</v>
      </c>
      <c r="B45" s="27" t="s">
        <v>444</v>
      </c>
      <c r="C45" s="27" t="s">
        <v>342</v>
      </c>
      <c r="D45" s="27" t="s">
        <v>343</v>
      </c>
      <c r="E45" s="27" t="s">
        <v>457</v>
      </c>
      <c r="F45" s="27" t="s">
        <v>351</v>
      </c>
      <c r="G45" s="145">
        <v>18</v>
      </c>
      <c r="H45" s="27" t="s">
        <v>458</v>
      </c>
      <c r="I45" s="27" t="s">
        <v>347</v>
      </c>
      <c r="J45" s="27" t="s">
        <v>459</v>
      </c>
    </row>
    <row r="46" ht="33.75" customHeight="1" spans="1:10">
      <c r="A46" s="27" t="s">
        <v>290</v>
      </c>
      <c r="B46" s="27" t="s">
        <v>444</v>
      </c>
      <c r="C46" s="27" t="s">
        <v>342</v>
      </c>
      <c r="D46" s="27" t="s">
        <v>356</v>
      </c>
      <c r="E46" s="27" t="s">
        <v>460</v>
      </c>
      <c r="F46" s="27" t="s">
        <v>351</v>
      </c>
      <c r="G46" s="70">
        <v>100</v>
      </c>
      <c r="H46" s="27" t="s">
        <v>358</v>
      </c>
      <c r="I46" s="27" t="s">
        <v>347</v>
      </c>
      <c r="J46" s="27" t="s">
        <v>461</v>
      </c>
    </row>
    <row r="47" ht="33.75" customHeight="1" spans="1:10">
      <c r="A47" s="27" t="s">
        <v>290</v>
      </c>
      <c r="B47" s="27" t="s">
        <v>444</v>
      </c>
      <c r="C47" s="27" t="s">
        <v>342</v>
      </c>
      <c r="D47" s="27" t="s">
        <v>356</v>
      </c>
      <c r="E47" s="27" t="s">
        <v>462</v>
      </c>
      <c r="F47" s="27" t="s">
        <v>351</v>
      </c>
      <c r="G47" s="70">
        <v>100</v>
      </c>
      <c r="H47" s="27" t="s">
        <v>358</v>
      </c>
      <c r="I47" s="27" t="s">
        <v>347</v>
      </c>
      <c r="J47" s="27" t="s">
        <v>463</v>
      </c>
    </row>
    <row r="48" ht="33.75" customHeight="1" spans="1:10">
      <c r="A48" s="27" t="s">
        <v>290</v>
      </c>
      <c r="B48" s="27" t="s">
        <v>444</v>
      </c>
      <c r="C48" s="27" t="s">
        <v>360</v>
      </c>
      <c r="D48" s="27" t="s">
        <v>361</v>
      </c>
      <c r="E48" s="27" t="s">
        <v>464</v>
      </c>
      <c r="F48" s="27" t="s">
        <v>345</v>
      </c>
      <c r="G48" s="145">
        <v>2</v>
      </c>
      <c r="H48" s="27" t="s">
        <v>363</v>
      </c>
      <c r="I48" s="27" t="s">
        <v>347</v>
      </c>
      <c r="J48" s="27" t="s">
        <v>465</v>
      </c>
    </row>
    <row r="49" ht="33.75" customHeight="1" spans="1:10">
      <c r="A49" s="27" t="s">
        <v>290</v>
      </c>
      <c r="B49" s="27" t="s">
        <v>444</v>
      </c>
      <c r="C49" s="27" t="s">
        <v>365</v>
      </c>
      <c r="D49" s="27" t="s">
        <v>366</v>
      </c>
      <c r="E49" s="27" t="s">
        <v>466</v>
      </c>
      <c r="F49" s="27" t="s">
        <v>345</v>
      </c>
      <c r="G49" s="70">
        <v>90</v>
      </c>
      <c r="H49" s="27" t="s">
        <v>358</v>
      </c>
      <c r="I49" s="27" t="s">
        <v>347</v>
      </c>
      <c r="J49" s="27" t="s">
        <v>467</v>
      </c>
    </row>
    <row r="50" ht="33.75" customHeight="1" spans="1:10">
      <c r="A50" s="27" t="s">
        <v>296</v>
      </c>
      <c r="B50" s="144" t="s">
        <v>468</v>
      </c>
      <c r="C50" s="27" t="s">
        <v>342</v>
      </c>
      <c r="D50" s="27" t="s">
        <v>343</v>
      </c>
      <c r="E50" s="27" t="s">
        <v>469</v>
      </c>
      <c r="F50" s="27" t="s">
        <v>351</v>
      </c>
      <c r="G50" s="145">
        <v>3</v>
      </c>
      <c r="H50" s="27" t="s">
        <v>363</v>
      </c>
      <c r="I50" s="27" t="s">
        <v>347</v>
      </c>
      <c r="J50" s="27" t="s">
        <v>470</v>
      </c>
    </row>
    <row r="51" ht="33.75" customHeight="1" spans="1:10">
      <c r="A51" s="27" t="s">
        <v>296</v>
      </c>
      <c r="B51" s="27" t="s">
        <v>471</v>
      </c>
      <c r="C51" s="27" t="s">
        <v>342</v>
      </c>
      <c r="D51" s="27" t="s">
        <v>343</v>
      </c>
      <c r="E51" s="27" t="s">
        <v>472</v>
      </c>
      <c r="F51" s="27" t="s">
        <v>351</v>
      </c>
      <c r="G51" s="145">
        <v>3</v>
      </c>
      <c r="H51" s="27" t="s">
        <v>363</v>
      </c>
      <c r="I51" s="27" t="s">
        <v>347</v>
      </c>
      <c r="J51" s="27" t="s">
        <v>473</v>
      </c>
    </row>
    <row r="52" ht="33.75" customHeight="1" spans="1:10">
      <c r="A52" s="27" t="s">
        <v>296</v>
      </c>
      <c r="B52" s="27" t="s">
        <v>471</v>
      </c>
      <c r="C52" s="27" t="s">
        <v>342</v>
      </c>
      <c r="D52" s="27" t="s">
        <v>343</v>
      </c>
      <c r="E52" s="27" t="s">
        <v>474</v>
      </c>
      <c r="F52" s="27" t="s">
        <v>345</v>
      </c>
      <c r="G52" s="145">
        <v>54</v>
      </c>
      <c r="H52" s="27" t="s">
        <v>363</v>
      </c>
      <c r="I52" s="27" t="s">
        <v>347</v>
      </c>
      <c r="J52" s="27" t="s">
        <v>475</v>
      </c>
    </row>
    <row r="53" ht="33.75" customHeight="1" spans="1:10">
      <c r="A53" s="27" t="s">
        <v>296</v>
      </c>
      <c r="B53" s="27" t="s">
        <v>471</v>
      </c>
      <c r="C53" s="27" t="s">
        <v>342</v>
      </c>
      <c r="D53" s="27" t="s">
        <v>356</v>
      </c>
      <c r="E53" s="27" t="s">
        <v>476</v>
      </c>
      <c r="F53" s="27" t="s">
        <v>351</v>
      </c>
      <c r="G53" s="70">
        <v>100</v>
      </c>
      <c r="H53" s="27" t="s">
        <v>358</v>
      </c>
      <c r="I53" s="27" t="s">
        <v>347</v>
      </c>
      <c r="J53" s="27" t="s">
        <v>477</v>
      </c>
    </row>
    <row r="54" ht="33.75" customHeight="1" spans="1:10">
      <c r="A54" s="27" t="s">
        <v>296</v>
      </c>
      <c r="B54" s="27" t="s">
        <v>471</v>
      </c>
      <c r="C54" s="27" t="s">
        <v>342</v>
      </c>
      <c r="D54" s="27" t="s">
        <v>356</v>
      </c>
      <c r="E54" s="27" t="s">
        <v>478</v>
      </c>
      <c r="F54" s="27" t="s">
        <v>351</v>
      </c>
      <c r="G54" s="70">
        <v>100</v>
      </c>
      <c r="H54" s="27" t="s">
        <v>358</v>
      </c>
      <c r="I54" s="27" t="s">
        <v>347</v>
      </c>
      <c r="J54" s="27" t="s">
        <v>479</v>
      </c>
    </row>
    <row r="55" ht="33.75" customHeight="1" spans="1:10">
      <c r="A55" s="27" t="s">
        <v>296</v>
      </c>
      <c r="B55" s="27" t="s">
        <v>471</v>
      </c>
      <c r="C55" s="27" t="s">
        <v>342</v>
      </c>
      <c r="D55" s="27" t="s">
        <v>430</v>
      </c>
      <c r="E55" s="27" t="s">
        <v>480</v>
      </c>
      <c r="F55" s="27" t="s">
        <v>481</v>
      </c>
      <c r="G55" s="145">
        <v>6</v>
      </c>
      <c r="H55" s="27" t="s">
        <v>482</v>
      </c>
      <c r="I55" s="27" t="s">
        <v>347</v>
      </c>
      <c r="J55" s="27" t="s">
        <v>483</v>
      </c>
    </row>
    <row r="56" ht="33.75" customHeight="1" spans="1:10">
      <c r="A56" s="27" t="s">
        <v>296</v>
      </c>
      <c r="B56" s="27" t="s">
        <v>471</v>
      </c>
      <c r="C56" s="27" t="s">
        <v>360</v>
      </c>
      <c r="D56" s="27" t="s">
        <v>407</v>
      </c>
      <c r="E56" s="27" t="s">
        <v>484</v>
      </c>
      <c r="F56" s="27" t="s">
        <v>351</v>
      </c>
      <c r="G56" s="70">
        <v>100</v>
      </c>
      <c r="H56" s="27" t="s">
        <v>358</v>
      </c>
      <c r="I56" s="27" t="s">
        <v>347</v>
      </c>
      <c r="J56" s="27" t="s">
        <v>485</v>
      </c>
    </row>
    <row r="57" ht="33.75" customHeight="1" spans="1:10">
      <c r="A57" s="27" t="s">
        <v>296</v>
      </c>
      <c r="B57" s="27" t="s">
        <v>471</v>
      </c>
      <c r="C57" s="27" t="s">
        <v>365</v>
      </c>
      <c r="D57" s="27" t="s">
        <v>366</v>
      </c>
      <c r="E57" s="27" t="s">
        <v>486</v>
      </c>
      <c r="F57" s="27" t="s">
        <v>345</v>
      </c>
      <c r="G57" s="70">
        <v>90</v>
      </c>
      <c r="H57" s="27" t="s">
        <v>358</v>
      </c>
      <c r="I57" s="27" t="s">
        <v>347</v>
      </c>
      <c r="J57" s="27" t="s">
        <v>487</v>
      </c>
    </row>
    <row r="58" ht="33.75" customHeight="1" spans="1:10">
      <c r="A58" s="27" t="s">
        <v>322</v>
      </c>
      <c r="B58" s="27" t="s">
        <v>488</v>
      </c>
      <c r="C58" s="27" t="s">
        <v>342</v>
      </c>
      <c r="D58" s="27" t="s">
        <v>343</v>
      </c>
      <c r="E58" s="27" t="s">
        <v>489</v>
      </c>
      <c r="F58" s="27" t="s">
        <v>351</v>
      </c>
      <c r="G58" s="145">
        <v>9</v>
      </c>
      <c r="H58" s="27" t="s">
        <v>363</v>
      </c>
      <c r="I58" s="27" t="s">
        <v>347</v>
      </c>
      <c r="J58" s="27" t="s">
        <v>490</v>
      </c>
    </row>
    <row r="59" ht="33.75" customHeight="1" spans="1:10">
      <c r="A59" s="27" t="s">
        <v>322</v>
      </c>
      <c r="B59" s="27" t="s">
        <v>491</v>
      </c>
      <c r="C59" s="27" t="s">
        <v>342</v>
      </c>
      <c r="D59" s="27" t="s">
        <v>343</v>
      </c>
      <c r="E59" s="27" t="s">
        <v>492</v>
      </c>
      <c r="F59" s="27" t="s">
        <v>345</v>
      </c>
      <c r="G59" s="145">
        <v>112</v>
      </c>
      <c r="H59" s="27" t="s">
        <v>363</v>
      </c>
      <c r="I59" s="27" t="s">
        <v>347</v>
      </c>
      <c r="J59" s="27" t="s">
        <v>493</v>
      </c>
    </row>
    <row r="60" ht="33.75" customHeight="1" spans="1:10">
      <c r="A60" s="27" t="s">
        <v>322</v>
      </c>
      <c r="B60" s="27" t="s">
        <v>491</v>
      </c>
      <c r="C60" s="27" t="s">
        <v>342</v>
      </c>
      <c r="D60" s="27" t="s">
        <v>343</v>
      </c>
      <c r="E60" s="27" t="s">
        <v>494</v>
      </c>
      <c r="F60" s="27" t="s">
        <v>345</v>
      </c>
      <c r="G60" s="145">
        <v>259</v>
      </c>
      <c r="H60" s="27" t="s">
        <v>458</v>
      </c>
      <c r="I60" s="27" t="s">
        <v>347</v>
      </c>
      <c r="J60" s="27" t="s">
        <v>495</v>
      </c>
    </row>
    <row r="61" ht="33.75" customHeight="1" spans="1:10">
      <c r="A61" s="27" t="s">
        <v>322</v>
      </c>
      <c r="B61" s="27" t="s">
        <v>491</v>
      </c>
      <c r="C61" s="27" t="s">
        <v>342</v>
      </c>
      <c r="D61" s="27" t="s">
        <v>343</v>
      </c>
      <c r="E61" s="27" t="s">
        <v>496</v>
      </c>
      <c r="F61" s="27" t="s">
        <v>351</v>
      </c>
      <c r="G61" s="145">
        <v>13</v>
      </c>
      <c r="H61" s="27" t="s">
        <v>363</v>
      </c>
      <c r="I61" s="27" t="s">
        <v>347</v>
      </c>
      <c r="J61" s="27" t="s">
        <v>497</v>
      </c>
    </row>
    <row r="62" ht="33.75" customHeight="1" spans="1:10">
      <c r="A62" s="27" t="s">
        <v>322</v>
      </c>
      <c r="B62" s="27" t="s">
        <v>491</v>
      </c>
      <c r="C62" s="27" t="s">
        <v>342</v>
      </c>
      <c r="D62" s="27" t="s">
        <v>343</v>
      </c>
      <c r="E62" s="27" t="s">
        <v>498</v>
      </c>
      <c r="F62" s="27" t="s">
        <v>351</v>
      </c>
      <c r="G62" s="145">
        <v>9</v>
      </c>
      <c r="H62" s="27" t="s">
        <v>363</v>
      </c>
      <c r="I62" s="27" t="s">
        <v>347</v>
      </c>
      <c r="J62" s="27" t="s">
        <v>499</v>
      </c>
    </row>
    <row r="63" ht="33.75" customHeight="1" spans="1:10">
      <c r="A63" s="27" t="s">
        <v>322</v>
      </c>
      <c r="B63" s="27" t="s">
        <v>491</v>
      </c>
      <c r="C63" s="27" t="s">
        <v>342</v>
      </c>
      <c r="D63" s="27" t="s">
        <v>356</v>
      </c>
      <c r="E63" s="27" t="s">
        <v>500</v>
      </c>
      <c r="F63" s="27" t="s">
        <v>351</v>
      </c>
      <c r="G63" s="70">
        <v>100</v>
      </c>
      <c r="H63" s="27" t="s">
        <v>358</v>
      </c>
      <c r="I63" s="27" t="s">
        <v>347</v>
      </c>
      <c r="J63" s="27" t="s">
        <v>501</v>
      </c>
    </row>
    <row r="64" ht="33.75" customHeight="1" spans="1:10">
      <c r="A64" s="27" t="s">
        <v>322</v>
      </c>
      <c r="B64" s="27" t="s">
        <v>491</v>
      </c>
      <c r="C64" s="27" t="s">
        <v>342</v>
      </c>
      <c r="D64" s="27" t="s">
        <v>356</v>
      </c>
      <c r="E64" s="27" t="s">
        <v>502</v>
      </c>
      <c r="F64" s="27" t="s">
        <v>351</v>
      </c>
      <c r="G64" s="70">
        <v>100</v>
      </c>
      <c r="H64" s="27" t="s">
        <v>358</v>
      </c>
      <c r="I64" s="27" t="s">
        <v>347</v>
      </c>
      <c r="J64" s="27" t="s">
        <v>503</v>
      </c>
    </row>
    <row r="65" ht="33.75" customHeight="1" spans="1:10">
      <c r="A65" s="27" t="s">
        <v>322</v>
      </c>
      <c r="B65" s="27" t="s">
        <v>491</v>
      </c>
      <c r="C65" s="27" t="s">
        <v>342</v>
      </c>
      <c r="D65" s="27" t="s">
        <v>356</v>
      </c>
      <c r="E65" s="27" t="s">
        <v>504</v>
      </c>
      <c r="F65" s="27" t="s">
        <v>351</v>
      </c>
      <c r="G65" s="70" t="s">
        <v>505</v>
      </c>
      <c r="H65" s="27"/>
      <c r="I65" s="27" t="s">
        <v>437</v>
      </c>
      <c r="J65" s="27" t="s">
        <v>506</v>
      </c>
    </row>
    <row r="66" ht="33.75" customHeight="1" spans="1:10">
      <c r="A66" s="27" t="s">
        <v>322</v>
      </c>
      <c r="B66" s="27" t="s">
        <v>491</v>
      </c>
      <c r="C66" s="27" t="s">
        <v>342</v>
      </c>
      <c r="D66" s="27" t="s">
        <v>430</v>
      </c>
      <c r="E66" s="27" t="s">
        <v>507</v>
      </c>
      <c r="F66" s="27" t="s">
        <v>345</v>
      </c>
      <c r="G66" s="70">
        <v>80</v>
      </c>
      <c r="H66" s="27" t="s">
        <v>358</v>
      </c>
      <c r="I66" s="27" t="s">
        <v>347</v>
      </c>
      <c r="J66" s="27" t="s">
        <v>508</v>
      </c>
    </row>
    <row r="67" ht="33.75" customHeight="1" spans="1:10">
      <c r="A67" s="27" t="s">
        <v>322</v>
      </c>
      <c r="B67" s="27" t="s">
        <v>491</v>
      </c>
      <c r="C67" s="27" t="s">
        <v>342</v>
      </c>
      <c r="D67" s="27" t="s">
        <v>430</v>
      </c>
      <c r="E67" s="27" t="s">
        <v>509</v>
      </c>
      <c r="F67" s="27" t="s">
        <v>351</v>
      </c>
      <c r="G67" s="70">
        <v>100</v>
      </c>
      <c r="H67" s="27" t="s">
        <v>358</v>
      </c>
      <c r="I67" s="27" t="s">
        <v>347</v>
      </c>
      <c r="J67" s="27" t="s">
        <v>510</v>
      </c>
    </row>
    <row r="68" ht="33.75" customHeight="1" spans="1:10">
      <c r="A68" s="27" t="s">
        <v>322</v>
      </c>
      <c r="B68" s="27" t="s">
        <v>491</v>
      </c>
      <c r="C68" s="27" t="s">
        <v>360</v>
      </c>
      <c r="D68" s="27" t="s">
        <v>361</v>
      </c>
      <c r="E68" s="27" t="s">
        <v>511</v>
      </c>
      <c r="F68" s="27" t="s">
        <v>351</v>
      </c>
      <c r="G68" s="70">
        <v>16</v>
      </c>
      <c r="H68" s="27" t="s">
        <v>512</v>
      </c>
      <c r="I68" s="27" t="s">
        <v>347</v>
      </c>
      <c r="J68" s="27" t="s">
        <v>513</v>
      </c>
    </row>
    <row r="69" ht="33.75" customHeight="1" spans="1:10">
      <c r="A69" s="27" t="s">
        <v>322</v>
      </c>
      <c r="B69" s="27" t="s">
        <v>491</v>
      </c>
      <c r="C69" s="27" t="s">
        <v>360</v>
      </c>
      <c r="D69" s="27" t="s">
        <v>361</v>
      </c>
      <c r="E69" s="27" t="s">
        <v>514</v>
      </c>
      <c r="F69" s="27" t="s">
        <v>351</v>
      </c>
      <c r="G69" s="70">
        <v>4.72</v>
      </c>
      <c r="H69" s="27" t="s">
        <v>512</v>
      </c>
      <c r="I69" s="27" t="s">
        <v>347</v>
      </c>
      <c r="J69" s="27" t="s">
        <v>515</v>
      </c>
    </row>
    <row r="70" ht="33.75" customHeight="1" spans="1:10">
      <c r="A70" s="27" t="s">
        <v>322</v>
      </c>
      <c r="B70" s="27" t="s">
        <v>491</v>
      </c>
      <c r="C70" s="27" t="s">
        <v>360</v>
      </c>
      <c r="D70" s="27" t="s">
        <v>361</v>
      </c>
      <c r="E70" s="27" t="s">
        <v>516</v>
      </c>
      <c r="F70" s="27" t="s">
        <v>351</v>
      </c>
      <c r="G70" s="70">
        <v>3.22</v>
      </c>
      <c r="H70" s="27" t="s">
        <v>512</v>
      </c>
      <c r="I70" s="27" t="s">
        <v>347</v>
      </c>
      <c r="J70" s="27" t="s">
        <v>517</v>
      </c>
    </row>
    <row r="71" ht="33.75" customHeight="1" spans="1:10">
      <c r="A71" s="27" t="s">
        <v>322</v>
      </c>
      <c r="B71" s="27" t="s">
        <v>491</v>
      </c>
      <c r="C71" s="27" t="s">
        <v>360</v>
      </c>
      <c r="D71" s="27" t="s">
        <v>382</v>
      </c>
      <c r="E71" s="27" t="s">
        <v>518</v>
      </c>
      <c r="F71" s="27" t="s">
        <v>345</v>
      </c>
      <c r="G71" s="70">
        <v>18.96</v>
      </c>
      <c r="H71" s="27" t="s">
        <v>519</v>
      </c>
      <c r="I71" s="27" t="s">
        <v>347</v>
      </c>
      <c r="J71" s="27" t="s">
        <v>520</v>
      </c>
    </row>
    <row r="72" ht="33.75" customHeight="1" spans="1:10">
      <c r="A72" s="27" t="s">
        <v>322</v>
      </c>
      <c r="B72" s="27" t="s">
        <v>491</v>
      </c>
      <c r="C72" s="27" t="s">
        <v>360</v>
      </c>
      <c r="D72" s="27" t="s">
        <v>407</v>
      </c>
      <c r="E72" s="27" t="s">
        <v>521</v>
      </c>
      <c r="F72" s="27" t="s">
        <v>351</v>
      </c>
      <c r="G72" s="70" t="s">
        <v>436</v>
      </c>
      <c r="H72" s="27"/>
      <c r="I72" s="27" t="s">
        <v>437</v>
      </c>
      <c r="J72" s="27" t="s">
        <v>522</v>
      </c>
    </row>
    <row r="73" ht="33.75" customHeight="1" spans="1:10">
      <c r="A73" s="27" t="s">
        <v>322</v>
      </c>
      <c r="B73" s="27" t="s">
        <v>491</v>
      </c>
      <c r="C73" s="27" t="s">
        <v>360</v>
      </c>
      <c r="D73" s="27" t="s">
        <v>407</v>
      </c>
      <c r="E73" s="27" t="s">
        <v>523</v>
      </c>
      <c r="F73" s="27" t="s">
        <v>351</v>
      </c>
      <c r="G73" s="70" t="s">
        <v>436</v>
      </c>
      <c r="H73" s="27"/>
      <c r="I73" s="27" t="s">
        <v>437</v>
      </c>
      <c r="J73" s="27" t="s">
        <v>524</v>
      </c>
    </row>
    <row r="74" ht="33.75" customHeight="1" spans="1:10">
      <c r="A74" s="27" t="s">
        <v>322</v>
      </c>
      <c r="B74" s="27" t="s">
        <v>491</v>
      </c>
      <c r="C74" s="27" t="s">
        <v>365</v>
      </c>
      <c r="D74" s="27" t="s">
        <v>366</v>
      </c>
      <c r="E74" s="27" t="s">
        <v>525</v>
      </c>
      <c r="F74" s="27" t="s">
        <v>345</v>
      </c>
      <c r="G74" s="70">
        <v>90</v>
      </c>
      <c r="H74" s="27" t="s">
        <v>358</v>
      </c>
      <c r="I74" s="27" t="s">
        <v>347</v>
      </c>
      <c r="J74" s="27" t="s">
        <v>526</v>
      </c>
    </row>
    <row r="75" ht="33.75" customHeight="1" spans="1:10">
      <c r="A75" s="27" t="s">
        <v>315</v>
      </c>
      <c r="B75" s="27" t="s">
        <v>527</v>
      </c>
      <c r="C75" s="27" t="s">
        <v>342</v>
      </c>
      <c r="D75" s="27" t="s">
        <v>343</v>
      </c>
      <c r="E75" s="27" t="s">
        <v>528</v>
      </c>
      <c r="F75" s="27" t="s">
        <v>345</v>
      </c>
      <c r="G75" s="70">
        <v>0.51</v>
      </c>
      <c r="H75" s="27" t="s">
        <v>512</v>
      </c>
      <c r="I75" s="27" t="s">
        <v>347</v>
      </c>
      <c r="J75" s="27" t="s">
        <v>529</v>
      </c>
    </row>
    <row r="76" ht="33.75" customHeight="1" spans="1:10">
      <c r="A76" s="27" t="s">
        <v>315</v>
      </c>
      <c r="B76" s="27" t="s">
        <v>530</v>
      </c>
      <c r="C76" s="27" t="s">
        <v>342</v>
      </c>
      <c r="D76" s="27" t="s">
        <v>343</v>
      </c>
      <c r="E76" s="27" t="s">
        <v>531</v>
      </c>
      <c r="F76" s="27" t="s">
        <v>345</v>
      </c>
      <c r="G76" s="70">
        <v>0.7</v>
      </c>
      <c r="H76" s="27" t="s">
        <v>532</v>
      </c>
      <c r="I76" s="27" t="s">
        <v>347</v>
      </c>
      <c r="J76" s="27" t="s">
        <v>533</v>
      </c>
    </row>
    <row r="77" ht="33.75" customHeight="1" spans="1:10">
      <c r="A77" s="27" t="s">
        <v>315</v>
      </c>
      <c r="B77" s="27" t="s">
        <v>530</v>
      </c>
      <c r="C77" s="27" t="s">
        <v>360</v>
      </c>
      <c r="D77" s="27" t="s">
        <v>361</v>
      </c>
      <c r="E77" s="27" t="s">
        <v>534</v>
      </c>
      <c r="F77" s="27" t="s">
        <v>345</v>
      </c>
      <c r="G77" s="70">
        <v>2.81</v>
      </c>
      <c r="H77" s="27" t="s">
        <v>535</v>
      </c>
      <c r="I77" s="27" t="s">
        <v>347</v>
      </c>
      <c r="J77" s="27" t="s">
        <v>536</v>
      </c>
    </row>
    <row r="78" ht="33.75" customHeight="1" spans="1:10">
      <c r="A78" s="27" t="s">
        <v>315</v>
      </c>
      <c r="B78" s="27" t="s">
        <v>530</v>
      </c>
      <c r="C78" s="27" t="s">
        <v>360</v>
      </c>
      <c r="D78" s="27" t="s">
        <v>361</v>
      </c>
      <c r="E78" s="27" t="s">
        <v>537</v>
      </c>
      <c r="F78" s="27" t="s">
        <v>345</v>
      </c>
      <c r="G78" s="70">
        <v>0.35</v>
      </c>
      <c r="H78" s="27" t="s">
        <v>535</v>
      </c>
      <c r="I78" s="27" t="s">
        <v>347</v>
      </c>
      <c r="J78" s="27" t="s">
        <v>538</v>
      </c>
    </row>
    <row r="79" ht="33.75" customHeight="1" spans="1:10">
      <c r="A79" s="27" t="s">
        <v>315</v>
      </c>
      <c r="B79" s="27" t="s">
        <v>530</v>
      </c>
      <c r="C79" s="27" t="s">
        <v>365</v>
      </c>
      <c r="D79" s="27" t="s">
        <v>366</v>
      </c>
      <c r="E79" s="27" t="s">
        <v>539</v>
      </c>
      <c r="F79" s="27" t="s">
        <v>345</v>
      </c>
      <c r="G79" s="70">
        <v>90</v>
      </c>
      <c r="H79" s="27" t="s">
        <v>358</v>
      </c>
      <c r="I79" s="27" t="s">
        <v>347</v>
      </c>
      <c r="J79" s="27" t="s">
        <v>540</v>
      </c>
    </row>
    <row r="80" ht="33.75" customHeight="1" spans="1:10">
      <c r="A80" s="27" t="s">
        <v>313</v>
      </c>
      <c r="B80" s="144" t="s">
        <v>541</v>
      </c>
      <c r="C80" s="27" t="s">
        <v>342</v>
      </c>
      <c r="D80" s="27" t="s">
        <v>343</v>
      </c>
      <c r="E80" s="27" t="s">
        <v>542</v>
      </c>
      <c r="F80" s="27" t="s">
        <v>351</v>
      </c>
      <c r="G80" s="145">
        <v>1</v>
      </c>
      <c r="H80" s="27" t="s">
        <v>363</v>
      </c>
      <c r="I80" s="27" t="s">
        <v>347</v>
      </c>
      <c r="J80" s="27" t="s">
        <v>543</v>
      </c>
    </row>
    <row r="81" ht="33.75" customHeight="1" spans="1:10">
      <c r="A81" s="27" t="s">
        <v>313</v>
      </c>
      <c r="B81" s="27" t="s">
        <v>544</v>
      </c>
      <c r="C81" s="27" t="s">
        <v>342</v>
      </c>
      <c r="D81" s="27" t="s">
        <v>356</v>
      </c>
      <c r="E81" s="27" t="s">
        <v>545</v>
      </c>
      <c r="F81" s="27" t="s">
        <v>351</v>
      </c>
      <c r="G81" s="145">
        <v>100</v>
      </c>
      <c r="H81" s="27" t="s">
        <v>358</v>
      </c>
      <c r="I81" s="27" t="s">
        <v>347</v>
      </c>
      <c r="J81" s="27" t="s">
        <v>546</v>
      </c>
    </row>
    <row r="82" ht="33.75" customHeight="1" spans="1:10">
      <c r="A82" s="27" t="s">
        <v>313</v>
      </c>
      <c r="B82" s="27" t="s">
        <v>544</v>
      </c>
      <c r="C82" s="27" t="s">
        <v>342</v>
      </c>
      <c r="D82" s="27" t="s">
        <v>356</v>
      </c>
      <c r="E82" s="27" t="s">
        <v>547</v>
      </c>
      <c r="F82" s="27" t="s">
        <v>351</v>
      </c>
      <c r="G82" s="145">
        <v>100</v>
      </c>
      <c r="H82" s="27" t="s">
        <v>358</v>
      </c>
      <c r="I82" s="27" t="s">
        <v>347</v>
      </c>
      <c r="J82" s="27" t="s">
        <v>546</v>
      </c>
    </row>
    <row r="83" ht="33.75" customHeight="1" spans="1:10">
      <c r="A83" s="27" t="s">
        <v>313</v>
      </c>
      <c r="B83" s="27" t="s">
        <v>544</v>
      </c>
      <c r="C83" s="27" t="s">
        <v>342</v>
      </c>
      <c r="D83" s="27" t="s">
        <v>430</v>
      </c>
      <c r="E83" s="27" t="s">
        <v>548</v>
      </c>
      <c r="F83" s="27" t="s">
        <v>481</v>
      </c>
      <c r="G83" s="145">
        <v>6</v>
      </c>
      <c r="H83" s="27" t="s">
        <v>482</v>
      </c>
      <c r="I83" s="27" t="s">
        <v>347</v>
      </c>
      <c r="J83" s="27" t="s">
        <v>549</v>
      </c>
    </row>
    <row r="84" ht="33.75" customHeight="1" spans="1:10">
      <c r="A84" s="27" t="s">
        <v>313</v>
      </c>
      <c r="B84" s="27" t="s">
        <v>544</v>
      </c>
      <c r="C84" s="27" t="s">
        <v>342</v>
      </c>
      <c r="D84" s="27" t="s">
        <v>430</v>
      </c>
      <c r="E84" s="27" t="s">
        <v>550</v>
      </c>
      <c r="F84" s="27" t="s">
        <v>481</v>
      </c>
      <c r="G84" s="145">
        <v>2</v>
      </c>
      <c r="H84" s="27" t="s">
        <v>482</v>
      </c>
      <c r="I84" s="27" t="s">
        <v>347</v>
      </c>
      <c r="J84" s="27" t="s">
        <v>549</v>
      </c>
    </row>
    <row r="85" ht="40" customHeight="1" spans="1:10">
      <c r="A85" s="27" t="s">
        <v>313</v>
      </c>
      <c r="B85" s="27" t="s">
        <v>544</v>
      </c>
      <c r="C85" s="27" t="s">
        <v>360</v>
      </c>
      <c r="D85" s="27" t="s">
        <v>361</v>
      </c>
      <c r="E85" s="27" t="s">
        <v>551</v>
      </c>
      <c r="F85" s="27" t="s">
        <v>351</v>
      </c>
      <c r="G85" s="70">
        <v>100</v>
      </c>
      <c r="H85" s="27" t="s">
        <v>358</v>
      </c>
      <c r="I85" s="27" t="s">
        <v>347</v>
      </c>
      <c r="J85" s="27" t="s">
        <v>552</v>
      </c>
    </row>
    <row r="86" ht="42" customHeight="1" spans="1:10">
      <c r="A86" s="27" t="s">
        <v>313</v>
      </c>
      <c r="B86" s="27" t="s">
        <v>544</v>
      </c>
      <c r="C86" s="27" t="s">
        <v>365</v>
      </c>
      <c r="D86" s="27" t="s">
        <v>366</v>
      </c>
      <c r="E86" s="27" t="s">
        <v>486</v>
      </c>
      <c r="F86" s="27" t="s">
        <v>345</v>
      </c>
      <c r="G86" s="70">
        <v>90</v>
      </c>
      <c r="H86" s="27" t="s">
        <v>358</v>
      </c>
      <c r="I86" s="27" t="s">
        <v>347</v>
      </c>
      <c r="J86" s="27" t="s">
        <v>487</v>
      </c>
    </row>
    <row r="87" ht="33.75" customHeight="1" spans="1:10">
      <c r="A87" s="27" t="s">
        <v>317</v>
      </c>
      <c r="B87" s="27" t="s">
        <v>553</v>
      </c>
      <c r="C87" s="27" t="s">
        <v>342</v>
      </c>
      <c r="D87" s="27" t="s">
        <v>343</v>
      </c>
      <c r="E87" s="27" t="s">
        <v>554</v>
      </c>
      <c r="F87" s="27" t="s">
        <v>351</v>
      </c>
      <c r="G87" s="145">
        <v>1</v>
      </c>
      <c r="H87" s="27" t="s">
        <v>346</v>
      </c>
      <c r="I87" s="27" t="s">
        <v>347</v>
      </c>
      <c r="J87" s="27" t="s">
        <v>555</v>
      </c>
    </row>
    <row r="88" ht="33.75" customHeight="1" spans="1:10">
      <c r="A88" s="27" t="s">
        <v>317</v>
      </c>
      <c r="B88" s="27" t="s">
        <v>556</v>
      </c>
      <c r="C88" s="27" t="s">
        <v>342</v>
      </c>
      <c r="D88" s="27" t="s">
        <v>356</v>
      </c>
      <c r="E88" s="27" t="s">
        <v>557</v>
      </c>
      <c r="F88" s="27" t="s">
        <v>351</v>
      </c>
      <c r="G88" s="145">
        <v>1</v>
      </c>
      <c r="H88" s="27" t="s">
        <v>346</v>
      </c>
      <c r="I88" s="27" t="s">
        <v>347</v>
      </c>
      <c r="J88" s="27" t="s">
        <v>558</v>
      </c>
    </row>
    <row r="89" ht="33.75" customHeight="1" spans="1:10">
      <c r="A89" s="27" t="s">
        <v>317</v>
      </c>
      <c r="B89" s="27" t="s">
        <v>556</v>
      </c>
      <c r="C89" s="27" t="s">
        <v>342</v>
      </c>
      <c r="D89" s="27" t="s">
        <v>430</v>
      </c>
      <c r="E89" s="27" t="s">
        <v>559</v>
      </c>
      <c r="F89" s="27" t="s">
        <v>481</v>
      </c>
      <c r="G89" s="70" t="s">
        <v>560</v>
      </c>
      <c r="H89" s="27" t="s">
        <v>561</v>
      </c>
      <c r="I89" s="27" t="s">
        <v>347</v>
      </c>
      <c r="J89" s="27" t="s">
        <v>562</v>
      </c>
    </row>
    <row r="90" ht="33.75" customHeight="1" spans="1:10">
      <c r="A90" s="27" t="s">
        <v>317</v>
      </c>
      <c r="B90" s="27" t="s">
        <v>556</v>
      </c>
      <c r="C90" s="27" t="s">
        <v>342</v>
      </c>
      <c r="D90" s="27" t="s">
        <v>374</v>
      </c>
      <c r="E90" s="27" t="s">
        <v>375</v>
      </c>
      <c r="F90" s="27" t="s">
        <v>481</v>
      </c>
      <c r="G90" s="145">
        <v>30</v>
      </c>
      <c r="H90" s="27" t="s">
        <v>563</v>
      </c>
      <c r="I90" s="27" t="s">
        <v>347</v>
      </c>
      <c r="J90" s="27" t="s">
        <v>564</v>
      </c>
    </row>
    <row r="91" ht="33.75" customHeight="1" spans="1:10">
      <c r="A91" s="27" t="s">
        <v>317</v>
      </c>
      <c r="B91" s="27" t="s">
        <v>556</v>
      </c>
      <c r="C91" s="27" t="s">
        <v>360</v>
      </c>
      <c r="D91" s="27" t="s">
        <v>361</v>
      </c>
      <c r="E91" s="27" t="s">
        <v>565</v>
      </c>
      <c r="F91" s="27" t="s">
        <v>481</v>
      </c>
      <c r="G91" s="145">
        <v>1</v>
      </c>
      <c r="H91" s="27" t="s">
        <v>566</v>
      </c>
      <c r="I91" s="27" t="s">
        <v>347</v>
      </c>
      <c r="J91" s="27" t="s">
        <v>567</v>
      </c>
    </row>
    <row r="92" ht="72" customHeight="1" spans="1:10">
      <c r="A92" s="27" t="s">
        <v>317</v>
      </c>
      <c r="B92" s="27" t="s">
        <v>556</v>
      </c>
      <c r="C92" s="27" t="s">
        <v>365</v>
      </c>
      <c r="D92" s="27" t="s">
        <v>366</v>
      </c>
      <c r="E92" s="27" t="s">
        <v>568</v>
      </c>
      <c r="F92" s="27" t="s">
        <v>345</v>
      </c>
      <c r="G92" s="70">
        <v>90</v>
      </c>
      <c r="H92" s="27" t="s">
        <v>358</v>
      </c>
      <c r="I92" s="27" t="s">
        <v>347</v>
      </c>
      <c r="J92" s="27" t="s">
        <v>569</v>
      </c>
    </row>
    <row r="93" ht="33.75" customHeight="1" spans="1:10">
      <c r="A93" s="27" t="s">
        <v>320</v>
      </c>
      <c r="B93" s="27" t="s">
        <v>570</v>
      </c>
      <c r="C93" s="27" t="s">
        <v>342</v>
      </c>
      <c r="D93" s="27" t="s">
        <v>343</v>
      </c>
      <c r="E93" s="27" t="s">
        <v>571</v>
      </c>
      <c r="F93" s="27" t="s">
        <v>351</v>
      </c>
      <c r="G93" s="70" t="s">
        <v>572</v>
      </c>
      <c r="H93" s="27" t="s">
        <v>563</v>
      </c>
      <c r="I93" s="27" t="s">
        <v>347</v>
      </c>
      <c r="J93" s="27" t="s">
        <v>573</v>
      </c>
    </row>
    <row r="94" ht="33.75" customHeight="1" spans="1:10">
      <c r="A94" s="27" t="s">
        <v>320</v>
      </c>
      <c r="B94" s="27" t="s">
        <v>574</v>
      </c>
      <c r="C94" s="27" t="s">
        <v>342</v>
      </c>
      <c r="D94" s="27" t="s">
        <v>430</v>
      </c>
      <c r="E94" s="27" t="s">
        <v>575</v>
      </c>
      <c r="F94" s="27" t="s">
        <v>351</v>
      </c>
      <c r="G94" s="70">
        <v>1</v>
      </c>
      <c r="H94" s="27" t="s">
        <v>358</v>
      </c>
      <c r="I94" s="27" t="s">
        <v>347</v>
      </c>
      <c r="J94" s="27" t="s">
        <v>576</v>
      </c>
    </row>
    <row r="95" ht="33.75" customHeight="1" spans="1:10">
      <c r="A95" s="27" t="s">
        <v>320</v>
      </c>
      <c r="B95" s="27" t="s">
        <v>574</v>
      </c>
      <c r="C95" s="27" t="s">
        <v>342</v>
      </c>
      <c r="D95" s="27" t="s">
        <v>430</v>
      </c>
      <c r="E95" s="27" t="s">
        <v>576</v>
      </c>
      <c r="F95" s="27" t="s">
        <v>351</v>
      </c>
      <c r="G95" s="70">
        <v>100</v>
      </c>
      <c r="H95" s="27" t="s">
        <v>358</v>
      </c>
      <c r="I95" s="27" t="s">
        <v>347</v>
      </c>
      <c r="J95" s="27" t="s">
        <v>576</v>
      </c>
    </row>
    <row r="96" ht="33.75" customHeight="1" spans="1:10">
      <c r="A96" s="27" t="s">
        <v>320</v>
      </c>
      <c r="B96" s="27" t="s">
        <v>574</v>
      </c>
      <c r="C96" s="27" t="s">
        <v>360</v>
      </c>
      <c r="D96" s="27" t="s">
        <v>378</v>
      </c>
      <c r="E96" s="27" t="s">
        <v>571</v>
      </c>
      <c r="F96" s="27" t="s">
        <v>481</v>
      </c>
      <c r="G96" s="70">
        <v>4822</v>
      </c>
      <c r="H96" s="27" t="s">
        <v>563</v>
      </c>
      <c r="I96" s="27" t="s">
        <v>347</v>
      </c>
      <c r="J96" s="27" t="s">
        <v>571</v>
      </c>
    </row>
    <row r="97" ht="33.75" customHeight="1" spans="1:10">
      <c r="A97" s="27" t="s">
        <v>320</v>
      </c>
      <c r="B97" s="27" t="s">
        <v>574</v>
      </c>
      <c r="C97" s="27" t="s">
        <v>365</v>
      </c>
      <c r="D97" s="27" t="s">
        <v>366</v>
      </c>
      <c r="E97" s="27" t="s">
        <v>366</v>
      </c>
      <c r="F97" s="27" t="s">
        <v>345</v>
      </c>
      <c r="G97" s="70">
        <v>90</v>
      </c>
      <c r="H97" s="27" t="s">
        <v>358</v>
      </c>
      <c r="I97" s="27" t="s">
        <v>347</v>
      </c>
      <c r="J97" s="27" t="s">
        <v>576</v>
      </c>
    </row>
    <row r="98" ht="33.75" customHeight="1" spans="1:10">
      <c r="A98" s="27" t="s">
        <v>287</v>
      </c>
      <c r="B98" s="144" t="s">
        <v>577</v>
      </c>
      <c r="C98" s="27" t="s">
        <v>342</v>
      </c>
      <c r="D98" s="27" t="s">
        <v>343</v>
      </c>
      <c r="E98" s="27" t="s">
        <v>578</v>
      </c>
      <c r="F98" s="27" t="s">
        <v>351</v>
      </c>
      <c r="G98" s="70">
        <v>9</v>
      </c>
      <c r="H98" s="27" t="s">
        <v>363</v>
      </c>
      <c r="I98" s="27" t="s">
        <v>347</v>
      </c>
      <c r="J98" s="27" t="s">
        <v>579</v>
      </c>
    </row>
    <row r="99" ht="33.75" customHeight="1" spans="1:10">
      <c r="A99" s="27" t="s">
        <v>287</v>
      </c>
      <c r="B99" s="27" t="s">
        <v>580</v>
      </c>
      <c r="C99" s="27" t="s">
        <v>342</v>
      </c>
      <c r="D99" s="27" t="s">
        <v>343</v>
      </c>
      <c r="E99" s="27" t="s">
        <v>581</v>
      </c>
      <c r="F99" s="27" t="s">
        <v>345</v>
      </c>
      <c r="G99" s="70">
        <v>90</v>
      </c>
      <c r="H99" s="27" t="s">
        <v>358</v>
      </c>
      <c r="I99" s="27" t="s">
        <v>347</v>
      </c>
      <c r="J99" s="27" t="s">
        <v>582</v>
      </c>
    </row>
    <row r="100" ht="33.75" customHeight="1" spans="1:10">
      <c r="A100" s="27" t="s">
        <v>287</v>
      </c>
      <c r="B100" s="27" t="s">
        <v>580</v>
      </c>
      <c r="C100" s="27" t="s">
        <v>342</v>
      </c>
      <c r="D100" s="27" t="s">
        <v>356</v>
      </c>
      <c r="E100" s="27" t="s">
        <v>583</v>
      </c>
      <c r="F100" s="27" t="s">
        <v>351</v>
      </c>
      <c r="G100" s="70">
        <v>100</v>
      </c>
      <c r="H100" s="27" t="s">
        <v>358</v>
      </c>
      <c r="I100" s="27" t="s">
        <v>347</v>
      </c>
      <c r="J100" s="27" t="s">
        <v>584</v>
      </c>
    </row>
    <row r="101" ht="33.75" customHeight="1" spans="1:10">
      <c r="A101" s="27" t="s">
        <v>287</v>
      </c>
      <c r="B101" s="27" t="s">
        <v>580</v>
      </c>
      <c r="C101" s="27" t="s">
        <v>342</v>
      </c>
      <c r="D101" s="27" t="s">
        <v>356</v>
      </c>
      <c r="E101" s="27" t="s">
        <v>585</v>
      </c>
      <c r="F101" s="27" t="s">
        <v>345</v>
      </c>
      <c r="G101" s="70">
        <v>2.8</v>
      </c>
      <c r="H101" s="27" t="s">
        <v>586</v>
      </c>
      <c r="I101" s="27" t="s">
        <v>347</v>
      </c>
      <c r="J101" s="27" t="s">
        <v>587</v>
      </c>
    </row>
    <row r="102" ht="33.75" customHeight="1" spans="1:10">
      <c r="A102" s="27" t="s">
        <v>287</v>
      </c>
      <c r="B102" s="27" t="s">
        <v>580</v>
      </c>
      <c r="C102" s="27" t="s">
        <v>360</v>
      </c>
      <c r="D102" s="27" t="s">
        <v>382</v>
      </c>
      <c r="E102" s="27" t="s">
        <v>588</v>
      </c>
      <c r="F102" s="27" t="s">
        <v>351</v>
      </c>
      <c r="G102" s="70">
        <v>175</v>
      </c>
      <c r="H102" s="27" t="s">
        <v>519</v>
      </c>
      <c r="I102" s="27" t="s">
        <v>437</v>
      </c>
      <c r="J102" s="27" t="s">
        <v>589</v>
      </c>
    </row>
    <row r="103" ht="33.75" customHeight="1" spans="1:10">
      <c r="A103" s="27" t="s">
        <v>287</v>
      </c>
      <c r="B103" s="27" t="s">
        <v>580</v>
      </c>
      <c r="C103" s="27" t="s">
        <v>365</v>
      </c>
      <c r="D103" s="27" t="s">
        <v>366</v>
      </c>
      <c r="E103" s="27" t="s">
        <v>590</v>
      </c>
      <c r="F103" s="27" t="s">
        <v>345</v>
      </c>
      <c r="G103" s="70">
        <v>90</v>
      </c>
      <c r="H103" s="27" t="s">
        <v>358</v>
      </c>
      <c r="I103" s="27" t="s">
        <v>347</v>
      </c>
      <c r="J103" s="27" t="s">
        <v>591</v>
      </c>
    </row>
    <row r="104" ht="33.75" customHeight="1" spans="1:10">
      <c r="A104" s="27" t="s">
        <v>302</v>
      </c>
      <c r="B104" s="144" t="s">
        <v>592</v>
      </c>
      <c r="C104" s="27" t="s">
        <v>342</v>
      </c>
      <c r="D104" s="27" t="s">
        <v>343</v>
      </c>
      <c r="E104" s="27" t="s">
        <v>593</v>
      </c>
      <c r="F104" s="27" t="s">
        <v>345</v>
      </c>
      <c r="G104" s="145">
        <v>28</v>
      </c>
      <c r="H104" s="27" t="s">
        <v>594</v>
      </c>
      <c r="I104" s="27" t="s">
        <v>347</v>
      </c>
      <c r="J104" s="27" t="s">
        <v>595</v>
      </c>
    </row>
    <row r="105" ht="33.75" customHeight="1" spans="1:10">
      <c r="A105" s="27" t="s">
        <v>302</v>
      </c>
      <c r="B105" s="27" t="s">
        <v>596</v>
      </c>
      <c r="C105" s="27" t="s">
        <v>342</v>
      </c>
      <c r="D105" s="27" t="s">
        <v>430</v>
      </c>
      <c r="E105" s="27" t="s">
        <v>597</v>
      </c>
      <c r="F105" s="27" t="s">
        <v>481</v>
      </c>
      <c r="G105" s="145">
        <v>4</v>
      </c>
      <c r="H105" s="27" t="s">
        <v>482</v>
      </c>
      <c r="I105" s="27" t="s">
        <v>347</v>
      </c>
      <c r="J105" s="27" t="s">
        <v>598</v>
      </c>
    </row>
    <row r="106" ht="33.75" customHeight="1" spans="1:10">
      <c r="A106" s="27" t="s">
        <v>302</v>
      </c>
      <c r="B106" s="27" t="s">
        <v>596</v>
      </c>
      <c r="C106" s="27" t="s">
        <v>342</v>
      </c>
      <c r="D106" s="27" t="s">
        <v>430</v>
      </c>
      <c r="E106" s="27" t="s">
        <v>597</v>
      </c>
      <c r="F106" s="27" t="s">
        <v>481</v>
      </c>
      <c r="G106" s="145">
        <v>5</v>
      </c>
      <c r="H106" s="27" t="s">
        <v>482</v>
      </c>
      <c r="I106" s="27" t="s">
        <v>347</v>
      </c>
      <c r="J106" s="27" t="s">
        <v>599</v>
      </c>
    </row>
    <row r="107" ht="33.75" customHeight="1" spans="1:10">
      <c r="A107" s="27" t="s">
        <v>302</v>
      </c>
      <c r="B107" s="27" t="s">
        <v>596</v>
      </c>
      <c r="C107" s="27" t="s">
        <v>360</v>
      </c>
      <c r="D107" s="27" t="s">
        <v>361</v>
      </c>
      <c r="E107" s="27" t="s">
        <v>600</v>
      </c>
      <c r="F107" s="27" t="s">
        <v>345</v>
      </c>
      <c r="G107" s="145">
        <v>1900</v>
      </c>
      <c r="H107" s="27" t="s">
        <v>601</v>
      </c>
      <c r="I107" s="27" t="s">
        <v>347</v>
      </c>
      <c r="J107" s="27" t="s">
        <v>602</v>
      </c>
    </row>
    <row r="108" ht="33.75" customHeight="1" spans="1:10">
      <c r="A108" s="27" t="s">
        <v>302</v>
      </c>
      <c r="B108" s="27" t="s">
        <v>596</v>
      </c>
      <c r="C108" s="27" t="s">
        <v>365</v>
      </c>
      <c r="D108" s="27" t="s">
        <v>366</v>
      </c>
      <c r="E108" s="27" t="s">
        <v>603</v>
      </c>
      <c r="F108" s="27" t="s">
        <v>345</v>
      </c>
      <c r="G108" s="70">
        <v>90</v>
      </c>
      <c r="H108" s="27" t="s">
        <v>358</v>
      </c>
      <c r="I108" s="27" t="s">
        <v>347</v>
      </c>
      <c r="J108" s="27" t="s">
        <v>604</v>
      </c>
    </row>
  </sheetData>
  <mergeCells count="30">
    <mergeCell ref="A3:J3"/>
    <mergeCell ref="A4:H4"/>
    <mergeCell ref="A8:A13"/>
    <mergeCell ref="A14:A18"/>
    <mergeCell ref="A19:A26"/>
    <mergeCell ref="A27:A32"/>
    <mergeCell ref="A33:A37"/>
    <mergeCell ref="A38:A49"/>
    <mergeCell ref="A50:A57"/>
    <mergeCell ref="A58:A74"/>
    <mergeCell ref="A75:A79"/>
    <mergeCell ref="A80:A86"/>
    <mergeCell ref="A87:A92"/>
    <mergeCell ref="A93:A97"/>
    <mergeCell ref="A98:A103"/>
    <mergeCell ref="A104:A108"/>
    <mergeCell ref="B8:B13"/>
    <mergeCell ref="B14:B18"/>
    <mergeCell ref="B19:B26"/>
    <mergeCell ref="B27:B32"/>
    <mergeCell ref="B33:B37"/>
    <mergeCell ref="B38:B49"/>
    <mergeCell ref="B50:B57"/>
    <mergeCell ref="B58:B74"/>
    <mergeCell ref="B75:B79"/>
    <mergeCell ref="B80:B86"/>
    <mergeCell ref="B87:B92"/>
    <mergeCell ref="B93:B97"/>
    <mergeCell ref="B98:B103"/>
    <mergeCell ref="B104:B10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市对下转移支付预算表09-1</vt:lpstr>
      <vt:lpstr>市对下转移支付绩效目标表09-2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WPS_1602401493</cp:lastModifiedBy>
  <dcterms:created xsi:type="dcterms:W3CDTF">2025-02-16T08:09:00Z</dcterms:created>
  <dcterms:modified xsi:type="dcterms:W3CDTF">2026-08-07T09:55:12Z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3C08B6EED54B48FBAC16FA02C6995325_13</vt:lpwstr>
  </property>
  <property fmtid="{D5CDD505-2E9C-101B-9397-08002B2CF9AE}" pid="3" name="KSOProductBuildVer">
    <vt:lpwstr>2052-12.1.0.28043</vt:lpwstr>
  </property>
  <property fmtid="{D5CDD505-2E9C-101B-9397-08002B2CF9AE}" pid="4" name="CalculationRule">
    <vt:i4>0</vt:i4>
  </property>
</Properties>
</file>