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李伟波\Desktop\2026年部门预算批复\2026年预算公开\"/>
    </mc:Choice>
  </mc:AlternateContent>
  <xr:revisionPtr revIDLastSave="0" documentId="13_ncr:1_{F04672C0-348E-492A-ACAB-B68A8001658A}" xr6:coauthVersionLast="47" xr6:coauthVersionMax="47" xr10:uidLastSave="{00000000-0000-0000-0000-000000000000}"/>
  <bookViews>
    <workbookView xWindow="-110" yWindow="-110" windowWidth="25420" windowHeight="16300" firstSheet="3" activeTab="3"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8" l="1"/>
  <c r="K37" i="8"/>
  <c r="L37" i="8"/>
  <c r="M37" i="8"/>
  <c r="N37" i="8"/>
  <c r="I37" i="8"/>
  <c r="B15" i="4"/>
  <c r="B20" i="1"/>
  <c r="D15" i="4"/>
  <c r="C9" i="2"/>
  <c r="C8" i="2"/>
  <c r="D16" i="1"/>
  <c r="A3" i="17"/>
  <c r="A3" i="16"/>
  <c r="A3" i="15"/>
  <c r="A3" i="14"/>
  <c r="A10" i="13"/>
  <c r="A9" i="13"/>
  <c r="A8" i="13"/>
  <c r="A3" i="13"/>
  <c r="A11" i="12"/>
  <c r="A10" i="12"/>
  <c r="A9" i="12"/>
  <c r="A3" i="12"/>
  <c r="C19" i="11"/>
  <c r="A19" i="11"/>
  <c r="C18" i="11"/>
  <c r="A18" i="11"/>
  <c r="C17" i="11"/>
  <c r="A17" i="11"/>
  <c r="C16" i="11"/>
  <c r="A16" i="11"/>
  <c r="C15" i="11"/>
  <c r="A15" i="11"/>
  <c r="C14" i="11"/>
  <c r="A14" i="11"/>
  <c r="C13" i="11"/>
  <c r="A13" i="11"/>
  <c r="C12" i="11"/>
  <c r="A12" i="11"/>
  <c r="C11" i="11"/>
  <c r="A11" i="11"/>
  <c r="C10" i="11"/>
  <c r="A10" i="11"/>
  <c r="C9" i="11"/>
  <c r="A9" i="11"/>
  <c r="A3" i="11"/>
  <c r="A3" i="10"/>
  <c r="A3" i="9"/>
  <c r="B3" i="8"/>
  <c r="A3" i="8"/>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3" i="7"/>
  <c r="A3" i="6"/>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A3" i="5"/>
  <c r="C12" i="4"/>
  <c r="C11" i="4"/>
  <c r="C10" i="4"/>
  <c r="C9" i="4"/>
  <c r="C8" i="4"/>
  <c r="C7" i="4"/>
  <c r="A3" i="4"/>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A3" i="3"/>
  <c r="A3" i="2"/>
  <c r="C11" i="1"/>
  <c r="C10" i="1"/>
  <c r="C9" i="1"/>
  <c r="C8" i="1"/>
  <c r="C7" i="1"/>
  <c r="C6" i="1"/>
  <c r="A3" i="1"/>
</calcChain>
</file>

<file path=xl/sharedStrings.xml><?xml version="1.0" encoding="utf-8"?>
<sst xmlns="http://schemas.openxmlformats.org/spreadsheetml/2006/main" count="2178" uniqueCount="607">
  <si>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</si>
  <si>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</si>
  <si>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</si>
  <si>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</si>
  <si>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</si>
  <si>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</si>
  <si>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</si>
  <si>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</si>
  <si>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</si>
  <si>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</si>
  <si>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</si>
  <si>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</si>
  <si>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</si>
  <si>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</si>
  <si>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</si>
  <si>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</si>
  <si>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</si>
  <si>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</si>
  <si>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</si>
  <si>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</si>
  <si>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</si>
  <si>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</si>
  <si>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</si>
  <si>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</si>
  <si>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</si>
  <si>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</si>
  <si>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</si>
  <si>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</si>
  <si>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</si>
  <si>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</si>
  <si>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</si>
  <si>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</si>
  <si>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</si>
  <si>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</si>
  <si>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</si>
  <si>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</si>
  <si>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</si>
  <si>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</si>
  <si>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</si>
  <si>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</si>
  <si>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</si>
  <si>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</si>
  <si>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</si>
  <si>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</si>
  <si>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</si>
  <si>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</si>
  <si>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</si>
  <si>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</si>
  <si>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</si>
  <si>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</si>
  <si>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</si>
  <si>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</si>
  <si>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</si>
  <si>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</si>
  <si>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</si>
  <si>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</si>
  <si>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</si>
  <si>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</si>
  <si>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</si>
  <si>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</si>
  <si>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</si>
  <si>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</si>
  <si>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</si>
  <si>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126001</t>
  </si>
  <si>
    <t>玉溪市水利局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</si>
  <si>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</si>
  <si>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</si>
  <si>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</si>
  <si>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</si>
  <si>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</si>
  <si>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</si>
  <si>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</si>
  <si>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</si>
  <si>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</si>
  <si>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</si>
  <si>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</si>
  <si>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</si>
  <si>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</si>
  <si>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</si>
  <si>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</si>
  <si>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</si>
  <si>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2080502</t>
  </si>
  <si>
    <t>2080505</t>
  </si>
  <si>
    <t>2080506</t>
  </si>
  <si>
    <t>20808</t>
  </si>
  <si>
    <t>2080801</t>
  </si>
  <si>
    <t>210</t>
  </si>
  <si>
    <t>21011</t>
  </si>
  <si>
    <t>2101101</t>
  </si>
  <si>
    <t>2101102</t>
  </si>
  <si>
    <t>2101103</t>
  </si>
  <si>
    <t>2101199</t>
  </si>
  <si>
    <t>211</t>
  </si>
  <si>
    <t>21103</t>
  </si>
  <si>
    <t>2110302</t>
  </si>
  <si>
    <t>213</t>
  </si>
  <si>
    <t>21303</t>
  </si>
  <si>
    <t>2130301</t>
  </si>
  <si>
    <t>2130304</t>
  </si>
  <si>
    <t>2130305</t>
  </si>
  <si>
    <t>2130306</t>
  </si>
  <si>
    <t>2130308</t>
  </si>
  <si>
    <t>2130310</t>
  </si>
  <si>
    <t>2130311</t>
  </si>
  <si>
    <t>2130316</t>
  </si>
  <si>
    <t>2130399</t>
  </si>
  <si>
    <t>221</t>
  </si>
  <si>
    <t>22102</t>
  </si>
  <si>
    <t>2210201</t>
  </si>
  <si>
    <t>2210203</t>
  </si>
  <si>
    <t>230</t>
  </si>
  <si>
    <t>23002</t>
  </si>
  <si>
    <t>2300252</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</si>
  <si>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</si>
  <si>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</si>
  <si>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</si>
  <si>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</si>
  <si>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</si>
  <si>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</si>
  <si>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</si>
  <si>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</si>
  <si>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</si>
  <si>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</si>
  <si>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</si>
  <si>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</si>
  <si>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</si>
  <si>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</si>
  <si>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</si>
  <si>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</si>
  <si>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</si>
  <si>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</si>
  <si>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</si>
  <si>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</si>
  <si>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</si>
  <si>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</si>
  <si>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</si>
  <si>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</si>
  <si>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</si>
  <si>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</si>
  <si>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</si>
  <si>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</si>
  <si>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</si>
  <si>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</si>
  <si>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</si>
  <si>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</si>
  <si>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</si>
  <si>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</si>
  <si>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</si>
  <si>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</si>
  <si>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</si>
  <si>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</si>
  <si>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</si>
  <si>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</si>
  <si>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</si>
  <si>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</si>
  <si>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</si>
  <si>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</si>
  <si>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</si>
  <si>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530400210000000629972</t>
  </si>
  <si>
    <t>行政人员工资支出</t>
  </si>
  <si>
    <t>行政运行</t>
  </si>
  <si>
    <t>30101</t>
  </si>
  <si>
    <t>基本工资</t>
  </si>
  <si>
    <t>30102</t>
  </si>
  <si>
    <t>津贴补贴</t>
  </si>
  <si>
    <t>购房补贴</t>
  </si>
  <si>
    <t>530400210000000629973</t>
  </si>
  <si>
    <t>事业人员工资支出</t>
  </si>
  <si>
    <t>其他水利支出</t>
  </si>
  <si>
    <t>30107</t>
  </si>
  <si>
    <t>绩效工资</t>
  </si>
  <si>
    <t>530400210000000629974</t>
  </si>
  <si>
    <t>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</si>
  <si>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</si>
  <si>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</si>
  <si>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</si>
  <si>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</si>
  <si>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</si>
  <si>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</si>
  <si>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</si>
  <si>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</si>
  <si>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</si>
  <si>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</si>
  <si>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</si>
  <si>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</si>
  <si>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</si>
  <si>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30112</t>
  </si>
  <si>
    <t>其他社会保障缴费</t>
  </si>
  <si>
    <t>530400210000000629975</t>
  </si>
  <si>
    <t>住房公积金</t>
  </si>
  <si>
    <t>30113</t>
  </si>
  <si>
    <t>530400210000000629976</t>
  </si>
  <si>
    <t>对个人和家庭的补助</t>
  </si>
  <si>
    <t>行政单位离退休</t>
  </si>
  <si>
    <t>30301</t>
  </si>
  <si>
    <t>离休费</t>
  </si>
  <si>
    <t>30305</t>
  </si>
  <si>
    <t>生活补助</t>
  </si>
  <si>
    <t>事业单位离退休</t>
  </si>
  <si>
    <t>530400210000000629977</t>
  </si>
  <si>
    <t>其他工资福利支出</t>
  </si>
  <si>
    <t>30103</t>
  </si>
  <si>
    <t>奖金</t>
  </si>
  <si>
    <t>530400210000000629979</t>
  </si>
  <si>
    <t>公车购置及运维费</t>
  </si>
  <si>
    <t>30231</t>
  </si>
  <si>
    <t>公务用车运行维护费</t>
  </si>
  <si>
    <t>530400210000000629980</t>
  </si>
  <si>
    <t>行政人员公务交通补贴</t>
  </si>
  <si>
    <t>30239</t>
  </si>
  <si>
    <t>其他交通费用</t>
  </si>
  <si>
    <t>530400210000000629981</t>
  </si>
  <si>
    <t>工会经费</t>
  </si>
  <si>
    <t>30228</t>
  </si>
  <si>
    <t>530400210000000629983</t>
  </si>
  <si>
    <t>一般公用经费</t>
  </si>
  <si>
    <t>30299</t>
  </si>
  <si>
    <t>其他商品和服务支出</t>
  </si>
  <si>
    <t>30201</t>
  </si>
  <si>
    <t>办公费</t>
  </si>
  <si>
    <t>30211</t>
  </si>
  <si>
    <t>差旅费</t>
  </si>
  <si>
    <t>30213</t>
  </si>
  <si>
    <t>维修（护）费</t>
  </si>
  <si>
    <t>30215</t>
  </si>
  <si>
    <t>会议费</t>
  </si>
  <si>
    <t>30240</t>
  </si>
  <si>
    <t>税金及附加费用</t>
  </si>
  <si>
    <t>31002</t>
  </si>
  <si>
    <t>办公设备购置</t>
  </si>
  <si>
    <t>30205</t>
  </si>
  <si>
    <t>水费</t>
  </si>
  <si>
    <t>30206</t>
  </si>
  <si>
    <t>电费</t>
  </si>
  <si>
    <t>30207</t>
  </si>
  <si>
    <t>邮电费</t>
  </si>
  <si>
    <t>530400221100000617998</t>
  </si>
  <si>
    <t>30217</t>
  </si>
  <si>
    <t>530400241100002096985</t>
  </si>
  <si>
    <t>奖励性绩效工资（工资部分）人员经费</t>
  </si>
  <si>
    <t>530400241100002097366</t>
  </si>
  <si>
    <t>奖励性绩效工资（高于部分）人员经费</t>
  </si>
  <si>
    <t>530400241100002111864</t>
  </si>
  <si>
    <t>政府购买岗位临聘人员经费</t>
  </si>
  <si>
    <t>30199</t>
  </si>
  <si>
    <t>530400241100002112740</t>
  </si>
  <si>
    <t>差额拨款（自收自支单位）离退休人员生活补助经费</t>
  </si>
  <si>
    <t>530400241100002112761</t>
  </si>
  <si>
    <t>水利业务工作经费</t>
  </si>
  <si>
    <t>30216</t>
  </si>
  <si>
    <t>培训费</t>
  </si>
  <si>
    <t>30226</t>
  </si>
  <si>
    <t>劳务费</t>
  </si>
  <si>
    <t>30227</t>
  </si>
  <si>
    <t>委托业务费</t>
  </si>
  <si>
    <t>530400241100002113361</t>
  </si>
  <si>
    <t>玉溪市水利局遗属生活补助经费</t>
  </si>
  <si>
    <t>死亡抚恤</t>
  </si>
  <si>
    <t>530400241100002119424</t>
  </si>
  <si>
    <t>年终一次性奖金</t>
  </si>
  <si>
    <t>530400251100003842911</t>
  </si>
  <si>
    <t>物业管理费</t>
  </si>
  <si>
    <t>30209</t>
  </si>
  <si>
    <t>530400261100004966989</t>
  </si>
  <si>
    <t>职业年金经费</t>
  </si>
  <si>
    <t>机关事业单位职业年金缴费支出</t>
  </si>
  <si>
    <t>30109</t>
  </si>
  <si>
    <t>职业年金缴费</t>
  </si>
  <si>
    <t>530400261100005163941</t>
  </si>
  <si>
    <t>购买餐饮服务资金</t>
  </si>
  <si>
    <t>530400261100005164074</t>
  </si>
  <si>
    <t>医疗照顾人员门诊医疗费补助资金</t>
  </si>
  <si>
    <t>预算05-1表</t>
  </si>
  <si>
    <t>2026年部门项目支出预算表</t>
  </si>
  <si>
    <t>项目分类</t>
  </si>
  <si>
    <t>项目单位</t>
  </si>
  <si>
    <t>本年拨款</t>
  </si>
  <si>
    <t>单位资金</t>
  </si>
  <si>
    <t>其中：本次下达</t>
  </si>
  <si>
    <t>水土保持方案等行政审批事项评估评审专项资金</t>
  </si>
  <si>
    <t>事业发展类</t>
  </si>
  <si>
    <t>530400200000000000314</t>
  </si>
  <si>
    <t>水利行业业务管理</t>
  </si>
  <si>
    <t>市级水资源管理经费</t>
  </si>
  <si>
    <t>民生类</t>
  </si>
  <si>
    <t>530400210000000631662</t>
  </si>
  <si>
    <t>水资源节约管理与保护</t>
  </si>
  <si>
    <t>星云湖、杞麓湖生态补水专项资金</t>
  </si>
  <si>
    <t>530400221100000951884</t>
  </si>
  <si>
    <t>水体</t>
  </si>
  <si>
    <t>大矣资农田淹没大米赔偿资金</t>
  </si>
  <si>
    <t>530400251100003553270</t>
  </si>
  <si>
    <t>39999</t>
  </si>
  <si>
    <t>东风水库水体养殖补偿专项资金</t>
  </si>
  <si>
    <t>530400251100003554868</t>
  </si>
  <si>
    <t>2024年第五批省预算内（玉溪市新元灌区工程+三湖灌区工程）前期工作经费</t>
  </si>
  <si>
    <t>530400251100003956203</t>
  </si>
  <si>
    <t>水利前期工作</t>
  </si>
  <si>
    <t>30905</t>
  </si>
  <si>
    <t>基础设施建设</t>
  </si>
  <si>
    <t>杞麓湖生态补水省级专项资金</t>
  </si>
  <si>
    <t>530400251100004296966</t>
  </si>
  <si>
    <t>2025年星云湖、杞麓湖生态补水资金</t>
  </si>
  <si>
    <t>530400251100004651376</t>
  </si>
  <si>
    <t>归还代垫除险加固市级配套资金</t>
  </si>
  <si>
    <t>530400261100004898418</t>
  </si>
  <si>
    <t>水利工程建设</t>
  </si>
  <si>
    <t>东风水库水土保持专项资金</t>
  </si>
  <si>
    <t>530400261100004903642</t>
  </si>
  <si>
    <t>水土保持</t>
  </si>
  <si>
    <t>提前下达2026年中央水利发展资金</t>
  </si>
  <si>
    <t>530400261100005164558</t>
  </si>
  <si>
    <t>农林水共同财政事权转移支付支出</t>
  </si>
  <si>
    <t>2026年国家水土保持重点工程省级配套资金</t>
  </si>
  <si>
    <t>专项业务类</t>
  </si>
  <si>
    <t>530400261100005202349</t>
  </si>
  <si>
    <t>提前下达2026年省级水利专项资金</t>
  </si>
  <si>
    <t>530400261100005222030</t>
  </si>
  <si>
    <t>农村水利</t>
  </si>
  <si>
    <t>2026年小型水库安全运行省级补助资金</t>
  </si>
  <si>
    <t>530400261100005270467</t>
  </si>
  <si>
    <t>水利工程运行与维护</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</si>
  <si>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</si>
  <si>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</si>
  <si>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</si>
  <si>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</si>
  <si>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</si>
  <si>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</si>
  <si>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</si>
  <si>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</si>
  <si>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</si>
  <si>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</si>
  <si>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</si>
  <si>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</si>
  <si>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</si>
  <si>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收回水面使用权4000亩，养殖权收回后，增加社区居民养殖总收入50万元；每位居民均能分到补助款，有利于社区居民安定团结，不发生投诉等社会问题；养殖过程为生态养殖，起到自然净化水质的作用，确保东风水库水质持续保持Ⅲ类；社区居民满意度达90%以上。</t>
  </si>
  <si>
    <t>产出指标</t>
  </si>
  <si>
    <t>数量指标</t>
  </si>
  <si>
    <t>收回水面使用权</t>
  </si>
  <si>
    <t>=</t>
  </si>
  <si>
    <t>4000</t>
  </si>
  <si>
    <t>亩</t>
  </si>
  <si>
    <t>定量指标</t>
  </si>
  <si>
    <t xml:space="preserve">反映收回水面使用权的情况。
</t>
  </si>
  <si>
    <t>效益指标</t>
  </si>
  <si>
    <t>经济效益</t>
  </si>
  <si>
    <t>大矣资社区居民增收额</t>
  </si>
  <si>
    <t>&gt;=</t>
  </si>
  <si>
    <t>50</t>
  </si>
  <si>
    <t>万元</t>
  </si>
  <si>
    <t>反应社区居民养殖总收入增加额。</t>
  </si>
  <si>
    <t>社会效益</t>
  </si>
  <si>
    <t>社区居民来库区偷捕鱼情况发生率</t>
  </si>
  <si>
    <t>0</t>
  </si>
  <si>
    <t>%</t>
  </si>
  <si>
    <t>反映社区居民投诉率。</t>
  </si>
  <si>
    <t>生态效益</t>
  </si>
  <si>
    <t>水库水质达标率</t>
  </si>
  <si>
    <t>类</t>
  </si>
  <si>
    <t>反映水库水质标准。</t>
  </si>
  <si>
    <t>满意度指标</t>
  </si>
  <si>
    <t>服务对象满意度</t>
  </si>
  <si>
    <t>满意度</t>
  </si>
  <si>
    <t>90</t>
  </si>
  <si>
    <t>反应社区居民满意度。</t>
  </si>
  <si>
    <t>按照《云南省财政厅关于提前下达2026年国家水土保持重点工程省级配套资金的通知》（云财农〔2025〕182号）此次下达的预算指标为实施新平县梅子箐小流域、元江县青木里小流域2件国家水土保持重点工程、新增水土流失治理面积37.60平方千米。</t>
  </si>
  <si>
    <t>小流域治理数量</t>
  </si>
  <si>
    <t>个</t>
  </si>
  <si>
    <t>反映小流域治理数量</t>
  </si>
  <si>
    <t>质量指标</t>
  </si>
  <si>
    <t>已建工程是否存在质量问题</t>
  </si>
  <si>
    <t>否</t>
  </si>
  <si>
    <t>定性指标</t>
  </si>
  <si>
    <t>反映工程是否存在质量问题</t>
  </si>
  <si>
    <t>时效指标</t>
  </si>
  <si>
    <t>截至2026年底， 投资完成比例</t>
  </si>
  <si>
    <t>80</t>
  </si>
  <si>
    <t>反映截至2026年底，投资完成比例</t>
  </si>
  <si>
    <t>水土流失综合治理面积</t>
  </si>
  <si>
    <t>37.6</t>
  </si>
  <si>
    <t>平方千米</t>
  </si>
  <si>
    <t>反映水土流失综合治理情况</t>
  </si>
  <si>
    <t>受益群众满意度</t>
  </si>
  <si>
    <t>反映受益群众满意度</t>
  </si>
  <si>
    <t>根据《红塔区李棋街道大矣资社区大米赔偿协议》，解决大、小矣资村因耕地面积减少而带来的粮食短缺问题，2026年项目目标为：1、提高蓄水水位到42米；2、购买大米数量100621.7公斤；3、确保东风水库水质达到III类标准；4、确保赔偿长期有效；5、社区居民满意度达90%以上。最终能增加有效库容，并减少因农田耕作形成的农业面源污染，有利于改善东风水库水质，水质保持稳定Ⅲ类，并呈现出逐步变好的趋势。每位居民均能分到补助款，有利于社区居民安定团结。</t>
  </si>
  <si>
    <t>提高蓄水水位到</t>
  </si>
  <si>
    <t>42</t>
  </si>
  <si>
    <t>米</t>
  </si>
  <si>
    <t>提高蓄水水位到42米</t>
  </si>
  <si>
    <t>为社区居民提供粮食保障</t>
  </si>
  <si>
    <t>100621.7</t>
  </si>
  <si>
    <t>公斤</t>
  </si>
  <si>
    <t>一定程度上解决了村民的粮食问题。</t>
  </si>
  <si>
    <t>大米发放及时率</t>
  </si>
  <si>
    <t>100</t>
  </si>
  <si>
    <t>反映大米发放及时率</t>
  </si>
  <si>
    <t>水质达到</t>
  </si>
  <si>
    <t>减少农田耕作导致的面源污染，改善东风水库水质起到一定作用。</t>
  </si>
  <si>
    <t>可持续影响</t>
  </si>
  <si>
    <t>长期有效</t>
  </si>
  <si>
    <t>是</t>
  </si>
  <si>
    <t>社区居民安定团结，满足社会发展需求。</t>
  </si>
  <si>
    <t>社区居民满意度指标</t>
  </si>
  <si>
    <t>很满意</t>
  </si>
  <si>
    <t>玉溪市水利局水土保持方案评审、建设项目水资源论证评审、洪水影响评价评审三项行政审批项目技术审查，不再要求申请人提供水资源论证报告技术评审意见，由审批部门委托有关机构开展技术评审。 支出目标开展水土保持方案评审、建设项目水资源论证评审、洪水影响评价评审三项行政审批项目技术审查，合同约定40宗以内4950元/项，超40宗以包干价198000元完成全部审查工作。行政审批事项报批完成率100%，项目建设实施单位费用减免率100%，通过问卷调查项目业主满意度为90%以上。费用按实际采购单价和实际完成件数，由市水利局按季度与中标单位结算支付。26年预算申请金额10万元整。</t>
  </si>
  <si>
    <t>评审水土保持方案评审</t>
  </si>
  <si>
    <t>件</t>
  </si>
  <si>
    <t>反映生产建设项目水土保持方案数量。</t>
  </si>
  <si>
    <t>建设项目水资源论证评审</t>
  </si>
  <si>
    <t>反映建设项目水资源论证评审数量</t>
  </si>
  <si>
    <t>洪水影响评价评审</t>
  </si>
  <si>
    <t>反映洪水影响评价评审数量</t>
  </si>
  <si>
    <t>审批事项报批完成率</t>
  </si>
  <si>
    <t>反映审批事项报批完成情况，审批事项报批完成率=申请审批的项目数/实际完成审批的项目数*100%。</t>
  </si>
  <si>
    <t>项目建设实施单位费用减免率</t>
  </si>
  <si>
    <t>反映项目建设实施单位费用减免比例</t>
  </si>
  <si>
    <t>反映项目申请人满意度</t>
  </si>
  <si>
    <t>1.水电站生态流量监控维护：对我市水电站生态流量进行维护监控。
2.地下水监控系统维护费用：开展地下水监控系统维护，监测我市地下水水位、水温，有效保护我市地下水。
3.泉水监测：开展泉水流量监测，计划监测泉水点位30个，属于重要饮用水水源地的泉眼每月检测1次，其他泉眼每个季度检测1次。
4.水利稽察：2026年度开展水利工程项目稽察2件。每件项目检查时间为1周，派出专家8名。
5.农田灌溉水有效利用系数测算技术服务：完成玉溪市年度农田灌溉水有效利用系数测算分析工作和测算成果上报。
6.《玉溪市泉域水资源保护条例》立法工作：完成《玉溪市泉域水资源保护条例（草案）》（初稿）起草工作任务，并将《玉溪市泉域水资源保护条例（草案）》报省人大审批。</t>
  </si>
  <si>
    <t>完成泉水流量监测</t>
  </si>
  <si>
    <t>30</t>
  </si>
  <si>
    <t>开展泉水流量监测，计划监测泉水点位30个，属于重要饮用水水源地的泉眼每月检测1次，其他泉眼每个季度检测1次。</t>
  </si>
  <si>
    <t>农田水利用系数编制</t>
  </si>
  <si>
    <t>1.00</t>
  </si>
  <si>
    <t>项</t>
  </si>
  <si>
    <t>反映农田水利用系数编制情况</t>
  </si>
  <si>
    <t>地下水监测报告</t>
  </si>
  <si>
    <t>反映地下水监测报告的完成情况。</t>
  </si>
  <si>
    <t>租用生态流量监控平台</t>
  </si>
  <si>
    <t>反映租用生态流量监控平台数量</t>
  </si>
  <si>
    <t>完成《玉溪市泉域水资源保护条例》立法工作</t>
  </si>
  <si>
    <t>反映《玉溪市泉域水资源保护条例（草案）》（初稿）起草工作任务情况。</t>
  </si>
  <si>
    <t>水利工程项目稽察</t>
  </si>
  <si>
    <t>反映水利工程项目稽察</t>
  </si>
  <si>
    <t>验收合格率</t>
  </si>
  <si>
    <t>反映工程验收合格情况</t>
  </si>
  <si>
    <t>立法成果采纳率</t>
  </si>
  <si>
    <t>反映立法成果是否被采纳</t>
  </si>
  <si>
    <t>监测设备全年正常运转</t>
  </si>
  <si>
    <t>反映生态流量监控、地下水监测等设备是否正常发挥效益。</t>
  </si>
  <si>
    <t>群众满意度</t>
  </si>
  <si>
    <t>问卷调查</t>
  </si>
  <si>
    <t>对各县（市、区）主要用于农业水价综合改革精准补贴和节水奖励的用水对象进行奖补，切实巩固改革成果，强化督促资金使用效率、水价机制形成、资金兑付进度等工作，达到地区用水总量控制下的节水目标、奖补用水主体缴纳水费等效益，，保证受益群众满意度，进而巩固提升改革任务，保障工程良性运行。</t>
  </si>
  <si>
    <t>主要用于精准补贴和节水奖励的比例</t>
  </si>
  <si>
    <t>反映用于精准补贴和节水奖励的资金比例</t>
  </si>
  <si>
    <t>截至2026年12月底兑付完成比例</t>
  </si>
  <si>
    <t>反映截至2026年12月底兑付完成比例</t>
  </si>
  <si>
    <t>奖补用水主体水费缴纳比例</t>
  </si>
  <si>
    <t>反映用水主体水费缴纳比例</t>
  </si>
  <si>
    <t>节水目标实现情况（是否完成地区用水总量控制）</t>
  </si>
  <si>
    <t>反映节水目标实现情况（是否完成地区用水总量控制）</t>
  </si>
  <si>
    <t>收益群众满意度</t>
  </si>
  <si>
    <t>95</t>
  </si>
  <si>
    <t>反映通过问卷调查测算群众满意度。</t>
  </si>
  <si>
    <t>按照《云南省财政厅 云南省水利厅关于提前下达 2026 年水利发展资金预算的通知》（云财农〔2025〕167 号）要求，此次下达的预算指标，主要用于开展9个县（市、区）山洪灾害防治及设施维修养护、农村饮水工程维修养护62个、小型水库工程维修养护座数318座、水土流失综合治理37.6平方公里、受益群众满意度达90%以上。</t>
  </si>
  <si>
    <t>实施山洪灾害防治县数</t>
  </si>
  <si>
    <t>反映实施山洪灾害防治县数</t>
  </si>
  <si>
    <t>农村供水工程维修养护数量</t>
  </si>
  <si>
    <t>62</t>
  </si>
  <si>
    <t>处</t>
  </si>
  <si>
    <t>反映农村供水工程维修养护数量</t>
  </si>
  <si>
    <t>小型水库工程维修养护座数</t>
  </si>
  <si>
    <t>318</t>
  </si>
  <si>
    <t>座</t>
  </si>
  <si>
    <t>反映小型水库工程维修养护座数</t>
  </si>
  <si>
    <t>山洪灾害防治设施维修养护县数</t>
  </si>
  <si>
    <t>反映山洪灾害防治设施维修养护县数</t>
  </si>
  <si>
    <t>截至2027年6月底，完工项目初步验收率</t>
  </si>
  <si>
    <t>反映截至2027年6月底，完工项目初步验收率</t>
  </si>
  <si>
    <t>工程验收合格率</t>
  </si>
  <si>
    <t xml:space="preserve">反映工程验收情况
</t>
  </si>
  <si>
    <t>截至2026年底，投资完成比例</t>
  </si>
  <si>
    <t>截至2027年6月底，投资完成比例</t>
  </si>
  <si>
    <t>反映截至2026年6月底投资完成比例</t>
  </si>
  <si>
    <t>山洪灾害防治保护人口数量</t>
  </si>
  <si>
    <t>4.48</t>
  </si>
  <si>
    <t>万人</t>
  </si>
  <si>
    <t>反映山洪灾害防治保护人口数量</t>
  </si>
  <si>
    <t>农村供水工程维修养护覆盖服务人口</t>
  </si>
  <si>
    <t>9.68</t>
  </si>
  <si>
    <t>反映农村供水工程维修养护覆盖服务人口</t>
  </si>
  <si>
    <t>其他水利工程设施维修养护覆盖服务人口</t>
  </si>
  <si>
    <t>10.08</t>
  </si>
  <si>
    <t>反映其他水利工程设施维修养护覆盖服务人口</t>
  </si>
  <si>
    <t>平方公里</t>
  </si>
  <si>
    <t>反映水土流失综合治理面积</t>
  </si>
  <si>
    <t>已建工程是否良性运行</t>
  </si>
  <si>
    <t>反映已建工程是否良性运行</t>
  </si>
  <si>
    <t>工程是否达到设计使用年限</t>
  </si>
  <si>
    <t>反映工程是否达到设计使用年限</t>
  </si>
  <si>
    <t>做好水源保护区水土保持林种植工程，控制东风水库周围出现水土流失，保护和改善水库周围生态环境，从而提升水库生态系统功能，确保东风水库库区水质达到《地表水环境质量标准》Ⅲ类水的标准，实现东风水库饮用水水源安全目的，确保饮用水安全的工作，有效改善东风水库水质。
年度绩效目标：水土保持林种植≥435棵，工程验收合格率达到100%，东风水库库区水质达到《地表水环境质量标准》Ⅲ类水的标准，确保东风水库饮用水安全，受益人群满意度达90%以上。</t>
  </si>
  <si>
    <t>工程总量</t>
  </si>
  <si>
    <t>435</t>
  </si>
  <si>
    <t>棵</t>
  </si>
  <si>
    <t>反映水土保持林种植树木数量</t>
  </si>
  <si>
    <t>安全事故发生率</t>
  </si>
  <si>
    <t>反映东风水库水质情况。</t>
  </si>
  <si>
    <t>工程质量达标</t>
  </si>
  <si>
    <t>工程验收质量，反映安全鉴定符合验收要求</t>
  </si>
  <si>
    <t>设计功能实现率</t>
  </si>
  <si>
    <t>反映中心城区供水水质安全情况。</t>
  </si>
  <si>
    <t>受益人群满意度</t>
  </si>
  <si>
    <t xml:space="preserve">反映周边群众对设施建设的满意度。
</t>
  </si>
  <si>
    <t>2026年度完成129座小型水库维修养护项目和58座小型水库安全监测设施项目。</t>
  </si>
  <si>
    <t>小型水库维修养护</t>
  </si>
  <si>
    <t>129</t>
  </si>
  <si>
    <t>完成129座小型水库维修养护项目</t>
  </si>
  <si>
    <t>小型水库安全监测设施</t>
  </si>
  <si>
    <t>58</t>
  </si>
  <si>
    <t>完成58座小型水库安全监测设施项目</t>
  </si>
  <si>
    <t>工程验收合格率100%</t>
  </si>
  <si>
    <t>截至2026年底，投资完成比例等于大于80%</t>
  </si>
  <si>
    <t>小型水库维修养护项目覆盖服务人口</t>
  </si>
  <si>
    <t>1.44</t>
  </si>
  <si>
    <t>人</t>
  </si>
  <si>
    <t>小型水库维修养护项目覆盖服务人口1.44万人</t>
  </si>
  <si>
    <t>安排下达3个除险加固工程市级配套资金，其中，红塔区西河一库水库除险加固工程21万元、新平县猴进水库除险加固工程12万元、峨山县新村水库除险加固工程4万元；及时归还代垫资金37万元并上缴市财政；避免资金损失浪费；归还代垫资金县区满意度达90%。项目的绩效目标与部门整体支出绩效目标相符。</t>
  </si>
  <si>
    <t>反映项目建设件数。</t>
  </si>
  <si>
    <t>主体工程完成率</t>
  </si>
  <si>
    <t>37</t>
  </si>
  <si>
    <t>反映归还代垫金额。</t>
  </si>
  <si>
    <t>工期控制率</t>
  </si>
  <si>
    <t>反映资金归还是否及时。</t>
  </si>
  <si>
    <t>有效避免资金损失浪费</t>
  </si>
  <si>
    <t>反映是否及时收回市水利局代垫资金37万元并上缴财政。</t>
  </si>
  <si>
    <t>反应归还市水利局代垫资金的三个县区满意度</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</si>
  <si>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</si>
  <si>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</si>
  <si>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</si>
  <si>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</si>
  <si>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</si>
  <si>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</si>
  <si>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</si>
  <si>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</si>
  <si>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</si>
  <si>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</si>
  <si>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</si>
  <si>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</si>
  <si>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</si>
  <si>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</si>
  <si>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</si>
  <si>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</si>
  <si>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车辆维修服务</t>
  </si>
  <si>
    <t>批</t>
  </si>
  <si>
    <t>车辆保险</t>
  </si>
  <si>
    <t>年</t>
  </si>
  <si>
    <t>车辆燃油服务</t>
  </si>
  <si>
    <t>购买复印纸</t>
  </si>
  <si>
    <t>份</t>
  </si>
  <si>
    <t>文件柜</t>
  </si>
  <si>
    <t>生态流量监控平台服务费</t>
  </si>
  <si>
    <t>地下水监测服务</t>
  </si>
  <si>
    <t>物业管理服务</t>
  </si>
  <si>
    <t>预算08表</t>
  </si>
  <si>
    <t>2026年部门政府购买服务预算表</t>
  </si>
  <si>
    <t>政府购买服务项目</t>
  </si>
  <si>
    <t>政府购买服务目录</t>
  </si>
  <si>
    <t>水土保持方案等行政审批评估评审服务</t>
  </si>
  <si>
    <t>B0701 评审服务</t>
  </si>
  <si>
    <t>生态流量监控平台服务</t>
  </si>
  <si>
    <t>A1703 监测服务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</si>
  <si>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</si>
  <si>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</si>
  <si>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</si>
  <si>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</si>
  <si>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</si>
  <si>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</si>
  <si>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</si>
  <si>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</si>
  <si>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</si>
  <si>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</si>
  <si>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</si>
  <si>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</si>
  <si>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</si>
  <si>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</si>
  <si>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</si>
  <si>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</si>
  <si>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</si>
  <si>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</si>
  <si>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</si>
  <si>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</si>
  <si>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</si>
  <si>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</si>
  <si>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</si>
  <si>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</si>
  <si>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</si>
  <si>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</si>
  <si>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</si>
  <si>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A05010502 文件柜</t>
  </si>
  <si>
    <t>对开玻中二抽柜</t>
  </si>
  <si>
    <t>组</t>
  </si>
  <si>
    <t>大五节文件柜</t>
  </si>
  <si>
    <t>预算11表</t>
  </si>
  <si>
    <t>2026年上级补助项目支出预算表</t>
  </si>
  <si>
    <t>上级补助</t>
  </si>
  <si>
    <t>预算12表</t>
  </si>
  <si>
    <t>2026年部门项目支出中期规划预算表</t>
  </si>
  <si>
    <t>项目级次</t>
  </si>
  <si>
    <t>2026年</t>
  </si>
  <si>
    <t>2027年</t>
  </si>
  <si>
    <t>2028年</t>
  </si>
  <si>
    <t>322 民生类</t>
  </si>
  <si>
    <t>下级</t>
  </si>
  <si>
    <t>313 事业发展类</t>
  </si>
  <si>
    <t>本级</t>
  </si>
  <si>
    <t>312 民生类</t>
  </si>
  <si>
    <t/>
  </si>
  <si>
    <t>上年结转结余</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</si>
</sst>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hh:mm:ss"/>
    <numFmt numFmtId="178" formatCode="yyyy/mm/dd"/>
    <numFmt numFmtId="179" formatCode="yyyy/mm/dd\ hh:mm:ss"/>
    <numFmt numFmtId="180" formatCode="#,##0;\-#,##0;;@"/>
  </numFmts>
  <fonts count="27">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9"/>
      <name val="宋体"/>
      <charset val="134"/>
      <scheme val="minor"/>
    </font>
    <font>
      <sz val="9"/>
      <name val="宋体"/>
      <family val="3"/>
      <charset val="134"/>
    </font>
    <font>
      <sz val="9"/>
      <name val="宋体"/>
      <family val="3"/>
      <charset val="134"/>
      <scheme val="minor"/>
    </font>
    <font>
      <sz val="11"/>
      <name val="宋体"/>
      <family val="3"/>
      <charset val="134"/>
      <scheme val="minor"/>
    </font>
    <font>
      <sz val="9.75"/>
      <name val="宋体"/>
      <family val="3"/>
      <charset val="134"/>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9">
    <xf numFmtId="0" fontId="0" fillId="0" borderId="0">
      <alignment vertical="top"/>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200">
    <xf numFmtId="0" fontId="0" fillId="0" borderId="0" xfId="0">
      <alignment vertical="top"/>
    </xf>
    <xf numFmtId="0" fontId="4" fillId="0" borderId="0" xfId="0" applyFont="1" applyAlignment="1"/>
    <xf numFmtId="0" fontId="5" fillId="0" borderId="0" xfId="0" applyFont="1" applyAlignment="1" applyProtection="1">
      <alignment horizontal="right"/>
      <protection locked="0"/>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2" applyFont="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2" applyFo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0" xfId="0" applyFont="1" applyAlignment="1" applyProtection="1">
      <alignment horizontal="right"/>
      <protection locked="0"/>
    </xf>
    <xf numFmtId="0" fontId="9" fillId="0" borderId="2" xfId="0" applyFont="1" applyBorder="1" applyAlignment="1">
      <alignment horizontal="center" vertical="center"/>
    </xf>
    <xf numFmtId="0" fontId="9" fillId="0" borderId="7" xfId="0" applyFont="1" applyBorder="1" applyAlignment="1" applyProtection="1">
      <alignment horizontal="center" vertical="center"/>
      <protection locked="0"/>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4" fillId="0" borderId="0" xfId="0" applyFont="1" applyAlignment="1">
      <alignment wrapText="1"/>
    </xf>
    <xf numFmtId="0" fontId="10" fillId="0" borderId="0" xfId="0" applyFont="1" applyAlignment="1">
      <alignment wrapText="1"/>
    </xf>
    <xf numFmtId="0" fontId="9" fillId="0" borderId="8" xfId="0" applyFont="1" applyBorder="1" applyAlignment="1">
      <alignment horizontal="center" vertical="center" wrapText="1"/>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8" applyFont="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Alignment="1">
      <alignment horizontal="right"/>
    </xf>
    <xf numFmtId="0" fontId="19" fillId="0" borderId="0" xfId="0" applyFont="1" applyAlignment="1"/>
    <xf numFmtId="0" fontId="10" fillId="0" borderId="0" xfId="0" applyFont="1" applyAlignment="1">
      <alignment horizontal="right" vertical="center"/>
    </xf>
    <xf numFmtId="0" fontId="10" fillId="0" borderId="0" xfId="0" applyFont="1" applyAlignment="1">
      <alignment horizontal="right"/>
    </xf>
    <xf numFmtId="176" fontId="7" fillId="0" borderId="7" xfId="3" applyFont="1">
      <alignment horizontal="right" vertical="center"/>
    </xf>
    <xf numFmtId="0" fontId="3" fillId="0" borderId="0" xfId="0" applyFont="1" applyAlignment="1" applyProtection="1">
      <alignment horizontal="right" vertical="center"/>
      <protection locked="0"/>
    </xf>
    <xf numFmtId="49" fontId="10" fillId="0" borderId="0" xfId="0" applyNumberFormat="1" applyFont="1" applyAlignment="1"/>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lignment vertical="top"/>
    </xf>
    <xf numFmtId="49" fontId="11" fillId="0" borderId="7" xfId="2" applyAlignment="1">
      <alignment horizontal="right" vertical="center" wrapText="1"/>
    </xf>
    <xf numFmtId="49" fontId="11" fillId="0" borderId="7" xfId="2">
      <alignment horizontal="left" vertical="center" wrapText="1"/>
    </xf>
    <xf numFmtId="49" fontId="13" fillId="0" borderId="7" xfId="2" applyFont="1" applyAlignment="1">
      <alignment horizontal="center" vertical="center" wrapText="1"/>
    </xf>
    <xf numFmtId="49" fontId="11" fillId="0" borderId="7" xfId="2" applyAlignment="1">
      <alignment horizontal="center" vertical="center" wrapText="1"/>
    </xf>
    <xf numFmtId="176" fontId="11" fillId="0" borderId="7" xfId="2" applyNumberFormat="1" applyAlignment="1">
      <alignment horizontal="right" vertical="center" wrapText="1"/>
    </xf>
    <xf numFmtId="180" fontId="11" fillId="0" borderId="7" xfId="8" applyAlignment="1">
      <alignment horizontal="center" vertical="center" wrapText="1"/>
    </xf>
    <xf numFmtId="49" fontId="11" fillId="0" borderId="10" xfId="2" applyBorder="1" applyAlignment="1">
      <alignment horizontal="right" vertical="center" wrapText="1"/>
    </xf>
    <xf numFmtId="49" fontId="11" fillId="0" borderId="7" xfId="2" applyAlignment="1">
      <alignment horizontal="left" vertical="center" wrapText="1" indent="2"/>
    </xf>
    <xf numFmtId="49" fontId="11" fillId="0" borderId="7" xfId="2" applyAlignment="1">
      <alignment horizontal="left" vertical="center" wrapText="1" indent="4"/>
    </xf>
    <xf numFmtId="49" fontId="21" fillId="0" borderId="7" xfId="2" applyFont="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3">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xf numFmtId="176" fontId="23" fillId="0" borderId="7" xfId="0" applyNumberFormat="1" applyFont="1" applyBorder="1" applyAlignment="1">
      <alignment horizontal="left" vertical="center"/>
    </xf>
    <xf numFmtId="176" fontId="23" fillId="0" borderId="7" xfId="3" applyFont="1">
      <alignment horizontal="right" vertical="center"/>
    </xf>
    <xf numFmtId="49" fontId="23" fillId="0" borderId="7" xfId="2" applyFont="1">
      <alignment horizontal="left" vertical="center" wrapText="1"/>
    </xf>
    <xf numFmtId="176" fontId="23" fillId="0" borderId="7" xfId="0" applyNumberFormat="1" applyFont="1" applyBorder="1" applyAlignment="1">
      <alignment horizontal="right" vertical="center" wrapText="1"/>
    </xf>
    <xf numFmtId="0" fontId="25" fillId="0" borderId="0" xfId="0" applyFont="1">
      <alignment vertical="top"/>
    </xf>
    <xf numFmtId="49" fontId="23" fillId="0" borderId="7" xfId="2" applyFont="1" applyAlignment="1">
      <alignment horizontal="left" vertical="center" wrapText="1" indent="2"/>
    </xf>
    <xf numFmtId="49" fontId="23" fillId="0" borderId="7" xfId="2" applyFont="1" applyAlignment="1">
      <alignment horizontal="left" vertical="center" wrapText="1" indent="4"/>
    </xf>
    <xf numFmtId="49" fontId="23" fillId="0" borderId="7" xfId="0" applyNumberFormat="1" applyFont="1" applyBorder="1" applyAlignment="1">
      <alignment horizontal="left" vertical="center" wrapText="1"/>
    </xf>
    <xf numFmtId="49" fontId="11" fillId="0" borderId="7" xfId="2" applyAlignment="1">
      <alignment horizontal="right" vertical="center" wrapText="1"/>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11" fillId="0" borderId="7" xfId="2">
      <alignment horizontal="left" vertical="center" wrapText="1"/>
    </xf>
    <xf numFmtId="49" fontId="13" fillId="0" borderId="7" xfId="2" applyFont="1" applyAlignment="1">
      <alignment horizontal="center" vertical="center" wrapText="1"/>
    </xf>
    <xf numFmtId="49" fontId="20" fillId="0" borderId="7" xfId="2" applyFont="1" applyAlignment="1">
      <alignment horizontal="right" vertical="center" wrapText="1"/>
    </xf>
    <xf numFmtId="49" fontId="12" fillId="0" borderId="7" xfId="2" applyFont="1" applyAlignment="1">
      <alignment horizontal="center" vertical="center" wrapText="1"/>
    </xf>
    <xf numFmtId="49" fontId="11" fillId="0" borderId="10" xfId="2" applyBorder="1" applyAlignment="1">
      <alignment horizontal="right" vertical="center" wrapText="1"/>
    </xf>
    <xf numFmtId="49" fontId="11" fillId="0" borderId="7" xfId="2" applyAlignment="1">
      <alignment horizontal="center" vertical="center" wrapText="1"/>
    </xf>
    <xf numFmtId="49" fontId="13" fillId="0" borderId="7" xfId="0" applyNumberFormat="1" applyFont="1" applyBorder="1" applyAlignment="1">
      <alignment horizontal="center" vertical="center" wrapText="1"/>
    </xf>
    <xf numFmtId="0" fontId="8" fillId="0" borderId="0" xfId="0" applyFont="1" applyAlignment="1">
      <alignment horizontal="center" vertical="center"/>
    </xf>
    <xf numFmtId="0" fontId="3" fillId="0" borderId="0" xfId="0" applyFont="1" applyAlignment="1" applyProtection="1">
      <alignment horizontal="left" vertical="center"/>
      <protection locked="0"/>
    </xf>
    <xf numFmtId="0" fontId="7" fillId="0" borderId="0" xfId="0" applyFont="1" applyAlignment="1">
      <alignment horizontal="left"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49" fontId="7" fillId="0" borderId="7" xfId="2" applyFont="1">
      <alignment horizontal="left" vertical="center" wrapText="1"/>
    </xf>
    <xf numFmtId="0" fontId="17" fillId="0" borderId="0" xfId="0" applyFont="1" applyAlignment="1">
      <alignment horizontal="center" vertical="center"/>
    </xf>
    <xf numFmtId="0" fontId="8" fillId="0" borderId="0" xfId="0" applyFont="1" applyAlignment="1" applyProtection="1">
      <alignment horizontal="center" vertical="center"/>
      <protection locked="0"/>
    </xf>
    <xf numFmtId="0" fontId="0" fillId="0" borderId="0" xfId="0">
      <alignment vertical="top"/>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lignment wrapText="1"/>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pplyProtection="1">
      <alignment horizontal="right" vertical="center"/>
      <protection locked="0"/>
    </xf>
    <xf numFmtId="0" fontId="17"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xf numFmtId="0" fontId="9" fillId="0" borderId="3"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 fillId="0" borderId="0" xfId="0" applyFont="1" applyAlignment="1">
      <alignment horizontal="right" vertical="center" wrapText="1"/>
    </xf>
    <xf numFmtId="0" fontId="18" fillId="0" borderId="0" xfId="0" applyFont="1" applyAlignment="1" applyProtection="1">
      <alignment horizontal="right" vertical="center" wrapText="1"/>
      <protection locked="0"/>
    </xf>
    <xf numFmtId="0" fontId="18" fillId="0" borderId="0" xfId="0" applyFont="1" applyAlignment="1" applyProtection="1">
      <alignment horizontal="right" vertical="center"/>
      <protection locked="0"/>
    </xf>
    <xf numFmtId="0" fontId="18" fillId="0" borderId="0" xfId="0" applyFont="1" applyAlignment="1">
      <alignment horizontal="right" vertical="center" wrapText="1"/>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3" fillId="0" borderId="11" xfId="0" applyFont="1" applyBorder="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0" xfId="0" applyFont="1" applyAlignment="1">
      <alignment horizontal="right" wrapText="1"/>
    </xf>
    <xf numFmtId="0" fontId="10" fillId="0" borderId="0" xfId="0" applyFont="1" applyAlignment="1">
      <alignment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49" fontId="11" fillId="0" borderId="0" xfId="2" applyBorder="1" applyAlignment="1">
      <alignment horizontal="right" vertical="center" wrapText="1"/>
    </xf>
    <xf numFmtId="49" fontId="12" fillId="0" borderId="0" xfId="2" applyFont="1" applyBorder="1" applyAlignment="1">
      <alignment horizontal="center" vertical="center" wrapText="1"/>
    </xf>
    <xf numFmtId="49" fontId="11" fillId="0" borderId="0" xfId="2" applyBorder="1">
      <alignment horizontal="left" vertical="center" wrapText="1"/>
    </xf>
    <xf numFmtId="49" fontId="11" fillId="0" borderId="7" xfId="0" applyNumberFormat="1" applyFont="1" applyBorder="1" applyAlignment="1">
      <alignment horizontal="center" vertical="center" wrapText="1"/>
    </xf>
    <xf numFmtId="49" fontId="6" fillId="0" borderId="0" xfId="0" applyNumberFormat="1" applyFont="1" applyAlignment="1">
      <alignment horizontal="right" vertical="center"/>
    </xf>
    <xf numFmtId="0" fontId="4" fillId="0" borderId="0" xfId="0" applyFont="1" applyAlignment="1">
      <alignment horizontal="left" vertical="center"/>
    </xf>
    <xf numFmtId="0" fontId="9" fillId="0" borderId="4"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lignment horizontal="center" vertical="center"/>
    </xf>
    <xf numFmtId="0" fontId="1" fillId="0" borderId="0" xfId="0" applyFont="1" applyAlignment="1">
      <alignment horizontal="right" vertical="center"/>
    </xf>
    <xf numFmtId="49" fontId="1" fillId="0" borderId="0" xfId="0" applyNumberFormat="1" applyFont="1" applyAlignment="1">
      <alignment horizontal="right" vertical="center"/>
    </xf>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49" fontId="26" fillId="0" borderId="7" xfId="2" applyFont="1" applyAlignment="1">
      <alignment horizontal="center" vertical="center" wrapText="1"/>
    </xf>
  </cellXfs>
  <cellStyles count="9">
    <cellStyle name="DateStyle" xfId="5" xr:uid="{00000000-0005-0000-0000-000035000000}"/>
    <cellStyle name="DateTimeStyle" xfId="6" xr:uid="{00000000-0005-0000-0000-000036000000}"/>
    <cellStyle name="IntegralNumberStyle" xfId="8" xr:uid="{00000000-0005-0000-0000-000038000000}"/>
    <cellStyle name="MoneyStyle" xfId="3" xr:uid="{00000000-0005-0000-0000-000033000000}"/>
    <cellStyle name="NumberStyle" xfId="1" xr:uid="{00000000-0005-0000-0000-000031000000}"/>
    <cellStyle name="PercentStyle" xfId="7" xr:uid="{00000000-0005-0000-0000-000037000000}"/>
    <cellStyle name="TextStyle" xfId="2" xr:uid="{00000000-0005-0000-0000-000032000000}"/>
    <cellStyle name="TimeStyle" xfId="4" xr:uid="{00000000-0005-0000-0000-000034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D20"/>
  <sheetViews>
    <sheetView showZeros="0" workbookViewId="0">
      <selection activeCell="B16" sqref="B16:B18"/>
    </sheetView>
  </sheetViews>
  <sheetFormatPr defaultColWidth="8.81640625" defaultRowHeight="15" customHeight="1"/>
  <cols>
    <col min="1" max="2" width="28.54296875" customWidth="1"/>
    <col min="3" max="3" width="35.7265625" customWidth="1"/>
    <col min="4" max="4" width="28.54296875" customWidth="1"/>
  </cols>
  <sheetData>
    <row r="1" spans="1:4" ht="18.75" customHeight="1">
      <c r="A1" s="87" t="s">
        <v>0</v>
      </c>
      <c r="B1" s="88"/>
      <c r="C1" s="88"/>
      <c r="D1" s="88"/>
    </row>
    <row r="2" spans="1:4" ht="28.5" customHeight="1">
      <c r="A2" s="89" t="s">
        <v>1</v>
      </c>
      <c r="B2" s="89"/>
      <c r="C2" s="89"/>
      <c r="D2" s="89"/>
    </row>
    <row r="3" spans="1:4" ht="18.75" customHeight="1">
      <c r="A3" s="90" t="str">
        <f>"单位名称："&amp;"玉溪市水利局"</f>
        <v>单位名称：玉溪市水利局</v>
      </c>
      <c r="B3" s="90"/>
      <c r="C3" s="90"/>
      <c r="D3" s="64" t="s">
        <v>2</v>
      </c>
    </row>
    <row r="4" spans="1:4" ht="18.75" customHeight="1">
      <c r="A4" s="91" t="s">
        <v>3</v>
      </c>
      <c r="B4" s="91"/>
      <c r="C4" s="91" t="s">
        <v>4</v>
      </c>
      <c r="D4" s="91"/>
    </row>
    <row r="5" spans="1:4" ht="18.75" customHeight="1">
      <c r="A5" s="66" t="s">
        <v>5</v>
      </c>
      <c r="B5" s="66" t="s">
        <v>6</v>
      </c>
      <c r="C5" s="66" t="s">
        <v>7</v>
      </c>
      <c r="D5" s="66" t="s">
        <v>6</v>
      </c>
    </row>
    <row r="6" spans="1:4" ht="18.75" customHeight="1">
      <c r="A6" s="65" t="s">
        <v>8</v>
      </c>
      <c r="B6" s="80">
        <v>122045400.98</v>
      </c>
      <c r="C6" s="77" t="str">
        <f>"一"&amp;"、"&amp;"社会保障和就业支出"</f>
        <v>一、社会保障和就业支出</v>
      </c>
      <c r="D6" s="76">
        <v>5919868.7999999998</v>
      </c>
    </row>
    <row r="7" spans="1:4" ht="18.75" customHeight="1">
      <c r="A7" s="65" t="s">
        <v>9</v>
      </c>
      <c r="B7" s="76"/>
      <c r="C7" s="77" t="str">
        <f>"二"&amp;"、"&amp;"卫生健康支出"</f>
        <v>二、卫生健康支出</v>
      </c>
      <c r="D7" s="76">
        <v>1549440.84</v>
      </c>
    </row>
    <row r="8" spans="1:4" ht="18.75" customHeight="1">
      <c r="A8" s="65" t="s">
        <v>10</v>
      </c>
      <c r="B8" s="76"/>
      <c r="C8" s="77" t="str">
        <f>"一"&amp;"、"&amp;"节能环保支出"</f>
        <v>一、节能环保支出</v>
      </c>
      <c r="D8" s="76">
        <v>12319287.41</v>
      </c>
    </row>
    <row r="9" spans="1:4" ht="18.75" customHeight="1">
      <c r="A9" s="65" t="s">
        <v>11</v>
      </c>
      <c r="B9" s="76"/>
      <c r="C9" s="77" t="str">
        <f>"三"&amp;"、"&amp;"农林水支出"</f>
        <v>三、农林水支出</v>
      </c>
      <c r="D9" s="76">
        <v>32370871.34</v>
      </c>
    </row>
    <row r="10" spans="1:4" ht="18.75" customHeight="1">
      <c r="A10" s="65" t="s">
        <v>12</v>
      </c>
      <c r="B10" s="76"/>
      <c r="C10" s="77" t="str">
        <f>"四"&amp;"、"&amp;"住房保障支出"</f>
        <v>四、住房保障支出</v>
      </c>
      <c r="D10" s="76">
        <v>990120</v>
      </c>
    </row>
    <row r="11" spans="1:4" ht="18.75" customHeight="1">
      <c r="A11" s="65" t="s">
        <v>13</v>
      </c>
      <c r="B11" s="76"/>
      <c r="C11" s="79" t="str">
        <f>"五"&amp;"、"&amp;"转移性支出"</f>
        <v>五、转移性支出</v>
      </c>
      <c r="D11" s="80">
        <v>86820000</v>
      </c>
    </row>
    <row r="12" spans="1:4" ht="18.75" customHeight="1">
      <c r="A12" s="65" t="s">
        <v>14</v>
      </c>
      <c r="B12" s="76"/>
      <c r="C12" s="65"/>
      <c r="D12" s="65"/>
    </row>
    <row r="13" spans="1:4" ht="18.75" customHeight="1">
      <c r="A13" s="65" t="s">
        <v>15</v>
      </c>
      <c r="B13" s="76"/>
      <c r="C13" s="65"/>
      <c r="D13" s="65"/>
    </row>
    <row r="14" spans="1:4" ht="18.75" customHeight="1">
      <c r="A14" s="65" t="s">
        <v>16</v>
      </c>
      <c r="B14" s="76"/>
      <c r="C14" s="65"/>
      <c r="D14" s="65"/>
    </row>
    <row r="15" spans="1:4" ht="18.75" customHeight="1">
      <c r="A15" s="65" t="s">
        <v>17</v>
      </c>
      <c r="B15" s="76"/>
      <c r="C15" s="65"/>
      <c r="D15" s="65"/>
    </row>
    <row r="16" spans="1:4" ht="18.75" customHeight="1">
      <c r="A16" s="78" t="s">
        <v>18</v>
      </c>
      <c r="B16" s="80">
        <v>122045400.98</v>
      </c>
      <c r="C16" s="78" t="s">
        <v>19</v>
      </c>
      <c r="D16" s="76">
        <f>SUM(D6:D11)</f>
        <v>139969588.38999999</v>
      </c>
    </row>
    <row r="17" spans="1:4" ht="18.75" customHeight="1">
      <c r="A17" s="73" t="s">
        <v>20</v>
      </c>
      <c r="B17" s="65"/>
      <c r="C17" s="73" t="s">
        <v>21</v>
      </c>
      <c r="D17" s="65"/>
    </row>
    <row r="18" spans="1:4" ht="18.75" customHeight="1">
      <c r="A18" s="23" t="s">
        <v>22</v>
      </c>
      <c r="B18" s="76">
        <v>17924187.41</v>
      </c>
      <c r="C18" s="23" t="s">
        <v>22</v>
      </c>
      <c r="D18" s="76"/>
    </row>
    <row r="19" spans="1:4" ht="18.75" customHeight="1">
      <c r="A19" s="23" t="s">
        <v>23</v>
      </c>
      <c r="B19" s="76"/>
      <c r="C19" s="23" t="s">
        <v>23</v>
      </c>
      <c r="D19" s="76"/>
    </row>
    <row r="20" spans="1:4" ht="18.75" customHeight="1">
      <c r="A20" s="78" t="s">
        <v>24</v>
      </c>
      <c r="B20" s="76">
        <f>SUM(B16:B18)</f>
        <v>139969588.39000002</v>
      </c>
      <c r="C20" s="78" t="s">
        <v>25</v>
      </c>
      <c r="D20" s="76">
        <v>139969588.38999999</v>
      </c>
    </row>
  </sheetData>
  <mergeCells count="5">
    <mergeCell ref="A1:D1"/>
    <mergeCell ref="A2:D2"/>
    <mergeCell ref="A3:C3"/>
    <mergeCell ref="A4:B4"/>
    <mergeCell ref="C4:D4"/>
  </mergeCells>
  <phoneticPr fontId="22" type="noConversion"/>
  <pageMargins left="0.75" right="0.75" top="1" bottom="1" header="0.5" footer="0.5"/>
  <pageSetup pageOrder="overThenDown"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sheetPr>
  <dimension ref="A1:F8"/>
  <sheetViews>
    <sheetView showZeros="0" workbookViewId="0"/>
  </sheetViews>
  <sheetFormatPr defaultColWidth="9.08984375" defaultRowHeight="14.25" customHeight="1"/>
  <cols>
    <col min="1" max="1" width="29" customWidth="1"/>
    <col min="2" max="2" width="28.6328125" customWidth="1"/>
    <col min="3" max="3" width="31.6328125" customWidth="1"/>
    <col min="4" max="6" width="33.453125" customWidth="1"/>
  </cols>
  <sheetData>
    <row r="1" spans="1:6" ht="15.75" customHeight="1">
      <c r="B1" s="54"/>
      <c r="F1" s="55" t="s">
        <v>525</v>
      </c>
    </row>
    <row r="2" spans="1:6" ht="28.5" customHeight="1">
      <c r="A2" s="97" t="s">
        <v>526</v>
      </c>
      <c r="B2" s="97"/>
      <c r="C2" s="97"/>
      <c r="D2" s="97"/>
      <c r="E2" s="97"/>
      <c r="F2" s="97"/>
    </row>
    <row r="3" spans="1:6" ht="15" customHeight="1">
      <c r="A3" s="119" t="str">
        <f>"单位名称："&amp;"玉溪市水利局"</f>
        <v>单位名称：玉溪市水利局</v>
      </c>
      <c r="B3" s="120"/>
      <c r="C3" s="120"/>
      <c r="D3" s="121"/>
      <c r="E3" s="121"/>
      <c r="F3" s="56" t="s">
        <v>527</v>
      </c>
    </row>
    <row r="4" spans="1:6" ht="18.75" customHeight="1">
      <c r="A4" s="126" t="s">
        <v>139</v>
      </c>
      <c r="B4" s="126" t="s">
        <v>67</v>
      </c>
      <c r="C4" s="126" t="s">
        <v>68</v>
      </c>
      <c r="D4" s="122" t="s">
        <v>528</v>
      </c>
      <c r="E4" s="123"/>
      <c r="F4" s="123"/>
    </row>
    <row r="5" spans="1:6" ht="30" customHeight="1">
      <c r="A5" s="127"/>
      <c r="B5" s="127"/>
      <c r="C5" s="127"/>
      <c r="D5" s="11" t="s">
        <v>30</v>
      </c>
      <c r="E5" s="14" t="s">
        <v>71</v>
      </c>
      <c r="F5" s="14" t="s">
        <v>72</v>
      </c>
    </row>
    <row r="6" spans="1:6" ht="16.5" customHeight="1">
      <c r="A6" s="14">
        <v>1</v>
      </c>
      <c r="B6" s="14">
        <v>2</v>
      </c>
      <c r="C6" s="14">
        <v>3</v>
      </c>
      <c r="D6" s="14">
        <v>4</v>
      </c>
      <c r="E6" s="14">
        <v>5</v>
      </c>
      <c r="F6" s="14">
        <v>6</v>
      </c>
    </row>
    <row r="7" spans="1:6" ht="20.25" customHeight="1">
      <c r="A7" s="15"/>
      <c r="B7" s="15"/>
      <c r="C7" s="15"/>
      <c r="D7" s="7"/>
      <c r="E7" s="57"/>
      <c r="F7" s="57"/>
    </row>
    <row r="8" spans="1:6" ht="17.25" customHeight="1">
      <c r="A8" s="124" t="s">
        <v>322</v>
      </c>
      <c r="B8" s="125"/>
      <c r="C8" s="125" t="s">
        <v>322</v>
      </c>
      <c r="D8" s="57"/>
      <c r="E8" s="57"/>
      <c r="F8" s="57"/>
    </row>
  </sheetData>
  <mergeCells count="7">
    <mergeCell ref="A2:F2"/>
    <mergeCell ref="A3:E3"/>
    <mergeCell ref="D4:F4"/>
    <mergeCell ref="A8:C8"/>
    <mergeCell ref="A4:A5"/>
    <mergeCell ref="B4:B5"/>
    <mergeCell ref="C4:C5"/>
  </mergeCells>
  <phoneticPr fontId="24"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sheetPr>
  <dimension ref="A1:Q20"/>
  <sheetViews>
    <sheetView showZeros="0" workbookViewId="0">
      <selection sqref="A1:Q1"/>
    </sheetView>
  </sheetViews>
  <sheetFormatPr defaultColWidth="9.08984375" defaultRowHeight="14.25" customHeight="1"/>
  <cols>
    <col min="1" max="1" width="29.54296875" customWidth="1"/>
    <col min="2" max="2" width="21.7265625" customWidth="1"/>
    <col min="3" max="3" width="35.26953125" customWidth="1"/>
    <col min="4" max="4" width="7.7265625" customWidth="1"/>
    <col min="5" max="5" width="10.26953125" customWidth="1"/>
    <col min="6" max="6" width="14.81640625" customWidth="1"/>
    <col min="7" max="7" width="14.08984375" customWidth="1"/>
    <col min="8" max="11" width="14.7265625" customWidth="1"/>
    <col min="12" max="16" width="12.54296875" customWidth="1"/>
    <col min="17" max="17" width="10.453125" customWidth="1"/>
  </cols>
  <sheetData>
    <row r="1" spans="1:17" ht="13.5" customHeight="1">
      <c r="A1" s="128" t="s">
        <v>529</v>
      </c>
      <c r="B1" s="128"/>
      <c r="C1" s="128"/>
      <c r="D1" s="128"/>
      <c r="E1" s="128"/>
      <c r="F1" s="128"/>
      <c r="G1" s="128"/>
      <c r="H1" s="128"/>
      <c r="I1" s="128"/>
      <c r="J1" s="128"/>
      <c r="K1" s="128"/>
      <c r="L1" s="128"/>
      <c r="M1" s="128"/>
      <c r="N1" s="128"/>
      <c r="O1" s="129"/>
      <c r="P1" s="129"/>
      <c r="Q1" s="128"/>
    </row>
    <row r="2" spans="1:17" ht="27.75" customHeight="1">
      <c r="A2" s="130" t="s">
        <v>530</v>
      </c>
      <c r="B2" s="97"/>
      <c r="C2" s="97"/>
      <c r="D2" s="97"/>
      <c r="E2" s="97"/>
      <c r="F2" s="97"/>
      <c r="G2" s="97"/>
      <c r="H2" s="97"/>
      <c r="I2" s="97"/>
      <c r="J2" s="97"/>
      <c r="K2" s="117"/>
      <c r="L2" s="97"/>
      <c r="M2" s="97"/>
      <c r="N2" s="97"/>
      <c r="O2" s="117"/>
      <c r="P2" s="117"/>
      <c r="Q2" s="97"/>
    </row>
    <row r="3" spans="1:17" ht="18.75" customHeight="1">
      <c r="A3" s="131" t="str">
        <f>"单位名称："&amp;"玉溪市水利局"</f>
        <v>单位名称：玉溪市水利局</v>
      </c>
      <c r="B3" s="132"/>
      <c r="C3" s="132"/>
      <c r="D3" s="132"/>
      <c r="E3" s="132"/>
      <c r="F3" s="1"/>
      <c r="G3" s="1"/>
      <c r="H3" s="1"/>
      <c r="I3" s="1"/>
      <c r="J3" s="1"/>
      <c r="O3" s="34"/>
      <c r="P3" s="34"/>
      <c r="Q3" s="53" t="s">
        <v>2</v>
      </c>
    </row>
    <row r="4" spans="1:17" ht="15.75" customHeight="1">
      <c r="A4" s="126" t="s">
        <v>531</v>
      </c>
      <c r="B4" s="141" t="s">
        <v>532</v>
      </c>
      <c r="C4" s="141" t="s">
        <v>533</v>
      </c>
      <c r="D4" s="141" t="s">
        <v>534</v>
      </c>
      <c r="E4" s="141" t="s">
        <v>535</v>
      </c>
      <c r="F4" s="141" t="s">
        <v>536</v>
      </c>
      <c r="G4" s="133" t="s">
        <v>146</v>
      </c>
      <c r="H4" s="133"/>
      <c r="I4" s="133"/>
      <c r="J4" s="133"/>
      <c r="K4" s="134"/>
      <c r="L4" s="133"/>
      <c r="M4" s="133"/>
      <c r="N4" s="133"/>
      <c r="O4" s="135"/>
      <c r="P4" s="134"/>
      <c r="Q4" s="136"/>
    </row>
    <row r="5" spans="1:17" ht="17.25" customHeight="1">
      <c r="A5" s="148"/>
      <c r="B5" s="142"/>
      <c r="C5" s="142"/>
      <c r="D5" s="142"/>
      <c r="E5" s="142"/>
      <c r="F5" s="142"/>
      <c r="G5" s="142" t="s">
        <v>30</v>
      </c>
      <c r="H5" s="142" t="s">
        <v>33</v>
      </c>
      <c r="I5" s="142" t="s">
        <v>537</v>
      </c>
      <c r="J5" s="142" t="s">
        <v>538</v>
      </c>
      <c r="K5" s="143" t="s">
        <v>539</v>
      </c>
      <c r="L5" s="137" t="s">
        <v>540</v>
      </c>
      <c r="M5" s="137"/>
      <c r="N5" s="137"/>
      <c r="O5" s="138"/>
      <c r="P5" s="139"/>
      <c r="Q5" s="140"/>
    </row>
    <row r="6" spans="1:17" ht="54" customHeight="1">
      <c r="A6" s="149"/>
      <c r="B6" s="140"/>
      <c r="C6" s="140"/>
      <c r="D6" s="140"/>
      <c r="E6" s="140"/>
      <c r="F6" s="140"/>
      <c r="G6" s="140"/>
      <c r="H6" s="140" t="s">
        <v>32</v>
      </c>
      <c r="I6" s="140"/>
      <c r="J6" s="140"/>
      <c r="K6" s="144"/>
      <c r="L6" s="44" t="s">
        <v>32</v>
      </c>
      <c r="M6" s="44" t="s">
        <v>39</v>
      </c>
      <c r="N6" s="44" t="s">
        <v>153</v>
      </c>
      <c r="O6" s="52" t="s">
        <v>41</v>
      </c>
      <c r="P6" s="51" t="s">
        <v>42</v>
      </c>
      <c r="Q6" s="44" t="s">
        <v>43</v>
      </c>
    </row>
    <row r="7" spans="1:17" ht="15" customHeight="1">
      <c r="A7" s="13">
        <v>1</v>
      </c>
      <c r="B7" s="45">
        <v>2</v>
      </c>
      <c r="C7" s="45">
        <v>3</v>
      </c>
      <c r="D7" s="45">
        <v>4</v>
      </c>
      <c r="E7" s="45">
        <v>5</v>
      </c>
      <c r="F7" s="45">
        <v>6</v>
      </c>
      <c r="G7" s="46">
        <v>7</v>
      </c>
      <c r="H7" s="46">
        <v>8</v>
      </c>
      <c r="I7" s="46">
        <v>9</v>
      </c>
      <c r="J7" s="46">
        <v>10</v>
      </c>
      <c r="K7" s="46">
        <v>11</v>
      </c>
      <c r="L7" s="46">
        <v>12</v>
      </c>
      <c r="M7" s="46">
        <v>13</v>
      </c>
      <c r="N7" s="46">
        <v>14</v>
      </c>
      <c r="O7" s="46">
        <v>15</v>
      </c>
      <c r="P7" s="46">
        <v>16</v>
      </c>
      <c r="Q7" s="46">
        <v>17</v>
      </c>
    </row>
    <row r="8" spans="1:17" ht="21" customHeight="1">
      <c r="A8" s="39" t="s">
        <v>64</v>
      </c>
      <c r="B8" s="40"/>
      <c r="C8" s="40"/>
      <c r="D8" s="40"/>
      <c r="E8" s="47"/>
      <c r="F8" s="48">
        <v>381600</v>
      </c>
      <c r="G8" s="17">
        <v>381600</v>
      </c>
      <c r="H8" s="17">
        <v>381600</v>
      </c>
      <c r="I8" s="17"/>
      <c r="J8" s="17"/>
      <c r="K8" s="17"/>
      <c r="L8" s="17"/>
      <c r="M8" s="17"/>
      <c r="N8" s="17"/>
      <c r="O8" s="17"/>
      <c r="P8" s="17"/>
      <c r="Q8" s="17"/>
    </row>
    <row r="9" spans="1:17" ht="21" customHeight="1">
      <c r="A9" s="39" t="str">
        <f t="shared" ref="A9:A14" si="0">"      "&amp;"公车购置及运维费"</f>
        <v>公车购置及运维费</v>
      </c>
      <c r="B9" s="40" t="s">
        <v>541</v>
      </c>
      <c r="C9" s="40" t="str">
        <f>"C23120301"&amp;"  "&amp;"车辆维修和保养服务"</f>
        <v>C23120301  车辆维修和保养服务</v>
      </c>
      <c r="D9" s="49" t="s">
        <v>542</v>
      </c>
      <c r="E9" s="50">
        <v>1</v>
      </c>
      <c r="F9" s="7">
        <v>56200</v>
      </c>
      <c r="G9" s="17">
        <v>56200</v>
      </c>
      <c r="H9" s="17">
        <v>56200</v>
      </c>
      <c r="I9" s="17"/>
      <c r="J9" s="17"/>
      <c r="K9" s="17"/>
      <c r="L9" s="17"/>
      <c r="M9" s="17"/>
      <c r="N9" s="17"/>
      <c r="O9" s="17"/>
      <c r="P9" s="17"/>
      <c r="Q9" s="17"/>
    </row>
    <row r="10" spans="1:17" ht="21" customHeight="1">
      <c r="A10" s="39" t="str">
        <f t="shared" si="0"/>
        <v>公车购置及运维费</v>
      </c>
      <c r="B10" s="40" t="s">
        <v>543</v>
      </c>
      <c r="C10" s="40" t="str">
        <f>"C1804010201"&amp;"  "&amp;"机动车保险服务"</f>
        <v>C1804010201  机动车保险服务</v>
      </c>
      <c r="D10" s="49" t="s">
        <v>544</v>
      </c>
      <c r="E10" s="50">
        <v>1</v>
      </c>
      <c r="F10" s="7">
        <v>7500</v>
      </c>
      <c r="G10" s="17">
        <v>7500</v>
      </c>
      <c r="H10" s="17">
        <v>7500</v>
      </c>
      <c r="I10" s="17"/>
      <c r="J10" s="17"/>
      <c r="K10" s="17"/>
      <c r="L10" s="17"/>
      <c r="M10" s="17"/>
      <c r="N10" s="17"/>
      <c r="O10" s="17"/>
      <c r="P10" s="17"/>
      <c r="Q10" s="17"/>
    </row>
    <row r="11" spans="1:17" ht="21" customHeight="1">
      <c r="A11" s="39" t="str">
        <f t="shared" si="0"/>
        <v>公车购置及运维费</v>
      </c>
      <c r="B11" s="40" t="s">
        <v>543</v>
      </c>
      <c r="C11" s="40" t="str">
        <f>"C1804010201"&amp;"  "&amp;"机动车保险服务"</f>
        <v>C1804010201  机动车保险服务</v>
      </c>
      <c r="D11" s="49" t="s">
        <v>544</v>
      </c>
      <c r="E11" s="50">
        <v>1</v>
      </c>
      <c r="F11" s="7">
        <v>7500</v>
      </c>
      <c r="G11" s="17">
        <v>7500</v>
      </c>
      <c r="H11" s="17">
        <v>7500</v>
      </c>
      <c r="I11" s="17"/>
      <c r="J11" s="17"/>
      <c r="K11" s="17"/>
      <c r="L11" s="17"/>
      <c r="M11" s="17"/>
      <c r="N11" s="17"/>
      <c r="O11" s="17"/>
      <c r="P11" s="17"/>
      <c r="Q11" s="17"/>
    </row>
    <row r="12" spans="1:17" ht="21" customHeight="1">
      <c r="A12" s="39" t="str">
        <f t="shared" si="0"/>
        <v>公车购置及运维费</v>
      </c>
      <c r="B12" s="40" t="s">
        <v>545</v>
      </c>
      <c r="C12" s="40" t="str">
        <f>"C23120302"&amp;"  "&amp;"车辆加油、添加燃料服务"</f>
        <v>C23120302  车辆加油、添加燃料服务</v>
      </c>
      <c r="D12" s="49" t="s">
        <v>542</v>
      </c>
      <c r="E12" s="50">
        <v>1</v>
      </c>
      <c r="F12" s="7">
        <v>17200</v>
      </c>
      <c r="G12" s="17">
        <v>17200</v>
      </c>
      <c r="H12" s="17">
        <v>17200</v>
      </c>
      <c r="I12" s="17"/>
      <c r="J12" s="17"/>
      <c r="K12" s="17"/>
      <c r="L12" s="17"/>
      <c r="M12" s="17"/>
      <c r="N12" s="17"/>
      <c r="O12" s="17"/>
      <c r="P12" s="17"/>
      <c r="Q12" s="17"/>
    </row>
    <row r="13" spans="1:17" ht="21" customHeight="1">
      <c r="A13" s="39" t="str">
        <f t="shared" si="0"/>
        <v>公车购置及运维费</v>
      </c>
      <c r="B13" s="40" t="s">
        <v>545</v>
      </c>
      <c r="C13" s="40" t="str">
        <f>"C23120302"&amp;"  "&amp;"车辆加油、添加燃料服务"</f>
        <v>C23120302  车辆加油、添加燃料服务</v>
      </c>
      <c r="D13" s="49" t="s">
        <v>542</v>
      </c>
      <c r="E13" s="50">
        <v>1</v>
      </c>
      <c r="F13" s="7">
        <v>17200</v>
      </c>
      <c r="G13" s="17">
        <v>17200</v>
      </c>
      <c r="H13" s="17">
        <v>17200</v>
      </c>
      <c r="I13" s="17"/>
      <c r="J13" s="17"/>
      <c r="K13" s="17"/>
      <c r="L13" s="17"/>
      <c r="M13" s="17"/>
      <c r="N13" s="17"/>
      <c r="O13" s="17"/>
      <c r="P13" s="17"/>
      <c r="Q13" s="17"/>
    </row>
    <row r="14" spans="1:17" ht="21" customHeight="1">
      <c r="A14" s="39" t="str">
        <f t="shared" si="0"/>
        <v>公车购置及运维费</v>
      </c>
      <c r="B14" s="40" t="s">
        <v>541</v>
      </c>
      <c r="C14" s="40" t="str">
        <f>"C23120302"&amp;"  "&amp;"车辆加油、添加燃料服务"</f>
        <v>C23120302  车辆加油、添加燃料服务</v>
      </c>
      <c r="D14" s="49" t="s">
        <v>542</v>
      </c>
      <c r="E14" s="50">
        <v>1</v>
      </c>
      <c r="F14" s="7">
        <v>30000</v>
      </c>
      <c r="G14" s="17">
        <v>30000</v>
      </c>
      <c r="H14" s="17">
        <v>30000</v>
      </c>
      <c r="I14" s="17"/>
      <c r="J14" s="17"/>
      <c r="K14" s="17"/>
      <c r="L14" s="17"/>
      <c r="M14" s="17"/>
      <c r="N14" s="17"/>
      <c r="O14" s="17"/>
      <c r="P14" s="17"/>
      <c r="Q14" s="17"/>
    </row>
    <row r="15" spans="1:17" ht="21" customHeight="1">
      <c r="A15" s="39" t="str">
        <f>"      "&amp;"一般公用经费"</f>
        <v>一般公用经费</v>
      </c>
      <c r="B15" s="40" t="s">
        <v>546</v>
      </c>
      <c r="C15" s="40" t="str">
        <f>"A05040101"&amp;"  "&amp;"复印纸"</f>
        <v>A05040101  复印纸</v>
      </c>
      <c r="D15" s="49" t="s">
        <v>547</v>
      </c>
      <c r="E15" s="50">
        <v>1</v>
      </c>
      <c r="F15" s="7">
        <v>15000</v>
      </c>
      <c r="G15" s="17">
        <v>15000</v>
      </c>
      <c r="H15" s="17">
        <v>15000</v>
      </c>
      <c r="I15" s="17"/>
      <c r="J15" s="17"/>
      <c r="K15" s="17"/>
      <c r="L15" s="17"/>
      <c r="M15" s="17"/>
      <c r="N15" s="17"/>
      <c r="O15" s="17"/>
      <c r="P15" s="17"/>
      <c r="Q15" s="17"/>
    </row>
    <row r="16" spans="1:17" ht="21" customHeight="1">
      <c r="A16" s="39" t="str">
        <f>"      "&amp;"一般公用经费"</f>
        <v>一般公用经费</v>
      </c>
      <c r="B16" s="40" t="s">
        <v>548</v>
      </c>
      <c r="C16" s="40" t="str">
        <f>"A05010502"&amp;"  "&amp;"文件柜"</f>
        <v>A05010502  文件柜</v>
      </c>
      <c r="D16" s="49" t="s">
        <v>367</v>
      </c>
      <c r="E16" s="50">
        <v>2</v>
      </c>
      <c r="F16" s="7">
        <v>1600</v>
      </c>
      <c r="G16" s="17">
        <v>1600</v>
      </c>
      <c r="H16" s="17">
        <v>1600</v>
      </c>
      <c r="I16" s="17"/>
      <c r="J16" s="17"/>
      <c r="K16" s="17"/>
      <c r="L16" s="17"/>
      <c r="M16" s="17"/>
      <c r="N16" s="17"/>
      <c r="O16" s="17"/>
      <c r="P16" s="17"/>
      <c r="Q16" s="17"/>
    </row>
    <row r="17" spans="1:17" ht="21" customHeight="1">
      <c r="A17" s="39" t="str">
        <f>"      "&amp;"市级水资源管理经费"</f>
        <v>市级水资源管理经费</v>
      </c>
      <c r="B17" s="40" t="s">
        <v>549</v>
      </c>
      <c r="C17" s="40" t="str">
        <f>"C17010200"&amp;"  "&amp;"网络接入服务"</f>
        <v>C17010200  网络接入服务</v>
      </c>
      <c r="D17" s="49" t="s">
        <v>544</v>
      </c>
      <c r="E17" s="50">
        <v>1</v>
      </c>
      <c r="F17" s="7">
        <v>70000</v>
      </c>
      <c r="G17" s="17">
        <v>70000</v>
      </c>
      <c r="H17" s="17">
        <v>70000</v>
      </c>
      <c r="I17" s="17"/>
      <c r="J17" s="17"/>
      <c r="K17" s="17"/>
      <c r="L17" s="17"/>
      <c r="M17" s="17"/>
      <c r="N17" s="17"/>
      <c r="O17" s="17"/>
      <c r="P17" s="17"/>
      <c r="Q17" s="17"/>
    </row>
    <row r="18" spans="1:17" ht="21" customHeight="1">
      <c r="A18" s="39" t="str">
        <f>"      "&amp;"市级水资源管理经费"</f>
        <v>市级水资源管理经费</v>
      </c>
      <c r="B18" s="40" t="s">
        <v>550</v>
      </c>
      <c r="C18" s="40" t="str">
        <f>"C17010200"&amp;"  "&amp;"网络接入服务"</f>
        <v>C17010200  网络接入服务</v>
      </c>
      <c r="D18" s="49" t="s">
        <v>544</v>
      </c>
      <c r="E18" s="50">
        <v>1</v>
      </c>
      <c r="F18" s="7">
        <v>78900</v>
      </c>
      <c r="G18" s="17">
        <v>78900</v>
      </c>
      <c r="H18" s="17">
        <v>78900</v>
      </c>
      <c r="I18" s="17"/>
      <c r="J18" s="17"/>
      <c r="K18" s="17"/>
      <c r="L18" s="17"/>
      <c r="M18" s="17"/>
      <c r="N18" s="17"/>
      <c r="O18" s="17"/>
      <c r="P18" s="17"/>
      <c r="Q18" s="17"/>
    </row>
    <row r="19" spans="1:17" ht="21" customHeight="1">
      <c r="A19" s="39" t="str">
        <f>"      "&amp;"物业管理费"</f>
        <v>物业管理费</v>
      </c>
      <c r="B19" s="40" t="s">
        <v>551</v>
      </c>
      <c r="C19" s="40" t="str">
        <f>"C21040001"&amp;"  "&amp;"物业管理服务"</f>
        <v>C21040001  物业管理服务</v>
      </c>
      <c r="D19" s="49" t="s">
        <v>544</v>
      </c>
      <c r="E19" s="50">
        <v>1</v>
      </c>
      <c r="F19" s="7">
        <v>80500</v>
      </c>
      <c r="G19" s="17">
        <v>80500</v>
      </c>
      <c r="H19" s="17">
        <v>80500</v>
      </c>
      <c r="I19" s="17"/>
      <c r="J19" s="17"/>
      <c r="K19" s="17"/>
      <c r="L19" s="17"/>
      <c r="M19" s="17"/>
      <c r="N19" s="17"/>
      <c r="O19" s="17"/>
      <c r="P19" s="17"/>
      <c r="Q19" s="17"/>
    </row>
    <row r="20" spans="1:17" ht="21" customHeight="1">
      <c r="A20" s="145" t="s">
        <v>322</v>
      </c>
      <c r="B20" s="146"/>
      <c r="C20" s="146"/>
      <c r="D20" s="146"/>
      <c r="E20" s="147"/>
      <c r="F20" s="48">
        <v>381600</v>
      </c>
      <c r="G20" s="17">
        <v>381600</v>
      </c>
      <c r="H20" s="17">
        <v>381600</v>
      </c>
      <c r="I20" s="17"/>
      <c r="J20" s="17"/>
      <c r="K20" s="17"/>
      <c r="L20" s="17"/>
      <c r="M20" s="17"/>
      <c r="N20" s="17"/>
      <c r="O20" s="17"/>
      <c r="P20" s="17"/>
      <c r="Q20" s="17"/>
    </row>
  </sheetData>
  <mergeCells count="17">
    <mergeCell ref="A20:E20"/>
    <mergeCell ref="A4:A6"/>
    <mergeCell ref="B4:B6"/>
    <mergeCell ref="C4:C6"/>
    <mergeCell ref="D4:D6"/>
    <mergeCell ref="E4:E6"/>
    <mergeCell ref="A1:Q1"/>
    <mergeCell ref="A2:Q2"/>
    <mergeCell ref="A3:E3"/>
    <mergeCell ref="G4:Q4"/>
    <mergeCell ref="L5:Q5"/>
    <mergeCell ref="F4:F6"/>
    <mergeCell ref="G5:G6"/>
    <mergeCell ref="H5:H6"/>
    <mergeCell ref="I5:I6"/>
    <mergeCell ref="J5:J6"/>
    <mergeCell ref="K5:K6"/>
  </mergeCells>
  <phoneticPr fontId="24"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sheetPr>
  <dimension ref="A1:N12"/>
  <sheetViews>
    <sheetView showZeros="0" workbookViewId="0">
      <selection sqref="A1:N1"/>
    </sheetView>
  </sheetViews>
  <sheetFormatPr defaultColWidth="9.08984375" defaultRowHeight="14.25" customHeight="1"/>
  <cols>
    <col min="1" max="1" width="31.453125" customWidth="1"/>
    <col min="2" max="2" width="21.7265625" customWidth="1"/>
    <col min="3" max="3" width="26.7265625" customWidth="1"/>
    <col min="4" max="14" width="16.6328125" customWidth="1"/>
  </cols>
  <sheetData>
    <row r="1" spans="1:14" ht="13.5" customHeight="1">
      <c r="A1" s="150" t="s">
        <v>552</v>
      </c>
      <c r="B1" s="150"/>
      <c r="C1" s="150"/>
      <c r="D1" s="150"/>
      <c r="E1" s="150"/>
      <c r="F1" s="150"/>
      <c r="G1" s="150"/>
      <c r="H1" s="151"/>
      <c r="I1" s="150"/>
      <c r="J1" s="150"/>
      <c r="K1" s="150"/>
      <c r="L1" s="152"/>
      <c r="M1" s="151"/>
      <c r="N1" s="153"/>
    </row>
    <row r="2" spans="1:14" ht="27.75" customHeight="1">
      <c r="A2" s="130" t="s">
        <v>553</v>
      </c>
      <c r="B2" s="154"/>
      <c r="C2" s="154"/>
      <c r="D2" s="154"/>
      <c r="E2" s="154"/>
      <c r="F2" s="154"/>
      <c r="G2" s="154"/>
      <c r="H2" s="155"/>
      <c r="I2" s="154"/>
      <c r="J2" s="154"/>
      <c r="K2" s="154"/>
      <c r="L2" s="117"/>
      <c r="M2" s="155"/>
      <c r="N2" s="154"/>
    </row>
    <row r="3" spans="1:14" ht="18.75" customHeight="1">
      <c r="A3" s="156" t="str">
        <f>"单位名称："&amp;"玉溪市水利局"</f>
        <v>单位名称：玉溪市水利局</v>
      </c>
      <c r="B3" s="121"/>
      <c r="C3" s="121"/>
      <c r="D3" s="31"/>
      <c r="E3" s="31"/>
      <c r="F3" s="31"/>
      <c r="G3" s="31"/>
      <c r="H3" s="35"/>
      <c r="I3" s="32"/>
      <c r="J3" s="32"/>
      <c r="K3" s="32"/>
      <c r="L3" s="34"/>
      <c r="M3" s="41"/>
      <c r="N3" s="42" t="s">
        <v>2</v>
      </c>
    </row>
    <row r="4" spans="1:14" ht="15.75" customHeight="1">
      <c r="A4" s="169" t="s">
        <v>531</v>
      </c>
      <c r="B4" s="172" t="s">
        <v>554</v>
      </c>
      <c r="C4" s="172" t="s">
        <v>555</v>
      </c>
      <c r="D4" s="157" t="s">
        <v>146</v>
      </c>
      <c r="E4" s="157"/>
      <c r="F4" s="157"/>
      <c r="G4" s="157"/>
      <c r="H4" s="158"/>
      <c r="I4" s="157"/>
      <c r="J4" s="157"/>
      <c r="K4" s="157"/>
      <c r="L4" s="159"/>
      <c r="M4" s="158"/>
      <c r="N4" s="160"/>
    </row>
    <row r="5" spans="1:14" ht="17.25" customHeight="1">
      <c r="A5" s="170"/>
      <c r="B5" s="165"/>
      <c r="C5" s="165"/>
      <c r="D5" s="165" t="s">
        <v>30</v>
      </c>
      <c r="E5" s="165" t="s">
        <v>33</v>
      </c>
      <c r="F5" s="165" t="s">
        <v>537</v>
      </c>
      <c r="G5" s="165" t="s">
        <v>538</v>
      </c>
      <c r="H5" s="166" t="s">
        <v>539</v>
      </c>
      <c r="I5" s="161" t="s">
        <v>540</v>
      </c>
      <c r="J5" s="161"/>
      <c r="K5" s="161"/>
      <c r="L5" s="162"/>
      <c r="M5" s="163"/>
      <c r="N5" s="164"/>
    </row>
    <row r="6" spans="1:14" ht="54" customHeight="1">
      <c r="A6" s="171"/>
      <c r="B6" s="164"/>
      <c r="C6" s="164"/>
      <c r="D6" s="164"/>
      <c r="E6" s="164"/>
      <c r="F6" s="164"/>
      <c r="G6" s="164"/>
      <c r="H6" s="167"/>
      <c r="I6" s="37" t="s">
        <v>32</v>
      </c>
      <c r="J6" s="37" t="s">
        <v>39</v>
      </c>
      <c r="K6" s="37" t="s">
        <v>153</v>
      </c>
      <c r="L6" s="43" t="s">
        <v>41</v>
      </c>
      <c r="M6" s="38" t="s">
        <v>42</v>
      </c>
      <c r="N6" s="37" t="s">
        <v>43</v>
      </c>
    </row>
    <row r="7" spans="1:14" ht="15" customHeight="1">
      <c r="A7" s="36">
        <v>1</v>
      </c>
      <c r="B7" s="37">
        <v>2</v>
      </c>
      <c r="C7" s="37">
        <v>3</v>
      </c>
      <c r="D7" s="38">
        <v>4</v>
      </c>
      <c r="E7" s="38">
        <v>5</v>
      </c>
      <c r="F7" s="38">
        <v>6</v>
      </c>
      <c r="G7" s="38">
        <v>7</v>
      </c>
      <c r="H7" s="38">
        <v>8</v>
      </c>
      <c r="I7" s="38">
        <v>9</v>
      </c>
      <c r="J7" s="38">
        <v>10</v>
      </c>
      <c r="K7" s="38">
        <v>11</v>
      </c>
      <c r="L7" s="38">
        <v>12</v>
      </c>
      <c r="M7" s="38">
        <v>13</v>
      </c>
      <c r="N7" s="38">
        <v>14</v>
      </c>
    </row>
    <row r="8" spans="1:14" ht="21" customHeight="1">
      <c r="A8" s="39" t="s">
        <v>64</v>
      </c>
      <c r="B8" s="40"/>
      <c r="C8" s="40"/>
      <c r="D8" s="17">
        <v>248900</v>
      </c>
      <c r="E8" s="17">
        <v>248900</v>
      </c>
      <c r="F8" s="17"/>
      <c r="G8" s="17"/>
      <c r="H8" s="17"/>
      <c r="I8" s="17"/>
      <c r="J8" s="17"/>
      <c r="K8" s="17"/>
      <c r="L8" s="17"/>
      <c r="M8" s="17"/>
      <c r="N8" s="17"/>
    </row>
    <row r="9" spans="1:14" ht="21" customHeight="1">
      <c r="A9" s="39" t="str">
        <f>"    "&amp;"水土保持方案等行政审批事项评估评审专项资金"</f>
        <v>水土保持方案等行政审批事项评估评审专项资金</v>
      </c>
      <c r="B9" s="40" t="s">
        <v>556</v>
      </c>
      <c r="C9" s="40" t="s">
        <v>557</v>
      </c>
      <c r="D9" s="17">
        <v>100000</v>
      </c>
      <c r="E9" s="17">
        <v>100000</v>
      </c>
      <c r="F9" s="17"/>
      <c r="G9" s="17"/>
      <c r="H9" s="17"/>
      <c r="I9" s="17"/>
      <c r="J9" s="17"/>
      <c r="K9" s="17"/>
      <c r="L9" s="17"/>
      <c r="M9" s="17"/>
      <c r="N9" s="17"/>
    </row>
    <row r="10" spans="1:14" ht="21" customHeight="1">
      <c r="A10" s="39" t="str">
        <f>"    "&amp;"市级水资源管理经费"</f>
        <v>市级水资源管理经费</v>
      </c>
      <c r="B10" s="40" t="s">
        <v>558</v>
      </c>
      <c r="C10" s="40" t="s">
        <v>559</v>
      </c>
      <c r="D10" s="17">
        <v>70000</v>
      </c>
      <c r="E10" s="17">
        <v>70000</v>
      </c>
      <c r="F10" s="17"/>
      <c r="G10" s="17"/>
      <c r="H10" s="17"/>
      <c r="I10" s="17"/>
      <c r="J10" s="17"/>
      <c r="K10" s="17"/>
      <c r="L10" s="17"/>
      <c r="M10" s="17"/>
      <c r="N10" s="17"/>
    </row>
    <row r="11" spans="1:14" ht="21" customHeight="1">
      <c r="A11" s="39" t="str">
        <f>"    "&amp;"市级水资源管理经费"</f>
        <v>市级水资源管理经费</v>
      </c>
      <c r="B11" s="40" t="s">
        <v>550</v>
      </c>
      <c r="C11" s="40" t="s">
        <v>559</v>
      </c>
      <c r="D11" s="17">
        <v>78900</v>
      </c>
      <c r="E11" s="17">
        <v>78900</v>
      </c>
      <c r="F11" s="17"/>
      <c r="G11" s="17"/>
      <c r="H11" s="17"/>
      <c r="I11" s="17"/>
      <c r="J11" s="17"/>
      <c r="K11" s="17"/>
      <c r="L11" s="17"/>
      <c r="M11" s="17"/>
      <c r="N11" s="17"/>
    </row>
    <row r="12" spans="1:14" ht="21" customHeight="1">
      <c r="A12" s="145" t="s">
        <v>322</v>
      </c>
      <c r="B12" s="146"/>
      <c r="C12" s="168"/>
      <c r="D12" s="17">
        <v>248900</v>
      </c>
      <c r="E12" s="17">
        <v>248900</v>
      </c>
      <c r="F12" s="17"/>
      <c r="G12" s="17"/>
      <c r="H12" s="17"/>
      <c r="I12" s="17"/>
      <c r="J12" s="17"/>
      <c r="K12" s="17"/>
      <c r="L12" s="17"/>
      <c r="M12" s="17"/>
      <c r="N12" s="17"/>
    </row>
  </sheetData>
  <mergeCells count="14">
    <mergeCell ref="A12:C12"/>
    <mergeCell ref="A4:A6"/>
    <mergeCell ref="B4:B6"/>
    <mergeCell ref="C4:C6"/>
    <mergeCell ref="D5:D6"/>
    <mergeCell ref="A1:N1"/>
    <mergeCell ref="A2:N2"/>
    <mergeCell ref="A3:C3"/>
    <mergeCell ref="D4:N4"/>
    <mergeCell ref="I5:N5"/>
    <mergeCell ref="E5:E6"/>
    <mergeCell ref="F5:F6"/>
    <mergeCell ref="G5:G6"/>
    <mergeCell ref="H5:H6"/>
  </mergeCells>
  <phoneticPr fontId="24"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sheetPr>
  <dimension ref="A1:N11"/>
  <sheetViews>
    <sheetView showZeros="0" workbookViewId="0">
      <selection sqref="A1:N1"/>
    </sheetView>
  </sheetViews>
  <sheetFormatPr defaultColWidth="9.08984375" defaultRowHeight="14.25" customHeight="1"/>
  <cols>
    <col min="1" max="1" width="76.26953125" customWidth="1"/>
    <col min="2" max="13" width="17.1796875" customWidth="1"/>
    <col min="14" max="14" width="17" customWidth="1"/>
  </cols>
  <sheetData>
    <row r="1" spans="1:14" ht="13.5" customHeight="1">
      <c r="A1" s="128" t="s">
        <v>560</v>
      </c>
      <c r="B1" s="128"/>
      <c r="C1" s="128"/>
      <c r="D1" s="128"/>
      <c r="E1" s="128"/>
      <c r="F1" s="128"/>
      <c r="G1" s="128"/>
      <c r="H1" s="128"/>
      <c r="I1" s="128"/>
      <c r="J1" s="128"/>
      <c r="K1" s="128"/>
      <c r="L1" s="128"/>
      <c r="M1" s="128"/>
      <c r="N1" s="129"/>
    </row>
    <row r="2" spans="1:14" ht="27.75" customHeight="1">
      <c r="A2" s="130" t="s">
        <v>561</v>
      </c>
      <c r="B2" s="97"/>
      <c r="C2" s="97"/>
      <c r="D2" s="97"/>
      <c r="E2" s="97"/>
      <c r="F2" s="97"/>
      <c r="G2" s="97"/>
      <c r="H2" s="97"/>
      <c r="I2" s="97"/>
      <c r="J2" s="97"/>
      <c r="K2" s="97"/>
      <c r="L2" s="97"/>
      <c r="M2" s="97"/>
      <c r="N2" s="97"/>
    </row>
    <row r="3" spans="1:14" ht="18" customHeight="1">
      <c r="A3" s="156" t="str">
        <f>"单位名称："&amp;"玉溪市水利局"</f>
        <v>单位名称：玉溪市水利局</v>
      </c>
      <c r="B3" s="121"/>
      <c r="C3" s="121"/>
      <c r="D3" s="173"/>
      <c r="E3" s="174"/>
      <c r="F3" s="174"/>
      <c r="G3" s="174"/>
      <c r="H3" s="174"/>
      <c r="I3" s="174"/>
      <c r="N3" s="34" t="s">
        <v>2</v>
      </c>
    </row>
    <row r="4" spans="1:14" ht="19.5" customHeight="1">
      <c r="A4" s="122" t="s">
        <v>562</v>
      </c>
      <c r="B4" s="175" t="s">
        <v>146</v>
      </c>
      <c r="C4" s="176"/>
      <c r="D4" s="176"/>
      <c r="E4" s="175" t="s">
        <v>563</v>
      </c>
      <c r="F4" s="176"/>
      <c r="G4" s="176"/>
      <c r="H4" s="176"/>
      <c r="I4" s="176"/>
      <c r="J4" s="176"/>
      <c r="K4" s="176"/>
      <c r="L4" s="176"/>
      <c r="M4" s="176"/>
      <c r="N4" s="176"/>
    </row>
    <row r="5" spans="1:14" ht="40.5" customHeight="1">
      <c r="A5" s="127"/>
      <c r="B5" s="12" t="s">
        <v>30</v>
      </c>
      <c r="C5" s="10" t="s">
        <v>33</v>
      </c>
      <c r="D5" s="33" t="s">
        <v>564</v>
      </c>
      <c r="E5" s="14" t="s">
        <v>565</v>
      </c>
      <c r="F5" s="14" t="s">
        <v>566</v>
      </c>
      <c r="G5" s="14" t="s">
        <v>567</v>
      </c>
      <c r="H5" s="14" t="s">
        <v>568</v>
      </c>
      <c r="I5" s="14" t="s">
        <v>569</v>
      </c>
      <c r="J5" s="14" t="s">
        <v>570</v>
      </c>
      <c r="K5" s="14" t="s">
        <v>571</v>
      </c>
      <c r="L5" s="14" t="s">
        <v>572</v>
      </c>
      <c r="M5" s="14" t="s">
        <v>573</v>
      </c>
      <c r="N5" s="14" t="s">
        <v>574</v>
      </c>
    </row>
    <row r="6" spans="1:14" ht="19.5" customHeight="1">
      <c r="A6" s="14">
        <v>1</v>
      </c>
      <c r="B6" s="14">
        <v>2</v>
      </c>
      <c r="C6" s="14">
        <v>3</v>
      </c>
      <c r="D6" s="19">
        <v>4</v>
      </c>
      <c r="E6" s="14">
        <v>5</v>
      </c>
      <c r="F6" s="14">
        <v>6</v>
      </c>
      <c r="G6" s="14">
        <v>7</v>
      </c>
      <c r="H6" s="19">
        <v>8</v>
      </c>
      <c r="I6" s="14">
        <v>9</v>
      </c>
      <c r="J6" s="14">
        <v>10</v>
      </c>
      <c r="K6" s="14">
        <v>11</v>
      </c>
      <c r="L6" s="19">
        <v>12</v>
      </c>
      <c r="M6" s="14">
        <v>13</v>
      </c>
      <c r="N6" s="14">
        <v>14</v>
      </c>
    </row>
    <row r="7" spans="1:14" ht="20.25" customHeight="1">
      <c r="A7" s="15" t="s">
        <v>64</v>
      </c>
      <c r="B7" s="17">
        <v>1370000</v>
      </c>
      <c r="C7" s="17">
        <v>1370000</v>
      </c>
      <c r="D7" s="17"/>
      <c r="E7" s="17">
        <v>1210000</v>
      </c>
      <c r="F7" s="17"/>
      <c r="G7" s="17"/>
      <c r="H7" s="17"/>
      <c r="I7" s="17"/>
      <c r="J7" s="17"/>
      <c r="K7" s="17">
        <v>40000</v>
      </c>
      <c r="L7" s="17">
        <v>120000</v>
      </c>
      <c r="M7" s="17"/>
      <c r="N7" s="17"/>
    </row>
    <row r="8" spans="1:14" ht="20.25" customHeight="1">
      <c r="A8" s="15" t="str">
        <f>"      "&amp;"大矣资农田淹没大米赔偿资金"</f>
        <v>大矣资农田淹没大米赔偿资金</v>
      </c>
      <c r="B8" s="17">
        <v>500000</v>
      </c>
      <c r="C8" s="17">
        <v>500000</v>
      </c>
      <c r="D8" s="17"/>
      <c r="E8" s="17">
        <v>500000</v>
      </c>
      <c r="F8" s="17"/>
      <c r="G8" s="17"/>
      <c r="H8" s="17"/>
      <c r="I8" s="17"/>
      <c r="J8" s="17"/>
      <c r="K8" s="17"/>
      <c r="L8" s="17"/>
      <c r="M8" s="17"/>
      <c r="N8" s="17"/>
    </row>
    <row r="9" spans="1:14" ht="20.25" customHeight="1">
      <c r="A9" s="15" t="str">
        <f>"      "&amp;"东风水库水体养殖补偿专项资金"</f>
        <v>东风水库水体养殖补偿专项资金</v>
      </c>
      <c r="B9" s="17">
        <v>500000</v>
      </c>
      <c r="C9" s="17">
        <v>500000</v>
      </c>
      <c r="D9" s="17"/>
      <c r="E9" s="17">
        <v>500000</v>
      </c>
      <c r="F9" s="17"/>
      <c r="G9" s="17"/>
      <c r="H9" s="17"/>
      <c r="I9" s="17"/>
      <c r="J9" s="17"/>
      <c r="K9" s="17"/>
      <c r="L9" s="17"/>
      <c r="M9" s="17"/>
      <c r="N9" s="17"/>
    </row>
    <row r="10" spans="1:14" ht="20.25" customHeight="1">
      <c r="A10" s="15" t="str">
        <f>"      "&amp;"归还代垫除险加固市级配套资金"</f>
        <v>归还代垫除险加固市级配套资金</v>
      </c>
      <c r="B10" s="17">
        <v>370000</v>
      </c>
      <c r="C10" s="17">
        <v>370000</v>
      </c>
      <c r="D10" s="17"/>
      <c r="E10" s="17">
        <v>210000</v>
      </c>
      <c r="F10" s="17"/>
      <c r="G10" s="17"/>
      <c r="H10" s="17"/>
      <c r="I10" s="17"/>
      <c r="J10" s="17"/>
      <c r="K10" s="17">
        <v>40000</v>
      </c>
      <c r="L10" s="17">
        <v>120000</v>
      </c>
      <c r="M10" s="17"/>
      <c r="N10" s="17"/>
    </row>
    <row r="11" spans="1:14" ht="20.25" customHeight="1">
      <c r="A11" s="29" t="s">
        <v>30</v>
      </c>
      <c r="B11" s="17">
        <v>1370000</v>
      </c>
      <c r="C11" s="17">
        <v>1370000</v>
      </c>
      <c r="D11" s="17"/>
      <c r="E11" s="17">
        <v>1210000</v>
      </c>
      <c r="F11" s="17"/>
      <c r="G11" s="17"/>
      <c r="H11" s="17"/>
      <c r="I11" s="17"/>
      <c r="J11" s="17"/>
      <c r="K11" s="17">
        <v>40000</v>
      </c>
      <c r="L11" s="17">
        <v>120000</v>
      </c>
      <c r="M11" s="17"/>
      <c r="N11" s="17"/>
    </row>
  </sheetData>
  <mergeCells count="6">
    <mergeCell ref="A1:N1"/>
    <mergeCell ref="A2:N2"/>
    <mergeCell ref="A3:I3"/>
    <mergeCell ref="B4:D4"/>
    <mergeCell ref="E4:N4"/>
    <mergeCell ref="A4:A5"/>
  </mergeCells>
  <phoneticPr fontId="24"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sheetPr>
  <dimension ref="A1:J53"/>
  <sheetViews>
    <sheetView showZeros="0" topLeftCell="A42" workbookViewId="0">
      <selection activeCell="J55" sqref="J55"/>
    </sheetView>
  </sheetViews>
  <sheetFormatPr defaultColWidth="9.08984375" defaultRowHeight="12" customHeight="1"/>
  <cols>
    <col min="1" max="1" width="34.26953125" customWidth="1"/>
    <col min="2" max="2" width="29" customWidth="1"/>
    <col min="3" max="3" width="17.1796875" customWidth="1"/>
    <col min="4" max="4" width="21" customWidth="1"/>
    <col min="5" max="5" width="23.54296875" customWidth="1"/>
    <col min="6" max="6" width="11.26953125" customWidth="1"/>
    <col min="7" max="7" width="10.26953125" customWidth="1"/>
    <col min="8" max="8" width="9.26953125" customWidth="1"/>
    <col min="9" max="9" width="13.453125" customWidth="1"/>
    <col min="10" max="10" width="27.453125" customWidth="1"/>
  </cols>
  <sheetData>
    <row r="1" spans="1:10" ht="12" customHeight="1">
      <c r="A1" s="128" t="s">
        <v>575</v>
      </c>
      <c r="B1" s="128"/>
      <c r="C1" s="128"/>
      <c r="D1" s="128"/>
      <c r="E1" s="128"/>
      <c r="F1" s="128"/>
      <c r="G1" s="128"/>
      <c r="H1" s="128"/>
      <c r="I1" s="128"/>
      <c r="J1" s="129"/>
    </row>
    <row r="2" spans="1:10" ht="28.5" customHeight="1">
      <c r="A2" s="177" t="s">
        <v>576</v>
      </c>
      <c r="B2" s="178"/>
      <c r="C2" s="178"/>
      <c r="D2" s="178"/>
      <c r="E2" s="178"/>
      <c r="F2" s="179"/>
      <c r="G2" s="178"/>
      <c r="H2" s="179"/>
      <c r="I2" s="179"/>
      <c r="J2" s="178"/>
    </row>
    <row r="3" spans="1:10" ht="15" customHeight="1">
      <c r="A3" s="98" t="str">
        <f>"单位名称："&amp;"玉溪市水利局"</f>
        <v>单位名称：玉溪市水利局</v>
      </c>
      <c r="B3" s="118"/>
      <c r="C3" s="118"/>
      <c r="D3" s="118"/>
      <c r="E3" s="118"/>
      <c r="F3" s="118"/>
      <c r="G3" s="118"/>
      <c r="H3" s="118"/>
    </row>
    <row r="4" spans="1:10" ht="14.25" customHeight="1">
      <c r="A4" s="27" t="s">
        <v>325</v>
      </c>
      <c r="B4" s="27" t="s">
        <v>326</v>
      </c>
      <c r="C4" s="27" t="s">
        <v>327</v>
      </c>
      <c r="D4" s="27" t="s">
        <v>328</v>
      </c>
      <c r="E4" s="27" t="s">
        <v>329</v>
      </c>
      <c r="F4" s="20" t="s">
        <v>330</v>
      </c>
      <c r="G4" s="27" t="s">
        <v>331</v>
      </c>
      <c r="H4" s="20" t="s">
        <v>332</v>
      </c>
      <c r="I4" s="20" t="s">
        <v>333</v>
      </c>
      <c r="J4" s="27" t="s">
        <v>334</v>
      </c>
    </row>
    <row r="5" spans="1:10" ht="14.25" customHeight="1">
      <c r="A5" s="27">
        <v>1</v>
      </c>
      <c r="B5" s="27">
        <v>2</v>
      </c>
      <c r="C5" s="27">
        <v>3</v>
      </c>
      <c r="D5" s="27">
        <v>4</v>
      </c>
      <c r="E5" s="27">
        <v>5</v>
      </c>
      <c r="F5" s="20">
        <v>6</v>
      </c>
      <c r="G5" s="27">
        <v>7</v>
      </c>
      <c r="H5" s="20">
        <v>8</v>
      </c>
      <c r="I5" s="20">
        <v>9</v>
      </c>
      <c r="J5" s="27">
        <v>10</v>
      </c>
    </row>
    <row r="6" spans="1:10" ht="15" customHeight="1">
      <c r="A6" s="9" t="s">
        <v>64</v>
      </c>
      <c r="B6" s="28"/>
      <c r="C6" s="28"/>
      <c r="D6" s="28"/>
      <c r="E6" s="29"/>
      <c r="F6" s="30"/>
      <c r="G6" s="29"/>
      <c r="H6" s="30"/>
      <c r="I6" s="30"/>
      <c r="J6" s="29"/>
    </row>
    <row r="7" spans="1:10" ht="33.75" customHeight="1">
      <c r="A7" s="115" t="s">
        <v>293</v>
      </c>
      <c r="B7" s="115" t="s">
        <v>335</v>
      </c>
      <c r="C7" s="9" t="s">
        <v>336</v>
      </c>
      <c r="D7" s="9" t="s">
        <v>337</v>
      </c>
      <c r="E7" s="9" t="s">
        <v>338</v>
      </c>
      <c r="F7" s="9" t="s">
        <v>339</v>
      </c>
      <c r="G7" s="15" t="s">
        <v>340</v>
      </c>
      <c r="H7" s="9" t="s">
        <v>341</v>
      </c>
      <c r="I7" s="9" t="s">
        <v>342</v>
      </c>
      <c r="J7" s="9" t="s">
        <v>343</v>
      </c>
    </row>
    <row r="8" spans="1:10" ht="33.75" customHeight="1">
      <c r="A8" s="115" t="s">
        <v>293</v>
      </c>
      <c r="B8" s="115" t="s">
        <v>335</v>
      </c>
      <c r="C8" s="9" t="s">
        <v>344</v>
      </c>
      <c r="D8" s="9" t="s">
        <v>345</v>
      </c>
      <c r="E8" s="9" t="s">
        <v>346</v>
      </c>
      <c r="F8" s="9" t="s">
        <v>347</v>
      </c>
      <c r="G8" s="15" t="s">
        <v>348</v>
      </c>
      <c r="H8" s="9" t="s">
        <v>349</v>
      </c>
      <c r="I8" s="9" t="s">
        <v>342</v>
      </c>
      <c r="J8" s="9" t="s">
        <v>350</v>
      </c>
    </row>
    <row r="9" spans="1:10" ht="33.75" customHeight="1">
      <c r="A9" s="115" t="s">
        <v>293</v>
      </c>
      <c r="B9" s="115" t="s">
        <v>335</v>
      </c>
      <c r="C9" s="9" t="s">
        <v>344</v>
      </c>
      <c r="D9" s="9" t="s">
        <v>351</v>
      </c>
      <c r="E9" s="9" t="s">
        <v>352</v>
      </c>
      <c r="F9" s="9" t="s">
        <v>339</v>
      </c>
      <c r="G9" s="15" t="s">
        <v>353</v>
      </c>
      <c r="H9" s="9" t="s">
        <v>354</v>
      </c>
      <c r="I9" s="9" t="s">
        <v>342</v>
      </c>
      <c r="J9" s="9" t="s">
        <v>355</v>
      </c>
    </row>
    <row r="10" spans="1:10" ht="33.75" customHeight="1">
      <c r="A10" s="115" t="s">
        <v>293</v>
      </c>
      <c r="B10" s="115" t="s">
        <v>335</v>
      </c>
      <c r="C10" s="9" t="s">
        <v>344</v>
      </c>
      <c r="D10" s="9" t="s">
        <v>356</v>
      </c>
      <c r="E10" s="9" t="s">
        <v>357</v>
      </c>
      <c r="F10" s="9" t="s">
        <v>339</v>
      </c>
      <c r="G10" s="15" t="s">
        <v>46</v>
      </c>
      <c r="H10" s="9" t="s">
        <v>358</v>
      </c>
      <c r="I10" s="9" t="s">
        <v>342</v>
      </c>
      <c r="J10" s="9" t="s">
        <v>359</v>
      </c>
    </row>
    <row r="11" spans="1:10" ht="33.75" customHeight="1">
      <c r="A11" s="115" t="s">
        <v>293</v>
      </c>
      <c r="B11" s="115" t="s">
        <v>335</v>
      </c>
      <c r="C11" s="9" t="s">
        <v>360</v>
      </c>
      <c r="D11" s="9" t="s">
        <v>361</v>
      </c>
      <c r="E11" s="9" t="s">
        <v>362</v>
      </c>
      <c r="F11" s="9" t="s">
        <v>347</v>
      </c>
      <c r="G11" s="15" t="s">
        <v>363</v>
      </c>
      <c r="H11" s="9" t="s">
        <v>354</v>
      </c>
      <c r="I11" s="9" t="s">
        <v>342</v>
      </c>
      <c r="J11" s="9" t="s">
        <v>364</v>
      </c>
    </row>
    <row r="12" spans="1:10" ht="33.75" customHeight="1">
      <c r="A12" s="115" t="s">
        <v>313</v>
      </c>
      <c r="B12" s="115" t="s">
        <v>365</v>
      </c>
      <c r="C12" s="9" t="s">
        <v>336</v>
      </c>
      <c r="D12" s="9" t="s">
        <v>337</v>
      </c>
      <c r="E12" s="9" t="s">
        <v>366</v>
      </c>
      <c r="F12" s="9" t="s">
        <v>339</v>
      </c>
      <c r="G12" s="15" t="s">
        <v>45</v>
      </c>
      <c r="H12" s="9" t="s">
        <v>367</v>
      </c>
      <c r="I12" s="9" t="s">
        <v>342</v>
      </c>
      <c r="J12" s="9" t="s">
        <v>368</v>
      </c>
    </row>
    <row r="13" spans="1:10" ht="33.75" customHeight="1">
      <c r="A13" s="115" t="s">
        <v>313</v>
      </c>
      <c r="B13" s="115" t="s">
        <v>365</v>
      </c>
      <c r="C13" s="9" t="s">
        <v>336</v>
      </c>
      <c r="D13" s="9" t="s">
        <v>369</v>
      </c>
      <c r="E13" s="9" t="s">
        <v>370</v>
      </c>
      <c r="F13" s="9" t="s">
        <v>339</v>
      </c>
      <c r="G13" s="15" t="s">
        <v>371</v>
      </c>
      <c r="H13" s="9"/>
      <c r="I13" s="9" t="s">
        <v>372</v>
      </c>
      <c r="J13" s="9" t="s">
        <v>373</v>
      </c>
    </row>
    <row r="14" spans="1:10" ht="33.75" customHeight="1">
      <c r="A14" s="115" t="s">
        <v>313</v>
      </c>
      <c r="B14" s="115" t="s">
        <v>365</v>
      </c>
      <c r="C14" s="9" t="s">
        <v>336</v>
      </c>
      <c r="D14" s="9" t="s">
        <v>374</v>
      </c>
      <c r="E14" s="9" t="s">
        <v>375</v>
      </c>
      <c r="F14" s="9" t="s">
        <v>347</v>
      </c>
      <c r="G14" s="15" t="s">
        <v>376</v>
      </c>
      <c r="H14" s="9" t="s">
        <v>354</v>
      </c>
      <c r="I14" s="9" t="s">
        <v>342</v>
      </c>
      <c r="J14" s="9" t="s">
        <v>377</v>
      </c>
    </row>
    <row r="15" spans="1:10" ht="33.75" customHeight="1">
      <c r="A15" s="115" t="s">
        <v>313</v>
      </c>
      <c r="B15" s="115" t="s">
        <v>365</v>
      </c>
      <c r="C15" s="9" t="s">
        <v>344</v>
      </c>
      <c r="D15" s="9" t="s">
        <v>356</v>
      </c>
      <c r="E15" s="9" t="s">
        <v>378</v>
      </c>
      <c r="F15" s="9" t="s">
        <v>339</v>
      </c>
      <c r="G15" s="15" t="s">
        <v>379</v>
      </c>
      <c r="H15" s="9" t="s">
        <v>380</v>
      </c>
      <c r="I15" s="9" t="s">
        <v>342</v>
      </c>
      <c r="J15" s="9" t="s">
        <v>381</v>
      </c>
    </row>
    <row r="16" spans="1:10" ht="33.75" customHeight="1">
      <c r="A16" s="115" t="s">
        <v>313</v>
      </c>
      <c r="B16" s="115" t="s">
        <v>365</v>
      </c>
      <c r="C16" s="9" t="s">
        <v>360</v>
      </c>
      <c r="D16" s="9" t="s">
        <v>361</v>
      </c>
      <c r="E16" s="9" t="s">
        <v>382</v>
      </c>
      <c r="F16" s="9" t="s">
        <v>347</v>
      </c>
      <c r="G16" s="15" t="s">
        <v>363</v>
      </c>
      <c r="H16" s="9" t="s">
        <v>354</v>
      </c>
      <c r="I16" s="9" t="s">
        <v>342</v>
      </c>
      <c r="J16" s="9" t="s">
        <v>383</v>
      </c>
    </row>
    <row r="17" spans="1:10" ht="33.75" customHeight="1">
      <c r="A17" s="115" t="s">
        <v>290</v>
      </c>
      <c r="B17" s="115" t="s">
        <v>384</v>
      </c>
      <c r="C17" s="9" t="s">
        <v>336</v>
      </c>
      <c r="D17" s="9" t="s">
        <v>337</v>
      </c>
      <c r="E17" s="9" t="s">
        <v>385</v>
      </c>
      <c r="F17" s="9" t="s">
        <v>347</v>
      </c>
      <c r="G17" s="15" t="s">
        <v>386</v>
      </c>
      <c r="H17" s="9" t="s">
        <v>387</v>
      </c>
      <c r="I17" s="9" t="s">
        <v>342</v>
      </c>
      <c r="J17" s="9" t="s">
        <v>388</v>
      </c>
    </row>
    <row r="18" spans="1:10" ht="33.75" customHeight="1">
      <c r="A18" s="115" t="s">
        <v>290</v>
      </c>
      <c r="B18" s="115" t="s">
        <v>384</v>
      </c>
      <c r="C18" s="9" t="s">
        <v>336</v>
      </c>
      <c r="D18" s="9" t="s">
        <v>337</v>
      </c>
      <c r="E18" s="9" t="s">
        <v>389</v>
      </c>
      <c r="F18" s="9" t="s">
        <v>339</v>
      </c>
      <c r="G18" s="15" t="s">
        <v>390</v>
      </c>
      <c r="H18" s="9" t="s">
        <v>391</v>
      </c>
      <c r="I18" s="9" t="s">
        <v>342</v>
      </c>
      <c r="J18" s="9" t="s">
        <v>392</v>
      </c>
    </row>
    <row r="19" spans="1:10" ht="33.75" customHeight="1">
      <c r="A19" s="115" t="s">
        <v>290</v>
      </c>
      <c r="B19" s="115" t="s">
        <v>384</v>
      </c>
      <c r="C19" s="9" t="s">
        <v>336</v>
      </c>
      <c r="D19" s="9" t="s">
        <v>374</v>
      </c>
      <c r="E19" s="9" t="s">
        <v>393</v>
      </c>
      <c r="F19" s="9" t="s">
        <v>339</v>
      </c>
      <c r="G19" s="15" t="s">
        <v>394</v>
      </c>
      <c r="H19" s="9" t="s">
        <v>354</v>
      </c>
      <c r="I19" s="9" t="s">
        <v>342</v>
      </c>
      <c r="J19" s="9" t="s">
        <v>395</v>
      </c>
    </row>
    <row r="20" spans="1:10" ht="33.75" customHeight="1">
      <c r="A20" s="115" t="s">
        <v>290</v>
      </c>
      <c r="B20" s="115" t="s">
        <v>384</v>
      </c>
      <c r="C20" s="9" t="s">
        <v>344</v>
      </c>
      <c r="D20" s="9" t="s">
        <v>356</v>
      </c>
      <c r="E20" s="9" t="s">
        <v>396</v>
      </c>
      <c r="F20" s="9" t="s">
        <v>339</v>
      </c>
      <c r="G20" s="15" t="s">
        <v>46</v>
      </c>
      <c r="H20" s="9" t="s">
        <v>358</v>
      </c>
      <c r="I20" s="9" t="s">
        <v>342</v>
      </c>
      <c r="J20" s="9" t="s">
        <v>397</v>
      </c>
    </row>
    <row r="21" spans="1:10" ht="33.75" customHeight="1">
      <c r="A21" s="115" t="s">
        <v>290</v>
      </c>
      <c r="B21" s="115" t="s">
        <v>384</v>
      </c>
      <c r="C21" s="9" t="s">
        <v>344</v>
      </c>
      <c r="D21" s="9" t="s">
        <v>398</v>
      </c>
      <c r="E21" s="9" t="s">
        <v>399</v>
      </c>
      <c r="F21" s="9" t="s">
        <v>339</v>
      </c>
      <c r="G21" s="15" t="s">
        <v>400</v>
      </c>
      <c r="H21" s="9"/>
      <c r="I21" s="9" t="s">
        <v>372</v>
      </c>
      <c r="J21" s="9" t="s">
        <v>401</v>
      </c>
    </row>
    <row r="22" spans="1:10" ht="33.75" customHeight="1">
      <c r="A22" s="115" t="s">
        <v>290</v>
      </c>
      <c r="B22" s="115" t="s">
        <v>384</v>
      </c>
      <c r="C22" s="9" t="s">
        <v>360</v>
      </c>
      <c r="D22" s="9" t="s">
        <v>361</v>
      </c>
      <c r="E22" s="9" t="s">
        <v>402</v>
      </c>
      <c r="F22" s="9" t="s">
        <v>347</v>
      </c>
      <c r="G22" s="15" t="s">
        <v>363</v>
      </c>
      <c r="H22" s="9" t="s">
        <v>354</v>
      </c>
      <c r="I22" s="9" t="s">
        <v>342</v>
      </c>
      <c r="J22" s="9" t="s">
        <v>403</v>
      </c>
    </row>
    <row r="23" spans="1:10" ht="33.75" customHeight="1">
      <c r="A23" s="115" t="s">
        <v>316</v>
      </c>
      <c r="B23" s="115" t="s">
        <v>441</v>
      </c>
      <c r="C23" s="9" t="s">
        <v>336</v>
      </c>
      <c r="D23" s="9" t="s">
        <v>337</v>
      </c>
      <c r="E23" s="9" t="s">
        <v>442</v>
      </c>
      <c r="F23" s="9" t="s">
        <v>339</v>
      </c>
      <c r="G23" s="15" t="s">
        <v>394</v>
      </c>
      <c r="H23" s="9" t="s">
        <v>354</v>
      </c>
      <c r="I23" s="9" t="s">
        <v>342</v>
      </c>
      <c r="J23" s="9" t="s">
        <v>443</v>
      </c>
    </row>
    <row r="24" spans="1:10" ht="33.75" customHeight="1">
      <c r="A24" s="115" t="s">
        <v>316</v>
      </c>
      <c r="B24" s="115" t="s">
        <v>441</v>
      </c>
      <c r="C24" s="9" t="s">
        <v>336</v>
      </c>
      <c r="D24" s="9" t="s">
        <v>374</v>
      </c>
      <c r="E24" s="9" t="s">
        <v>444</v>
      </c>
      <c r="F24" s="9" t="s">
        <v>339</v>
      </c>
      <c r="G24" s="15" t="s">
        <v>394</v>
      </c>
      <c r="H24" s="9" t="s">
        <v>354</v>
      </c>
      <c r="I24" s="9" t="s">
        <v>342</v>
      </c>
      <c r="J24" s="9" t="s">
        <v>445</v>
      </c>
    </row>
    <row r="25" spans="1:10" ht="33.75" customHeight="1">
      <c r="A25" s="115" t="s">
        <v>316</v>
      </c>
      <c r="B25" s="115" t="s">
        <v>441</v>
      </c>
      <c r="C25" s="9" t="s">
        <v>344</v>
      </c>
      <c r="D25" s="9" t="s">
        <v>345</v>
      </c>
      <c r="E25" s="9" t="s">
        <v>446</v>
      </c>
      <c r="F25" s="9" t="s">
        <v>339</v>
      </c>
      <c r="G25" s="15" t="s">
        <v>394</v>
      </c>
      <c r="H25" s="9" t="s">
        <v>354</v>
      </c>
      <c r="I25" s="9" t="s">
        <v>342</v>
      </c>
      <c r="J25" s="9" t="s">
        <v>447</v>
      </c>
    </row>
    <row r="26" spans="1:10" ht="33.75" customHeight="1">
      <c r="A26" s="115" t="s">
        <v>316</v>
      </c>
      <c r="B26" s="115" t="s">
        <v>441</v>
      </c>
      <c r="C26" s="9" t="s">
        <v>344</v>
      </c>
      <c r="D26" s="9" t="s">
        <v>351</v>
      </c>
      <c r="E26" s="9" t="s">
        <v>448</v>
      </c>
      <c r="F26" s="9" t="s">
        <v>339</v>
      </c>
      <c r="G26" s="15" t="s">
        <v>400</v>
      </c>
      <c r="H26" s="9"/>
      <c r="I26" s="9" t="s">
        <v>372</v>
      </c>
      <c r="J26" s="9" t="s">
        <v>449</v>
      </c>
    </row>
    <row r="27" spans="1:10" ht="33.75" customHeight="1">
      <c r="A27" s="115" t="s">
        <v>316</v>
      </c>
      <c r="B27" s="115" t="s">
        <v>441</v>
      </c>
      <c r="C27" s="9" t="s">
        <v>360</v>
      </c>
      <c r="D27" s="9" t="s">
        <v>361</v>
      </c>
      <c r="E27" s="9" t="s">
        <v>450</v>
      </c>
      <c r="F27" s="9" t="s">
        <v>347</v>
      </c>
      <c r="G27" s="15" t="s">
        <v>451</v>
      </c>
      <c r="H27" s="9" t="s">
        <v>354</v>
      </c>
      <c r="I27" s="9" t="s">
        <v>342</v>
      </c>
      <c r="J27" s="9" t="s">
        <v>452</v>
      </c>
    </row>
    <row r="28" spans="1:10" ht="33.75" customHeight="1">
      <c r="A28" s="115" t="s">
        <v>310</v>
      </c>
      <c r="B28" s="115" t="s">
        <v>453</v>
      </c>
      <c r="C28" s="9" t="s">
        <v>336</v>
      </c>
      <c r="D28" s="9" t="s">
        <v>337</v>
      </c>
      <c r="E28" s="9" t="s">
        <v>454</v>
      </c>
      <c r="F28" s="9" t="s">
        <v>339</v>
      </c>
      <c r="G28" s="15" t="s">
        <v>52</v>
      </c>
      <c r="H28" s="9" t="s">
        <v>367</v>
      </c>
      <c r="I28" s="9" t="s">
        <v>342</v>
      </c>
      <c r="J28" s="9" t="s">
        <v>455</v>
      </c>
    </row>
    <row r="29" spans="1:10" ht="33.75" customHeight="1">
      <c r="A29" s="115" t="s">
        <v>310</v>
      </c>
      <c r="B29" s="115" t="s">
        <v>453</v>
      </c>
      <c r="C29" s="9" t="s">
        <v>336</v>
      </c>
      <c r="D29" s="9" t="s">
        <v>337</v>
      </c>
      <c r="E29" s="9" t="s">
        <v>456</v>
      </c>
      <c r="F29" s="9" t="s">
        <v>347</v>
      </c>
      <c r="G29" s="15" t="s">
        <v>457</v>
      </c>
      <c r="H29" s="9" t="s">
        <v>458</v>
      </c>
      <c r="I29" s="9" t="s">
        <v>342</v>
      </c>
      <c r="J29" s="9" t="s">
        <v>459</v>
      </c>
    </row>
    <row r="30" spans="1:10" ht="33.75" customHeight="1">
      <c r="A30" s="115" t="s">
        <v>310</v>
      </c>
      <c r="B30" s="115" t="s">
        <v>453</v>
      </c>
      <c r="C30" s="9" t="s">
        <v>336</v>
      </c>
      <c r="D30" s="9" t="s">
        <v>337</v>
      </c>
      <c r="E30" s="9" t="s">
        <v>460</v>
      </c>
      <c r="F30" s="9" t="s">
        <v>347</v>
      </c>
      <c r="G30" s="15" t="s">
        <v>461</v>
      </c>
      <c r="H30" s="9" t="s">
        <v>462</v>
      </c>
      <c r="I30" s="9" t="s">
        <v>342</v>
      </c>
      <c r="J30" s="9" t="s">
        <v>463</v>
      </c>
    </row>
    <row r="31" spans="1:10" ht="33.75" customHeight="1">
      <c r="A31" s="115" t="s">
        <v>310</v>
      </c>
      <c r="B31" s="115" t="s">
        <v>453</v>
      </c>
      <c r="C31" s="9" t="s">
        <v>336</v>
      </c>
      <c r="D31" s="9" t="s">
        <v>337</v>
      </c>
      <c r="E31" s="9" t="s">
        <v>464</v>
      </c>
      <c r="F31" s="9" t="s">
        <v>339</v>
      </c>
      <c r="G31" s="15" t="s">
        <v>52</v>
      </c>
      <c r="H31" s="9" t="s">
        <v>367</v>
      </c>
      <c r="I31" s="9" t="s">
        <v>342</v>
      </c>
      <c r="J31" s="9" t="s">
        <v>465</v>
      </c>
    </row>
    <row r="32" spans="1:10" ht="33.75" customHeight="1">
      <c r="A32" s="115" t="s">
        <v>310</v>
      </c>
      <c r="B32" s="115" t="s">
        <v>453</v>
      </c>
      <c r="C32" s="9" t="s">
        <v>336</v>
      </c>
      <c r="D32" s="9" t="s">
        <v>369</v>
      </c>
      <c r="E32" s="9" t="s">
        <v>466</v>
      </c>
      <c r="F32" s="9" t="s">
        <v>339</v>
      </c>
      <c r="G32" s="15" t="s">
        <v>394</v>
      </c>
      <c r="H32" s="9" t="s">
        <v>354</v>
      </c>
      <c r="I32" s="9" t="s">
        <v>342</v>
      </c>
      <c r="J32" s="9" t="s">
        <v>467</v>
      </c>
    </row>
    <row r="33" spans="1:10" ht="33.75" customHeight="1">
      <c r="A33" s="115" t="s">
        <v>310</v>
      </c>
      <c r="B33" s="115" t="s">
        <v>453</v>
      </c>
      <c r="C33" s="9" t="s">
        <v>336</v>
      </c>
      <c r="D33" s="9" t="s">
        <v>369</v>
      </c>
      <c r="E33" s="9" t="s">
        <v>468</v>
      </c>
      <c r="F33" s="9" t="s">
        <v>339</v>
      </c>
      <c r="G33" s="15" t="s">
        <v>394</v>
      </c>
      <c r="H33" s="9" t="s">
        <v>354</v>
      </c>
      <c r="I33" s="9" t="s">
        <v>342</v>
      </c>
      <c r="J33" s="9" t="s">
        <v>469</v>
      </c>
    </row>
    <row r="34" spans="1:10" ht="33.75" customHeight="1">
      <c r="A34" s="115" t="s">
        <v>310</v>
      </c>
      <c r="B34" s="115" t="s">
        <v>453</v>
      </c>
      <c r="C34" s="9" t="s">
        <v>336</v>
      </c>
      <c r="D34" s="9" t="s">
        <v>369</v>
      </c>
      <c r="E34" s="9" t="s">
        <v>370</v>
      </c>
      <c r="F34" s="9" t="s">
        <v>339</v>
      </c>
      <c r="G34" s="15" t="s">
        <v>371</v>
      </c>
      <c r="H34" s="9"/>
      <c r="I34" s="9" t="s">
        <v>372</v>
      </c>
      <c r="J34" s="9" t="s">
        <v>373</v>
      </c>
    </row>
    <row r="35" spans="1:10" ht="33.75" customHeight="1">
      <c r="A35" s="115" t="s">
        <v>310</v>
      </c>
      <c r="B35" s="115" t="s">
        <v>453</v>
      </c>
      <c r="C35" s="9" t="s">
        <v>336</v>
      </c>
      <c r="D35" s="9" t="s">
        <v>374</v>
      </c>
      <c r="E35" s="9" t="s">
        <v>470</v>
      </c>
      <c r="F35" s="9" t="s">
        <v>347</v>
      </c>
      <c r="G35" s="15" t="s">
        <v>376</v>
      </c>
      <c r="H35" s="9" t="s">
        <v>354</v>
      </c>
      <c r="I35" s="9" t="s">
        <v>342</v>
      </c>
      <c r="J35" s="9" t="s">
        <v>377</v>
      </c>
    </row>
    <row r="36" spans="1:10" ht="33.75" customHeight="1">
      <c r="A36" s="115" t="s">
        <v>310</v>
      </c>
      <c r="B36" s="115" t="s">
        <v>453</v>
      </c>
      <c r="C36" s="9" t="s">
        <v>336</v>
      </c>
      <c r="D36" s="9" t="s">
        <v>374</v>
      </c>
      <c r="E36" s="9" t="s">
        <v>471</v>
      </c>
      <c r="F36" s="9" t="s">
        <v>339</v>
      </c>
      <c r="G36" s="15" t="s">
        <v>394</v>
      </c>
      <c r="H36" s="9" t="s">
        <v>354</v>
      </c>
      <c r="I36" s="9" t="s">
        <v>342</v>
      </c>
      <c r="J36" s="9" t="s">
        <v>472</v>
      </c>
    </row>
    <row r="37" spans="1:10" ht="33.75" customHeight="1">
      <c r="A37" s="115" t="s">
        <v>310</v>
      </c>
      <c r="B37" s="115" t="s">
        <v>453</v>
      </c>
      <c r="C37" s="9" t="s">
        <v>344</v>
      </c>
      <c r="D37" s="9" t="s">
        <v>351</v>
      </c>
      <c r="E37" s="9" t="s">
        <v>473</v>
      </c>
      <c r="F37" s="9" t="s">
        <v>347</v>
      </c>
      <c r="G37" s="15" t="s">
        <v>474</v>
      </c>
      <c r="H37" s="9" t="s">
        <v>475</v>
      </c>
      <c r="I37" s="9" t="s">
        <v>342</v>
      </c>
      <c r="J37" s="9" t="s">
        <v>476</v>
      </c>
    </row>
    <row r="38" spans="1:10" ht="33.75" customHeight="1">
      <c r="A38" s="115" t="s">
        <v>310</v>
      </c>
      <c r="B38" s="115" t="s">
        <v>453</v>
      </c>
      <c r="C38" s="9" t="s">
        <v>344</v>
      </c>
      <c r="D38" s="9" t="s">
        <v>351</v>
      </c>
      <c r="E38" s="9" t="s">
        <v>477</v>
      </c>
      <c r="F38" s="9" t="s">
        <v>347</v>
      </c>
      <c r="G38" s="15" t="s">
        <v>478</v>
      </c>
      <c r="H38" s="9" t="s">
        <v>475</v>
      </c>
      <c r="I38" s="9" t="s">
        <v>342</v>
      </c>
      <c r="J38" s="9" t="s">
        <v>479</v>
      </c>
    </row>
    <row r="39" spans="1:10" ht="33.75" customHeight="1">
      <c r="A39" s="115" t="s">
        <v>310</v>
      </c>
      <c r="B39" s="115" t="s">
        <v>453</v>
      </c>
      <c r="C39" s="9" t="s">
        <v>344</v>
      </c>
      <c r="D39" s="9" t="s">
        <v>351</v>
      </c>
      <c r="E39" s="9" t="s">
        <v>480</v>
      </c>
      <c r="F39" s="9" t="s">
        <v>347</v>
      </c>
      <c r="G39" s="15" t="s">
        <v>481</v>
      </c>
      <c r="H39" s="9" t="s">
        <v>475</v>
      </c>
      <c r="I39" s="9" t="s">
        <v>342</v>
      </c>
      <c r="J39" s="9" t="s">
        <v>482</v>
      </c>
    </row>
    <row r="40" spans="1:10" ht="33.75" customHeight="1">
      <c r="A40" s="115" t="s">
        <v>310</v>
      </c>
      <c r="B40" s="115" t="s">
        <v>453</v>
      </c>
      <c r="C40" s="9" t="s">
        <v>344</v>
      </c>
      <c r="D40" s="9" t="s">
        <v>356</v>
      </c>
      <c r="E40" s="9" t="s">
        <v>378</v>
      </c>
      <c r="F40" s="9" t="s">
        <v>347</v>
      </c>
      <c r="G40" s="15" t="s">
        <v>379</v>
      </c>
      <c r="H40" s="9" t="s">
        <v>483</v>
      </c>
      <c r="I40" s="9" t="s">
        <v>342</v>
      </c>
      <c r="J40" s="9" t="s">
        <v>484</v>
      </c>
    </row>
    <row r="41" spans="1:10" ht="33.75" customHeight="1">
      <c r="A41" s="115" t="s">
        <v>310</v>
      </c>
      <c r="B41" s="115" t="s">
        <v>453</v>
      </c>
      <c r="C41" s="9" t="s">
        <v>344</v>
      </c>
      <c r="D41" s="9" t="s">
        <v>398</v>
      </c>
      <c r="E41" s="9" t="s">
        <v>485</v>
      </c>
      <c r="F41" s="9" t="s">
        <v>339</v>
      </c>
      <c r="G41" s="15" t="s">
        <v>400</v>
      </c>
      <c r="H41" s="9"/>
      <c r="I41" s="9" t="s">
        <v>372</v>
      </c>
      <c r="J41" s="9" t="s">
        <v>486</v>
      </c>
    </row>
    <row r="42" spans="1:10" ht="33.75" customHeight="1">
      <c r="A42" s="115" t="s">
        <v>310</v>
      </c>
      <c r="B42" s="115" t="s">
        <v>453</v>
      </c>
      <c r="C42" s="9" t="s">
        <v>344</v>
      </c>
      <c r="D42" s="9" t="s">
        <v>398</v>
      </c>
      <c r="E42" s="9" t="s">
        <v>487</v>
      </c>
      <c r="F42" s="9" t="s">
        <v>339</v>
      </c>
      <c r="G42" s="15" t="s">
        <v>400</v>
      </c>
      <c r="H42" s="9"/>
      <c r="I42" s="9" t="s">
        <v>372</v>
      </c>
      <c r="J42" s="9" t="s">
        <v>488</v>
      </c>
    </row>
    <row r="43" spans="1:10" ht="33.75" customHeight="1">
      <c r="A43" s="115" t="s">
        <v>310</v>
      </c>
      <c r="B43" s="115" t="s">
        <v>453</v>
      </c>
      <c r="C43" s="9" t="s">
        <v>360</v>
      </c>
      <c r="D43" s="9" t="s">
        <v>361</v>
      </c>
      <c r="E43" s="9" t="s">
        <v>382</v>
      </c>
      <c r="F43" s="9" t="s">
        <v>347</v>
      </c>
      <c r="G43" s="15" t="s">
        <v>363</v>
      </c>
      <c r="H43" s="9" t="s">
        <v>354</v>
      </c>
      <c r="I43" s="9" t="s">
        <v>342</v>
      </c>
      <c r="J43" s="9" t="s">
        <v>383</v>
      </c>
    </row>
    <row r="44" spans="1:10" ht="33.75" customHeight="1">
      <c r="A44" s="115" t="s">
        <v>319</v>
      </c>
      <c r="B44" s="115" t="s">
        <v>502</v>
      </c>
      <c r="C44" s="9" t="s">
        <v>336</v>
      </c>
      <c r="D44" s="9" t="s">
        <v>337</v>
      </c>
      <c r="E44" s="9" t="s">
        <v>503</v>
      </c>
      <c r="F44" s="9" t="s">
        <v>339</v>
      </c>
      <c r="G44" s="15" t="s">
        <v>504</v>
      </c>
      <c r="H44" s="9" t="s">
        <v>462</v>
      </c>
      <c r="I44" s="9" t="s">
        <v>342</v>
      </c>
      <c r="J44" s="9" t="s">
        <v>505</v>
      </c>
    </row>
    <row r="45" spans="1:10" ht="33.75" customHeight="1">
      <c r="A45" s="115" t="s">
        <v>319</v>
      </c>
      <c r="B45" s="115" t="s">
        <v>502</v>
      </c>
      <c r="C45" s="9" t="s">
        <v>336</v>
      </c>
      <c r="D45" s="9" t="s">
        <v>337</v>
      </c>
      <c r="E45" s="9" t="s">
        <v>506</v>
      </c>
      <c r="F45" s="9" t="s">
        <v>339</v>
      </c>
      <c r="G45" s="15" t="s">
        <v>507</v>
      </c>
      <c r="H45" s="9" t="s">
        <v>462</v>
      </c>
      <c r="I45" s="9" t="s">
        <v>342</v>
      </c>
      <c r="J45" s="9" t="s">
        <v>508</v>
      </c>
    </row>
    <row r="46" spans="1:10" ht="33.75" customHeight="1">
      <c r="A46" s="115" t="s">
        <v>319</v>
      </c>
      <c r="B46" s="115" t="s">
        <v>502</v>
      </c>
      <c r="C46" s="9" t="s">
        <v>336</v>
      </c>
      <c r="D46" s="9" t="s">
        <v>369</v>
      </c>
      <c r="E46" s="9" t="s">
        <v>468</v>
      </c>
      <c r="F46" s="9" t="s">
        <v>339</v>
      </c>
      <c r="G46" s="15" t="s">
        <v>394</v>
      </c>
      <c r="H46" s="9" t="s">
        <v>354</v>
      </c>
      <c r="I46" s="9" t="s">
        <v>342</v>
      </c>
      <c r="J46" s="9" t="s">
        <v>509</v>
      </c>
    </row>
    <row r="47" spans="1:10" ht="33.75" customHeight="1">
      <c r="A47" s="115" t="s">
        <v>319</v>
      </c>
      <c r="B47" s="115" t="s">
        <v>502</v>
      </c>
      <c r="C47" s="9" t="s">
        <v>336</v>
      </c>
      <c r="D47" s="9" t="s">
        <v>374</v>
      </c>
      <c r="E47" s="9" t="s">
        <v>470</v>
      </c>
      <c r="F47" s="9" t="s">
        <v>347</v>
      </c>
      <c r="G47" s="15" t="s">
        <v>376</v>
      </c>
      <c r="H47" s="9" t="s">
        <v>354</v>
      </c>
      <c r="I47" s="9" t="s">
        <v>342</v>
      </c>
      <c r="J47" s="9" t="s">
        <v>510</v>
      </c>
    </row>
    <row r="48" spans="1:10" ht="33.75" customHeight="1">
      <c r="A48" s="115" t="s">
        <v>319</v>
      </c>
      <c r="B48" s="115" t="s">
        <v>502</v>
      </c>
      <c r="C48" s="9" t="s">
        <v>344</v>
      </c>
      <c r="D48" s="9" t="s">
        <v>351</v>
      </c>
      <c r="E48" s="9" t="s">
        <v>511</v>
      </c>
      <c r="F48" s="9" t="s">
        <v>347</v>
      </c>
      <c r="G48" s="15" t="s">
        <v>512</v>
      </c>
      <c r="H48" s="9" t="s">
        <v>513</v>
      </c>
      <c r="I48" s="9" t="s">
        <v>342</v>
      </c>
      <c r="J48" s="9" t="s">
        <v>514</v>
      </c>
    </row>
    <row r="49" spans="1:10" ht="33.75" customHeight="1">
      <c r="A49" s="115" t="s">
        <v>304</v>
      </c>
      <c r="B49" s="115" t="s">
        <v>515</v>
      </c>
      <c r="C49" s="9" t="s">
        <v>336</v>
      </c>
      <c r="D49" s="9" t="s">
        <v>337</v>
      </c>
      <c r="E49" s="9" t="s">
        <v>490</v>
      </c>
      <c r="F49" s="9" t="s">
        <v>339</v>
      </c>
      <c r="G49" s="15" t="s">
        <v>46</v>
      </c>
      <c r="H49" s="9" t="s">
        <v>367</v>
      </c>
      <c r="I49" s="9" t="s">
        <v>342</v>
      </c>
      <c r="J49" s="9" t="s">
        <v>516</v>
      </c>
    </row>
    <row r="50" spans="1:10" ht="33.75" customHeight="1">
      <c r="A50" s="115" t="s">
        <v>304</v>
      </c>
      <c r="B50" s="115" t="s">
        <v>515</v>
      </c>
      <c r="C50" s="9" t="s">
        <v>336</v>
      </c>
      <c r="D50" s="9" t="s">
        <v>337</v>
      </c>
      <c r="E50" s="9" t="s">
        <v>517</v>
      </c>
      <c r="F50" s="9" t="s">
        <v>339</v>
      </c>
      <c r="G50" s="15" t="s">
        <v>518</v>
      </c>
      <c r="H50" s="9" t="s">
        <v>349</v>
      </c>
      <c r="I50" s="9" t="s">
        <v>342</v>
      </c>
      <c r="J50" s="9" t="s">
        <v>519</v>
      </c>
    </row>
    <row r="51" spans="1:10" ht="33.75" customHeight="1">
      <c r="A51" s="115" t="s">
        <v>304</v>
      </c>
      <c r="B51" s="115" t="s">
        <v>515</v>
      </c>
      <c r="C51" s="9" t="s">
        <v>336</v>
      </c>
      <c r="D51" s="9" t="s">
        <v>374</v>
      </c>
      <c r="E51" s="9" t="s">
        <v>520</v>
      </c>
      <c r="F51" s="9" t="s">
        <v>339</v>
      </c>
      <c r="G51" s="15" t="s">
        <v>394</v>
      </c>
      <c r="H51" s="9" t="s">
        <v>354</v>
      </c>
      <c r="I51" s="9" t="s">
        <v>342</v>
      </c>
      <c r="J51" s="9" t="s">
        <v>521</v>
      </c>
    </row>
    <row r="52" spans="1:10" ht="33.75" customHeight="1">
      <c r="A52" s="115" t="s">
        <v>304</v>
      </c>
      <c r="B52" s="115" t="s">
        <v>515</v>
      </c>
      <c r="C52" s="9" t="s">
        <v>344</v>
      </c>
      <c r="D52" s="9" t="s">
        <v>398</v>
      </c>
      <c r="E52" s="9" t="s">
        <v>522</v>
      </c>
      <c r="F52" s="9" t="s">
        <v>339</v>
      </c>
      <c r="G52" s="15" t="s">
        <v>400</v>
      </c>
      <c r="H52" s="9"/>
      <c r="I52" s="9" t="s">
        <v>372</v>
      </c>
      <c r="J52" s="9" t="s">
        <v>523</v>
      </c>
    </row>
    <row r="53" spans="1:10" ht="33.75" customHeight="1">
      <c r="A53" s="115" t="s">
        <v>304</v>
      </c>
      <c r="B53" s="115" t="s">
        <v>515</v>
      </c>
      <c r="C53" s="9" t="s">
        <v>360</v>
      </c>
      <c r="D53" s="9" t="s">
        <v>361</v>
      </c>
      <c r="E53" s="9" t="s">
        <v>500</v>
      </c>
      <c r="F53" s="9" t="s">
        <v>347</v>
      </c>
      <c r="G53" s="15" t="s">
        <v>363</v>
      </c>
      <c r="H53" s="9" t="s">
        <v>354</v>
      </c>
      <c r="I53" s="9" t="s">
        <v>342</v>
      </c>
      <c r="J53" s="9" t="s">
        <v>524</v>
      </c>
    </row>
  </sheetData>
  <mergeCells count="17">
    <mergeCell ref="B17:B22"/>
    <mergeCell ref="B23:B27"/>
    <mergeCell ref="B28:B43"/>
    <mergeCell ref="B44:B48"/>
    <mergeCell ref="B49:B53"/>
    <mergeCell ref="A17:A22"/>
    <mergeCell ref="A23:A27"/>
    <mergeCell ref="A28:A43"/>
    <mergeCell ref="A44:A48"/>
    <mergeCell ref="A49:A53"/>
    <mergeCell ref="A1:J1"/>
    <mergeCell ref="A2:J2"/>
    <mergeCell ref="A3:H3"/>
    <mergeCell ref="A7:A11"/>
    <mergeCell ref="A12:A16"/>
    <mergeCell ref="B7:B11"/>
    <mergeCell ref="B12:B16"/>
  </mergeCells>
  <phoneticPr fontId="24"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sheetPr>
  <dimension ref="A1:H9"/>
  <sheetViews>
    <sheetView showZeros="0" workbookViewId="0">
      <selection sqref="A1:H1"/>
    </sheetView>
  </sheetViews>
  <sheetFormatPr defaultColWidth="8.81640625" defaultRowHeight="15" customHeight="1"/>
  <cols>
    <col min="1" max="1" width="36" customWidth="1"/>
    <col min="2" max="2" width="19.7265625" customWidth="1"/>
    <col min="3" max="3" width="33.26953125" customWidth="1"/>
    <col min="4" max="4" width="34.7265625" customWidth="1"/>
    <col min="5" max="6" width="9" customWidth="1"/>
    <col min="7" max="8" width="15.08984375" customWidth="1"/>
  </cols>
  <sheetData>
    <row r="1" spans="1:8" ht="18.75" customHeight="1">
      <c r="A1" s="180" t="s">
        <v>577</v>
      </c>
      <c r="B1" s="180"/>
      <c r="C1" s="180"/>
      <c r="D1" s="180"/>
      <c r="E1" s="180"/>
      <c r="F1" s="180"/>
      <c r="G1" s="180"/>
      <c r="H1" s="180" t="s">
        <v>577</v>
      </c>
    </row>
    <row r="2" spans="1:8" ht="28.5" customHeight="1">
      <c r="A2" s="181" t="s">
        <v>578</v>
      </c>
      <c r="B2" s="181"/>
      <c r="C2" s="181"/>
      <c r="D2" s="181"/>
      <c r="E2" s="181"/>
      <c r="F2" s="181"/>
      <c r="G2" s="181"/>
      <c r="H2" s="181"/>
    </row>
    <row r="3" spans="1:8" ht="18.75" customHeight="1">
      <c r="A3" s="182" t="str">
        <f>"单位名称："&amp;"玉溪市水利局"</f>
        <v>单位名称：玉溪市水利局</v>
      </c>
      <c r="B3" s="182"/>
      <c r="C3" s="182"/>
      <c r="D3" s="182"/>
      <c r="E3" s="182"/>
      <c r="F3" s="182"/>
      <c r="G3" s="182"/>
      <c r="H3" s="182"/>
    </row>
    <row r="4" spans="1:8" ht="18.75" customHeight="1">
      <c r="A4" s="96" t="s">
        <v>139</v>
      </c>
      <c r="B4" s="96" t="s">
        <v>579</v>
      </c>
      <c r="C4" s="96" t="s">
        <v>580</v>
      </c>
      <c r="D4" s="96" t="s">
        <v>581</v>
      </c>
      <c r="E4" s="96" t="s">
        <v>582</v>
      </c>
      <c r="F4" s="96" t="s">
        <v>583</v>
      </c>
      <c r="G4" s="96"/>
      <c r="H4" s="96"/>
    </row>
    <row r="5" spans="1:8" ht="18.75" customHeight="1">
      <c r="A5" s="96"/>
      <c r="B5" s="96"/>
      <c r="C5" s="96"/>
      <c r="D5" s="96"/>
      <c r="E5" s="96"/>
      <c r="F5" s="21" t="s">
        <v>535</v>
      </c>
      <c r="G5" s="21" t="s">
        <v>584</v>
      </c>
      <c r="H5" s="21" t="s">
        <v>585</v>
      </c>
    </row>
    <row r="6" spans="1:8" ht="18.75" customHeight="1">
      <c r="A6" s="22" t="s">
        <v>44</v>
      </c>
      <c r="B6" s="22" t="s">
        <v>45</v>
      </c>
      <c r="C6" s="22" t="s">
        <v>46</v>
      </c>
      <c r="D6" s="22" t="s">
        <v>47</v>
      </c>
      <c r="E6" s="22" t="s">
        <v>48</v>
      </c>
      <c r="F6" s="22" t="s">
        <v>49</v>
      </c>
      <c r="G6" s="22" t="s">
        <v>50</v>
      </c>
      <c r="H6" s="22" t="s">
        <v>51</v>
      </c>
    </row>
    <row r="7" spans="1:8" ht="18" customHeight="1">
      <c r="A7" s="23" t="s">
        <v>64</v>
      </c>
      <c r="B7" s="23" t="s">
        <v>586</v>
      </c>
      <c r="C7" s="23" t="s">
        <v>587</v>
      </c>
      <c r="D7" s="23" t="s">
        <v>588</v>
      </c>
      <c r="E7" s="24" t="s">
        <v>589</v>
      </c>
      <c r="F7" s="25">
        <v>1</v>
      </c>
      <c r="G7" s="26">
        <v>800</v>
      </c>
      <c r="H7" s="26">
        <v>800</v>
      </c>
    </row>
    <row r="8" spans="1:8" ht="18" customHeight="1">
      <c r="A8" s="23" t="s">
        <v>64</v>
      </c>
      <c r="B8" s="23" t="s">
        <v>586</v>
      </c>
      <c r="C8" s="23" t="s">
        <v>587</v>
      </c>
      <c r="D8" s="23" t="s">
        <v>590</v>
      </c>
      <c r="E8" s="24" t="s">
        <v>589</v>
      </c>
      <c r="F8" s="25">
        <v>1</v>
      </c>
      <c r="G8" s="26">
        <v>800</v>
      </c>
      <c r="H8" s="26">
        <v>800</v>
      </c>
    </row>
    <row r="9" spans="1:8" ht="18" customHeight="1">
      <c r="A9" s="183" t="s">
        <v>30</v>
      </c>
      <c r="B9" s="183"/>
      <c r="C9" s="183"/>
      <c r="D9" s="183"/>
      <c r="E9" s="183"/>
      <c r="F9" s="25">
        <v>2</v>
      </c>
      <c r="G9" s="26"/>
      <c r="H9" s="26">
        <v>1600</v>
      </c>
    </row>
  </sheetData>
  <mergeCells count="10">
    <mergeCell ref="A1:H1"/>
    <mergeCell ref="A2:H2"/>
    <mergeCell ref="A3:H3"/>
    <mergeCell ref="F4:H4"/>
    <mergeCell ref="A9:E9"/>
    <mergeCell ref="A4:A5"/>
    <mergeCell ref="B4:B5"/>
    <mergeCell ref="C4:C5"/>
    <mergeCell ref="D4:D5"/>
    <mergeCell ref="E4:E5"/>
  </mergeCells>
  <phoneticPr fontId="24"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sheetPr>
  <dimension ref="A1:K10"/>
  <sheetViews>
    <sheetView showZeros="0" workbookViewId="0">
      <selection sqref="A1:K1"/>
    </sheetView>
  </sheetViews>
  <sheetFormatPr defaultColWidth="9.08984375" defaultRowHeight="14.25" customHeight="1"/>
  <cols>
    <col min="1" max="1" width="16.26953125" customWidth="1"/>
    <col min="2" max="2" width="29" customWidth="1"/>
    <col min="3" max="3" width="23.81640625" customWidth="1"/>
    <col min="4" max="7" width="19.6328125" customWidth="1"/>
    <col min="8" max="8" width="15.453125" customWidth="1"/>
    <col min="9" max="11" width="19.6328125" customWidth="1"/>
  </cols>
  <sheetData>
    <row r="1" spans="1:11" ht="13.5" customHeight="1">
      <c r="A1" s="128" t="s">
        <v>591</v>
      </c>
      <c r="B1" s="128"/>
      <c r="C1" s="128"/>
      <c r="D1" s="184"/>
      <c r="E1" s="184"/>
      <c r="F1" s="184"/>
      <c r="G1" s="184"/>
      <c r="H1" s="128"/>
      <c r="I1" s="128"/>
      <c r="J1" s="128"/>
      <c r="K1" s="129"/>
    </row>
    <row r="2" spans="1:11" ht="28.5" customHeight="1">
      <c r="A2" s="97" t="s">
        <v>592</v>
      </c>
      <c r="B2" s="97"/>
      <c r="C2" s="97"/>
      <c r="D2" s="97"/>
      <c r="E2" s="97"/>
      <c r="F2" s="97"/>
      <c r="G2" s="97"/>
      <c r="H2" s="97"/>
      <c r="I2" s="97"/>
      <c r="J2" s="97"/>
      <c r="K2" s="97"/>
    </row>
    <row r="3" spans="1:11" ht="13.5" customHeight="1">
      <c r="A3" s="98" t="str">
        <f>"单位名称："&amp;"玉溪市水利局"</f>
        <v>单位名称：玉溪市水利局</v>
      </c>
      <c r="B3" s="185"/>
      <c r="C3" s="185"/>
      <c r="D3" s="185"/>
      <c r="E3" s="185"/>
      <c r="F3" s="185"/>
      <c r="G3" s="185"/>
      <c r="H3" s="1"/>
      <c r="I3" s="1"/>
      <c r="J3" s="1"/>
      <c r="K3" s="18" t="s">
        <v>2</v>
      </c>
    </row>
    <row r="4" spans="1:11" ht="21.75" customHeight="1">
      <c r="A4" s="187" t="s">
        <v>274</v>
      </c>
      <c r="B4" s="187" t="s">
        <v>141</v>
      </c>
      <c r="C4" s="187" t="s">
        <v>275</v>
      </c>
      <c r="D4" s="126" t="s">
        <v>142</v>
      </c>
      <c r="E4" s="126" t="s">
        <v>143</v>
      </c>
      <c r="F4" s="126" t="s">
        <v>144</v>
      </c>
      <c r="G4" s="126" t="s">
        <v>145</v>
      </c>
      <c r="H4" s="122" t="s">
        <v>30</v>
      </c>
      <c r="I4" s="175" t="s">
        <v>593</v>
      </c>
      <c r="J4" s="176"/>
      <c r="K4" s="186"/>
    </row>
    <row r="5" spans="1:11" ht="21.75" customHeight="1">
      <c r="A5" s="188"/>
      <c r="B5" s="188"/>
      <c r="C5" s="188"/>
      <c r="D5" s="148"/>
      <c r="E5" s="148"/>
      <c r="F5" s="148"/>
      <c r="G5" s="148"/>
      <c r="H5" s="190"/>
      <c r="I5" s="126" t="s">
        <v>33</v>
      </c>
      <c r="J5" s="126" t="s">
        <v>34</v>
      </c>
      <c r="K5" s="126" t="s">
        <v>35</v>
      </c>
    </row>
    <row r="6" spans="1:11" ht="40.5" customHeight="1">
      <c r="A6" s="189"/>
      <c r="B6" s="189"/>
      <c r="C6" s="189"/>
      <c r="D6" s="149"/>
      <c r="E6" s="149"/>
      <c r="F6" s="149"/>
      <c r="G6" s="149"/>
      <c r="H6" s="127"/>
      <c r="I6" s="149" t="s">
        <v>32</v>
      </c>
      <c r="J6" s="149"/>
      <c r="K6" s="149"/>
    </row>
    <row r="7" spans="1:11" ht="15" customHeight="1">
      <c r="A7" s="14">
        <v>1</v>
      </c>
      <c r="B7" s="14">
        <v>2</v>
      </c>
      <c r="C7" s="14">
        <v>3</v>
      </c>
      <c r="D7" s="14">
        <v>4</v>
      </c>
      <c r="E7" s="14">
        <v>5</v>
      </c>
      <c r="F7" s="14">
        <v>6</v>
      </c>
      <c r="G7" s="14">
        <v>7</v>
      </c>
      <c r="H7" s="14">
        <v>8</v>
      </c>
      <c r="I7" s="14">
        <v>9</v>
      </c>
      <c r="J7" s="20">
        <v>10</v>
      </c>
      <c r="K7" s="20">
        <v>11</v>
      </c>
    </row>
    <row r="8" spans="1:11" ht="30.65" customHeight="1">
      <c r="A8" s="15"/>
      <c r="B8" s="16"/>
      <c r="C8" s="15"/>
      <c r="D8" s="15"/>
      <c r="E8" s="15"/>
      <c r="F8" s="15"/>
      <c r="G8" s="15"/>
      <c r="H8" s="17"/>
      <c r="I8" s="17"/>
      <c r="J8" s="17"/>
      <c r="K8" s="17"/>
    </row>
    <row r="9" spans="1:11" ht="30.65" customHeight="1">
      <c r="A9" s="16"/>
      <c r="B9" s="16"/>
      <c r="C9" s="16"/>
      <c r="D9" s="16"/>
      <c r="E9" s="16"/>
      <c r="F9" s="16"/>
      <c r="G9" s="16"/>
      <c r="H9" s="17"/>
      <c r="I9" s="17"/>
      <c r="J9" s="17"/>
      <c r="K9" s="17"/>
    </row>
    <row r="10" spans="1:11" ht="18.75" customHeight="1">
      <c r="A10" s="109" t="s">
        <v>322</v>
      </c>
      <c r="B10" s="110"/>
      <c r="C10" s="110"/>
      <c r="D10" s="110"/>
      <c r="E10" s="110"/>
      <c r="F10" s="110"/>
      <c r="G10" s="111"/>
      <c r="H10" s="17"/>
      <c r="I10" s="17"/>
      <c r="J10" s="17"/>
      <c r="K10" s="17"/>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4"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Right="0"/>
  </sheetPr>
  <dimension ref="A1:G14"/>
  <sheetViews>
    <sheetView showZeros="0" workbookViewId="0">
      <selection sqref="A1:G1"/>
    </sheetView>
  </sheetViews>
  <sheetFormatPr defaultColWidth="9.08984375" defaultRowHeight="14.25" customHeight="1"/>
  <cols>
    <col min="1" max="1" width="37.7265625" customWidth="1"/>
    <col min="2" max="2" width="15.54296875" customWidth="1"/>
    <col min="3" max="3" width="57.453125" customWidth="1"/>
    <col min="4" max="4" width="9.7265625" customWidth="1"/>
    <col min="5" max="7" width="19.81640625" customWidth="1"/>
  </cols>
  <sheetData>
    <row r="1" spans="1:7" ht="13.5" customHeight="1">
      <c r="A1" s="191" t="s">
        <v>594</v>
      </c>
      <c r="B1" s="191"/>
      <c r="C1" s="191"/>
      <c r="D1" s="192"/>
      <c r="E1" s="191"/>
      <c r="F1" s="191"/>
      <c r="G1" s="193"/>
    </row>
    <row r="2" spans="1:7" ht="27.75" customHeight="1">
      <c r="A2" s="194" t="s">
        <v>595</v>
      </c>
      <c r="B2" s="194"/>
      <c r="C2" s="194"/>
      <c r="D2" s="194"/>
      <c r="E2" s="194"/>
      <c r="F2" s="194"/>
      <c r="G2" s="194"/>
    </row>
    <row r="3" spans="1:7" ht="13.5" customHeight="1">
      <c r="A3" s="98" t="str">
        <f>"单位名称："&amp;"玉溪市水利局"</f>
        <v>单位名称：玉溪市水利局</v>
      </c>
      <c r="B3" s="185"/>
      <c r="C3" s="185"/>
      <c r="D3" s="185"/>
      <c r="E3" s="1"/>
      <c r="F3" s="1"/>
      <c r="G3" s="2" t="s">
        <v>2</v>
      </c>
    </row>
    <row r="4" spans="1:7" ht="21.75" customHeight="1">
      <c r="A4" s="112" t="s">
        <v>275</v>
      </c>
      <c r="B4" s="112" t="s">
        <v>274</v>
      </c>
      <c r="C4" s="112" t="s">
        <v>141</v>
      </c>
      <c r="D4" s="104" t="s">
        <v>596</v>
      </c>
      <c r="E4" s="101" t="s">
        <v>33</v>
      </c>
      <c r="F4" s="102"/>
      <c r="G4" s="103"/>
    </row>
    <row r="5" spans="1:7" ht="21.75" customHeight="1">
      <c r="A5" s="113"/>
      <c r="B5" s="113"/>
      <c r="C5" s="113"/>
      <c r="D5" s="105"/>
      <c r="E5" s="198" t="s">
        <v>597</v>
      </c>
      <c r="F5" s="104" t="s">
        <v>598</v>
      </c>
      <c r="G5" s="104" t="s">
        <v>599</v>
      </c>
    </row>
    <row r="6" spans="1:7" ht="40.5" customHeight="1">
      <c r="A6" s="114"/>
      <c r="B6" s="114"/>
      <c r="C6" s="114"/>
      <c r="D6" s="106"/>
      <c r="E6" s="107"/>
      <c r="F6" s="106" t="s">
        <v>32</v>
      </c>
      <c r="G6" s="106"/>
    </row>
    <row r="7" spans="1:7" ht="15" customHeight="1">
      <c r="A7" s="3">
        <v>1</v>
      </c>
      <c r="B7" s="3">
        <v>2</v>
      </c>
      <c r="C7" s="3">
        <v>3</v>
      </c>
      <c r="D7" s="3">
        <v>4</v>
      </c>
      <c r="E7" s="3">
        <v>5</v>
      </c>
      <c r="F7" s="3">
        <v>6</v>
      </c>
      <c r="G7" s="3">
        <v>7</v>
      </c>
    </row>
    <row r="8" spans="1:7" ht="21" customHeight="1">
      <c r="A8" s="4" t="s">
        <v>64</v>
      </c>
      <c r="B8" s="5"/>
      <c r="C8" s="5"/>
      <c r="D8" s="6"/>
      <c r="E8" s="7">
        <v>2270000</v>
      </c>
      <c r="F8" s="7"/>
      <c r="G8" s="7"/>
    </row>
    <row r="9" spans="1:7" ht="21" customHeight="1">
      <c r="A9" s="4"/>
      <c r="B9" s="4" t="s">
        <v>600</v>
      </c>
      <c r="C9" s="4" t="s">
        <v>293</v>
      </c>
      <c r="D9" s="8" t="s">
        <v>601</v>
      </c>
      <c r="E9" s="7">
        <v>500000</v>
      </c>
      <c r="F9" s="7"/>
      <c r="G9" s="7"/>
    </row>
    <row r="10" spans="1:7" ht="21" customHeight="1">
      <c r="A10" s="9"/>
      <c r="B10" s="4" t="s">
        <v>600</v>
      </c>
      <c r="C10" s="4" t="s">
        <v>290</v>
      </c>
      <c r="D10" s="8" t="s">
        <v>601</v>
      </c>
      <c r="E10" s="7">
        <v>500000</v>
      </c>
      <c r="F10" s="7"/>
      <c r="G10" s="7"/>
    </row>
    <row r="11" spans="1:7" ht="21" customHeight="1">
      <c r="A11" s="9"/>
      <c r="B11" s="4" t="s">
        <v>602</v>
      </c>
      <c r="C11" s="4" t="s">
        <v>279</v>
      </c>
      <c r="D11" s="8" t="s">
        <v>603</v>
      </c>
      <c r="E11" s="7">
        <v>100000</v>
      </c>
      <c r="F11" s="7"/>
      <c r="G11" s="7"/>
    </row>
    <row r="12" spans="1:7" ht="21" customHeight="1">
      <c r="A12" s="9"/>
      <c r="B12" s="4" t="s">
        <v>604</v>
      </c>
      <c r="C12" s="4" t="s">
        <v>283</v>
      </c>
      <c r="D12" s="8" t="s">
        <v>603</v>
      </c>
      <c r="E12" s="7">
        <v>800000</v>
      </c>
      <c r="F12" s="7"/>
      <c r="G12" s="7"/>
    </row>
    <row r="13" spans="1:7" ht="21" customHeight="1">
      <c r="A13" s="9"/>
      <c r="B13" s="4" t="s">
        <v>600</v>
      </c>
      <c r="C13" s="4" t="s">
        <v>304</v>
      </c>
      <c r="D13" s="8" t="s">
        <v>601</v>
      </c>
      <c r="E13" s="7">
        <v>370000</v>
      </c>
      <c r="F13" s="7"/>
      <c r="G13" s="7"/>
    </row>
    <row r="14" spans="1:7" ht="21" customHeight="1">
      <c r="A14" s="195" t="s">
        <v>30</v>
      </c>
      <c r="B14" s="196" t="s">
        <v>605</v>
      </c>
      <c r="C14" s="196"/>
      <c r="D14" s="197"/>
      <c r="E14" s="7">
        <v>2270000</v>
      </c>
      <c r="F14" s="7"/>
      <c r="G14" s="7"/>
    </row>
  </sheetData>
  <mergeCells count="12">
    <mergeCell ref="A1:G1"/>
    <mergeCell ref="A2:G2"/>
    <mergeCell ref="A3:D3"/>
    <mergeCell ref="E4:G4"/>
    <mergeCell ref="A14:D14"/>
    <mergeCell ref="A4:A6"/>
    <mergeCell ref="B4:B6"/>
    <mergeCell ref="C4:C6"/>
    <mergeCell ref="D4:D6"/>
    <mergeCell ref="E5:E6"/>
    <mergeCell ref="F5:F6"/>
    <mergeCell ref="G5:G6"/>
  </mergeCells>
  <phoneticPr fontId="24"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S9"/>
  <sheetViews>
    <sheetView showZeros="0" workbookViewId="0">
      <selection activeCell="C8" sqref="C8"/>
    </sheetView>
  </sheetViews>
  <sheetFormatPr defaultColWidth="8.81640625" defaultRowHeight="15" customHeight="1"/>
  <cols>
    <col min="1" max="1" width="17.81640625" customWidth="1"/>
    <col min="2" max="2" width="53.08984375" customWidth="1"/>
    <col min="3" max="3" width="16.26953125" customWidth="1"/>
    <col min="4" max="4" width="16.453125" customWidth="1"/>
    <col min="5" max="6" width="16.26953125" customWidth="1"/>
    <col min="7" max="11" width="16.453125" customWidth="1"/>
    <col min="12" max="18" width="16.26953125" customWidth="1"/>
    <col min="19" max="19" width="16.453125" customWidth="1"/>
  </cols>
  <sheetData>
    <row r="1" spans="1:19" ht="15" customHeight="1">
      <c r="A1" s="92" t="s">
        <v>26</v>
      </c>
      <c r="B1" s="92"/>
      <c r="C1" s="92"/>
      <c r="D1" s="92"/>
      <c r="E1" s="92"/>
      <c r="F1" s="92"/>
      <c r="G1" s="92"/>
      <c r="H1" s="92"/>
      <c r="I1" s="92"/>
      <c r="J1" s="92"/>
      <c r="K1" s="92"/>
      <c r="L1" s="92"/>
      <c r="M1" s="92"/>
      <c r="N1" s="92"/>
      <c r="O1" s="92"/>
      <c r="P1" s="92"/>
      <c r="Q1" s="92"/>
      <c r="R1" s="92"/>
      <c r="S1" s="92"/>
    </row>
    <row r="2" spans="1:19" ht="28.5" customHeight="1">
      <c r="A2" s="93" t="s">
        <v>27</v>
      </c>
      <c r="B2" s="93"/>
      <c r="C2" s="93"/>
      <c r="D2" s="93"/>
      <c r="E2" s="93"/>
      <c r="F2" s="93"/>
      <c r="G2" s="93"/>
      <c r="H2" s="93"/>
      <c r="I2" s="93"/>
      <c r="J2" s="93"/>
      <c r="K2" s="93"/>
      <c r="L2" s="93"/>
      <c r="M2" s="93"/>
      <c r="N2" s="93"/>
      <c r="O2" s="93"/>
      <c r="P2" s="93"/>
      <c r="Q2" s="93"/>
      <c r="R2" s="93"/>
      <c r="S2" s="93"/>
    </row>
    <row r="3" spans="1:19" ht="20.25" customHeight="1">
      <c r="A3" s="90" t="str">
        <f>"单位名称："&amp;"玉溪市水利局"</f>
        <v>单位名称：玉溪市水利局</v>
      </c>
      <c r="B3" s="90"/>
      <c r="C3" s="90"/>
      <c r="D3" s="90"/>
      <c r="E3" s="90"/>
      <c r="F3" s="90"/>
      <c r="G3" s="90"/>
      <c r="H3" s="90"/>
      <c r="I3" s="90"/>
      <c r="J3" s="90"/>
      <c r="K3" s="90"/>
      <c r="L3" s="94"/>
      <c r="M3" s="94"/>
      <c r="N3" s="94"/>
      <c r="O3" s="94"/>
      <c r="P3" s="94"/>
      <c r="Q3" s="94"/>
      <c r="R3" s="94"/>
      <c r="S3" s="70" t="s">
        <v>2</v>
      </c>
    </row>
    <row r="4" spans="1:19" ht="27" customHeight="1">
      <c r="A4" s="91" t="s">
        <v>28</v>
      </c>
      <c r="B4" s="91" t="s">
        <v>29</v>
      </c>
      <c r="C4" s="91" t="s">
        <v>30</v>
      </c>
      <c r="D4" s="91" t="s">
        <v>31</v>
      </c>
      <c r="E4" s="91"/>
      <c r="F4" s="91"/>
      <c r="G4" s="91"/>
      <c r="H4" s="91"/>
      <c r="I4" s="91"/>
      <c r="J4" s="91"/>
      <c r="K4" s="91"/>
      <c r="L4" s="91"/>
      <c r="M4" s="91"/>
      <c r="N4" s="91"/>
      <c r="O4" s="199" t="s">
        <v>606</v>
      </c>
      <c r="P4" s="91"/>
      <c r="Q4" s="91"/>
      <c r="R4" s="91"/>
      <c r="S4" s="91"/>
    </row>
    <row r="5" spans="1:19" ht="27" customHeight="1">
      <c r="A5" s="91"/>
      <c r="B5" s="91"/>
      <c r="C5" s="91"/>
      <c r="D5" s="91" t="s">
        <v>32</v>
      </c>
      <c r="E5" s="91" t="s">
        <v>33</v>
      </c>
      <c r="F5" s="91" t="s">
        <v>34</v>
      </c>
      <c r="G5" s="91" t="s">
        <v>35</v>
      </c>
      <c r="H5" s="91" t="s">
        <v>36</v>
      </c>
      <c r="I5" s="91" t="s">
        <v>37</v>
      </c>
      <c r="J5" s="91"/>
      <c r="K5" s="91"/>
      <c r="L5" s="91"/>
      <c r="M5" s="91"/>
      <c r="N5" s="91"/>
      <c r="O5" s="91" t="s">
        <v>32</v>
      </c>
      <c r="P5" s="91" t="s">
        <v>33</v>
      </c>
      <c r="Q5" s="91" t="s">
        <v>34</v>
      </c>
      <c r="R5" s="91" t="s">
        <v>35</v>
      </c>
      <c r="S5" s="91" t="s">
        <v>38</v>
      </c>
    </row>
    <row r="6" spans="1:19" ht="27" customHeight="1">
      <c r="A6" s="91"/>
      <c r="B6" s="91"/>
      <c r="C6" s="91"/>
      <c r="D6" s="91"/>
      <c r="E6" s="91"/>
      <c r="F6" s="91"/>
      <c r="G6" s="91"/>
      <c r="H6" s="91"/>
      <c r="I6" s="66" t="s">
        <v>32</v>
      </c>
      <c r="J6" s="66" t="s">
        <v>39</v>
      </c>
      <c r="K6" s="66" t="s">
        <v>40</v>
      </c>
      <c r="L6" s="66" t="s">
        <v>41</v>
      </c>
      <c r="M6" s="66" t="s">
        <v>42</v>
      </c>
      <c r="N6" s="66" t="s">
        <v>43</v>
      </c>
      <c r="O6" s="91"/>
      <c r="P6" s="91"/>
      <c r="Q6" s="91"/>
      <c r="R6" s="91"/>
      <c r="S6" s="91"/>
    </row>
    <row r="7" spans="1:19" ht="20.25" customHeight="1">
      <c r="A7" s="69" t="s">
        <v>44</v>
      </c>
      <c r="B7" s="69" t="s">
        <v>45</v>
      </c>
      <c r="C7" s="69" t="s">
        <v>46</v>
      </c>
      <c r="D7" s="69" t="s">
        <v>47</v>
      </c>
      <c r="E7" s="69" t="s">
        <v>48</v>
      </c>
      <c r="F7" s="69" t="s">
        <v>49</v>
      </c>
      <c r="G7" s="69" t="s">
        <v>50</v>
      </c>
      <c r="H7" s="69" t="s">
        <v>51</v>
      </c>
      <c r="I7" s="69" t="s">
        <v>52</v>
      </c>
      <c r="J7" s="69" t="s">
        <v>53</v>
      </c>
      <c r="K7" s="69" t="s">
        <v>54</v>
      </c>
      <c r="L7" s="69" t="s">
        <v>55</v>
      </c>
      <c r="M7" s="69" t="s">
        <v>56</v>
      </c>
      <c r="N7" s="69" t="s">
        <v>57</v>
      </c>
      <c r="O7" s="69" t="s">
        <v>58</v>
      </c>
      <c r="P7" s="69" t="s">
        <v>59</v>
      </c>
      <c r="Q7" s="69" t="s">
        <v>60</v>
      </c>
      <c r="R7" s="69" t="s">
        <v>61</v>
      </c>
      <c r="S7" s="69" t="s">
        <v>62</v>
      </c>
    </row>
    <row r="8" spans="1:19" ht="20.25" customHeight="1">
      <c r="A8" s="65" t="s">
        <v>63</v>
      </c>
      <c r="B8" s="65" t="s">
        <v>64</v>
      </c>
      <c r="C8" s="68">
        <f>SUM(D8+O8)</f>
        <v>139969588.39000002</v>
      </c>
      <c r="D8" s="80">
        <v>122045400.98</v>
      </c>
      <c r="E8" s="80">
        <v>122045400.98</v>
      </c>
      <c r="F8" s="26"/>
      <c r="G8" s="26"/>
      <c r="H8" s="26"/>
      <c r="I8" s="26"/>
      <c r="J8" s="26"/>
      <c r="K8" s="26"/>
      <c r="L8" s="26"/>
      <c r="M8" s="26"/>
      <c r="N8" s="26"/>
      <c r="O8" s="68">
        <v>17924187.41</v>
      </c>
      <c r="P8" s="68">
        <v>17924187.41</v>
      </c>
      <c r="Q8" s="68"/>
      <c r="R8" s="68"/>
      <c r="S8" s="68"/>
    </row>
    <row r="9" spans="1:19" ht="20.25" customHeight="1">
      <c r="A9" s="95" t="s">
        <v>30</v>
      </c>
      <c r="B9" s="90"/>
      <c r="C9" s="68">
        <f>SUM(D9+O9)</f>
        <v>139969588.39000002</v>
      </c>
      <c r="D9" s="80">
        <v>122045400.98</v>
      </c>
      <c r="E9" s="80">
        <v>122045400.98</v>
      </c>
      <c r="F9" s="68"/>
      <c r="G9" s="68"/>
      <c r="H9" s="68"/>
      <c r="I9" s="68"/>
      <c r="J9" s="68"/>
      <c r="K9" s="68"/>
      <c r="L9" s="68"/>
      <c r="M9" s="68"/>
      <c r="N9" s="68"/>
      <c r="O9" s="68">
        <v>17924187.41</v>
      </c>
      <c r="P9" s="68">
        <v>17924187.41</v>
      </c>
      <c r="Q9" s="68"/>
      <c r="R9" s="68"/>
      <c r="S9" s="68"/>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R3"/>
    <mergeCell ref="D4:N4"/>
    <mergeCell ref="O4:S4"/>
  </mergeCells>
  <phoneticPr fontId="24" type="noConversion"/>
  <pageMargins left="0.75" right="0.75" top="1" bottom="1" header="0.5" footer="0.5"/>
  <pageSetup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sheetPr>
  <dimension ref="A1:O42"/>
  <sheetViews>
    <sheetView showZeros="0" topLeftCell="A19" workbookViewId="0">
      <selection activeCell="F42" sqref="F42"/>
    </sheetView>
  </sheetViews>
  <sheetFormatPr defaultColWidth="8.81640625" defaultRowHeight="15" customHeight="1"/>
  <cols>
    <col min="1" max="1" width="17.81640625" customWidth="1"/>
    <col min="2" max="2" width="53.08984375" customWidth="1"/>
    <col min="3" max="15" width="15.08984375" customWidth="1"/>
  </cols>
  <sheetData>
    <row r="1" spans="1:15" ht="15" customHeight="1">
      <c r="A1" s="92" t="s">
        <v>65</v>
      </c>
      <c r="B1" s="92"/>
      <c r="C1" s="92"/>
      <c r="D1" s="92"/>
      <c r="E1" s="92"/>
      <c r="F1" s="92"/>
      <c r="G1" s="92"/>
      <c r="H1" s="92"/>
      <c r="I1" s="92"/>
      <c r="J1" s="92"/>
      <c r="K1" s="92"/>
      <c r="L1" s="92"/>
      <c r="M1" s="92"/>
      <c r="N1" s="92"/>
      <c r="O1" s="92"/>
    </row>
    <row r="2" spans="1:15" ht="28.5" customHeight="1">
      <c r="A2" s="93" t="s">
        <v>66</v>
      </c>
      <c r="B2" s="93"/>
      <c r="C2" s="93"/>
      <c r="D2" s="93"/>
      <c r="E2" s="93"/>
      <c r="F2" s="93"/>
      <c r="G2" s="93"/>
      <c r="H2" s="93"/>
      <c r="I2" s="93"/>
      <c r="J2" s="93"/>
      <c r="K2" s="93"/>
      <c r="L2" s="93"/>
      <c r="M2" s="93"/>
      <c r="N2" s="93"/>
      <c r="O2" s="93"/>
    </row>
    <row r="3" spans="1:15" ht="20.25" customHeight="1">
      <c r="A3" s="90" t="str">
        <f>"单位名称："&amp;"玉溪市水利局"</f>
        <v>单位名称：玉溪市水利局</v>
      </c>
      <c r="B3" s="90"/>
      <c r="C3" s="90"/>
      <c r="D3" s="90"/>
      <c r="E3" s="90"/>
      <c r="F3" s="90"/>
      <c r="G3" s="90"/>
      <c r="H3" s="90"/>
      <c r="I3" s="90"/>
      <c r="J3" s="94"/>
      <c r="K3" s="94"/>
      <c r="L3" s="94"/>
      <c r="M3" s="94"/>
      <c r="N3" s="94"/>
      <c r="O3" s="70" t="s">
        <v>2</v>
      </c>
    </row>
    <row r="4" spans="1:15" ht="27" customHeight="1">
      <c r="A4" s="91" t="s">
        <v>67</v>
      </c>
      <c r="B4" s="91" t="s">
        <v>68</v>
      </c>
      <c r="C4" s="91" t="s">
        <v>30</v>
      </c>
      <c r="D4" s="91" t="s">
        <v>33</v>
      </c>
      <c r="E4" s="91"/>
      <c r="F4" s="91"/>
      <c r="G4" s="91" t="s">
        <v>34</v>
      </c>
      <c r="H4" s="91" t="s">
        <v>35</v>
      </c>
      <c r="I4" s="91" t="s">
        <v>69</v>
      </c>
      <c r="J4" s="91" t="s">
        <v>70</v>
      </c>
      <c r="K4" s="91"/>
      <c r="L4" s="91"/>
      <c r="M4" s="91"/>
      <c r="N4" s="91"/>
      <c r="O4" s="91"/>
    </row>
    <row r="5" spans="1:15" ht="27" customHeight="1">
      <c r="A5" s="91"/>
      <c r="B5" s="91"/>
      <c r="C5" s="91"/>
      <c r="D5" s="66" t="s">
        <v>32</v>
      </c>
      <c r="E5" s="66" t="s">
        <v>71</v>
      </c>
      <c r="F5" s="66" t="s">
        <v>72</v>
      </c>
      <c r="G5" s="91"/>
      <c r="H5" s="91"/>
      <c r="I5" s="91"/>
      <c r="J5" s="66" t="s">
        <v>32</v>
      </c>
      <c r="K5" s="66" t="s">
        <v>73</v>
      </c>
      <c r="L5" s="66" t="s">
        <v>74</v>
      </c>
      <c r="M5" s="66" t="s">
        <v>75</v>
      </c>
      <c r="N5" s="66" t="s">
        <v>76</v>
      </c>
      <c r="O5" s="66" t="s">
        <v>77</v>
      </c>
    </row>
    <row r="6" spans="1:15" ht="20.25" customHeight="1">
      <c r="A6" s="69" t="s">
        <v>44</v>
      </c>
      <c r="B6" s="69" t="s">
        <v>45</v>
      </c>
      <c r="C6" s="69" t="s">
        <v>46</v>
      </c>
      <c r="D6" s="69" t="s">
        <v>47</v>
      </c>
      <c r="E6" s="69" t="s">
        <v>48</v>
      </c>
      <c r="F6" s="69" t="s">
        <v>49</v>
      </c>
      <c r="G6" s="69" t="s">
        <v>50</v>
      </c>
      <c r="H6" s="69" t="s">
        <v>51</v>
      </c>
      <c r="I6" s="69" t="s">
        <v>52</v>
      </c>
      <c r="J6" s="69" t="s">
        <v>53</v>
      </c>
      <c r="K6" s="69" t="s">
        <v>54</v>
      </c>
      <c r="L6" s="69" t="s">
        <v>55</v>
      </c>
      <c r="M6" s="69" t="s">
        <v>56</v>
      </c>
      <c r="N6" s="69" t="s">
        <v>57</v>
      </c>
      <c r="O6" s="69" t="s">
        <v>58</v>
      </c>
    </row>
    <row r="7" spans="1:15" ht="20.25" customHeight="1">
      <c r="A7" s="65" t="s">
        <v>78</v>
      </c>
      <c r="B7" s="65" t="str">
        <f>"        "&amp;"社会保障和就业支出"</f>
        <v>社会保障和就业支出</v>
      </c>
      <c r="C7" s="26">
        <v>5919868.7999999998</v>
      </c>
      <c r="D7" s="26">
        <v>5919868.7999999998</v>
      </c>
      <c r="E7" s="26">
        <v>5919868.7999999998</v>
      </c>
      <c r="F7" s="26"/>
      <c r="G7" s="26"/>
      <c r="H7" s="26"/>
      <c r="I7" s="26"/>
      <c r="J7" s="26"/>
      <c r="K7" s="26"/>
      <c r="L7" s="26"/>
      <c r="M7" s="26"/>
      <c r="N7" s="26"/>
      <c r="O7" s="26"/>
    </row>
    <row r="8" spans="1:15" ht="20.25" customHeight="1">
      <c r="A8" s="71" t="s">
        <v>79</v>
      </c>
      <c r="B8" s="71" t="str">
        <f>"        "&amp;"行政事业单位养老支出"</f>
        <v>行政事业单位养老支出</v>
      </c>
      <c r="C8" s="26">
        <v>5861836.7999999998</v>
      </c>
      <c r="D8" s="26">
        <v>5861836.7999999998</v>
      </c>
      <c r="E8" s="26">
        <v>5861836.7999999998</v>
      </c>
      <c r="F8" s="26"/>
      <c r="G8" s="26"/>
      <c r="H8" s="26"/>
      <c r="I8" s="26"/>
      <c r="J8" s="26"/>
      <c r="K8" s="26"/>
      <c r="L8" s="26"/>
      <c r="M8" s="26"/>
      <c r="N8" s="26"/>
      <c r="O8" s="26"/>
    </row>
    <row r="9" spans="1:15" ht="20.25" customHeight="1">
      <c r="A9" s="72" t="s">
        <v>80</v>
      </c>
      <c r="B9" s="72" t="str">
        <f>"        "&amp;"行政单位离退休"</f>
        <v>行政单位离退休</v>
      </c>
      <c r="C9" s="26">
        <v>1408756</v>
      </c>
      <c r="D9" s="26">
        <v>1408756</v>
      </c>
      <c r="E9" s="26">
        <v>1408756</v>
      </c>
      <c r="F9" s="26"/>
      <c r="G9" s="26"/>
      <c r="H9" s="26"/>
      <c r="I9" s="26"/>
      <c r="J9" s="26"/>
      <c r="K9" s="26"/>
      <c r="L9" s="26"/>
      <c r="M9" s="26"/>
      <c r="N9" s="26"/>
      <c r="O9" s="26"/>
    </row>
    <row r="10" spans="1:15" ht="20.25" customHeight="1">
      <c r="A10" s="72" t="s">
        <v>81</v>
      </c>
      <c r="B10" s="72" t="str">
        <f>"        "&amp;"事业单位离退休"</f>
        <v>事业单位离退休</v>
      </c>
      <c r="C10" s="26">
        <v>3166800</v>
      </c>
      <c r="D10" s="26">
        <v>3166800</v>
      </c>
      <c r="E10" s="26">
        <v>3166800</v>
      </c>
      <c r="F10" s="26"/>
      <c r="G10" s="26"/>
      <c r="H10" s="26"/>
      <c r="I10" s="26"/>
      <c r="J10" s="26"/>
      <c r="K10" s="26"/>
      <c r="L10" s="26"/>
      <c r="M10" s="26"/>
      <c r="N10" s="26"/>
      <c r="O10" s="26"/>
    </row>
    <row r="11" spans="1:15" ht="20.25" customHeight="1">
      <c r="A11" s="72" t="s">
        <v>82</v>
      </c>
      <c r="B11" s="72" t="str">
        <f>"        "&amp;"机关事业单位基本养老保险缴费支出"</f>
        <v>机关事业单位基本养老保险缴费支出</v>
      </c>
      <c r="C11" s="26">
        <v>1171280.8</v>
      </c>
      <c r="D11" s="26">
        <v>1171280.8</v>
      </c>
      <c r="E11" s="26">
        <v>1171280.8</v>
      </c>
      <c r="F11" s="26"/>
      <c r="G11" s="26"/>
      <c r="H11" s="26"/>
      <c r="I11" s="26"/>
      <c r="J11" s="26"/>
      <c r="K11" s="26"/>
      <c r="L11" s="26"/>
      <c r="M11" s="26"/>
      <c r="N11" s="26"/>
      <c r="O11" s="26"/>
    </row>
    <row r="12" spans="1:15" ht="20.25" customHeight="1">
      <c r="A12" s="72" t="s">
        <v>83</v>
      </c>
      <c r="B12" s="72" t="str">
        <f>"        "&amp;"机关事业单位职业年金缴费支出"</f>
        <v>机关事业单位职业年金缴费支出</v>
      </c>
      <c r="C12" s="26">
        <v>115000</v>
      </c>
      <c r="D12" s="26">
        <v>115000</v>
      </c>
      <c r="E12" s="26">
        <v>115000</v>
      </c>
      <c r="F12" s="26"/>
      <c r="G12" s="26"/>
      <c r="H12" s="26"/>
      <c r="I12" s="26"/>
      <c r="J12" s="26"/>
      <c r="K12" s="26"/>
      <c r="L12" s="26"/>
      <c r="M12" s="26"/>
      <c r="N12" s="26"/>
      <c r="O12" s="26"/>
    </row>
    <row r="13" spans="1:15" ht="20.25" customHeight="1">
      <c r="A13" s="71" t="s">
        <v>84</v>
      </c>
      <c r="B13" s="71" t="str">
        <f>"        "&amp;"抚恤"</f>
        <v>抚恤</v>
      </c>
      <c r="C13" s="26">
        <v>58032</v>
      </c>
      <c r="D13" s="26">
        <v>58032</v>
      </c>
      <c r="E13" s="26">
        <v>58032</v>
      </c>
      <c r="F13" s="26"/>
      <c r="G13" s="26"/>
      <c r="H13" s="26"/>
      <c r="I13" s="26"/>
      <c r="J13" s="26"/>
      <c r="K13" s="26"/>
      <c r="L13" s="26"/>
      <c r="M13" s="26"/>
      <c r="N13" s="26"/>
      <c r="O13" s="26"/>
    </row>
    <row r="14" spans="1:15" ht="20.25" customHeight="1">
      <c r="A14" s="72" t="s">
        <v>85</v>
      </c>
      <c r="B14" s="72" t="str">
        <f>"        "&amp;"死亡抚恤"</f>
        <v>死亡抚恤</v>
      </c>
      <c r="C14" s="26">
        <v>58032</v>
      </c>
      <c r="D14" s="26">
        <v>58032</v>
      </c>
      <c r="E14" s="26">
        <v>58032</v>
      </c>
      <c r="F14" s="26"/>
      <c r="G14" s="26"/>
      <c r="H14" s="26"/>
      <c r="I14" s="26"/>
      <c r="J14" s="26"/>
      <c r="K14" s="26"/>
      <c r="L14" s="26"/>
      <c r="M14" s="26"/>
      <c r="N14" s="26"/>
      <c r="O14" s="26"/>
    </row>
    <row r="15" spans="1:15" ht="20.25" customHeight="1">
      <c r="A15" s="65" t="s">
        <v>86</v>
      </c>
      <c r="B15" s="65" t="str">
        <f>"        "&amp;"卫生健康支出"</f>
        <v>卫生健康支出</v>
      </c>
      <c r="C15" s="26">
        <v>1549440.84</v>
      </c>
      <c r="D15" s="26">
        <v>1549440.84</v>
      </c>
      <c r="E15" s="26">
        <v>1549440.84</v>
      </c>
      <c r="F15" s="26"/>
      <c r="G15" s="26"/>
      <c r="H15" s="26"/>
      <c r="I15" s="26"/>
      <c r="J15" s="26"/>
      <c r="K15" s="26"/>
      <c r="L15" s="26"/>
      <c r="M15" s="26"/>
      <c r="N15" s="26"/>
      <c r="O15" s="26"/>
    </row>
    <row r="16" spans="1:15" ht="20.25" customHeight="1">
      <c r="A16" s="71" t="s">
        <v>87</v>
      </c>
      <c r="B16" s="71" t="str">
        <f>"        "&amp;"行政事业单位医疗"</f>
        <v>行政事业单位医疗</v>
      </c>
      <c r="C16" s="26">
        <v>1549440.84</v>
      </c>
      <c r="D16" s="26">
        <v>1549440.84</v>
      </c>
      <c r="E16" s="26">
        <v>1549440.84</v>
      </c>
      <c r="F16" s="26"/>
      <c r="G16" s="26"/>
      <c r="H16" s="26"/>
      <c r="I16" s="26"/>
      <c r="J16" s="26"/>
      <c r="K16" s="26"/>
      <c r="L16" s="26"/>
      <c r="M16" s="26"/>
      <c r="N16" s="26"/>
      <c r="O16" s="26"/>
    </row>
    <row r="17" spans="1:15" ht="20.25" customHeight="1">
      <c r="A17" s="72" t="s">
        <v>88</v>
      </c>
      <c r="B17" s="72" t="str">
        <f>"        "&amp;"行政单位医疗"</f>
        <v>行政单位医疗</v>
      </c>
      <c r="C17" s="26">
        <v>452795.56</v>
      </c>
      <c r="D17" s="26">
        <v>452795.56</v>
      </c>
      <c r="E17" s="26">
        <v>452795.56</v>
      </c>
      <c r="F17" s="26"/>
      <c r="G17" s="26"/>
      <c r="H17" s="26"/>
      <c r="I17" s="26"/>
      <c r="J17" s="26"/>
      <c r="K17" s="26"/>
      <c r="L17" s="26"/>
      <c r="M17" s="26"/>
      <c r="N17" s="26"/>
      <c r="O17" s="26"/>
    </row>
    <row r="18" spans="1:15" ht="20.25" customHeight="1">
      <c r="A18" s="72" t="s">
        <v>89</v>
      </c>
      <c r="B18" s="72" t="str">
        <f>"        "&amp;"事业单位医疗"</f>
        <v>事业单位医疗</v>
      </c>
      <c r="C18" s="26">
        <v>221806.36</v>
      </c>
      <c r="D18" s="26">
        <v>221806.36</v>
      </c>
      <c r="E18" s="26">
        <v>221806.36</v>
      </c>
      <c r="F18" s="26"/>
      <c r="G18" s="26"/>
      <c r="H18" s="26"/>
      <c r="I18" s="26"/>
      <c r="J18" s="26"/>
      <c r="K18" s="26"/>
      <c r="L18" s="26"/>
      <c r="M18" s="26"/>
      <c r="N18" s="26"/>
      <c r="O18" s="26"/>
    </row>
    <row r="19" spans="1:15" ht="20.25" customHeight="1">
      <c r="A19" s="72" t="s">
        <v>90</v>
      </c>
      <c r="B19" s="72" t="str">
        <f>"        "&amp;"公务员医疗补助"</f>
        <v>公务员医疗补助</v>
      </c>
      <c r="C19" s="26">
        <v>775372.85</v>
      </c>
      <c r="D19" s="26">
        <v>775372.85</v>
      </c>
      <c r="E19" s="26">
        <v>775372.85</v>
      </c>
      <c r="F19" s="26"/>
      <c r="G19" s="26"/>
      <c r="H19" s="26"/>
      <c r="I19" s="26"/>
      <c r="J19" s="26"/>
      <c r="K19" s="26"/>
      <c r="L19" s="26"/>
      <c r="M19" s="26"/>
      <c r="N19" s="26"/>
      <c r="O19" s="26"/>
    </row>
    <row r="20" spans="1:15" ht="20.25" customHeight="1">
      <c r="A20" s="72" t="s">
        <v>91</v>
      </c>
      <c r="B20" s="72" t="str">
        <f>"        "&amp;"其他行政事业单位医疗支出"</f>
        <v>其他行政事业单位医疗支出</v>
      </c>
      <c r="C20" s="26">
        <v>99466.07</v>
      </c>
      <c r="D20" s="26">
        <v>99466.07</v>
      </c>
      <c r="E20" s="26">
        <v>99466.07</v>
      </c>
      <c r="F20" s="26"/>
      <c r="G20" s="26"/>
      <c r="H20" s="26"/>
      <c r="I20" s="26"/>
      <c r="J20" s="26"/>
      <c r="K20" s="26"/>
      <c r="L20" s="26"/>
      <c r="M20" s="26"/>
      <c r="N20" s="26"/>
      <c r="O20" s="26"/>
    </row>
    <row r="21" spans="1:15" ht="20.25" customHeight="1">
      <c r="A21" s="65" t="s">
        <v>92</v>
      </c>
      <c r="B21" s="65" t="str">
        <f>"        "&amp;"节能环保支出"</f>
        <v>节能环保支出</v>
      </c>
      <c r="C21" s="26">
        <v>12319287.41</v>
      </c>
      <c r="D21" s="26">
        <v>12319287.41</v>
      </c>
      <c r="E21" s="26"/>
      <c r="F21" s="26">
        <v>12319287.41</v>
      </c>
      <c r="G21" s="26"/>
      <c r="H21" s="26"/>
      <c r="I21" s="26"/>
      <c r="J21" s="26"/>
      <c r="K21" s="26"/>
      <c r="L21" s="26"/>
      <c r="M21" s="26"/>
      <c r="N21" s="26"/>
      <c r="O21" s="26"/>
    </row>
    <row r="22" spans="1:15" ht="20.25" customHeight="1">
      <c r="A22" s="71" t="s">
        <v>93</v>
      </c>
      <c r="B22" s="71" t="str">
        <f>"        "&amp;"污染防治"</f>
        <v>污染防治</v>
      </c>
      <c r="C22" s="26">
        <v>12319287.41</v>
      </c>
      <c r="D22" s="26">
        <v>12319287.41</v>
      </c>
      <c r="E22" s="26"/>
      <c r="F22" s="26">
        <v>12319287.41</v>
      </c>
      <c r="G22" s="26"/>
      <c r="H22" s="26"/>
      <c r="I22" s="26"/>
      <c r="J22" s="26"/>
      <c r="K22" s="26"/>
      <c r="L22" s="26"/>
      <c r="M22" s="26"/>
      <c r="N22" s="26"/>
      <c r="O22" s="26"/>
    </row>
    <row r="23" spans="1:15" ht="20.25" customHeight="1">
      <c r="A23" s="72" t="s">
        <v>94</v>
      </c>
      <c r="B23" s="72" t="str">
        <f>"        "&amp;"水体"</f>
        <v>水体</v>
      </c>
      <c r="C23" s="26">
        <v>12319287.41</v>
      </c>
      <c r="D23" s="26">
        <v>12319287.41</v>
      </c>
      <c r="E23" s="26"/>
      <c r="F23" s="26">
        <v>12319287.41</v>
      </c>
      <c r="G23" s="26"/>
      <c r="H23" s="26"/>
      <c r="I23" s="26"/>
      <c r="J23" s="26"/>
      <c r="K23" s="26"/>
      <c r="L23" s="26"/>
      <c r="M23" s="26"/>
      <c r="N23" s="26"/>
      <c r="O23" s="26"/>
    </row>
    <row r="24" spans="1:15" ht="20.25" customHeight="1">
      <c r="A24" s="65" t="s">
        <v>95</v>
      </c>
      <c r="B24" s="65" t="str">
        <f>"        "&amp;"农林水支出"</f>
        <v>农林水支出</v>
      </c>
      <c r="C24" s="26">
        <v>32370871.34</v>
      </c>
      <c r="D24" s="26">
        <v>32370871.34</v>
      </c>
      <c r="E24" s="26">
        <v>10505971.34</v>
      </c>
      <c r="F24" s="26">
        <v>21864900</v>
      </c>
      <c r="G24" s="26"/>
      <c r="H24" s="26"/>
      <c r="I24" s="26"/>
      <c r="J24" s="26"/>
      <c r="K24" s="26"/>
      <c r="L24" s="26"/>
      <c r="M24" s="26"/>
      <c r="N24" s="26"/>
      <c r="O24" s="26"/>
    </row>
    <row r="25" spans="1:15" ht="20.25" customHeight="1">
      <c r="A25" s="71" t="s">
        <v>96</v>
      </c>
      <c r="B25" s="71" t="str">
        <f>"        "&amp;"水利"</f>
        <v>水利</v>
      </c>
      <c r="C25" s="26">
        <v>32370871.34</v>
      </c>
      <c r="D25" s="26">
        <v>32370871.34</v>
      </c>
      <c r="E25" s="26">
        <v>10505971.34</v>
      </c>
      <c r="F25" s="26">
        <v>21864900</v>
      </c>
      <c r="G25" s="26"/>
      <c r="H25" s="26"/>
      <c r="I25" s="26"/>
      <c r="J25" s="26"/>
      <c r="K25" s="26"/>
      <c r="L25" s="26"/>
      <c r="M25" s="26"/>
      <c r="N25" s="26"/>
      <c r="O25" s="26"/>
    </row>
    <row r="26" spans="1:15" ht="20.25" customHeight="1">
      <c r="A26" s="72" t="s">
        <v>97</v>
      </c>
      <c r="B26" s="72" t="str">
        <f>"        "&amp;"行政运行"</f>
        <v>行政运行</v>
      </c>
      <c r="C26" s="26">
        <v>6476774.0899999999</v>
      </c>
      <c r="D26" s="26">
        <v>6476774.0899999999</v>
      </c>
      <c r="E26" s="26">
        <v>6476774.0899999999</v>
      </c>
      <c r="F26" s="26"/>
      <c r="G26" s="26"/>
      <c r="H26" s="26"/>
      <c r="I26" s="26"/>
      <c r="J26" s="26"/>
      <c r="K26" s="26"/>
      <c r="L26" s="26"/>
      <c r="M26" s="26"/>
      <c r="N26" s="26"/>
      <c r="O26" s="26"/>
    </row>
    <row r="27" spans="1:15" ht="20.25" customHeight="1">
      <c r="A27" s="72" t="s">
        <v>98</v>
      </c>
      <c r="B27" s="72" t="str">
        <f>"        "&amp;"水利行业业务管理"</f>
        <v>水利行业业务管理</v>
      </c>
      <c r="C27" s="26">
        <v>100000</v>
      </c>
      <c r="D27" s="26">
        <v>100000</v>
      </c>
      <c r="E27" s="26"/>
      <c r="F27" s="26">
        <v>100000</v>
      </c>
      <c r="G27" s="26"/>
      <c r="H27" s="26"/>
      <c r="I27" s="26"/>
      <c r="J27" s="26"/>
      <c r="K27" s="26"/>
      <c r="L27" s="26"/>
      <c r="M27" s="26"/>
      <c r="N27" s="26"/>
      <c r="O27" s="26"/>
    </row>
    <row r="28" spans="1:15" ht="20.25" customHeight="1">
      <c r="A28" s="72" t="s">
        <v>99</v>
      </c>
      <c r="B28" s="72" t="str">
        <f>"        "&amp;"水利工程建设"</f>
        <v>水利工程建设</v>
      </c>
      <c r="C28" s="26">
        <v>370000</v>
      </c>
      <c r="D28" s="26">
        <v>370000</v>
      </c>
      <c r="E28" s="26"/>
      <c r="F28" s="26">
        <v>370000</v>
      </c>
      <c r="G28" s="26"/>
      <c r="H28" s="26"/>
      <c r="I28" s="26"/>
      <c r="J28" s="26"/>
      <c r="K28" s="26"/>
      <c r="L28" s="26"/>
      <c r="M28" s="26"/>
      <c r="N28" s="26"/>
      <c r="O28" s="26"/>
    </row>
    <row r="29" spans="1:15" ht="20.25" customHeight="1">
      <c r="A29" s="72" t="s">
        <v>100</v>
      </c>
      <c r="B29" s="72" t="str">
        <f>"        "&amp;"水利工程运行与维护"</f>
        <v>水利工程运行与维护</v>
      </c>
      <c r="C29" s="26">
        <v>11710000</v>
      </c>
      <c r="D29" s="26">
        <v>11710000</v>
      </c>
      <c r="E29" s="26"/>
      <c r="F29" s="26">
        <v>11710000</v>
      </c>
      <c r="G29" s="26"/>
      <c r="H29" s="26"/>
      <c r="I29" s="26"/>
      <c r="J29" s="26"/>
      <c r="K29" s="26"/>
      <c r="L29" s="26"/>
      <c r="M29" s="26"/>
      <c r="N29" s="26"/>
      <c r="O29" s="26"/>
    </row>
    <row r="30" spans="1:15" ht="20.25" customHeight="1">
      <c r="A30" s="72" t="s">
        <v>101</v>
      </c>
      <c r="B30" s="72" t="str">
        <f>"        "&amp;"水利前期工作"</f>
        <v>水利前期工作</v>
      </c>
      <c r="C30" s="26">
        <v>5604900</v>
      </c>
      <c r="D30" s="26">
        <v>5604900</v>
      </c>
      <c r="E30" s="26"/>
      <c r="F30" s="26">
        <v>5604900</v>
      </c>
      <c r="G30" s="26"/>
      <c r="H30" s="26"/>
      <c r="I30" s="26"/>
      <c r="J30" s="26"/>
      <c r="K30" s="26"/>
      <c r="L30" s="26"/>
      <c r="M30" s="26"/>
      <c r="N30" s="26"/>
      <c r="O30" s="26"/>
    </row>
    <row r="31" spans="1:15" ht="20.25" customHeight="1">
      <c r="A31" s="72" t="s">
        <v>102</v>
      </c>
      <c r="B31" s="72" t="str">
        <f>"        "&amp;"水土保持"</f>
        <v>水土保持</v>
      </c>
      <c r="C31" s="26">
        <v>1990000</v>
      </c>
      <c r="D31" s="26">
        <v>1990000</v>
      </c>
      <c r="E31" s="26"/>
      <c r="F31" s="26">
        <v>1990000</v>
      </c>
      <c r="G31" s="26"/>
      <c r="H31" s="26"/>
      <c r="I31" s="26"/>
      <c r="J31" s="26"/>
      <c r="K31" s="26"/>
      <c r="L31" s="26"/>
      <c r="M31" s="26"/>
      <c r="N31" s="26"/>
      <c r="O31" s="26"/>
    </row>
    <row r="32" spans="1:15" ht="20.25" customHeight="1">
      <c r="A32" s="72" t="s">
        <v>103</v>
      </c>
      <c r="B32" s="72" t="str">
        <f>"        "&amp;"水资源节约管理与保护"</f>
        <v>水资源节约管理与保护</v>
      </c>
      <c r="C32" s="26">
        <v>1800000</v>
      </c>
      <c r="D32" s="26">
        <v>1800000</v>
      </c>
      <c r="E32" s="26"/>
      <c r="F32" s="26">
        <v>1800000</v>
      </c>
      <c r="G32" s="26"/>
      <c r="H32" s="26"/>
      <c r="I32" s="26"/>
      <c r="J32" s="26"/>
      <c r="K32" s="26"/>
      <c r="L32" s="26"/>
      <c r="M32" s="26"/>
      <c r="N32" s="26"/>
      <c r="O32" s="26"/>
    </row>
    <row r="33" spans="1:15" ht="20.25" customHeight="1">
      <c r="A33" s="72" t="s">
        <v>104</v>
      </c>
      <c r="B33" s="72" t="str">
        <f>"        "&amp;"农村水利"</f>
        <v>农村水利</v>
      </c>
      <c r="C33" s="26">
        <v>290000</v>
      </c>
      <c r="D33" s="26">
        <v>290000</v>
      </c>
      <c r="E33" s="26"/>
      <c r="F33" s="26">
        <v>290000</v>
      </c>
      <c r="G33" s="26"/>
      <c r="H33" s="26"/>
      <c r="I33" s="26"/>
      <c r="J33" s="26"/>
      <c r="K33" s="26"/>
      <c r="L33" s="26"/>
      <c r="M33" s="26"/>
      <c r="N33" s="26"/>
      <c r="O33" s="26"/>
    </row>
    <row r="34" spans="1:15" ht="20.25" customHeight="1">
      <c r="A34" s="72" t="s">
        <v>105</v>
      </c>
      <c r="B34" s="72" t="str">
        <f>"        "&amp;"其他水利支出"</f>
        <v>其他水利支出</v>
      </c>
      <c r="C34" s="26">
        <v>4029197.25</v>
      </c>
      <c r="D34" s="26">
        <v>4029197.25</v>
      </c>
      <c r="E34" s="26">
        <v>4029197.25</v>
      </c>
      <c r="F34" s="26"/>
      <c r="G34" s="26"/>
      <c r="H34" s="26"/>
      <c r="I34" s="26"/>
      <c r="J34" s="26"/>
      <c r="K34" s="26"/>
      <c r="L34" s="26"/>
      <c r="M34" s="26"/>
      <c r="N34" s="26"/>
      <c r="O34" s="26"/>
    </row>
    <row r="35" spans="1:15" ht="20.25" customHeight="1">
      <c r="A35" s="65" t="s">
        <v>106</v>
      </c>
      <c r="B35" s="65" t="str">
        <f>"        "&amp;"住房保障支出"</f>
        <v>住房保障支出</v>
      </c>
      <c r="C35" s="26">
        <v>990120</v>
      </c>
      <c r="D35" s="26">
        <v>990120</v>
      </c>
      <c r="E35" s="26">
        <v>990120</v>
      </c>
      <c r="F35" s="26"/>
      <c r="G35" s="26"/>
      <c r="H35" s="26"/>
      <c r="I35" s="26"/>
      <c r="J35" s="26"/>
      <c r="K35" s="26"/>
      <c r="L35" s="26"/>
      <c r="M35" s="26"/>
      <c r="N35" s="26"/>
      <c r="O35" s="26"/>
    </row>
    <row r="36" spans="1:15" ht="20.25" customHeight="1">
      <c r="A36" s="71" t="s">
        <v>107</v>
      </c>
      <c r="B36" s="71" t="str">
        <f>"        "&amp;"住房改革支出"</f>
        <v>住房改革支出</v>
      </c>
      <c r="C36" s="26">
        <v>990120</v>
      </c>
      <c r="D36" s="26">
        <v>990120</v>
      </c>
      <c r="E36" s="26">
        <v>990120</v>
      </c>
      <c r="F36" s="26"/>
      <c r="G36" s="26"/>
      <c r="H36" s="26"/>
      <c r="I36" s="26"/>
      <c r="J36" s="26"/>
      <c r="K36" s="26"/>
      <c r="L36" s="26"/>
      <c r="M36" s="26"/>
      <c r="N36" s="26"/>
      <c r="O36" s="26"/>
    </row>
    <row r="37" spans="1:15" ht="20.25" customHeight="1">
      <c r="A37" s="72" t="s">
        <v>108</v>
      </c>
      <c r="B37" s="72" t="str">
        <f>"        "&amp;"住房公积金"</f>
        <v>住房公积金</v>
      </c>
      <c r="C37" s="26">
        <v>953976</v>
      </c>
      <c r="D37" s="26">
        <v>953976</v>
      </c>
      <c r="E37" s="26">
        <v>953976</v>
      </c>
      <c r="F37" s="26"/>
      <c r="G37" s="26"/>
      <c r="H37" s="26"/>
      <c r="I37" s="26"/>
      <c r="J37" s="26"/>
      <c r="K37" s="26"/>
      <c r="L37" s="26"/>
      <c r="M37" s="26"/>
      <c r="N37" s="26"/>
      <c r="O37" s="26"/>
    </row>
    <row r="38" spans="1:15" ht="20.25" customHeight="1">
      <c r="A38" s="72" t="s">
        <v>109</v>
      </c>
      <c r="B38" s="72" t="str">
        <f>"        "&amp;"购房补贴"</f>
        <v>购房补贴</v>
      </c>
      <c r="C38" s="26">
        <v>36144</v>
      </c>
      <c r="D38" s="26">
        <v>36144</v>
      </c>
      <c r="E38" s="26">
        <v>36144</v>
      </c>
      <c r="F38" s="26"/>
      <c r="G38" s="26"/>
      <c r="H38" s="26"/>
      <c r="I38" s="26"/>
      <c r="J38" s="26"/>
      <c r="K38" s="26"/>
      <c r="L38" s="26"/>
      <c r="M38" s="26"/>
      <c r="N38" s="26"/>
      <c r="O38" s="26"/>
    </row>
    <row r="39" spans="1:15" s="83" customFormat="1" ht="20.25" customHeight="1">
      <c r="A39" s="81" t="s">
        <v>110</v>
      </c>
      <c r="B39" s="81" t="str">
        <f>"        "&amp;"转移性支出"</f>
        <v>转移性支出</v>
      </c>
      <c r="C39" s="82">
        <v>86820000</v>
      </c>
      <c r="D39" s="82">
        <v>86820000</v>
      </c>
      <c r="E39" s="82"/>
      <c r="F39" s="82">
        <v>86820000</v>
      </c>
      <c r="G39" s="82"/>
      <c r="H39" s="82"/>
      <c r="I39" s="82"/>
      <c r="J39" s="82"/>
      <c r="K39" s="82"/>
      <c r="L39" s="82"/>
      <c r="M39" s="82"/>
      <c r="N39" s="82"/>
      <c r="O39" s="82"/>
    </row>
    <row r="40" spans="1:15" s="83" customFormat="1" ht="20.25" customHeight="1">
      <c r="A40" s="84" t="s">
        <v>111</v>
      </c>
      <c r="B40" s="84" t="str">
        <f>"        "&amp;"一般性转移支付"</f>
        <v>一般性转移支付</v>
      </c>
      <c r="C40" s="82">
        <v>86820000</v>
      </c>
      <c r="D40" s="82">
        <v>86820000</v>
      </c>
      <c r="E40" s="82"/>
      <c r="F40" s="82">
        <v>86820000</v>
      </c>
      <c r="G40" s="82"/>
      <c r="H40" s="82"/>
      <c r="I40" s="82"/>
      <c r="J40" s="82"/>
      <c r="K40" s="82"/>
      <c r="L40" s="82"/>
      <c r="M40" s="82"/>
      <c r="N40" s="82"/>
      <c r="O40" s="82"/>
    </row>
    <row r="41" spans="1:15" s="83" customFormat="1" ht="20.25" customHeight="1">
      <c r="A41" s="85" t="s">
        <v>112</v>
      </c>
      <c r="B41" s="85" t="str">
        <f>"        "&amp;"农林水共同财政事权转移支付支出"</f>
        <v>农林水共同财政事权转移支付支出</v>
      </c>
      <c r="C41" s="82">
        <v>86820000</v>
      </c>
      <c r="D41" s="82">
        <v>86820000</v>
      </c>
      <c r="E41" s="82"/>
      <c r="F41" s="82">
        <v>86820000</v>
      </c>
      <c r="G41" s="82"/>
      <c r="H41" s="82"/>
      <c r="I41" s="82"/>
      <c r="J41" s="82"/>
      <c r="K41" s="82"/>
      <c r="L41" s="82"/>
      <c r="M41" s="82"/>
      <c r="N41" s="82"/>
      <c r="O41" s="82"/>
    </row>
    <row r="42" spans="1:15" ht="20.25" customHeight="1">
      <c r="A42" s="95" t="s">
        <v>30</v>
      </c>
      <c r="B42" s="90"/>
      <c r="C42" s="76">
        <v>139969588.38999999</v>
      </c>
      <c r="D42" s="68">
        <v>139969588.38999999</v>
      </c>
      <c r="E42" s="68">
        <v>18965400.98</v>
      </c>
      <c r="F42" s="68">
        <v>121004187.41</v>
      </c>
      <c r="G42" s="68"/>
      <c r="H42" s="68"/>
      <c r="I42" s="68"/>
      <c r="J42" s="68"/>
      <c r="K42" s="68"/>
      <c r="L42" s="68"/>
      <c r="M42" s="68"/>
      <c r="N42" s="68"/>
      <c r="O42" s="68"/>
    </row>
  </sheetData>
  <mergeCells count="12">
    <mergeCell ref="A42:B42"/>
    <mergeCell ref="A4:A5"/>
    <mergeCell ref="B4:B5"/>
    <mergeCell ref="C4:C5"/>
    <mergeCell ref="G4:G5"/>
    <mergeCell ref="A1:O1"/>
    <mergeCell ref="A2:O2"/>
    <mergeCell ref="A3:N3"/>
    <mergeCell ref="D4:F4"/>
    <mergeCell ref="J4:O4"/>
    <mergeCell ref="H4:H5"/>
    <mergeCell ref="I4:I5"/>
  </mergeCells>
  <phoneticPr fontId="24" type="noConversion"/>
  <pageMargins left="0.75" right="0.75" top="1" bottom="1" header="0.5" footer="0.5"/>
  <pageSetup pageOrder="overThenDown"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15"/>
  <sheetViews>
    <sheetView showZeros="0" tabSelected="1" workbookViewId="0">
      <selection activeCell="B15" sqref="B15"/>
    </sheetView>
  </sheetViews>
  <sheetFormatPr defaultColWidth="8.81640625" defaultRowHeight="15" customHeight="1"/>
  <cols>
    <col min="1" max="2" width="28.54296875" customWidth="1"/>
    <col min="3" max="3" width="35.7265625" customWidth="1"/>
    <col min="4" max="4" width="28.54296875" customWidth="1"/>
  </cols>
  <sheetData>
    <row r="1" spans="1:4" ht="18.75" customHeight="1">
      <c r="A1" s="87" t="s">
        <v>113</v>
      </c>
      <c r="B1" s="88"/>
      <c r="C1" s="88"/>
      <c r="D1" s="88"/>
    </row>
    <row r="2" spans="1:4" ht="28.5" customHeight="1">
      <c r="A2" s="89" t="s">
        <v>114</v>
      </c>
      <c r="B2" s="89"/>
      <c r="C2" s="89"/>
      <c r="D2" s="89"/>
    </row>
    <row r="3" spans="1:4" ht="18.75" customHeight="1">
      <c r="A3" s="90" t="str">
        <f>"单位名称："&amp;"玉溪市水利局"</f>
        <v>单位名称：玉溪市水利局</v>
      </c>
      <c r="B3" s="90"/>
      <c r="C3" s="90"/>
      <c r="D3" s="64" t="s">
        <v>2</v>
      </c>
    </row>
    <row r="4" spans="1:4" ht="18.75" customHeight="1">
      <c r="A4" s="96" t="s">
        <v>3</v>
      </c>
      <c r="B4" s="96"/>
      <c r="C4" s="96" t="s">
        <v>4</v>
      </c>
      <c r="D4" s="96"/>
    </row>
    <row r="5" spans="1:4" ht="18.75" customHeight="1">
      <c r="A5" s="21" t="s">
        <v>5</v>
      </c>
      <c r="B5" s="21" t="s">
        <v>6</v>
      </c>
      <c r="C5" s="21" t="s">
        <v>115</v>
      </c>
      <c r="D5" s="21" t="s">
        <v>6</v>
      </c>
    </row>
    <row r="6" spans="1:4" ht="18.75" customHeight="1">
      <c r="A6" s="73" t="s">
        <v>116</v>
      </c>
      <c r="B6" s="74"/>
      <c r="C6" s="75" t="s">
        <v>117</v>
      </c>
      <c r="D6" s="74"/>
    </row>
    <row r="7" spans="1:4" ht="18.75" customHeight="1">
      <c r="A7" s="65" t="s">
        <v>118</v>
      </c>
      <c r="B7" s="76">
        <v>122045400.98</v>
      </c>
      <c r="C7" s="77" t="str">
        <f>"（一）"&amp;"社会保障和就业支出"</f>
        <v>（一）社会保障和就业支出</v>
      </c>
      <c r="D7" s="76">
        <v>5919868.7999999998</v>
      </c>
    </row>
    <row r="8" spans="1:4" ht="18.75" customHeight="1">
      <c r="A8" s="65" t="s">
        <v>119</v>
      </c>
      <c r="B8" s="76"/>
      <c r="C8" s="77" t="str">
        <f>"（二）"&amp;"卫生健康支出"</f>
        <v>（二）卫生健康支出</v>
      </c>
      <c r="D8" s="76">
        <v>1549440.84</v>
      </c>
    </row>
    <row r="9" spans="1:4" ht="18.75" customHeight="1">
      <c r="A9" s="65" t="s">
        <v>120</v>
      </c>
      <c r="B9" s="76"/>
      <c r="C9" s="77" t="str">
        <f>"（一）"&amp;"节能环保支出"</f>
        <v>（一）节能环保支出</v>
      </c>
      <c r="D9" s="76">
        <v>12319287.41</v>
      </c>
    </row>
    <row r="10" spans="1:4" ht="18.75" customHeight="1">
      <c r="A10" s="65" t="s">
        <v>121</v>
      </c>
      <c r="B10" s="76"/>
      <c r="C10" s="77" t="str">
        <f>"（三）"&amp;"农林水支出"</f>
        <v>（三）农林水支出</v>
      </c>
      <c r="D10" s="76">
        <v>32370871.34</v>
      </c>
    </row>
    <row r="11" spans="1:4" ht="18.75" customHeight="1">
      <c r="A11" s="23" t="s">
        <v>118</v>
      </c>
      <c r="B11" s="76">
        <v>17924187.41</v>
      </c>
      <c r="C11" s="77" t="str">
        <f>"（四）"&amp;"住房保障支出"</f>
        <v>（四）住房保障支出</v>
      </c>
      <c r="D11" s="76">
        <v>990120</v>
      </c>
    </row>
    <row r="12" spans="1:4" ht="18.75" customHeight="1">
      <c r="A12" s="23" t="s">
        <v>119</v>
      </c>
      <c r="B12" s="76"/>
      <c r="C12" s="77" t="str">
        <f>"（五）"&amp;"转移性支出"</f>
        <v>（五）转移性支出</v>
      </c>
      <c r="D12" s="80">
        <v>86820000</v>
      </c>
    </row>
    <row r="13" spans="1:4" ht="18.75" customHeight="1">
      <c r="A13" s="23" t="s">
        <v>120</v>
      </c>
      <c r="B13" s="76"/>
      <c r="C13" s="65"/>
      <c r="D13" s="65"/>
    </row>
    <row r="14" spans="1:4" ht="18.75" customHeight="1">
      <c r="A14" s="65"/>
      <c r="B14" s="65"/>
      <c r="C14" s="65" t="s">
        <v>122</v>
      </c>
      <c r="D14" s="65"/>
    </row>
    <row r="15" spans="1:4" ht="18.75" customHeight="1">
      <c r="A15" s="78" t="s">
        <v>24</v>
      </c>
      <c r="B15" s="76">
        <f>SUM(B7:B11)</f>
        <v>139969588.39000002</v>
      </c>
      <c r="C15" s="78" t="s">
        <v>25</v>
      </c>
      <c r="D15" s="76">
        <f>SUM(D7:D12)</f>
        <v>139969588.38999999</v>
      </c>
    </row>
  </sheetData>
  <mergeCells count="5">
    <mergeCell ref="A1:D1"/>
    <mergeCell ref="A2:D2"/>
    <mergeCell ref="A3:C3"/>
    <mergeCell ref="A4:B4"/>
    <mergeCell ref="C4:D4"/>
  </mergeCells>
  <phoneticPr fontId="24" type="noConversion"/>
  <pageMargins left="0.75" right="0.75" top="1" bottom="1" header="0.5" footer="0.5"/>
  <pageSetup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sheetPr>
  <dimension ref="A1:G42"/>
  <sheetViews>
    <sheetView showZeros="0" workbookViewId="0">
      <selection activeCell="G42" sqref="G42"/>
    </sheetView>
  </sheetViews>
  <sheetFormatPr defaultColWidth="8.81640625" defaultRowHeight="15" customHeight="1"/>
  <cols>
    <col min="1" max="1" width="17.81640625" customWidth="1"/>
    <col min="2" max="2" width="53.08984375" customWidth="1"/>
    <col min="3" max="7" width="15.08984375" customWidth="1"/>
  </cols>
  <sheetData>
    <row r="1" spans="1:7" ht="15" customHeight="1">
      <c r="A1" s="92" t="s">
        <v>123</v>
      </c>
      <c r="B1" s="92"/>
      <c r="C1" s="92"/>
      <c r="D1" s="92"/>
      <c r="E1" s="92"/>
      <c r="F1" s="92"/>
      <c r="G1" s="92"/>
    </row>
    <row r="2" spans="1:7" ht="28.5" customHeight="1">
      <c r="A2" s="93" t="s">
        <v>124</v>
      </c>
      <c r="B2" s="93"/>
      <c r="C2" s="93"/>
      <c r="D2" s="93"/>
      <c r="E2" s="93"/>
      <c r="F2" s="93"/>
      <c r="G2" s="93"/>
    </row>
    <row r="3" spans="1:7" ht="20.25" customHeight="1">
      <c r="A3" s="90" t="str">
        <f>"单位名称："&amp;"玉溪市水利局"</f>
        <v>单位名称：玉溪市水利局</v>
      </c>
      <c r="B3" s="90"/>
      <c r="C3" s="90"/>
      <c r="D3" s="90"/>
      <c r="E3" s="90"/>
      <c r="F3" s="90"/>
      <c r="G3" s="70" t="s">
        <v>2</v>
      </c>
    </row>
    <row r="4" spans="1:7" ht="27" customHeight="1">
      <c r="A4" s="91" t="s">
        <v>125</v>
      </c>
      <c r="B4" s="91"/>
      <c r="C4" s="91" t="s">
        <v>30</v>
      </c>
      <c r="D4" s="91" t="s">
        <v>33</v>
      </c>
      <c r="E4" s="91"/>
      <c r="F4" s="91"/>
      <c r="G4" s="91" t="s">
        <v>72</v>
      </c>
    </row>
    <row r="5" spans="1:7" ht="27" customHeight="1">
      <c r="A5" s="66" t="s">
        <v>67</v>
      </c>
      <c r="B5" s="66" t="s">
        <v>68</v>
      </c>
      <c r="C5" s="91"/>
      <c r="D5" s="66" t="s">
        <v>32</v>
      </c>
      <c r="E5" s="66" t="s">
        <v>126</v>
      </c>
      <c r="F5" s="66" t="s">
        <v>127</v>
      </c>
      <c r="G5" s="91"/>
    </row>
    <row r="6" spans="1:7" ht="20.25" customHeight="1">
      <c r="A6" s="69" t="s">
        <v>44</v>
      </c>
      <c r="B6" s="69" t="s">
        <v>45</v>
      </c>
      <c r="C6" s="69" t="s">
        <v>46</v>
      </c>
      <c r="D6" s="69" t="s">
        <v>47</v>
      </c>
      <c r="E6" s="69" t="s">
        <v>48</v>
      </c>
      <c r="F6" s="69" t="s">
        <v>49</v>
      </c>
      <c r="G6" s="69">
        <v>7</v>
      </c>
    </row>
    <row r="7" spans="1:7" ht="20.25" customHeight="1">
      <c r="A7" s="65" t="s">
        <v>78</v>
      </c>
      <c r="B7" s="65" t="str">
        <f>"        "&amp;"社会保障和就业支出"</f>
        <v>社会保障和就业支出</v>
      </c>
      <c r="C7" s="26">
        <v>5919868.7999999998</v>
      </c>
      <c r="D7" s="68">
        <v>5919868.7999999998</v>
      </c>
      <c r="E7" s="26">
        <v>5842668.7999999998</v>
      </c>
      <c r="F7" s="26">
        <v>77200</v>
      </c>
      <c r="G7" s="26"/>
    </row>
    <row r="8" spans="1:7" ht="20.25" customHeight="1">
      <c r="A8" s="71" t="s">
        <v>79</v>
      </c>
      <c r="B8" s="71" t="str">
        <f>"        "&amp;"行政事业单位养老支出"</f>
        <v>行政事业单位养老支出</v>
      </c>
      <c r="C8" s="26">
        <v>5861836.7999999998</v>
      </c>
      <c r="D8" s="68">
        <v>5861836.7999999998</v>
      </c>
      <c r="E8" s="26">
        <v>5784636.7999999998</v>
      </c>
      <c r="F8" s="26">
        <v>77200</v>
      </c>
      <c r="G8" s="26"/>
    </row>
    <row r="9" spans="1:7" ht="20.25" customHeight="1">
      <c r="A9" s="72" t="s">
        <v>80</v>
      </c>
      <c r="B9" s="72" t="str">
        <f>"        "&amp;"行政单位离退休"</f>
        <v>行政单位离退休</v>
      </c>
      <c r="C9" s="26">
        <v>1408756</v>
      </c>
      <c r="D9" s="68">
        <v>1408756</v>
      </c>
      <c r="E9" s="26">
        <v>1383156</v>
      </c>
      <c r="F9" s="26">
        <v>25600</v>
      </c>
      <c r="G9" s="26"/>
    </row>
    <row r="10" spans="1:7" ht="20.25" customHeight="1">
      <c r="A10" s="72" t="s">
        <v>81</v>
      </c>
      <c r="B10" s="72" t="str">
        <f>"        "&amp;"事业单位离退休"</f>
        <v>事业单位离退休</v>
      </c>
      <c r="C10" s="26">
        <v>3166800</v>
      </c>
      <c r="D10" s="68">
        <v>3166800</v>
      </c>
      <c r="E10" s="26">
        <v>3115200</v>
      </c>
      <c r="F10" s="26">
        <v>51600</v>
      </c>
      <c r="G10" s="26"/>
    </row>
    <row r="11" spans="1:7" ht="20.25" customHeight="1">
      <c r="A11" s="72" t="s">
        <v>82</v>
      </c>
      <c r="B11" s="72" t="str">
        <f>"        "&amp;"机关事业单位基本养老保险缴费支出"</f>
        <v>机关事业单位基本养老保险缴费支出</v>
      </c>
      <c r="C11" s="26">
        <v>1171280.8</v>
      </c>
      <c r="D11" s="68">
        <v>1171280.8</v>
      </c>
      <c r="E11" s="26">
        <v>1171280.8</v>
      </c>
      <c r="F11" s="26"/>
      <c r="G11" s="26"/>
    </row>
    <row r="12" spans="1:7" ht="20.25" customHeight="1">
      <c r="A12" s="72" t="s">
        <v>83</v>
      </c>
      <c r="B12" s="72" t="str">
        <f>"        "&amp;"机关事业单位职业年金缴费支出"</f>
        <v>机关事业单位职业年金缴费支出</v>
      </c>
      <c r="C12" s="26">
        <v>115000</v>
      </c>
      <c r="D12" s="68">
        <v>115000</v>
      </c>
      <c r="E12" s="26">
        <v>115000</v>
      </c>
      <c r="F12" s="26"/>
      <c r="G12" s="26"/>
    </row>
    <row r="13" spans="1:7" ht="20.25" customHeight="1">
      <c r="A13" s="71" t="s">
        <v>84</v>
      </c>
      <c r="B13" s="71" t="str">
        <f>"        "&amp;"抚恤"</f>
        <v>抚恤</v>
      </c>
      <c r="C13" s="26">
        <v>58032</v>
      </c>
      <c r="D13" s="68">
        <v>58032</v>
      </c>
      <c r="E13" s="26">
        <v>58032</v>
      </c>
      <c r="F13" s="26"/>
      <c r="G13" s="26"/>
    </row>
    <row r="14" spans="1:7" ht="20.25" customHeight="1">
      <c r="A14" s="72" t="s">
        <v>85</v>
      </c>
      <c r="B14" s="72" t="str">
        <f>"        "&amp;"死亡抚恤"</f>
        <v>死亡抚恤</v>
      </c>
      <c r="C14" s="26">
        <v>58032</v>
      </c>
      <c r="D14" s="68">
        <v>58032</v>
      </c>
      <c r="E14" s="26">
        <v>58032</v>
      </c>
      <c r="F14" s="26"/>
      <c r="G14" s="26"/>
    </row>
    <row r="15" spans="1:7" ht="20.25" customHeight="1">
      <c r="A15" s="65" t="s">
        <v>86</v>
      </c>
      <c r="B15" s="65" t="str">
        <f>"        "&amp;"卫生健康支出"</f>
        <v>卫生健康支出</v>
      </c>
      <c r="C15" s="26">
        <v>1549440.84</v>
      </c>
      <c r="D15" s="68">
        <v>1549440.84</v>
      </c>
      <c r="E15" s="26">
        <v>1549440.84</v>
      </c>
      <c r="F15" s="26"/>
      <c r="G15" s="26"/>
    </row>
    <row r="16" spans="1:7" ht="20.25" customHeight="1">
      <c r="A16" s="71" t="s">
        <v>87</v>
      </c>
      <c r="B16" s="71" t="str">
        <f>"        "&amp;"行政事业单位医疗"</f>
        <v>行政事业单位医疗</v>
      </c>
      <c r="C16" s="26">
        <v>1549440.84</v>
      </c>
      <c r="D16" s="68">
        <v>1549440.84</v>
      </c>
      <c r="E16" s="26">
        <v>1549440.84</v>
      </c>
      <c r="F16" s="26"/>
      <c r="G16" s="26"/>
    </row>
    <row r="17" spans="1:7" ht="20.25" customHeight="1">
      <c r="A17" s="72" t="s">
        <v>88</v>
      </c>
      <c r="B17" s="72" t="str">
        <f>"        "&amp;"行政单位医疗"</f>
        <v>行政单位医疗</v>
      </c>
      <c r="C17" s="26">
        <v>452795.56</v>
      </c>
      <c r="D17" s="68">
        <v>452795.56</v>
      </c>
      <c r="E17" s="26">
        <v>452795.56</v>
      </c>
      <c r="F17" s="26"/>
      <c r="G17" s="26"/>
    </row>
    <row r="18" spans="1:7" ht="20.25" customHeight="1">
      <c r="A18" s="72" t="s">
        <v>89</v>
      </c>
      <c r="B18" s="72" t="str">
        <f>"        "&amp;"事业单位医疗"</f>
        <v>事业单位医疗</v>
      </c>
      <c r="C18" s="26">
        <v>221806.36</v>
      </c>
      <c r="D18" s="68">
        <v>221806.36</v>
      </c>
      <c r="E18" s="26">
        <v>221806.36</v>
      </c>
      <c r="F18" s="26"/>
      <c r="G18" s="26"/>
    </row>
    <row r="19" spans="1:7" ht="20.25" customHeight="1">
      <c r="A19" s="72" t="s">
        <v>90</v>
      </c>
      <c r="B19" s="72" t="str">
        <f>"        "&amp;"公务员医疗补助"</f>
        <v>公务员医疗补助</v>
      </c>
      <c r="C19" s="26">
        <v>775372.85</v>
      </c>
      <c r="D19" s="68">
        <v>775372.85</v>
      </c>
      <c r="E19" s="26">
        <v>775372.85</v>
      </c>
      <c r="F19" s="26"/>
      <c r="G19" s="26"/>
    </row>
    <row r="20" spans="1:7" ht="20.25" customHeight="1">
      <c r="A20" s="72" t="s">
        <v>91</v>
      </c>
      <c r="B20" s="72" t="str">
        <f>"        "&amp;"其他行政事业单位医疗支出"</f>
        <v>其他行政事业单位医疗支出</v>
      </c>
      <c r="C20" s="26">
        <v>99466.07</v>
      </c>
      <c r="D20" s="68">
        <v>99466.07</v>
      </c>
      <c r="E20" s="26">
        <v>99466.07</v>
      </c>
      <c r="F20" s="26"/>
      <c r="G20" s="26"/>
    </row>
    <row r="21" spans="1:7" ht="20.25" customHeight="1">
      <c r="A21" s="65" t="s">
        <v>92</v>
      </c>
      <c r="B21" s="65" t="str">
        <f>"        "&amp;"节能环保支出"</f>
        <v>节能环保支出</v>
      </c>
      <c r="C21" s="26">
        <v>12319287.41</v>
      </c>
      <c r="D21" s="68"/>
      <c r="E21" s="26"/>
      <c r="F21" s="26"/>
      <c r="G21" s="26">
        <v>12319287.41</v>
      </c>
    </row>
    <row r="22" spans="1:7" ht="20.25" customHeight="1">
      <c r="A22" s="71" t="s">
        <v>93</v>
      </c>
      <c r="B22" s="71" t="str">
        <f>"        "&amp;"污染防治"</f>
        <v>污染防治</v>
      </c>
      <c r="C22" s="26">
        <v>12319287.41</v>
      </c>
      <c r="D22" s="68"/>
      <c r="E22" s="26"/>
      <c r="F22" s="26"/>
      <c r="G22" s="26">
        <v>12319287.41</v>
      </c>
    </row>
    <row r="23" spans="1:7" ht="20.25" customHeight="1">
      <c r="A23" s="72" t="s">
        <v>94</v>
      </c>
      <c r="B23" s="72" t="str">
        <f>"        "&amp;"水体"</f>
        <v>水体</v>
      </c>
      <c r="C23" s="26">
        <v>12319287.41</v>
      </c>
      <c r="D23" s="68"/>
      <c r="E23" s="26"/>
      <c r="F23" s="26"/>
      <c r="G23" s="26">
        <v>12319287.41</v>
      </c>
    </row>
    <row r="24" spans="1:7" ht="20.25" customHeight="1">
      <c r="A24" s="65" t="s">
        <v>95</v>
      </c>
      <c r="B24" s="65" t="str">
        <f>"        "&amp;"农林水支出"</f>
        <v>农林水支出</v>
      </c>
      <c r="C24" s="26">
        <v>32370871.34</v>
      </c>
      <c r="D24" s="68">
        <v>10505971.34</v>
      </c>
      <c r="E24" s="26">
        <v>8274606.3799999999</v>
      </c>
      <c r="F24" s="26">
        <v>2231364.96</v>
      </c>
      <c r="G24" s="26">
        <v>21864900</v>
      </c>
    </row>
    <row r="25" spans="1:7" ht="20.25" customHeight="1">
      <c r="A25" s="71" t="s">
        <v>96</v>
      </c>
      <c r="B25" s="71" t="str">
        <f>"        "&amp;"水利"</f>
        <v>水利</v>
      </c>
      <c r="C25" s="26">
        <v>32370871.34</v>
      </c>
      <c r="D25" s="68">
        <v>10505971.34</v>
      </c>
      <c r="E25" s="26">
        <v>8274606.3799999999</v>
      </c>
      <c r="F25" s="26">
        <v>2231364.96</v>
      </c>
      <c r="G25" s="26">
        <v>21864900</v>
      </c>
    </row>
    <row r="26" spans="1:7" ht="20.25" customHeight="1">
      <c r="A26" s="72" t="s">
        <v>97</v>
      </c>
      <c r="B26" s="72" t="str">
        <f>"        "&amp;"行政运行"</f>
        <v>行政运行</v>
      </c>
      <c r="C26" s="26">
        <v>6476774.0899999999</v>
      </c>
      <c r="D26" s="68">
        <v>6476774.0899999999</v>
      </c>
      <c r="E26" s="26">
        <v>5234299.53</v>
      </c>
      <c r="F26" s="26">
        <v>1242474.56</v>
      </c>
      <c r="G26" s="26"/>
    </row>
    <row r="27" spans="1:7" ht="20.25" customHeight="1">
      <c r="A27" s="72" t="s">
        <v>98</v>
      </c>
      <c r="B27" s="72" t="str">
        <f>"        "&amp;"水利行业业务管理"</f>
        <v>水利行业业务管理</v>
      </c>
      <c r="C27" s="26">
        <v>100000</v>
      </c>
      <c r="D27" s="68"/>
      <c r="E27" s="26"/>
      <c r="F27" s="26"/>
      <c r="G27" s="26">
        <v>100000</v>
      </c>
    </row>
    <row r="28" spans="1:7" ht="20.25" customHeight="1">
      <c r="A28" s="72" t="s">
        <v>99</v>
      </c>
      <c r="B28" s="72" t="str">
        <f>"        "&amp;"水利工程建设"</f>
        <v>水利工程建设</v>
      </c>
      <c r="C28" s="26">
        <v>370000</v>
      </c>
      <c r="D28" s="68"/>
      <c r="E28" s="26"/>
      <c r="F28" s="26"/>
      <c r="G28" s="26">
        <v>370000</v>
      </c>
    </row>
    <row r="29" spans="1:7" ht="20.25" customHeight="1">
      <c r="A29" s="72" t="s">
        <v>100</v>
      </c>
      <c r="B29" s="72" t="str">
        <f>"        "&amp;"水利工程运行与维护"</f>
        <v>水利工程运行与维护</v>
      </c>
      <c r="C29" s="26">
        <v>11710000</v>
      </c>
      <c r="D29" s="68"/>
      <c r="E29" s="26"/>
      <c r="F29" s="26"/>
      <c r="G29" s="26">
        <v>11710000</v>
      </c>
    </row>
    <row r="30" spans="1:7" ht="20.25" customHeight="1">
      <c r="A30" s="72" t="s">
        <v>101</v>
      </c>
      <c r="B30" s="72" t="str">
        <f>"        "&amp;"水利前期工作"</f>
        <v>水利前期工作</v>
      </c>
      <c r="C30" s="26">
        <v>5604900</v>
      </c>
      <c r="D30" s="68"/>
      <c r="E30" s="26"/>
      <c r="F30" s="26"/>
      <c r="G30" s="26">
        <v>5604900</v>
      </c>
    </row>
    <row r="31" spans="1:7" ht="20.25" customHeight="1">
      <c r="A31" s="72" t="s">
        <v>102</v>
      </c>
      <c r="B31" s="72" t="str">
        <f>"        "&amp;"水土保持"</f>
        <v>水土保持</v>
      </c>
      <c r="C31" s="26">
        <v>1990000</v>
      </c>
      <c r="D31" s="68"/>
      <c r="E31" s="26"/>
      <c r="F31" s="26"/>
      <c r="G31" s="26">
        <v>1990000</v>
      </c>
    </row>
    <row r="32" spans="1:7" ht="20.25" customHeight="1">
      <c r="A32" s="72" t="s">
        <v>103</v>
      </c>
      <c r="B32" s="72" t="str">
        <f>"        "&amp;"水资源节约管理与保护"</f>
        <v>水资源节约管理与保护</v>
      </c>
      <c r="C32" s="26">
        <v>1800000</v>
      </c>
      <c r="D32" s="68"/>
      <c r="E32" s="26"/>
      <c r="F32" s="26"/>
      <c r="G32" s="26">
        <v>1800000</v>
      </c>
    </row>
    <row r="33" spans="1:7" ht="20.25" customHeight="1">
      <c r="A33" s="72" t="s">
        <v>104</v>
      </c>
      <c r="B33" s="72" t="str">
        <f>"        "&amp;"农村水利"</f>
        <v>农村水利</v>
      </c>
      <c r="C33" s="26">
        <v>290000</v>
      </c>
      <c r="D33" s="68"/>
      <c r="E33" s="26"/>
      <c r="F33" s="26"/>
      <c r="G33" s="26">
        <v>290000</v>
      </c>
    </row>
    <row r="34" spans="1:7" ht="20.25" customHeight="1">
      <c r="A34" s="72" t="s">
        <v>105</v>
      </c>
      <c r="B34" s="72" t="str">
        <f>"        "&amp;"其他水利支出"</f>
        <v>其他水利支出</v>
      </c>
      <c r="C34" s="26">
        <v>4029197.25</v>
      </c>
      <c r="D34" s="68">
        <v>4029197.25</v>
      </c>
      <c r="E34" s="26">
        <v>3040306.85</v>
      </c>
      <c r="F34" s="26">
        <v>988890.4</v>
      </c>
      <c r="G34" s="26"/>
    </row>
    <row r="35" spans="1:7" ht="20.25" customHeight="1">
      <c r="A35" s="65" t="s">
        <v>106</v>
      </c>
      <c r="B35" s="65" t="str">
        <f>"        "&amp;"住房保障支出"</f>
        <v>住房保障支出</v>
      </c>
      <c r="C35" s="26">
        <v>990120</v>
      </c>
      <c r="D35" s="68">
        <v>990120</v>
      </c>
      <c r="E35" s="26">
        <v>990120</v>
      </c>
      <c r="F35" s="26"/>
      <c r="G35" s="26"/>
    </row>
    <row r="36" spans="1:7" ht="20.25" customHeight="1">
      <c r="A36" s="71" t="s">
        <v>107</v>
      </c>
      <c r="B36" s="71" t="str">
        <f>"        "&amp;"住房改革支出"</f>
        <v>住房改革支出</v>
      </c>
      <c r="C36" s="26">
        <v>990120</v>
      </c>
      <c r="D36" s="68">
        <v>990120</v>
      </c>
      <c r="E36" s="26">
        <v>990120</v>
      </c>
      <c r="F36" s="26"/>
      <c r="G36" s="26"/>
    </row>
    <row r="37" spans="1:7" ht="20.25" customHeight="1">
      <c r="A37" s="72" t="s">
        <v>108</v>
      </c>
      <c r="B37" s="72" t="str">
        <f>"        "&amp;"住房公积金"</f>
        <v>住房公积金</v>
      </c>
      <c r="C37" s="26">
        <v>953976</v>
      </c>
      <c r="D37" s="68">
        <v>953976</v>
      </c>
      <c r="E37" s="26">
        <v>953976</v>
      </c>
      <c r="F37" s="26"/>
      <c r="G37" s="26"/>
    </row>
    <row r="38" spans="1:7" ht="20.25" customHeight="1">
      <c r="A38" s="72" t="s">
        <v>109</v>
      </c>
      <c r="B38" s="72" t="str">
        <f>"        "&amp;"购房补贴"</f>
        <v>购房补贴</v>
      </c>
      <c r="C38" s="26">
        <v>36144</v>
      </c>
      <c r="D38" s="68">
        <v>36144</v>
      </c>
      <c r="E38" s="26">
        <v>36144</v>
      </c>
      <c r="F38" s="26"/>
      <c r="G38" s="26"/>
    </row>
    <row r="39" spans="1:7" ht="20.25" customHeight="1">
      <c r="A39" s="65" t="s">
        <v>110</v>
      </c>
      <c r="B39" s="65" t="str">
        <f>"        "&amp;"转移性支出"</f>
        <v>转移性支出</v>
      </c>
      <c r="C39" s="82">
        <v>86820000</v>
      </c>
      <c r="D39" s="68"/>
      <c r="E39" s="26"/>
      <c r="F39" s="26"/>
      <c r="G39" s="82">
        <v>86820000</v>
      </c>
    </row>
    <row r="40" spans="1:7" ht="20.25" customHeight="1">
      <c r="A40" s="71" t="s">
        <v>111</v>
      </c>
      <c r="B40" s="71" t="str">
        <f>"        "&amp;"一般性转移支付"</f>
        <v>一般性转移支付</v>
      </c>
      <c r="C40" s="82">
        <v>86820000</v>
      </c>
      <c r="D40" s="68"/>
      <c r="E40" s="26"/>
      <c r="F40" s="26"/>
      <c r="G40" s="82">
        <v>86820000</v>
      </c>
    </row>
    <row r="41" spans="1:7" ht="20.25" customHeight="1">
      <c r="A41" s="72" t="s">
        <v>112</v>
      </c>
      <c r="B41" s="72" t="str">
        <f>"        "&amp;"农林水共同财政事权转移支付支出"</f>
        <v>农林水共同财政事权转移支付支出</v>
      </c>
      <c r="C41" s="82">
        <v>86820000</v>
      </c>
      <c r="D41" s="68"/>
      <c r="E41" s="26"/>
      <c r="F41" s="26"/>
      <c r="G41" s="82">
        <v>86820000</v>
      </c>
    </row>
    <row r="42" spans="1:7" ht="20.25" customHeight="1">
      <c r="A42" s="95" t="s">
        <v>30</v>
      </c>
      <c r="B42" s="90"/>
      <c r="C42" s="68">
        <v>139969588.39000002</v>
      </c>
      <c r="D42" s="68">
        <v>18965400.98</v>
      </c>
      <c r="E42" s="68">
        <v>16656836.02</v>
      </c>
      <c r="F42" s="68">
        <v>2308564.96</v>
      </c>
      <c r="G42" s="68">
        <v>121004187.41</v>
      </c>
    </row>
  </sheetData>
  <mergeCells count="8">
    <mergeCell ref="A42:B42"/>
    <mergeCell ref="C4:C5"/>
    <mergeCell ref="G4:G5"/>
    <mergeCell ref="A1:G1"/>
    <mergeCell ref="A2:G2"/>
    <mergeCell ref="A3:F3"/>
    <mergeCell ref="A4:B4"/>
    <mergeCell ref="D4:F4"/>
  </mergeCells>
  <phoneticPr fontId="24" type="noConversion"/>
  <pageMargins left="0.75" right="0.75" top="1" bottom="1" header="0.5" footer="0.5"/>
  <pageSetup pageOrder="overThenDown"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sheetPr>
  <dimension ref="A1:F7"/>
  <sheetViews>
    <sheetView showZeros="0" workbookViewId="0">
      <selection sqref="A1:F1"/>
    </sheetView>
  </sheetViews>
  <sheetFormatPr defaultColWidth="8.81640625" defaultRowHeight="15" customHeight="1"/>
  <cols>
    <col min="1" max="6" width="25.08984375" customWidth="1"/>
  </cols>
  <sheetData>
    <row r="1" spans="1:6" ht="15" customHeight="1">
      <c r="A1" s="87" t="s">
        <v>128</v>
      </c>
      <c r="B1" s="87"/>
      <c r="C1" s="87"/>
      <c r="D1" s="87"/>
      <c r="E1" s="87"/>
      <c r="F1" s="87"/>
    </row>
    <row r="2" spans="1:6" ht="28.5" customHeight="1">
      <c r="A2" s="93" t="s">
        <v>129</v>
      </c>
      <c r="B2" s="93"/>
      <c r="C2" s="93"/>
      <c r="D2" s="93"/>
      <c r="E2" s="93"/>
      <c r="F2" s="93"/>
    </row>
    <row r="3" spans="1:6" ht="20.25" customHeight="1">
      <c r="A3" s="90" t="str">
        <f>"单位名称："&amp;"玉溪市水利局"</f>
        <v>单位名称：玉溪市水利局</v>
      </c>
      <c r="B3" s="90"/>
      <c r="C3" s="90"/>
      <c r="D3" s="90"/>
      <c r="E3" s="90"/>
      <c r="F3" s="64" t="s">
        <v>2</v>
      </c>
    </row>
    <row r="4" spans="1:6" ht="20.25" customHeight="1">
      <c r="A4" s="91" t="s">
        <v>130</v>
      </c>
      <c r="B4" s="91" t="s">
        <v>131</v>
      </c>
      <c r="C4" s="91" t="s">
        <v>132</v>
      </c>
      <c r="D4" s="91"/>
      <c r="E4" s="91"/>
      <c r="F4" s="66"/>
    </row>
    <row r="5" spans="1:6" ht="35.25" customHeight="1">
      <c r="A5" s="91"/>
      <c r="B5" s="91"/>
      <c r="C5" s="66" t="s">
        <v>32</v>
      </c>
      <c r="D5" s="66" t="s">
        <v>133</v>
      </c>
      <c r="E5" s="66" t="s">
        <v>134</v>
      </c>
      <c r="F5" s="66" t="s">
        <v>135</v>
      </c>
    </row>
    <row r="6" spans="1:6" ht="20.25" customHeight="1">
      <c r="A6" s="69" t="s">
        <v>44</v>
      </c>
      <c r="B6" s="69">
        <v>2</v>
      </c>
      <c r="C6" s="69">
        <v>3</v>
      </c>
      <c r="D6" s="69">
        <v>4</v>
      </c>
      <c r="E6" s="69">
        <v>5</v>
      </c>
      <c r="F6" s="69">
        <v>6</v>
      </c>
    </row>
    <row r="7" spans="1:6" ht="20.25" customHeight="1">
      <c r="A7" s="26">
        <v>183800</v>
      </c>
      <c r="B7" s="26"/>
      <c r="C7" s="26">
        <v>175800</v>
      </c>
      <c r="D7" s="26"/>
      <c r="E7" s="68">
        <v>175800</v>
      </c>
      <c r="F7" s="26">
        <v>8000</v>
      </c>
    </row>
  </sheetData>
  <mergeCells count="6">
    <mergeCell ref="A1:F1"/>
    <mergeCell ref="A2:F2"/>
    <mergeCell ref="A3:E3"/>
    <mergeCell ref="C4:E4"/>
    <mergeCell ref="A4:A5"/>
    <mergeCell ref="B4:B5"/>
  </mergeCells>
  <phoneticPr fontId="24" type="noConversion"/>
  <pageMargins left="0.75" right="0.75" top="1" bottom="1" header="0.5" footer="0.5"/>
  <pageSetup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sheetPr>
  <dimension ref="A1:W72"/>
  <sheetViews>
    <sheetView showZeros="0" topLeftCell="A53" workbookViewId="0">
      <selection activeCell="B78" sqref="B78"/>
    </sheetView>
  </sheetViews>
  <sheetFormatPr defaultColWidth="8.81640625" defaultRowHeight="15" customHeight="1"/>
  <cols>
    <col min="1" max="1" width="27.26953125" customWidth="1"/>
    <col min="2" max="2" width="20.81640625" customWidth="1"/>
    <col min="3" max="3" width="22.7265625" customWidth="1"/>
    <col min="4" max="4" width="11.08984375" customWidth="1"/>
    <col min="5" max="5" width="22.7265625" customWidth="1"/>
    <col min="6" max="6" width="11.08984375" customWidth="1"/>
    <col min="7" max="7" width="22.7265625" customWidth="1"/>
    <col min="8" max="8" width="16.26953125" customWidth="1"/>
    <col min="9" max="9" width="16.453125" customWidth="1"/>
    <col min="10" max="13" width="16.26953125" customWidth="1"/>
    <col min="14" max="16" width="16.453125" customWidth="1"/>
    <col min="17" max="22" width="16.26953125" customWidth="1"/>
    <col min="23" max="23" width="16.453125" customWidth="1"/>
  </cols>
  <sheetData>
    <row r="1" spans="1:23" ht="15" customHeight="1">
      <c r="A1" s="87" t="s">
        <v>136</v>
      </c>
      <c r="B1" s="87"/>
      <c r="C1" s="87"/>
      <c r="D1" s="87"/>
      <c r="E1" s="87"/>
      <c r="F1" s="87"/>
      <c r="G1" s="87"/>
      <c r="H1" s="87"/>
      <c r="I1" s="87"/>
      <c r="J1" s="87"/>
      <c r="K1" s="87"/>
      <c r="L1" s="87"/>
      <c r="M1" s="87"/>
      <c r="N1" s="87"/>
      <c r="O1" s="87"/>
      <c r="P1" s="87"/>
      <c r="Q1" s="87"/>
      <c r="R1" s="87"/>
      <c r="S1" s="87"/>
      <c r="T1" s="87"/>
      <c r="U1" s="87"/>
      <c r="V1" s="87"/>
      <c r="W1" s="87"/>
    </row>
    <row r="2" spans="1:23" ht="28.5" customHeight="1">
      <c r="A2" s="93" t="s">
        <v>137</v>
      </c>
      <c r="B2" s="93"/>
      <c r="C2" s="93" t="s">
        <v>138</v>
      </c>
      <c r="D2" s="93"/>
      <c r="E2" s="93"/>
      <c r="F2" s="93"/>
      <c r="G2" s="93"/>
      <c r="H2" s="93"/>
      <c r="I2" s="93"/>
      <c r="J2" s="93"/>
      <c r="K2" s="93"/>
      <c r="L2" s="93"/>
      <c r="M2" s="93"/>
      <c r="N2" s="93"/>
      <c r="O2" s="93"/>
      <c r="P2" s="93"/>
      <c r="Q2" s="93"/>
      <c r="R2" s="93"/>
      <c r="S2" s="93"/>
      <c r="T2" s="93"/>
      <c r="U2" s="93"/>
      <c r="V2" s="93"/>
      <c r="W2" s="93"/>
    </row>
    <row r="3" spans="1:23" ht="19.5" customHeight="1">
      <c r="A3" s="90" t="str">
        <f>"单位名称："&amp;"玉溪市水利局"</f>
        <v>单位名称：玉溪市水利局</v>
      </c>
      <c r="B3" s="90"/>
      <c r="C3" s="90"/>
      <c r="D3" s="90"/>
      <c r="E3" s="90"/>
      <c r="F3" s="90"/>
      <c r="G3" s="90"/>
      <c r="H3" s="90"/>
      <c r="I3" s="90"/>
      <c r="J3" s="90"/>
      <c r="K3" s="90"/>
      <c r="L3" s="90"/>
      <c r="M3" s="90"/>
      <c r="N3" s="90"/>
      <c r="O3" s="90"/>
      <c r="P3" s="90"/>
      <c r="Q3" s="90"/>
      <c r="R3" s="87"/>
      <c r="S3" s="87"/>
      <c r="T3" s="87"/>
      <c r="U3" s="87"/>
      <c r="V3" s="87"/>
      <c r="W3" s="64" t="s">
        <v>2</v>
      </c>
    </row>
    <row r="4" spans="1:23" ht="19.5" customHeight="1">
      <c r="A4" s="91" t="s">
        <v>139</v>
      </c>
      <c r="B4" s="91" t="s">
        <v>140</v>
      </c>
      <c r="C4" s="91" t="s">
        <v>141</v>
      </c>
      <c r="D4" s="91" t="s">
        <v>142</v>
      </c>
      <c r="E4" s="91" t="s">
        <v>143</v>
      </c>
      <c r="F4" s="91" t="s">
        <v>144</v>
      </c>
      <c r="G4" s="91" t="s">
        <v>145</v>
      </c>
      <c r="H4" s="91" t="s">
        <v>146</v>
      </c>
      <c r="I4" s="91"/>
      <c r="J4" s="91"/>
      <c r="K4" s="91"/>
      <c r="L4" s="91"/>
      <c r="M4" s="91"/>
      <c r="N4" s="91"/>
      <c r="O4" s="91"/>
      <c r="P4" s="91"/>
      <c r="Q4" s="91"/>
      <c r="R4" s="91"/>
      <c r="S4" s="91"/>
      <c r="T4" s="91"/>
      <c r="U4" s="91"/>
      <c r="V4" s="91"/>
      <c r="W4" s="91"/>
    </row>
    <row r="5" spans="1:23" ht="19.5" customHeight="1">
      <c r="A5" s="91"/>
      <c r="B5" s="91"/>
      <c r="C5" s="91"/>
      <c r="D5" s="91"/>
      <c r="E5" s="91"/>
      <c r="F5" s="91"/>
      <c r="G5" s="91"/>
      <c r="H5" s="91" t="s">
        <v>30</v>
      </c>
      <c r="I5" s="91" t="s">
        <v>33</v>
      </c>
      <c r="J5" s="91"/>
      <c r="K5" s="91"/>
      <c r="L5" s="91"/>
      <c r="M5" s="91"/>
      <c r="N5" s="91" t="s">
        <v>147</v>
      </c>
      <c r="O5" s="91"/>
      <c r="P5" s="91"/>
      <c r="Q5" s="91" t="s">
        <v>36</v>
      </c>
      <c r="R5" s="91" t="s">
        <v>70</v>
      </c>
      <c r="S5" s="91"/>
      <c r="T5" s="91"/>
      <c r="U5" s="91"/>
      <c r="V5" s="91"/>
      <c r="W5" s="91"/>
    </row>
    <row r="6" spans="1:23" ht="41.25" customHeight="1">
      <c r="A6" s="91"/>
      <c r="B6" s="91"/>
      <c r="C6" s="91"/>
      <c r="D6" s="91"/>
      <c r="E6" s="91"/>
      <c r="F6" s="91"/>
      <c r="G6" s="91"/>
      <c r="H6" s="91"/>
      <c r="I6" s="66" t="s">
        <v>148</v>
      </c>
      <c r="J6" s="66" t="s">
        <v>149</v>
      </c>
      <c r="K6" s="66" t="s">
        <v>150</v>
      </c>
      <c r="L6" s="66" t="s">
        <v>151</v>
      </c>
      <c r="M6" s="66" t="s">
        <v>152</v>
      </c>
      <c r="N6" s="66" t="s">
        <v>33</v>
      </c>
      <c r="O6" s="66" t="s">
        <v>34</v>
      </c>
      <c r="P6" s="66" t="s">
        <v>35</v>
      </c>
      <c r="Q6" s="91"/>
      <c r="R6" s="66" t="s">
        <v>32</v>
      </c>
      <c r="S6" s="66" t="s">
        <v>39</v>
      </c>
      <c r="T6" s="66" t="s">
        <v>153</v>
      </c>
      <c r="U6" s="66" t="s">
        <v>41</v>
      </c>
      <c r="V6" s="66" t="s">
        <v>42</v>
      </c>
      <c r="W6" s="66" t="s">
        <v>43</v>
      </c>
    </row>
    <row r="7" spans="1:23" ht="20.25" customHeight="1">
      <c r="A7" s="67" t="s">
        <v>44</v>
      </c>
      <c r="B7" s="67" t="s">
        <v>45</v>
      </c>
      <c r="C7" s="67" t="s">
        <v>46</v>
      </c>
      <c r="D7" s="67" t="s">
        <v>47</v>
      </c>
      <c r="E7" s="67" t="s">
        <v>48</v>
      </c>
      <c r="F7" s="67" t="s">
        <v>49</v>
      </c>
      <c r="G7" s="67" t="s">
        <v>50</v>
      </c>
      <c r="H7" s="67" t="s">
        <v>51</v>
      </c>
      <c r="I7" s="67" t="s">
        <v>52</v>
      </c>
      <c r="J7" s="67" t="s">
        <v>53</v>
      </c>
      <c r="K7" s="67" t="s">
        <v>54</v>
      </c>
      <c r="L7" s="67" t="s">
        <v>55</v>
      </c>
      <c r="M7" s="67" t="s">
        <v>56</v>
      </c>
      <c r="N7" s="67" t="s">
        <v>57</v>
      </c>
      <c r="O7" s="67" t="s">
        <v>58</v>
      </c>
      <c r="P7" s="67" t="s">
        <v>59</v>
      </c>
      <c r="Q7" s="67" t="s">
        <v>60</v>
      </c>
      <c r="R7" s="67" t="s">
        <v>61</v>
      </c>
      <c r="S7" s="67" t="s">
        <v>62</v>
      </c>
      <c r="T7" s="67" t="s">
        <v>154</v>
      </c>
      <c r="U7" s="67" t="s">
        <v>155</v>
      </c>
      <c r="V7" s="67" t="s">
        <v>156</v>
      </c>
      <c r="W7" s="67" t="s">
        <v>157</v>
      </c>
    </row>
    <row r="8" spans="1:23" ht="20.25" customHeight="1">
      <c r="A8" t="s">
        <v>64</v>
      </c>
      <c r="C8" s="65"/>
      <c r="D8" s="65"/>
      <c r="E8" s="65"/>
      <c r="G8" s="65"/>
      <c r="H8" s="68">
        <v>18965400.98</v>
      </c>
      <c r="I8" s="26">
        <v>18965400.98</v>
      </c>
      <c r="J8" s="26">
        <v>3834690.75</v>
      </c>
      <c r="K8" s="26"/>
      <c r="L8" s="26">
        <v>15130710.23</v>
      </c>
      <c r="M8" s="26"/>
      <c r="N8" s="26"/>
      <c r="O8" s="26"/>
      <c r="P8" s="26"/>
      <c r="Q8" s="26"/>
      <c r="R8" s="26"/>
      <c r="S8" s="26"/>
      <c r="T8" s="26"/>
      <c r="U8" s="26"/>
      <c r="V8" s="26"/>
      <c r="W8" s="26"/>
    </row>
    <row r="9" spans="1:23" ht="20.25" customHeight="1">
      <c r="A9" t="str">
        <f t="shared" ref="A9:A71" si="0">"       "&amp;"玉溪市水利局"</f>
        <v>玉溪市水利局</v>
      </c>
      <c r="B9" s="65" t="s">
        <v>158</v>
      </c>
      <c r="C9" s="65" t="s">
        <v>159</v>
      </c>
      <c r="D9" s="65" t="s">
        <v>97</v>
      </c>
      <c r="E9" s="65" t="s">
        <v>160</v>
      </c>
      <c r="F9" s="65" t="s">
        <v>161</v>
      </c>
      <c r="G9" s="65" t="s">
        <v>162</v>
      </c>
      <c r="H9" s="68">
        <v>1825932</v>
      </c>
      <c r="I9" s="26">
        <v>1825932</v>
      </c>
      <c r="J9" s="26">
        <v>456483</v>
      </c>
      <c r="K9" s="26"/>
      <c r="L9" s="26">
        <v>1369449</v>
      </c>
      <c r="M9" s="26"/>
      <c r="N9" s="26"/>
      <c r="O9" s="26"/>
      <c r="P9" s="26"/>
      <c r="Q9" s="26"/>
      <c r="R9" s="26"/>
      <c r="S9" s="26"/>
      <c r="T9" s="26"/>
      <c r="U9" s="26"/>
      <c r="V9" s="26"/>
      <c r="W9" s="26"/>
    </row>
    <row r="10" spans="1:23" ht="20.25" customHeight="1">
      <c r="A10" s="65" t="str">
        <f t="shared" si="0"/>
        <v>玉溪市水利局</v>
      </c>
      <c r="B10" s="65" t="s">
        <v>158</v>
      </c>
      <c r="C10" s="65" t="s">
        <v>159</v>
      </c>
      <c r="D10" s="65" t="s">
        <v>97</v>
      </c>
      <c r="E10" s="65" t="s">
        <v>160</v>
      </c>
      <c r="F10" s="65" t="s">
        <v>163</v>
      </c>
      <c r="G10" s="65" t="s">
        <v>164</v>
      </c>
      <c r="H10" s="68">
        <v>2037432</v>
      </c>
      <c r="I10" s="26">
        <v>2037432</v>
      </c>
      <c r="J10" s="26">
        <v>509358</v>
      </c>
      <c r="K10" s="65"/>
      <c r="L10" s="26">
        <v>1528074</v>
      </c>
      <c r="M10" s="65"/>
      <c r="N10" s="26"/>
      <c r="O10" s="26"/>
      <c r="P10" s="65"/>
      <c r="Q10" s="26"/>
      <c r="R10" s="26"/>
      <c r="S10" s="26"/>
      <c r="T10" s="26"/>
      <c r="U10" s="26"/>
      <c r="V10" s="26"/>
      <c r="W10" s="26"/>
    </row>
    <row r="11" spans="1:23" ht="20.25" customHeight="1">
      <c r="A11" s="65" t="str">
        <f t="shared" si="0"/>
        <v>玉溪市水利局</v>
      </c>
      <c r="B11" s="65" t="s">
        <v>158</v>
      </c>
      <c r="C11" s="65" t="s">
        <v>159</v>
      </c>
      <c r="D11" s="65" t="s">
        <v>109</v>
      </c>
      <c r="E11" s="65" t="s">
        <v>165</v>
      </c>
      <c r="F11" s="65" t="s">
        <v>163</v>
      </c>
      <c r="G11" s="65" t="s">
        <v>164</v>
      </c>
      <c r="H11" s="68">
        <v>20364</v>
      </c>
      <c r="I11" s="26">
        <v>20364</v>
      </c>
      <c r="J11" s="26">
        <v>5091</v>
      </c>
      <c r="K11" s="65"/>
      <c r="L11" s="26">
        <v>15273</v>
      </c>
      <c r="M11" s="65"/>
      <c r="N11" s="26"/>
      <c r="O11" s="26"/>
      <c r="P11" s="65"/>
      <c r="Q11" s="26"/>
      <c r="R11" s="26"/>
      <c r="S11" s="26"/>
      <c r="T11" s="26"/>
      <c r="U11" s="26"/>
      <c r="V11" s="26"/>
      <c r="W11" s="26"/>
    </row>
    <row r="12" spans="1:23" ht="20.25" customHeight="1">
      <c r="A12" s="65" t="str">
        <f t="shared" si="0"/>
        <v>玉溪市水利局</v>
      </c>
      <c r="B12" s="65" t="s">
        <v>166</v>
      </c>
      <c r="C12" s="65" t="s">
        <v>167</v>
      </c>
      <c r="D12" s="65" t="s">
        <v>105</v>
      </c>
      <c r="E12" s="65" t="s">
        <v>168</v>
      </c>
      <c r="F12" s="65" t="s">
        <v>161</v>
      </c>
      <c r="G12" s="65" t="s">
        <v>162</v>
      </c>
      <c r="H12" s="68">
        <v>1054848</v>
      </c>
      <c r="I12" s="26">
        <v>1054848</v>
      </c>
      <c r="J12" s="26">
        <v>263712</v>
      </c>
      <c r="K12" s="65"/>
      <c r="L12" s="26">
        <v>791136</v>
      </c>
      <c r="M12" s="65"/>
      <c r="N12" s="26"/>
      <c r="O12" s="26"/>
      <c r="P12" s="65"/>
      <c r="Q12" s="26"/>
      <c r="R12" s="26"/>
      <c r="S12" s="26"/>
      <c r="T12" s="26"/>
      <c r="U12" s="26"/>
      <c r="V12" s="26"/>
      <c r="W12" s="26"/>
    </row>
    <row r="13" spans="1:23" ht="20.25" customHeight="1">
      <c r="A13" s="65" t="str">
        <f t="shared" si="0"/>
        <v>玉溪市水利局</v>
      </c>
      <c r="B13" s="65" t="s">
        <v>166</v>
      </c>
      <c r="C13" s="65" t="s">
        <v>167</v>
      </c>
      <c r="D13" s="65" t="s">
        <v>105</v>
      </c>
      <c r="E13" s="65" t="s">
        <v>168</v>
      </c>
      <c r="F13" s="65" t="s">
        <v>163</v>
      </c>
      <c r="G13" s="65" t="s">
        <v>164</v>
      </c>
      <c r="H13" s="68">
        <v>96</v>
      </c>
      <c r="I13" s="26">
        <v>96</v>
      </c>
      <c r="J13" s="26">
        <v>24</v>
      </c>
      <c r="K13" s="65"/>
      <c r="L13" s="26">
        <v>72</v>
      </c>
      <c r="M13" s="65"/>
      <c r="N13" s="26"/>
      <c r="O13" s="26"/>
      <c r="P13" s="65"/>
      <c r="Q13" s="26"/>
      <c r="R13" s="26"/>
      <c r="S13" s="26"/>
      <c r="T13" s="26"/>
      <c r="U13" s="26"/>
      <c r="V13" s="26"/>
      <c r="W13" s="26"/>
    </row>
    <row r="14" spans="1:23" ht="20.25" customHeight="1">
      <c r="A14" s="65" t="str">
        <f t="shared" si="0"/>
        <v>玉溪市水利局</v>
      </c>
      <c r="B14" s="65" t="s">
        <v>166</v>
      </c>
      <c r="C14" s="65" t="s">
        <v>167</v>
      </c>
      <c r="D14" s="65" t="s">
        <v>105</v>
      </c>
      <c r="E14" s="65" t="s">
        <v>168</v>
      </c>
      <c r="F14" s="65" t="s">
        <v>169</v>
      </c>
      <c r="G14" s="65" t="s">
        <v>170</v>
      </c>
      <c r="H14" s="68">
        <v>345600</v>
      </c>
      <c r="I14" s="26">
        <v>345600</v>
      </c>
      <c r="J14" s="26">
        <v>86400</v>
      </c>
      <c r="K14" s="65"/>
      <c r="L14" s="26">
        <v>259200</v>
      </c>
      <c r="M14" s="65"/>
      <c r="N14" s="26"/>
      <c r="O14" s="26"/>
      <c r="P14" s="65"/>
      <c r="Q14" s="26"/>
      <c r="R14" s="26"/>
      <c r="S14" s="26"/>
      <c r="T14" s="26"/>
      <c r="U14" s="26"/>
      <c r="V14" s="26"/>
      <c r="W14" s="26"/>
    </row>
    <row r="15" spans="1:23" ht="20.25" customHeight="1">
      <c r="A15" s="65" t="str">
        <f t="shared" si="0"/>
        <v>玉溪市水利局</v>
      </c>
      <c r="B15" s="65" t="s">
        <v>166</v>
      </c>
      <c r="C15" s="65" t="s">
        <v>167</v>
      </c>
      <c r="D15" s="65" t="s">
        <v>109</v>
      </c>
      <c r="E15" s="65" t="s">
        <v>165</v>
      </c>
      <c r="F15" s="65" t="s">
        <v>163</v>
      </c>
      <c r="G15" s="65" t="s">
        <v>164</v>
      </c>
      <c r="H15" s="68">
        <v>15780</v>
      </c>
      <c r="I15" s="26">
        <v>15780</v>
      </c>
      <c r="J15" s="26">
        <v>3945</v>
      </c>
      <c r="K15" s="65"/>
      <c r="L15" s="26">
        <v>11835</v>
      </c>
      <c r="M15" s="65"/>
      <c r="N15" s="26"/>
      <c r="O15" s="26"/>
      <c r="P15" s="65"/>
      <c r="Q15" s="26"/>
      <c r="R15" s="26"/>
      <c r="S15" s="26"/>
      <c r="T15" s="26"/>
      <c r="U15" s="26"/>
      <c r="V15" s="26"/>
      <c r="W15" s="26"/>
    </row>
    <row r="16" spans="1:23" ht="20.25" customHeight="1">
      <c r="A16" s="65" t="str">
        <f t="shared" si="0"/>
        <v>玉溪市水利局</v>
      </c>
      <c r="B16" s="65" t="s">
        <v>171</v>
      </c>
      <c r="C16" s="65" t="s">
        <v>172</v>
      </c>
      <c r="D16" s="65" t="s">
        <v>82</v>
      </c>
      <c r="E16" s="65" t="s">
        <v>173</v>
      </c>
      <c r="F16" s="65" t="s">
        <v>174</v>
      </c>
      <c r="G16" s="65" t="s">
        <v>175</v>
      </c>
      <c r="H16" s="68">
        <v>1171280.8</v>
      </c>
      <c r="I16" s="26">
        <v>1171280.8</v>
      </c>
      <c r="J16" s="26">
        <v>292820.2</v>
      </c>
      <c r="K16" s="65"/>
      <c r="L16" s="26">
        <v>878460.6</v>
      </c>
      <c r="M16" s="65"/>
      <c r="N16" s="26"/>
      <c r="O16" s="26"/>
      <c r="P16" s="65"/>
      <c r="Q16" s="26"/>
      <c r="R16" s="26"/>
      <c r="S16" s="26"/>
      <c r="T16" s="26"/>
      <c r="U16" s="26"/>
      <c r="V16" s="26"/>
      <c r="W16" s="26"/>
    </row>
    <row r="17" spans="1:23" ht="20.25" customHeight="1">
      <c r="A17" s="65" t="str">
        <f t="shared" si="0"/>
        <v>玉溪市水利局</v>
      </c>
      <c r="B17" s="65" t="s">
        <v>171</v>
      </c>
      <c r="C17" s="65" t="s">
        <v>172</v>
      </c>
      <c r="D17" s="65" t="s">
        <v>88</v>
      </c>
      <c r="E17" s="65" t="s">
        <v>176</v>
      </c>
      <c r="F17" s="65" t="s">
        <v>177</v>
      </c>
      <c r="G17" s="65" t="s">
        <v>178</v>
      </c>
      <c r="H17" s="68">
        <v>394795.56</v>
      </c>
      <c r="I17" s="26">
        <v>394795.56</v>
      </c>
      <c r="J17" s="26">
        <v>98698.89</v>
      </c>
      <c r="K17" s="65"/>
      <c r="L17" s="26">
        <v>296096.67</v>
      </c>
      <c r="M17" s="65"/>
      <c r="N17" s="26"/>
      <c r="O17" s="26"/>
      <c r="P17" s="65"/>
      <c r="Q17" s="26"/>
      <c r="R17" s="26"/>
      <c r="S17" s="26"/>
      <c r="T17" s="26"/>
      <c r="U17" s="26"/>
      <c r="V17" s="26"/>
      <c r="W17" s="26"/>
    </row>
    <row r="18" spans="1:23" ht="20.25" customHeight="1">
      <c r="A18" s="65" t="str">
        <f t="shared" si="0"/>
        <v>玉溪市水利局</v>
      </c>
      <c r="B18" s="65" t="s">
        <v>171</v>
      </c>
      <c r="C18" s="65" t="s">
        <v>172</v>
      </c>
      <c r="D18" s="65" t="s">
        <v>88</v>
      </c>
      <c r="E18" s="65" t="s">
        <v>176</v>
      </c>
      <c r="F18" s="65" t="s">
        <v>179</v>
      </c>
      <c r="G18" s="65" t="s">
        <v>180</v>
      </c>
      <c r="H18" s="68">
        <v>55000</v>
      </c>
      <c r="I18" s="26">
        <v>55000</v>
      </c>
      <c r="J18" s="26">
        <v>55000</v>
      </c>
      <c r="K18" s="65"/>
      <c r="L18" s="26"/>
      <c r="M18" s="65"/>
      <c r="N18" s="26"/>
      <c r="O18" s="26"/>
      <c r="P18" s="65"/>
      <c r="Q18" s="26"/>
      <c r="R18" s="26"/>
      <c r="S18" s="26"/>
      <c r="T18" s="26"/>
      <c r="U18" s="26"/>
      <c r="V18" s="26"/>
      <c r="W18" s="26"/>
    </row>
    <row r="19" spans="1:23" ht="20.25" customHeight="1">
      <c r="A19" s="65" t="str">
        <f t="shared" si="0"/>
        <v>玉溪市水利局</v>
      </c>
      <c r="B19" s="65" t="s">
        <v>171</v>
      </c>
      <c r="C19" s="65" t="s">
        <v>172</v>
      </c>
      <c r="D19" s="65" t="s">
        <v>89</v>
      </c>
      <c r="E19" s="65" t="s">
        <v>181</v>
      </c>
      <c r="F19" s="65" t="s">
        <v>177</v>
      </c>
      <c r="G19" s="65" t="s">
        <v>178</v>
      </c>
      <c r="H19" s="68">
        <v>212806.36</v>
      </c>
      <c r="I19" s="26">
        <v>212806.36</v>
      </c>
      <c r="J19" s="26">
        <v>53201.59</v>
      </c>
      <c r="K19" s="65"/>
      <c r="L19" s="26">
        <v>159604.76999999999</v>
      </c>
      <c r="M19" s="65"/>
      <c r="N19" s="26"/>
      <c r="O19" s="26"/>
      <c r="P19" s="65"/>
      <c r="Q19" s="26"/>
      <c r="R19" s="26"/>
      <c r="S19" s="26"/>
      <c r="T19" s="26"/>
      <c r="U19" s="26"/>
      <c r="V19" s="26"/>
      <c r="W19" s="26"/>
    </row>
    <row r="20" spans="1:23" ht="20.25" customHeight="1">
      <c r="A20" s="65" t="str">
        <f t="shared" si="0"/>
        <v>玉溪市水利局</v>
      </c>
      <c r="B20" s="65" t="s">
        <v>171</v>
      </c>
      <c r="C20" s="65" t="s">
        <v>172</v>
      </c>
      <c r="D20" s="65" t="s">
        <v>90</v>
      </c>
      <c r="E20" s="65" t="s">
        <v>182</v>
      </c>
      <c r="F20" s="65" t="s">
        <v>183</v>
      </c>
      <c r="G20" s="65" t="s">
        <v>184</v>
      </c>
      <c r="H20" s="68">
        <v>775372.85</v>
      </c>
      <c r="I20" s="26">
        <v>775372.85</v>
      </c>
      <c r="J20" s="26">
        <v>193843.21</v>
      </c>
      <c r="K20" s="65"/>
      <c r="L20" s="26">
        <v>581529.64</v>
      </c>
      <c r="M20" s="65"/>
      <c r="N20" s="26"/>
      <c r="O20" s="26"/>
      <c r="P20" s="65"/>
      <c r="Q20" s="26"/>
      <c r="R20" s="26"/>
      <c r="S20" s="26"/>
      <c r="T20" s="26"/>
      <c r="U20" s="26"/>
      <c r="V20" s="26"/>
      <c r="W20" s="26"/>
    </row>
    <row r="21" spans="1:23" ht="20.25" customHeight="1">
      <c r="A21" s="65" t="str">
        <f t="shared" si="0"/>
        <v>玉溪市水利局</v>
      </c>
      <c r="B21" s="65" t="s">
        <v>171</v>
      </c>
      <c r="C21" s="65" t="s">
        <v>172</v>
      </c>
      <c r="D21" s="65" t="s">
        <v>91</v>
      </c>
      <c r="E21" s="65" t="s">
        <v>185</v>
      </c>
      <c r="F21" s="65" t="s">
        <v>186</v>
      </c>
      <c r="G21" s="65" t="s">
        <v>187</v>
      </c>
      <c r="H21" s="68">
        <v>99466.07</v>
      </c>
      <c r="I21" s="26">
        <v>99466.07</v>
      </c>
      <c r="J21" s="26">
        <v>76955.520000000004</v>
      </c>
      <c r="K21" s="65"/>
      <c r="L21" s="26">
        <v>22510.55</v>
      </c>
      <c r="M21" s="65"/>
      <c r="N21" s="26"/>
      <c r="O21" s="26"/>
      <c r="P21" s="65"/>
      <c r="Q21" s="26"/>
      <c r="R21" s="26"/>
      <c r="S21" s="26"/>
      <c r="T21" s="26"/>
      <c r="U21" s="26"/>
      <c r="V21" s="26"/>
      <c r="W21" s="26"/>
    </row>
    <row r="22" spans="1:23" ht="20.25" customHeight="1">
      <c r="A22" s="65" t="str">
        <f t="shared" si="0"/>
        <v>玉溪市水利局</v>
      </c>
      <c r="B22" s="65" t="s">
        <v>171</v>
      </c>
      <c r="C22" s="65" t="s">
        <v>172</v>
      </c>
      <c r="D22" s="65" t="s">
        <v>97</v>
      </c>
      <c r="E22" s="65" t="s">
        <v>160</v>
      </c>
      <c r="F22" s="65" t="s">
        <v>186</v>
      </c>
      <c r="G22" s="65" t="s">
        <v>187</v>
      </c>
      <c r="H22" s="68">
        <v>786.53</v>
      </c>
      <c r="I22" s="26">
        <v>786.53</v>
      </c>
      <c r="J22" s="26">
        <v>196.63</v>
      </c>
      <c r="K22" s="65"/>
      <c r="L22" s="26">
        <v>589.9</v>
      </c>
      <c r="M22" s="65"/>
      <c r="N22" s="26"/>
      <c r="O22" s="26"/>
      <c r="P22" s="65"/>
      <c r="Q22" s="26"/>
      <c r="R22" s="26"/>
      <c r="S22" s="26"/>
      <c r="T22" s="26"/>
      <c r="U22" s="26"/>
      <c r="V22" s="26"/>
      <c r="W22" s="26"/>
    </row>
    <row r="23" spans="1:23" ht="20.25" customHeight="1">
      <c r="A23" s="65" t="str">
        <f t="shared" si="0"/>
        <v>玉溪市水利局</v>
      </c>
      <c r="B23" s="65" t="s">
        <v>171</v>
      </c>
      <c r="C23" s="65" t="s">
        <v>172</v>
      </c>
      <c r="D23" s="65" t="s">
        <v>105</v>
      </c>
      <c r="E23" s="65" t="s">
        <v>168</v>
      </c>
      <c r="F23" s="65" t="s">
        <v>186</v>
      </c>
      <c r="G23" s="65" t="s">
        <v>187</v>
      </c>
      <c r="H23" s="68">
        <v>18562.849999999999</v>
      </c>
      <c r="I23" s="26">
        <v>18562.849999999999</v>
      </c>
      <c r="J23" s="26">
        <v>4640.71</v>
      </c>
      <c r="K23" s="65"/>
      <c r="L23" s="26">
        <v>13922.14</v>
      </c>
      <c r="M23" s="65"/>
      <c r="N23" s="26"/>
      <c r="O23" s="26"/>
      <c r="P23" s="65"/>
      <c r="Q23" s="26"/>
      <c r="R23" s="26"/>
      <c r="S23" s="26"/>
      <c r="T23" s="26"/>
      <c r="U23" s="26"/>
      <c r="V23" s="26"/>
      <c r="W23" s="26"/>
    </row>
    <row r="24" spans="1:23" ht="20.25" customHeight="1">
      <c r="A24" s="65" t="str">
        <f t="shared" si="0"/>
        <v>玉溪市水利局</v>
      </c>
      <c r="B24" s="65" t="s">
        <v>188</v>
      </c>
      <c r="C24" s="65" t="s">
        <v>189</v>
      </c>
      <c r="D24" s="65" t="s">
        <v>108</v>
      </c>
      <c r="E24" s="65" t="s">
        <v>189</v>
      </c>
      <c r="F24" s="65" t="s">
        <v>190</v>
      </c>
      <c r="G24" s="65" t="s">
        <v>189</v>
      </c>
      <c r="H24" s="68">
        <v>953976</v>
      </c>
      <c r="I24" s="26">
        <v>953976</v>
      </c>
      <c r="J24" s="26">
        <v>238494</v>
      </c>
      <c r="K24" s="65"/>
      <c r="L24" s="26">
        <v>715482</v>
      </c>
      <c r="M24" s="65"/>
      <c r="N24" s="26"/>
      <c r="O24" s="26"/>
      <c r="P24" s="65"/>
      <c r="Q24" s="26"/>
      <c r="R24" s="26"/>
      <c r="S24" s="26"/>
      <c r="T24" s="26"/>
      <c r="U24" s="26"/>
      <c r="V24" s="26"/>
      <c r="W24" s="26"/>
    </row>
    <row r="25" spans="1:23" ht="20.25" customHeight="1">
      <c r="A25" s="65" t="str">
        <f t="shared" si="0"/>
        <v>玉溪市水利局</v>
      </c>
      <c r="B25" s="65" t="s">
        <v>191</v>
      </c>
      <c r="C25" s="65" t="s">
        <v>192</v>
      </c>
      <c r="D25" s="65" t="s">
        <v>80</v>
      </c>
      <c r="E25" s="65" t="s">
        <v>193</v>
      </c>
      <c r="F25" s="65" t="s">
        <v>194</v>
      </c>
      <c r="G25" s="65" t="s">
        <v>195</v>
      </c>
      <c r="H25" s="68">
        <v>151956</v>
      </c>
      <c r="I25" s="26">
        <v>151956</v>
      </c>
      <c r="J25" s="26"/>
      <c r="K25" s="65"/>
      <c r="L25" s="26">
        <v>151956</v>
      </c>
      <c r="M25" s="65"/>
      <c r="N25" s="26"/>
      <c r="O25" s="26"/>
      <c r="P25" s="65"/>
      <c r="Q25" s="26"/>
      <c r="R25" s="26"/>
      <c r="S25" s="26"/>
      <c r="T25" s="26"/>
      <c r="U25" s="26"/>
      <c r="V25" s="26"/>
      <c r="W25" s="26"/>
    </row>
    <row r="26" spans="1:23" ht="20.25" customHeight="1">
      <c r="A26" s="65" t="str">
        <f t="shared" si="0"/>
        <v>玉溪市水利局</v>
      </c>
      <c r="B26" s="65" t="s">
        <v>191</v>
      </c>
      <c r="C26" s="65" t="s">
        <v>192</v>
      </c>
      <c r="D26" s="65" t="s">
        <v>80</v>
      </c>
      <c r="E26" s="65" t="s">
        <v>193</v>
      </c>
      <c r="F26" s="65" t="s">
        <v>196</v>
      </c>
      <c r="G26" s="65" t="s">
        <v>197</v>
      </c>
      <c r="H26" s="68">
        <v>1231200</v>
      </c>
      <c r="I26" s="26">
        <v>1231200</v>
      </c>
      <c r="J26" s="26">
        <v>246240</v>
      </c>
      <c r="K26" s="65"/>
      <c r="L26" s="26">
        <v>984960</v>
      </c>
      <c r="M26" s="65"/>
      <c r="N26" s="26"/>
      <c r="O26" s="26"/>
      <c r="P26" s="65"/>
      <c r="Q26" s="26"/>
      <c r="R26" s="26"/>
      <c r="S26" s="26"/>
      <c r="T26" s="26"/>
      <c r="U26" s="26"/>
      <c r="V26" s="26"/>
      <c r="W26" s="26"/>
    </row>
    <row r="27" spans="1:23" ht="20.25" customHeight="1">
      <c r="A27" s="65" t="str">
        <f t="shared" si="0"/>
        <v>玉溪市水利局</v>
      </c>
      <c r="B27" s="65" t="s">
        <v>191</v>
      </c>
      <c r="C27" s="65" t="s">
        <v>192</v>
      </c>
      <c r="D27" s="65" t="s">
        <v>81</v>
      </c>
      <c r="E27" s="65" t="s">
        <v>198</v>
      </c>
      <c r="F27" s="65" t="s">
        <v>196</v>
      </c>
      <c r="G27" s="65" t="s">
        <v>197</v>
      </c>
      <c r="H27" s="68">
        <v>2270400</v>
      </c>
      <c r="I27" s="26">
        <v>2270400</v>
      </c>
      <c r="J27" s="26">
        <v>454080</v>
      </c>
      <c r="K27" s="65"/>
      <c r="L27" s="26">
        <v>1816320</v>
      </c>
      <c r="M27" s="65"/>
      <c r="N27" s="26"/>
      <c r="O27" s="26"/>
      <c r="P27" s="65"/>
      <c r="Q27" s="26"/>
      <c r="R27" s="26"/>
      <c r="S27" s="26"/>
      <c r="T27" s="26"/>
      <c r="U27" s="26"/>
      <c r="V27" s="26"/>
      <c r="W27" s="26"/>
    </row>
    <row r="28" spans="1:23" ht="20.25" customHeight="1">
      <c r="A28" s="65" t="str">
        <f t="shared" si="0"/>
        <v>玉溪市水利局</v>
      </c>
      <c r="B28" s="65" t="s">
        <v>199</v>
      </c>
      <c r="C28" s="65" t="s">
        <v>200</v>
      </c>
      <c r="D28" s="65" t="s">
        <v>97</v>
      </c>
      <c r="E28" s="65" t="s">
        <v>160</v>
      </c>
      <c r="F28" s="65" t="s">
        <v>201</v>
      </c>
      <c r="G28" s="65" t="s">
        <v>202</v>
      </c>
      <c r="H28" s="68">
        <v>1129788</v>
      </c>
      <c r="I28" s="26">
        <v>1129788</v>
      </c>
      <c r="J28" s="26">
        <v>282447</v>
      </c>
      <c r="K28" s="65"/>
      <c r="L28" s="26">
        <v>847341</v>
      </c>
      <c r="M28" s="65"/>
      <c r="N28" s="26"/>
      <c r="O28" s="26"/>
      <c r="P28" s="65"/>
      <c r="Q28" s="26"/>
      <c r="R28" s="26"/>
      <c r="S28" s="26"/>
      <c r="T28" s="26"/>
      <c r="U28" s="26"/>
      <c r="V28" s="26"/>
      <c r="W28" s="26"/>
    </row>
    <row r="29" spans="1:23" ht="20.25" customHeight="1">
      <c r="A29" s="65" t="str">
        <f t="shared" si="0"/>
        <v>玉溪市水利局</v>
      </c>
      <c r="B29" s="65" t="s">
        <v>203</v>
      </c>
      <c r="C29" s="65" t="s">
        <v>204</v>
      </c>
      <c r="D29" s="65" t="s">
        <v>97</v>
      </c>
      <c r="E29" s="65" t="s">
        <v>160</v>
      </c>
      <c r="F29" s="65" t="s">
        <v>205</v>
      </c>
      <c r="G29" s="65" t="s">
        <v>206</v>
      </c>
      <c r="H29" s="68">
        <v>93400</v>
      </c>
      <c r="I29" s="26">
        <v>93400</v>
      </c>
      <c r="J29" s="26"/>
      <c r="K29" s="65"/>
      <c r="L29" s="26">
        <v>93400</v>
      </c>
      <c r="M29" s="65"/>
      <c r="N29" s="26"/>
      <c r="O29" s="26"/>
      <c r="P29" s="65"/>
      <c r="Q29" s="26"/>
      <c r="R29" s="26"/>
      <c r="S29" s="26"/>
      <c r="T29" s="26"/>
      <c r="U29" s="26"/>
      <c r="V29" s="26"/>
      <c r="W29" s="26"/>
    </row>
    <row r="30" spans="1:23" ht="20.25" customHeight="1">
      <c r="A30" s="65" t="str">
        <f t="shared" si="0"/>
        <v>玉溪市水利局</v>
      </c>
      <c r="B30" s="65" t="s">
        <v>203</v>
      </c>
      <c r="C30" s="65" t="s">
        <v>204</v>
      </c>
      <c r="D30" s="65" t="s">
        <v>105</v>
      </c>
      <c r="E30" s="65" t="s">
        <v>168</v>
      </c>
      <c r="F30" s="65" t="s">
        <v>205</v>
      </c>
      <c r="G30" s="65" t="s">
        <v>206</v>
      </c>
      <c r="H30" s="68">
        <v>82400</v>
      </c>
      <c r="I30" s="26">
        <v>82400</v>
      </c>
      <c r="J30" s="26"/>
      <c r="K30" s="65"/>
      <c r="L30" s="26">
        <v>82400</v>
      </c>
      <c r="M30" s="65"/>
      <c r="N30" s="26"/>
      <c r="O30" s="26"/>
      <c r="P30" s="65"/>
      <c r="Q30" s="26"/>
      <c r="R30" s="26"/>
      <c r="S30" s="26"/>
      <c r="T30" s="26"/>
      <c r="U30" s="26"/>
      <c r="V30" s="26"/>
      <c r="W30" s="26"/>
    </row>
    <row r="31" spans="1:23" ht="20.25" customHeight="1">
      <c r="A31" s="65" t="str">
        <f t="shared" si="0"/>
        <v>玉溪市水利局</v>
      </c>
      <c r="B31" s="65" t="s">
        <v>207</v>
      </c>
      <c r="C31" s="65" t="s">
        <v>208</v>
      </c>
      <c r="D31" s="65" t="s">
        <v>97</v>
      </c>
      <c r="E31" s="65" t="s">
        <v>160</v>
      </c>
      <c r="F31" s="65" t="s">
        <v>209</v>
      </c>
      <c r="G31" s="65" t="s">
        <v>210</v>
      </c>
      <c r="H31" s="68">
        <v>339000</v>
      </c>
      <c r="I31" s="26">
        <v>339000</v>
      </c>
      <c r="J31" s="26">
        <v>84750</v>
      </c>
      <c r="K31" s="65"/>
      <c r="L31" s="26">
        <v>254250</v>
      </c>
      <c r="M31" s="65"/>
      <c r="N31" s="26"/>
      <c r="O31" s="26"/>
      <c r="P31" s="65"/>
      <c r="Q31" s="26"/>
      <c r="R31" s="26"/>
      <c r="S31" s="26"/>
      <c r="T31" s="26"/>
      <c r="U31" s="26"/>
      <c r="V31" s="26"/>
      <c r="W31" s="26"/>
    </row>
    <row r="32" spans="1:23" ht="20.25" customHeight="1">
      <c r="A32" s="65" t="str">
        <f t="shared" si="0"/>
        <v>玉溪市水利局</v>
      </c>
      <c r="B32" s="65" t="s">
        <v>211</v>
      </c>
      <c r="C32" s="65" t="s">
        <v>212</v>
      </c>
      <c r="D32" s="65" t="s">
        <v>97</v>
      </c>
      <c r="E32" s="65" t="s">
        <v>160</v>
      </c>
      <c r="F32" s="65" t="s">
        <v>213</v>
      </c>
      <c r="G32" s="65" t="s">
        <v>212</v>
      </c>
      <c r="H32" s="68">
        <v>77674.559999999998</v>
      </c>
      <c r="I32" s="26">
        <v>77674.559999999998</v>
      </c>
      <c r="J32" s="26"/>
      <c r="K32" s="65"/>
      <c r="L32" s="26">
        <v>77674.559999999998</v>
      </c>
      <c r="M32" s="65"/>
      <c r="N32" s="26"/>
      <c r="O32" s="26"/>
      <c r="P32" s="65"/>
      <c r="Q32" s="26"/>
      <c r="R32" s="26"/>
      <c r="S32" s="26"/>
      <c r="T32" s="26"/>
      <c r="U32" s="26"/>
      <c r="V32" s="26"/>
      <c r="W32" s="26"/>
    </row>
    <row r="33" spans="1:23" ht="20.25" customHeight="1">
      <c r="A33" s="65" t="str">
        <f t="shared" si="0"/>
        <v>玉溪市水利局</v>
      </c>
      <c r="B33" s="65" t="s">
        <v>211</v>
      </c>
      <c r="C33" s="65" t="s">
        <v>212</v>
      </c>
      <c r="D33" s="65" t="s">
        <v>105</v>
      </c>
      <c r="E33" s="65" t="s">
        <v>168</v>
      </c>
      <c r="F33" s="65" t="s">
        <v>213</v>
      </c>
      <c r="G33" s="65" t="s">
        <v>212</v>
      </c>
      <c r="H33" s="68">
        <v>71240.399999999994</v>
      </c>
      <c r="I33" s="26">
        <v>71240.399999999994</v>
      </c>
      <c r="J33" s="26"/>
      <c r="K33" s="65"/>
      <c r="L33" s="26">
        <v>71240.399999999994</v>
      </c>
      <c r="M33" s="65"/>
      <c r="N33" s="26"/>
      <c r="O33" s="26"/>
      <c r="P33" s="65"/>
      <c r="Q33" s="26"/>
      <c r="R33" s="26"/>
      <c r="S33" s="26"/>
      <c r="T33" s="26"/>
      <c r="U33" s="26"/>
      <c r="V33" s="26"/>
      <c r="W33" s="26"/>
    </row>
    <row r="34" spans="1:23" ht="20.25" customHeight="1">
      <c r="A34" s="65" t="str">
        <f t="shared" si="0"/>
        <v>玉溪市水利局</v>
      </c>
      <c r="B34" s="65" t="s">
        <v>214</v>
      </c>
      <c r="C34" s="65" t="s">
        <v>215</v>
      </c>
      <c r="D34" s="65" t="s">
        <v>80</v>
      </c>
      <c r="E34" s="65" t="s">
        <v>193</v>
      </c>
      <c r="F34" s="65" t="s">
        <v>216</v>
      </c>
      <c r="G34" s="65" t="s">
        <v>217</v>
      </c>
      <c r="H34" s="68">
        <v>25600</v>
      </c>
      <c r="I34" s="26">
        <v>25600</v>
      </c>
      <c r="J34" s="26"/>
      <c r="K34" s="65"/>
      <c r="L34" s="26">
        <v>25600</v>
      </c>
      <c r="M34" s="65"/>
      <c r="N34" s="26"/>
      <c r="O34" s="26"/>
      <c r="P34" s="65"/>
      <c r="Q34" s="26"/>
      <c r="R34" s="26"/>
      <c r="S34" s="26"/>
      <c r="T34" s="26"/>
      <c r="U34" s="26"/>
      <c r="V34" s="26"/>
      <c r="W34" s="26"/>
    </row>
    <row r="35" spans="1:23" ht="20.25" customHeight="1">
      <c r="A35" s="65" t="str">
        <f t="shared" si="0"/>
        <v>玉溪市水利局</v>
      </c>
      <c r="B35" s="65" t="s">
        <v>214</v>
      </c>
      <c r="C35" s="65" t="s">
        <v>215</v>
      </c>
      <c r="D35" s="65" t="s">
        <v>81</v>
      </c>
      <c r="E35" s="65" t="s">
        <v>198</v>
      </c>
      <c r="F35" s="65" t="s">
        <v>216</v>
      </c>
      <c r="G35" s="65" t="s">
        <v>217</v>
      </c>
      <c r="H35" s="68">
        <v>51600</v>
      </c>
      <c r="I35" s="26">
        <v>51600</v>
      </c>
      <c r="J35" s="26"/>
      <c r="K35" s="65"/>
      <c r="L35" s="26">
        <v>51600</v>
      </c>
      <c r="M35" s="65"/>
      <c r="N35" s="26"/>
      <c r="O35" s="26"/>
      <c r="P35" s="65"/>
      <c r="Q35" s="26"/>
      <c r="R35" s="26"/>
      <c r="S35" s="26"/>
      <c r="T35" s="26"/>
      <c r="U35" s="26"/>
      <c r="V35" s="26"/>
      <c r="W35" s="26"/>
    </row>
    <row r="36" spans="1:23" ht="20.25" customHeight="1">
      <c r="A36" s="65" t="str">
        <f t="shared" si="0"/>
        <v>玉溪市水利局</v>
      </c>
      <c r="B36" s="65" t="s">
        <v>214</v>
      </c>
      <c r="C36" s="65" t="s">
        <v>215</v>
      </c>
      <c r="D36" s="65" t="s">
        <v>97</v>
      </c>
      <c r="E36" s="65" t="s">
        <v>160</v>
      </c>
      <c r="F36" s="65" t="s">
        <v>218</v>
      </c>
      <c r="G36" s="65" t="s">
        <v>219</v>
      </c>
      <c r="H36" s="68">
        <v>140350</v>
      </c>
      <c r="I36" s="26">
        <v>140350</v>
      </c>
      <c r="J36" s="26"/>
      <c r="K36" s="65"/>
      <c r="L36" s="26">
        <v>140350</v>
      </c>
      <c r="M36" s="65"/>
      <c r="N36" s="26"/>
      <c r="O36" s="26"/>
      <c r="P36" s="65"/>
      <c r="Q36" s="26"/>
      <c r="R36" s="26"/>
      <c r="S36" s="26"/>
      <c r="T36" s="26"/>
      <c r="U36" s="26"/>
      <c r="V36" s="26"/>
      <c r="W36" s="26"/>
    </row>
    <row r="37" spans="1:23" ht="20.25" customHeight="1">
      <c r="A37" s="65" t="str">
        <f t="shared" si="0"/>
        <v>玉溪市水利局</v>
      </c>
      <c r="B37" s="65" t="s">
        <v>214</v>
      </c>
      <c r="C37" s="65" t="s">
        <v>215</v>
      </c>
      <c r="D37" s="65" t="s">
        <v>97</v>
      </c>
      <c r="E37" s="65" t="s">
        <v>160</v>
      </c>
      <c r="F37" s="65" t="s">
        <v>220</v>
      </c>
      <c r="G37" s="65" t="s">
        <v>221</v>
      </c>
      <c r="H37" s="68">
        <v>86650</v>
      </c>
      <c r="I37" s="26">
        <v>86650</v>
      </c>
      <c r="J37" s="26"/>
      <c r="K37" s="65"/>
      <c r="L37" s="26">
        <v>86650</v>
      </c>
      <c r="M37" s="65"/>
      <c r="N37" s="26"/>
      <c r="O37" s="26"/>
      <c r="P37" s="65"/>
      <c r="Q37" s="26"/>
      <c r="R37" s="26"/>
      <c r="S37" s="26"/>
      <c r="T37" s="26"/>
      <c r="U37" s="26"/>
      <c r="V37" s="26"/>
      <c r="W37" s="26"/>
    </row>
    <row r="38" spans="1:23" ht="20.25" customHeight="1">
      <c r="A38" s="65" t="str">
        <f t="shared" si="0"/>
        <v>玉溪市水利局</v>
      </c>
      <c r="B38" s="65" t="s">
        <v>214</v>
      </c>
      <c r="C38" s="65" t="s">
        <v>215</v>
      </c>
      <c r="D38" s="65" t="s">
        <v>97</v>
      </c>
      <c r="E38" s="65" t="s">
        <v>160</v>
      </c>
      <c r="F38" s="65" t="s">
        <v>222</v>
      </c>
      <c r="G38" s="65" t="s">
        <v>223</v>
      </c>
      <c r="H38" s="68">
        <v>5000</v>
      </c>
      <c r="I38" s="26">
        <v>5000</v>
      </c>
      <c r="J38" s="26"/>
      <c r="K38" s="65"/>
      <c r="L38" s="26">
        <v>5000</v>
      </c>
      <c r="M38" s="65"/>
      <c r="N38" s="26"/>
      <c r="O38" s="26"/>
      <c r="P38" s="65"/>
      <c r="Q38" s="26"/>
      <c r="R38" s="26"/>
      <c r="S38" s="26"/>
      <c r="T38" s="26"/>
      <c r="U38" s="26"/>
      <c r="V38" s="26"/>
      <c r="W38" s="26"/>
    </row>
    <row r="39" spans="1:23" ht="20.25" customHeight="1">
      <c r="A39" s="65" t="str">
        <f t="shared" si="0"/>
        <v>玉溪市水利局</v>
      </c>
      <c r="B39" s="65" t="s">
        <v>214</v>
      </c>
      <c r="C39" s="65" t="s">
        <v>215</v>
      </c>
      <c r="D39" s="65" t="s">
        <v>97</v>
      </c>
      <c r="E39" s="65" t="s">
        <v>160</v>
      </c>
      <c r="F39" s="65" t="s">
        <v>224</v>
      </c>
      <c r="G39" s="65" t="s">
        <v>225</v>
      </c>
      <c r="H39" s="68">
        <v>30000</v>
      </c>
      <c r="I39" s="26">
        <v>30000</v>
      </c>
      <c r="J39" s="26"/>
      <c r="K39" s="65"/>
      <c r="L39" s="26">
        <v>30000</v>
      </c>
      <c r="M39" s="65"/>
      <c r="N39" s="26"/>
      <c r="O39" s="26"/>
      <c r="P39" s="65"/>
      <c r="Q39" s="26"/>
      <c r="R39" s="26"/>
      <c r="S39" s="26"/>
      <c r="T39" s="26"/>
      <c r="U39" s="26"/>
      <c r="V39" s="26"/>
      <c r="W39" s="26"/>
    </row>
    <row r="40" spans="1:23" ht="20.25" customHeight="1">
      <c r="A40" s="65" t="str">
        <f t="shared" si="0"/>
        <v>玉溪市水利局</v>
      </c>
      <c r="B40" s="65" t="s">
        <v>214</v>
      </c>
      <c r="C40" s="65" t="s">
        <v>215</v>
      </c>
      <c r="D40" s="65" t="s">
        <v>97</v>
      </c>
      <c r="E40" s="65" t="s">
        <v>160</v>
      </c>
      <c r="F40" s="65" t="s">
        <v>209</v>
      </c>
      <c r="G40" s="65" t="s">
        <v>210</v>
      </c>
      <c r="H40" s="68">
        <v>33900</v>
      </c>
      <c r="I40" s="26">
        <v>33900</v>
      </c>
      <c r="J40" s="26"/>
      <c r="K40" s="65"/>
      <c r="L40" s="26">
        <v>33900</v>
      </c>
      <c r="M40" s="65"/>
      <c r="N40" s="26"/>
      <c r="O40" s="26"/>
      <c r="P40" s="65"/>
      <c r="Q40" s="26"/>
      <c r="R40" s="26"/>
      <c r="S40" s="26"/>
      <c r="T40" s="26"/>
      <c r="U40" s="26"/>
      <c r="V40" s="26"/>
      <c r="W40" s="26"/>
    </row>
    <row r="41" spans="1:23" ht="20.25" customHeight="1">
      <c r="A41" s="65" t="str">
        <f t="shared" si="0"/>
        <v>玉溪市水利局</v>
      </c>
      <c r="B41" s="65" t="s">
        <v>214</v>
      </c>
      <c r="C41" s="65" t="s">
        <v>215</v>
      </c>
      <c r="D41" s="65" t="s">
        <v>97</v>
      </c>
      <c r="E41" s="65" t="s">
        <v>160</v>
      </c>
      <c r="F41" s="65" t="s">
        <v>226</v>
      </c>
      <c r="G41" s="65" t="s">
        <v>227</v>
      </c>
      <c r="H41" s="68">
        <v>20000</v>
      </c>
      <c r="I41" s="26">
        <v>20000</v>
      </c>
      <c r="J41" s="26"/>
      <c r="K41" s="65"/>
      <c r="L41" s="26">
        <v>20000</v>
      </c>
      <c r="M41" s="65"/>
      <c r="N41" s="26"/>
      <c r="O41" s="26"/>
      <c r="P41" s="65"/>
      <c r="Q41" s="26"/>
      <c r="R41" s="26"/>
      <c r="S41" s="26"/>
      <c r="T41" s="26"/>
      <c r="U41" s="26"/>
      <c r="V41" s="26"/>
      <c r="W41" s="26"/>
    </row>
    <row r="42" spans="1:23" ht="20.25" customHeight="1">
      <c r="A42" s="65" t="str">
        <f t="shared" si="0"/>
        <v>玉溪市水利局</v>
      </c>
      <c r="B42" s="65" t="s">
        <v>214</v>
      </c>
      <c r="C42" s="65" t="s">
        <v>215</v>
      </c>
      <c r="D42" s="65" t="s">
        <v>97</v>
      </c>
      <c r="E42" s="65" t="s">
        <v>160</v>
      </c>
      <c r="F42" s="65" t="s">
        <v>216</v>
      </c>
      <c r="G42" s="65" t="s">
        <v>217</v>
      </c>
      <c r="H42" s="68">
        <v>116400</v>
      </c>
      <c r="I42" s="26">
        <v>116400</v>
      </c>
      <c r="J42" s="26"/>
      <c r="K42" s="65"/>
      <c r="L42" s="26">
        <v>116400</v>
      </c>
      <c r="M42" s="65"/>
      <c r="N42" s="26"/>
      <c r="O42" s="26"/>
      <c r="P42" s="65"/>
      <c r="Q42" s="26"/>
      <c r="R42" s="26"/>
      <c r="S42" s="26"/>
      <c r="T42" s="26"/>
      <c r="U42" s="26"/>
      <c r="V42" s="26"/>
      <c r="W42" s="26"/>
    </row>
    <row r="43" spans="1:23" ht="20.25" customHeight="1">
      <c r="A43" s="65" t="str">
        <f t="shared" si="0"/>
        <v>玉溪市水利局</v>
      </c>
      <c r="B43" s="65" t="s">
        <v>214</v>
      </c>
      <c r="C43" s="65" t="s">
        <v>215</v>
      </c>
      <c r="D43" s="65" t="s">
        <v>97</v>
      </c>
      <c r="E43" s="65" t="s">
        <v>160</v>
      </c>
      <c r="F43" s="65" t="s">
        <v>228</v>
      </c>
      <c r="G43" s="65" t="s">
        <v>229</v>
      </c>
      <c r="H43" s="68">
        <v>1600</v>
      </c>
      <c r="I43" s="26">
        <v>1600</v>
      </c>
      <c r="J43" s="26"/>
      <c r="K43" s="65"/>
      <c r="L43" s="26">
        <v>1600</v>
      </c>
      <c r="M43" s="65"/>
      <c r="N43" s="26"/>
      <c r="O43" s="26"/>
      <c r="P43" s="65"/>
      <c r="Q43" s="26"/>
      <c r="R43" s="26"/>
      <c r="S43" s="26"/>
      <c r="T43" s="26"/>
      <c r="U43" s="26"/>
      <c r="V43" s="26"/>
      <c r="W43" s="26"/>
    </row>
    <row r="44" spans="1:23" ht="20.25" customHeight="1">
      <c r="A44" s="65" t="str">
        <f t="shared" si="0"/>
        <v>玉溪市水利局</v>
      </c>
      <c r="B44" s="65" t="s">
        <v>214</v>
      </c>
      <c r="C44" s="65" t="s">
        <v>215</v>
      </c>
      <c r="D44" s="65" t="s">
        <v>105</v>
      </c>
      <c r="E44" s="65" t="s">
        <v>168</v>
      </c>
      <c r="F44" s="65" t="s">
        <v>218</v>
      </c>
      <c r="G44" s="65" t="s">
        <v>219</v>
      </c>
      <c r="H44" s="68">
        <v>57300</v>
      </c>
      <c r="I44" s="26">
        <v>57300</v>
      </c>
      <c r="J44" s="26"/>
      <c r="K44" s="65"/>
      <c r="L44" s="26">
        <v>57300</v>
      </c>
      <c r="M44" s="65"/>
      <c r="N44" s="26"/>
      <c r="O44" s="26"/>
      <c r="P44" s="65"/>
      <c r="Q44" s="26"/>
      <c r="R44" s="26"/>
      <c r="S44" s="26"/>
      <c r="T44" s="26"/>
      <c r="U44" s="26"/>
      <c r="V44" s="26"/>
      <c r="W44" s="26"/>
    </row>
    <row r="45" spans="1:23" ht="20.25" customHeight="1">
      <c r="A45" s="65" t="str">
        <f t="shared" si="0"/>
        <v>玉溪市水利局</v>
      </c>
      <c r="B45" s="65" t="s">
        <v>214</v>
      </c>
      <c r="C45" s="65" t="s">
        <v>215</v>
      </c>
      <c r="D45" s="65" t="s">
        <v>105</v>
      </c>
      <c r="E45" s="65" t="s">
        <v>168</v>
      </c>
      <c r="F45" s="65" t="s">
        <v>230</v>
      </c>
      <c r="G45" s="65" t="s">
        <v>231</v>
      </c>
      <c r="H45" s="68">
        <v>10000</v>
      </c>
      <c r="I45" s="26">
        <v>10000</v>
      </c>
      <c r="J45" s="26"/>
      <c r="K45" s="65"/>
      <c r="L45" s="26">
        <v>10000</v>
      </c>
      <c r="M45" s="65"/>
      <c r="N45" s="26"/>
      <c r="O45" s="26"/>
      <c r="P45" s="65"/>
      <c r="Q45" s="26"/>
      <c r="R45" s="26"/>
      <c r="S45" s="26"/>
      <c r="T45" s="26"/>
      <c r="U45" s="26"/>
      <c r="V45" s="26"/>
      <c r="W45" s="26"/>
    </row>
    <row r="46" spans="1:23" ht="20.25" customHeight="1">
      <c r="A46" s="65" t="str">
        <f t="shared" si="0"/>
        <v>玉溪市水利局</v>
      </c>
      <c r="B46" s="65" t="s">
        <v>214</v>
      </c>
      <c r="C46" s="65" t="s">
        <v>215</v>
      </c>
      <c r="D46" s="65" t="s">
        <v>105</v>
      </c>
      <c r="E46" s="65" t="s">
        <v>168</v>
      </c>
      <c r="F46" s="65" t="s">
        <v>232</v>
      </c>
      <c r="G46" s="65" t="s">
        <v>233</v>
      </c>
      <c r="H46" s="68">
        <v>40000</v>
      </c>
      <c r="I46" s="26">
        <v>40000</v>
      </c>
      <c r="J46" s="26"/>
      <c r="K46" s="65"/>
      <c r="L46" s="26">
        <v>40000</v>
      </c>
      <c r="M46" s="65"/>
      <c r="N46" s="26"/>
      <c r="O46" s="26"/>
      <c r="P46" s="65"/>
      <c r="Q46" s="26"/>
      <c r="R46" s="26"/>
      <c r="S46" s="26"/>
      <c r="T46" s="26"/>
      <c r="U46" s="26"/>
      <c r="V46" s="26"/>
      <c r="W46" s="26"/>
    </row>
    <row r="47" spans="1:23" ht="20.25" customHeight="1">
      <c r="A47" s="65" t="str">
        <f t="shared" si="0"/>
        <v>玉溪市水利局</v>
      </c>
      <c r="B47" s="65" t="s">
        <v>214</v>
      </c>
      <c r="C47" s="65" t="s">
        <v>215</v>
      </c>
      <c r="D47" s="65" t="s">
        <v>105</v>
      </c>
      <c r="E47" s="65" t="s">
        <v>168</v>
      </c>
      <c r="F47" s="65" t="s">
        <v>234</v>
      </c>
      <c r="G47" s="65" t="s">
        <v>235</v>
      </c>
      <c r="H47" s="68">
        <v>27000</v>
      </c>
      <c r="I47" s="26">
        <v>27000</v>
      </c>
      <c r="J47" s="26"/>
      <c r="K47" s="65"/>
      <c r="L47" s="26">
        <v>27000</v>
      </c>
      <c r="M47" s="65"/>
      <c r="N47" s="26"/>
      <c r="O47" s="26"/>
      <c r="P47" s="65"/>
      <c r="Q47" s="26"/>
      <c r="R47" s="26"/>
      <c r="S47" s="26"/>
      <c r="T47" s="26"/>
      <c r="U47" s="26"/>
      <c r="V47" s="26"/>
      <c r="W47" s="26"/>
    </row>
    <row r="48" spans="1:23" ht="20.25" customHeight="1">
      <c r="A48" s="65" t="str">
        <f t="shared" si="0"/>
        <v>玉溪市水利局</v>
      </c>
      <c r="B48" s="65" t="s">
        <v>214</v>
      </c>
      <c r="C48" s="65" t="s">
        <v>215</v>
      </c>
      <c r="D48" s="65" t="s">
        <v>105</v>
      </c>
      <c r="E48" s="65" t="s">
        <v>168</v>
      </c>
      <c r="F48" s="65" t="s">
        <v>220</v>
      </c>
      <c r="G48" s="65" t="s">
        <v>221</v>
      </c>
      <c r="H48" s="68">
        <v>10000</v>
      </c>
      <c r="I48" s="26">
        <v>10000</v>
      </c>
      <c r="J48" s="26"/>
      <c r="K48" s="65"/>
      <c r="L48" s="26">
        <v>10000</v>
      </c>
      <c r="M48" s="65"/>
      <c r="N48" s="26"/>
      <c r="O48" s="26"/>
      <c r="P48" s="65"/>
      <c r="Q48" s="26"/>
      <c r="R48" s="26"/>
      <c r="S48" s="26"/>
      <c r="T48" s="26"/>
      <c r="U48" s="26"/>
      <c r="V48" s="26"/>
      <c r="W48" s="26"/>
    </row>
    <row r="49" spans="1:23" ht="20.25" customHeight="1">
      <c r="A49" s="65" t="str">
        <f t="shared" si="0"/>
        <v>玉溪市水利局</v>
      </c>
      <c r="B49" s="65" t="s">
        <v>214</v>
      </c>
      <c r="C49" s="65" t="s">
        <v>215</v>
      </c>
      <c r="D49" s="65" t="s">
        <v>105</v>
      </c>
      <c r="E49" s="65" t="s">
        <v>168</v>
      </c>
      <c r="F49" s="65" t="s">
        <v>209</v>
      </c>
      <c r="G49" s="65" t="s">
        <v>210</v>
      </c>
      <c r="H49" s="68">
        <v>20000</v>
      </c>
      <c r="I49" s="26">
        <v>20000</v>
      </c>
      <c r="J49" s="26"/>
      <c r="K49" s="65"/>
      <c r="L49" s="26">
        <v>20000</v>
      </c>
      <c r="M49" s="65"/>
      <c r="N49" s="26"/>
      <c r="O49" s="26"/>
      <c r="P49" s="65"/>
      <c r="Q49" s="26"/>
      <c r="R49" s="26"/>
      <c r="S49" s="26"/>
      <c r="T49" s="26"/>
      <c r="U49" s="26"/>
      <c r="V49" s="26"/>
      <c r="W49" s="26"/>
    </row>
    <row r="50" spans="1:23" ht="20.25" customHeight="1">
      <c r="A50" s="65" t="str">
        <f t="shared" si="0"/>
        <v>玉溪市水利局</v>
      </c>
      <c r="B50" s="65" t="s">
        <v>214</v>
      </c>
      <c r="C50" s="65" t="s">
        <v>215</v>
      </c>
      <c r="D50" s="65" t="s">
        <v>105</v>
      </c>
      <c r="E50" s="65" t="s">
        <v>168</v>
      </c>
      <c r="F50" s="65" t="s">
        <v>216</v>
      </c>
      <c r="G50" s="65" t="s">
        <v>217</v>
      </c>
      <c r="H50" s="68">
        <v>21000</v>
      </c>
      <c r="I50" s="26">
        <v>21000</v>
      </c>
      <c r="J50" s="26"/>
      <c r="K50" s="65"/>
      <c r="L50" s="26">
        <v>21000</v>
      </c>
      <c r="M50" s="65"/>
      <c r="N50" s="26"/>
      <c r="O50" s="26"/>
      <c r="P50" s="65"/>
      <c r="Q50" s="26"/>
      <c r="R50" s="26"/>
      <c r="S50" s="26"/>
      <c r="T50" s="26"/>
      <c r="U50" s="26"/>
      <c r="V50" s="26"/>
      <c r="W50" s="26"/>
    </row>
    <row r="51" spans="1:23" ht="20.25" customHeight="1">
      <c r="A51" s="65" t="str">
        <f t="shared" si="0"/>
        <v>玉溪市水利局</v>
      </c>
      <c r="B51" s="65" t="s">
        <v>236</v>
      </c>
      <c r="C51" s="65" t="s">
        <v>135</v>
      </c>
      <c r="D51" s="65" t="s">
        <v>97</v>
      </c>
      <c r="E51" s="65" t="s">
        <v>160</v>
      </c>
      <c r="F51" s="65" t="s">
        <v>237</v>
      </c>
      <c r="G51" s="65" t="s">
        <v>135</v>
      </c>
      <c r="H51" s="68">
        <v>8000</v>
      </c>
      <c r="I51" s="26">
        <v>8000</v>
      </c>
      <c r="J51" s="26"/>
      <c r="K51" s="65"/>
      <c r="L51" s="26">
        <v>8000</v>
      </c>
      <c r="M51" s="65"/>
      <c r="N51" s="26"/>
      <c r="O51" s="26"/>
      <c r="P51" s="65"/>
      <c r="Q51" s="26"/>
      <c r="R51" s="26"/>
      <c r="S51" s="26"/>
      <c r="T51" s="26"/>
      <c r="U51" s="26"/>
      <c r="V51" s="26"/>
      <c r="W51" s="26"/>
    </row>
    <row r="52" spans="1:23" ht="20.25" customHeight="1">
      <c r="A52" s="65" t="str">
        <f t="shared" si="0"/>
        <v>玉溪市水利局</v>
      </c>
      <c r="B52" s="65" t="s">
        <v>238</v>
      </c>
      <c r="C52" s="65" t="s">
        <v>239</v>
      </c>
      <c r="D52" s="65" t="s">
        <v>105</v>
      </c>
      <c r="E52" s="65" t="s">
        <v>168</v>
      </c>
      <c r="F52" s="65" t="s">
        <v>169</v>
      </c>
      <c r="G52" s="65" t="s">
        <v>170</v>
      </c>
      <c r="H52" s="68">
        <v>1037400</v>
      </c>
      <c r="I52" s="26">
        <v>1037400</v>
      </c>
      <c r="J52" s="26">
        <v>259350</v>
      </c>
      <c r="K52" s="65"/>
      <c r="L52" s="26">
        <v>778050</v>
      </c>
      <c r="M52" s="65"/>
      <c r="N52" s="26"/>
      <c r="O52" s="26"/>
      <c r="P52" s="65"/>
      <c r="Q52" s="26"/>
      <c r="R52" s="26"/>
      <c r="S52" s="26"/>
      <c r="T52" s="26"/>
      <c r="U52" s="26"/>
      <c r="V52" s="26"/>
      <c r="W52" s="26"/>
    </row>
    <row r="53" spans="1:23" ht="20.25" customHeight="1">
      <c r="A53" s="65" t="str">
        <f t="shared" si="0"/>
        <v>玉溪市水利局</v>
      </c>
      <c r="B53" s="65" t="s">
        <v>240</v>
      </c>
      <c r="C53" s="65" t="s">
        <v>241</v>
      </c>
      <c r="D53" s="65" t="s">
        <v>105</v>
      </c>
      <c r="E53" s="65" t="s">
        <v>168</v>
      </c>
      <c r="F53" s="65" t="s">
        <v>169</v>
      </c>
      <c r="G53" s="65" t="s">
        <v>170</v>
      </c>
      <c r="H53" s="68">
        <v>525000</v>
      </c>
      <c r="I53" s="26">
        <v>525000</v>
      </c>
      <c r="J53" s="26"/>
      <c r="K53" s="65"/>
      <c r="L53" s="26">
        <v>525000</v>
      </c>
      <c r="M53" s="65"/>
      <c r="N53" s="26"/>
      <c r="O53" s="26"/>
      <c r="P53" s="65"/>
      <c r="Q53" s="26"/>
      <c r="R53" s="26"/>
      <c r="S53" s="26"/>
      <c r="T53" s="26"/>
      <c r="U53" s="26"/>
      <c r="V53" s="26"/>
      <c r="W53" s="26"/>
    </row>
    <row r="54" spans="1:23" ht="20.25" customHeight="1">
      <c r="A54" s="65" t="str">
        <f t="shared" si="0"/>
        <v>玉溪市水利局</v>
      </c>
      <c r="B54" s="65" t="s">
        <v>242</v>
      </c>
      <c r="C54" s="65" t="s">
        <v>243</v>
      </c>
      <c r="D54" s="65" t="s">
        <v>97</v>
      </c>
      <c r="E54" s="65" t="s">
        <v>160</v>
      </c>
      <c r="F54" s="65" t="s">
        <v>244</v>
      </c>
      <c r="G54" s="65" t="s">
        <v>200</v>
      </c>
      <c r="H54" s="68">
        <v>88200</v>
      </c>
      <c r="I54" s="26">
        <v>88200</v>
      </c>
      <c r="J54" s="26"/>
      <c r="K54" s="65"/>
      <c r="L54" s="26">
        <v>88200</v>
      </c>
      <c r="M54" s="65"/>
      <c r="N54" s="26"/>
      <c r="O54" s="26"/>
      <c r="P54" s="65"/>
      <c r="Q54" s="26"/>
      <c r="R54" s="26"/>
      <c r="S54" s="26"/>
      <c r="T54" s="26"/>
      <c r="U54" s="26"/>
      <c r="V54" s="26"/>
      <c r="W54" s="26"/>
    </row>
    <row r="55" spans="1:23" ht="20.25" customHeight="1">
      <c r="A55" s="65" t="str">
        <f t="shared" si="0"/>
        <v>玉溪市水利局</v>
      </c>
      <c r="B55" s="65" t="s">
        <v>242</v>
      </c>
      <c r="C55" s="65" t="s">
        <v>243</v>
      </c>
      <c r="D55" s="65" t="s">
        <v>105</v>
      </c>
      <c r="E55" s="65" t="s">
        <v>168</v>
      </c>
      <c r="F55" s="65" t="s">
        <v>244</v>
      </c>
      <c r="G55" s="65" t="s">
        <v>200</v>
      </c>
      <c r="H55" s="68">
        <v>58800</v>
      </c>
      <c r="I55" s="26">
        <v>58800</v>
      </c>
      <c r="J55" s="26"/>
      <c r="K55" s="65"/>
      <c r="L55" s="26">
        <v>58800</v>
      </c>
      <c r="M55" s="65"/>
      <c r="N55" s="26"/>
      <c r="O55" s="26"/>
      <c r="P55" s="65"/>
      <c r="Q55" s="26"/>
      <c r="R55" s="26"/>
      <c r="S55" s="26"/>
      <c r="T55" s="26"/>
      <c r="U55" s="26"/>
      <c r="V55" s="26"/>
      <c r="W55" s="26"/>
    </row>
    <row r="56" spans="1:23" ht="20.25" customHeight="1">
      <c r="A56" s="65" t="str">
        <f t="shared" si="0"/>
        <v>玉溪市水利局</v>
      </c>
      <c r="B56" s="65" t="s">
        <v>245</v>
      </c>
      <c r="C56" s="65" t="s">
        <v>246</v>
      </c>
      <c r="D56" s="65" t="s">
        <v>81</v>
      </c>
      <c r="E56" s="65" t="s">
        <v>198</v>
      </c>
      <c r="F56" s="65" t="s">
        <v>196</v>
      </c>
      <c r="G56" s="65" t="s">
        <v>197</v>
      </c>
      <c r="H56" s="68">
        <v>844800</v>
      </c>
      <c r="I56" s="26">
        <v>844800</v>
      </c>
      <c r="J56" s="26">
        <v>168960</v>
      </c>
      <c r="K56" s="65"/>
      <c r="L56" s="26">
        <v>675840</v>
      </c>
      <c r="M56" s="65"/>
      <c r="N56" s="26"/>
      <c r="O56" s="26"/>
      <c r="P56" s="65"/>
      <c r="Q56" s="26"/>
      <c r="R56" s="26"/>
      <c r="S56" s="26"/>
      <c r="T56" s="26"/>
      <c r="U56" s="26"/>
      <c r="V56" s="26"/>
      <c r="W56" s="26"/>
    </row>
    <row r="57" spans="1:23" ht="20.25" customHeight="1">
      <c r="A57" s="65" t="str">
        <f t="shared" si="0"/>
        <v>玉溪市水利局</v>
      </c>
      <c r="B57" s="65" t="s">
        <v>247</v>
      </c>
      <c r="C57" s="65" t="s">
        <v>248</v>
      </c>
      <c r="D57" s="65" t="s">
        <v>105</v>
      </c>
      <c r="E57" s="65" t="s">
        <v>168</v>
      </c>
      <c r="F57" s="65" t="s">
        <v>218</v>
      </c>
      <c r="G57" s="65" t="s">
        <v>219</v>
      </c>
      <c r="H57" s="68">
        <v>20000</v>
      </c>
      <c r="I57" s="26">
        <v>20000</v>
      </c>
      <c r="J57" s="26"/>
      <c r="K57" s="65"/>
      <c r="L57" s="26">
        <v>20000</v>
      </c>
      <c r="M57" s="65"/>
      <c r="N57" s="26"/>
      <c r="O57" s="26"/>
      <c r="P57" s="65"/>
      <c r="Q57" s="26"/>
      <c r="R57" s="26"/>
      <c r="S57" s="26"/>
      <c r="T57" s="26"/>
      <c r="U57" s="26"/>
      <c r="V57" s="26"/>
      <c r="W57" s="26"/>
    </row>
    <row r="58" spans="1:23" ht="20.25" customHeight="1">
      <c r="A58" s="65" t="str">
        <f t="shared" si="0"/>
        <v>玉溪市水利局</v>
      </c>
      <c r="B58" s="65" t="s">
        <v>247</v>
      </c>
      <c r="C58" s="65" t="s">
        <v>248</v>
      </c>
      <c r="D58" s="65" t="s">
        <v>105</v>
      </c>
      <c r="E58" s="65" t="s">
        <v>168</v>
      </c>
      <c r="F58" s="65" t="s">
        <v>220</v>
      </c>
      <c r="G58" s="65" t="s">
        <v>221</v>
      </c>
      <c r="H58" s="68">
        <v>265650</v>
      </c>
      <c r="I58" s="26">
        <v>265650</v>
      </c>
      <c r="J58" s="26"/>
      <c r="K58" s="65"/>
      <c r="L58" s="26">
        <v>265650</v>
      </c>
      <c r="M58" s="65"/>
      <c r="N58" s="26"/>
      <c r="O58" s="26"/>
      <c r="P58" s="65"/>
      <c r="Q58" s="26"/>
      <c r="R58" s="26"/>
      <c r="S58" s="26"/>
      <c r="T58" s="26"/>
      <c r="U58" s="26"/>
      <c r="V58" s="26"/>
      <c r="W58" s="26"/>
    </row>
    <row r="59" spans="1:23" ht="20.25" customHeight="1">
      <c r="A59" s="65" t="str">
        <f t="shared" si="0"/>
        <v>玉溪市水利局</v>
      </c>
      <c r="B59" s="65" t="s">
        <v>247</v>
      </c>
      <c r="C59" s="65" t="s">
        <v>248</v>
      </c>
      <c r="D59" s="65" t="s">
        <v>105</v>
      </c>
      <c r="E59" s="65" t="s">
        <v>168</v>
      </c>
      <c r="F59" s="65" t="s">
        <v>224</v>
      </c>
      <c r="G59" s="65" t="s">
        <v>225</v>
      </c>
      <c r="H59" s="68">
        <v>4500</v>
      </c>
      <c r="I59" s="26">
        <v>4500</v>
      </c>
      <c r="J59" s="26"/>
      <c r="K59" s="65"/>
      <c r="L59" s="26">
        <v>4500</v>
      </c>
      <c r="M59" s="65"/>
      <c r="N59" s="26"/>
      <c r="O59" s="26"/>
      <c r="P59" s="65"/>
      <c r="Q59" s="26"/>
      <c r="R59" s="26"/>
      <c r="S59" s="26"/>
      <c r="T59" s="26"/>
      <c r="U59" s="26"/>
      <c r="V59" s="26"/>
      <c r="W59" s="26"/>
    </row>
    <row r="60" spans="1:23" ht="20.25" customHeight="1">
      <c r="A60" s="65" t="str">
        <f t="shared" si="0"/>
        <v>玉溪市水利局</v>
      </c>
      <c r="B60" s="65" t="s">
        <v>247</v>
      </c>
      <c r="C60" s="65" t="s">
        <v>248</v>
      </c>
      <c r="D60" s="65" t="s">
        <v>105</v>
      </c>
      <c r="E60" s="65" t="s">
        <v>168</v>
      </c>
      <c r="F60" s="65" t="s">
        <v>249</v>
      </c>
      <c r="G60" s="65" t="s">
        <v>250</v>
      </c>
      <c r="H60" s="68">
        <v>40000</v>
      </c>
      <c r="I60" s="26">
        <v>40000</v>
      </c>
      <c r="J60" s="26"/>
      <c r="K60" s="65"/>
      <c r="L60" s="26">
        <v>40000</v>
      </c>
      <c r="M60" s="65"/>
      <c r="N60" s="26"/>
      <c r="O60" s="26"/>
      <c r="P60" s="65"/>
      <c r="Q60" s="26"/>
      <c r="R60" s="26"/>
      <c r="S60" s="26"/>
      <c r="T60" s="26"/>
      <c r="U60" s="26"/>
      <c r="V60" s="26"/>
      <c r="W60" s="26"/>
    </row>
    <row r="61" spans="1:23" ht="20.25" customHeight="1">
      <c r="A61" s="65" t="str">
        <f t="shared" si="0"/>
        <v>玉溪市水利局</v>
      </c>
      <c r="B61" s="65" t="s">
        <v>247</v>
      </c>
      <c r="C61" s="65" t="s">
        <v>248</v>
      </c>
      <c r="D61" s="65" t="s">
        <v>105</v>
      </c>
      <c r="E61" s="65" t="s">
        <v>168</v>
      </c>
      <c r="F61" s="65" t="s">
        <v>251</v>
      </c>
      <c r="G61" s="65" t="s">
        <v>252</v>
      </c>
      <c r="H61" s="68">
        <v>7500</v>
      </c>
      <c r="I61" s="26">
        <v>7500</v>
      </c>
      <c r="J61" s="26"/>
      <c r="K61" s="65"/>
      <c r="L61" s="26">
        <v>7500</v>
      </c>
      <c r="M61" s="65"/>
      <c r="N61" s="26"/>
      <c r="O61" s="26"/>
      <c r="P61" s="65"/>
      <c r="Q61" s="26"/>
      <c r="R61" s="26"/>
      <c r="S61" s="26"/>
      <c r="T61" s="26"/>
      <c r="U61" s="26"/>
      <c r="V61" s="26"/>
      <c r="W61" s="26"/>
    </row>
    <row r="62" spans="1:23" ht="20.25" customHeight="1">
      <c r="A62" s="65" t="str">
        <f t="shared" si="0"/>
        <v>玉溪市水利局</v>
      </c>
      <c r="B62" s="65" t="s">
        <v>247</v>
      </c>
      <c r="C62" s="65" t="s">
        <v>248</v>
      </c>
      <c r="D62" s="65" t="s">
        <v>105</v>
      </c>
      <c r="E62" s="65" t="s">
        <v>168</v>
      </c>
      <c r="F62" s="65" t="s">
        <v>253</v>
      </c>
      <c r="G62" s="65" t="s">
        <v>254</v>
      </c>
      <c r="H62" s="68">
        <v>150000</v>
      </c>
      <c r="I62" s="26">
        <v>150000</v>
      </c>
      <c r="J62" s="26"/>
      <c r="K62" s="65"/>
      <c r="L62" s="26">
        <v>150000</v>
      </c>
      <c r="M62" s="65"/>
      <c r="N62" s="26"/>
      <c r="O62" s="26"/>
      <c r="P62" s="65"/>
      <c r="Q62" s="26"/>
      <c r="R62" s="26"/>
      <c r="S62" s="26"/>
      <c r="T62" s="26"/>
      <c r="U62" s="26"/>
      <c r="V62" s="26"/>
      <c r="W62" s="26"/>
    </row>
    <row r="63" spans="1:23" ht="20.25" customHeight="1">
      <c r="A63" s="65" t="str">
        <f t="shared" si="0"/>
        <v>玉溪市水利局</v>
      </c>
      <c r="B63" s="65" t="s">
        <v>247</v>
      </c>
      <c r="C63" s="65" t="s">
        <v>248</v>
      </c>
      <c r="D63" s="65" t="s">
        <v>105</v>
      </c>
      <c r="E63" s="65" t="s">
        <v>168</v>
      </c>
      <c r="F63" s="65" t="s">
        <v>209</v>
      </c>
      <c r="G63" s="65" t="s">
        <v>210</v>
      </c>
      <c r="H63" s="68">
        <v>70000</v>
      </c>
      <c r="I63" s="26">
        <v>70000</v>
      </c>
      <c r="J63" s="26"/>
      <c r="K63" s="65"/>
      <c r="L63" s="26">
        <v>70000</v>
      </c>
      <c r="M63" s="65"/>
      <c r="N63" s="26"/>
      <c r="O63" s="26"/>
      <c r="P63" s="65"/>
      <c r="Q63" s="26"/>
      <c r="R63" s="26"/>
      <c r="S63" s="26"/>
      <c r="T63" s="26"/>
      <c r="U63" s="26"/>
      <c r="V63" s="26"/>
      <c r="W63" s="26"/>
    </row>
    <row r="64" spans="1:23" ht="20.25" customHeight="1">
      <c r="A64" s="65" t="str">
        <f t="shared" si="0"/>
        <v>玉溪市水利局</v>
      </c>
      <c r="B64" s="65" t="s">
        <v>247</v>
      </c>
      <c r="C64" s="65" t="s">
        <v>248</v>
      </c>
      <c r="D64" s="65" t="s">
        <v>105</v>
      </c>
      <c r="E64" s="65" t="s">
        <v>168</v>
      </c>
      <c r="F64" s="65" t="s">
        <v>216</v>
      </c>
      <c r="G64" s="65" t="s">
        <v>217</v>
      </c>
      <c r="H64" s="68">
        <v>92300</v>
      </c>
      <c r="I64" s="26">
        <v>92300</v>
      </c>
      <c r="J64" s="26"/>
      <c r="K64" s="65"/>
      <c r="L64" s="26">
        <v>92300</v>
      </c>
      <c r="M64" s="65"/>
      <c r="N64" s="26"/>
      <c r="O64" s="26"/>
      <c r="P64" s="65"/>
      <c r="Q64" s="26"/>
      <c r="R64" s="26"/>
      <c r="S64" s="26"/>
      <c r="T64" s="26"/>
      <c r="U64" s="26"/>
      <c r="V64" s="26"/>
      <c r="W64" s="26"/>
    </row>
    <row r="65" spans="1:23" ht="20.25" customHeight="1">
      <c r="A65" s="65" t="str">
        <f t="shared" si="0"/>
        <v>玉溪市水利局</v>
      </c>
      <c r="B65" s="65" t="s">
        <v>255</v>
      </c>
      <c r="C65" s="65" t="s">
        <v>256</v>
      </c>
      <c r="D65" s="65" t="s">
        <v>85</v>
      </c>
      <c r="E65" s="65" t="s">
        <v>257</v>
      </c>
      <c r="F65" s="65" t="s">
        <v>196</v>
      </c>
      <c r="G65" s="65" t="s">
        <v>197</v>
      </c>
      <c r="H65" s="68">
        <v>58032</v>
      </c>
      <c r="I65" s="26">
        <v>58032</v>
      </c>
      <c r="J65" s="26"/>
      <c r="K65" s="65"/>
      <c r="L65" s="26">
        <v>58032</v>
      </c>
      <c r="M65" s="65"/>
      <c r="N65" s="26"/>
      <c r="O65" s="26"/>
      <c r="P65" s="65"/>
      <c r="Q65" s="26"/>
      <c r="R65" s="26"/>
      <c r="S65" s="26"/>
      <c r="T65" s="26"/>
      <c r="U65" s="26"/>
      <c r="V65" s="26"/>
      <c r="W65" s="26"/>
    </row>
    <row r="66" spans="1:23" ht="20.25" customHeight="1">
      <c r="A66" s="65" t="str">
        <f t="shared" si="0"/>
        <v>玉溪市水利局</v>
      </c>
      <c r="B66" s="65" t="s">
        <v>258</v>
      </c>
      <c r="C66" s="65" t="s">
        <v>259</v>
      </c>
      <c r="D66" s="65" t="s">
        <v>97</v>
      </c>
      <c r="E66" s="65" t="s">
        <v>160</v>
      </c>
      <c r="F66" s="65" t="s">
        <v>201</v>
      </c>
      <c r="G66" s="65" t="s">
        <v>202</v>
      </c>
      <c r="H66" s="68">
        <v>152161</v>
      </c>
      <c r="I66" s="26">
        <v>152161</v>
      </c>
      <c r="J66" s="26"/>
      <c r="K66" s="65"/>
      <c r="L66" s="26">
        <v>152161</v>
      </c>
      <c r="M66" s="65"/>
      <c r="N66" s="26"/>
      <c r="O66" s="26"/>
      <c r="P66" s="65"/>
      <c r="Q66" s="26"/>
      <c r="R66" s="26"/>
      <c r="S66" s="26"/>
      <c r="T66" s="26"/>
      <c r="U66" s="26"/>
      <c r="V66" s="26"/>
      <c r="W66" s="26"/>
    </row>
    <row r="67" spans="1:23" ht="20.25" customHeight="1">
      <c r="A67" s="65" t="str">
        <f t="shared" si="0"/>
        <v>玉溪市水利局</v>
      </c>
      <c r="B67" s="65" t="s">
        <v>260</v>
      </c>
      <c r="C67" s="65" t="s">
        <v>261</v>
      </c>
      <c r="D67" s="65" t="s">
        <v>97</v>
      </c>
      <c r="E67" s="65" t="s">
        <v>160</v>
      </c>
      <c r="F67" s="65" t="s">
        <v>262</v>
      </c>
      <c r="G67" s="65" t="s">
        <v>261</v>
      </c>
      <c r="H67" s="68">
        <v>80500</v>
      </c>
      <c r="I67" s="26">
        <v>80500</v>
      </c>
      <c r="J67" s="26"/>
      <c r="K67" s="65"/>
      <c r="L67" s="26">
        <v>80500</v>
      </c>
      <c r="M67" s="65"/>
      <c r="N67" s="26"/>
      <c r="O67" s="26"/>
      <c r="P67" s="65"/>
      <c r="Q67" s="26"/>
      <c r="R67" s="26"/>
      <c r="S67" s="26"/>
      <c r="T67" s="26"/>
      <c r="U67" s="26"/>
      <c r="V67" s="26"/>
      <c r="W67" s="26"/>
    </row>
    <row r="68" spans="1:23" ht="20.25" customHeight="1">
      <c r="A68" s="65" t="str">
        <f t="shared" si="0"/>
        <v>玉溪市水利局</v>
      </c>
      <c r="B68" s="65" t="s">
        <v>263</v>
      </c>
      <c r="C68" s="65" t="s">
        <v>264</v>
      </c>
      <c r="D68" s="65" t="s">
        <v>83</v>
      </c>
      <c r="E68" s="65" t="s">
        <v>265</v>
      </c>
      <c r="F68" s="65" t="s">
        <v>266</v>
      </c>
      <c r="G68" s="65" t="s">
        <v>267</v>
      </c>
      <c r="H68" s="68">
        <v>115000</v>
      </c>
      <c r="I68" s="26">
        <v>115000</v>
      </c>
      <c r="J68" s="26"/>
      <c r="K68" s="65"/>
      <c r="L68" s="26">
        <v>115000</v>
      </c>
      <c r="M68" s="65"/>
      <c r="N68" s="26"/>
      <c r="O68" s="26"/>
      <c r="P68" s="65"/>
      <c r="Q68" s="26"/>
      <c r="R68" s="26"/>
      <c r="S68" s="26"/>
      <c r="T68" s="26"/>
      <c r="U68" s="26"/>
      <c r="V68" s="26"/>
      <c r="W68" s="26"/>
    </row>
    <row r="69" spans="1:23" ht="20.25" customHeight="1">
      <c r="A69" s="65" t="str">
        <f t="shared" si="0"/>
        <v>玉溪市水利局</v>
      </c>
      <c r="B69" s="65" t="s">
        <v>268</v>
      </c>
      <c r="C69" s="65" t="s">
        <v>269</v>
      </c>
      <c r="D69" s="65" t="s">
        <v>97</v>
      </c>
      <c r="E69" s="65" t="s">
        <v>160</v>
      </c>
      <c r="F69" s="65" t="s">
        <v>253</v>
      </c>
      <c r="G69" s="65" t="s">
        <v>254</v>
      </c>
      <c r="H69" s="68">
        <v>210000</v>
      </c>
      <c r="I69" s="26">
        <v>210000</v>
      </c>
      <c r="J69" s="26"/>
      <c r="K69" s="65"/>
      <c r="L69" s="26">
        <v>210000</v>
      </c>
      <c r="M69" s="65"/>
      <c r="N69" s="26"/>
      <c r="O69" s="26"/>
      <c r="P69" s="65"/>
      <c r="Q69" s="26"/>
      <c r="R69" s="26"/>
      <c r="S69" s="26"/>
      <c r="T69" s="26"/>
      <c r="U69" s="26"/>
      <c r="V69" s="26"/>
      <c r="W69" s="26"/>
    </row>
    <row r="70" spans="1:23" ht="20.25" customHeight="1">
      <c r="A70" s="65" t="str">
        <f t="shared" si="0"/>
        <v>玉溪市水利局</v>
      </c>
      <c r="B70" s="65" t="s">
        <v>270</v>
      </c>
      <c r="C70" s="65" t="s">
        <v>271</v>
      </c>
      <c r="D70" s="65" t="s">
        <v>88</v>
      </c>
      <c r="E70" s="65" t="s">
        <v>176</v>
      </c>
      <c r="F70" s="65" t="s">
        <v>177</v>
      </c>
      <c r="G70" s="65" t="s">
        <v>178</v>
      </c>
      <c r="H70" s="68">
        <v>3000</v>
      </c>
      <c r="I70" s="26">
        <v>3000</v>
      </c>
      <c r="J70" s="26"/>
      <c r="K70" s="65"/>
      <c r="L70" s="26">
        <v>3000</v>
      </c>
      <c r="M70" s="65"/>
      <c r="N70" s="26"/>
      <c r="O70" s="26"/>
      <c r="P70" s="65"/>
      <c r="Q70" s="26"/>
      <c r="R70" s="26"/>
      <c r="S70" s="26"/>
      <c r="T70" s="26"/>
      <c r="U70" s="26"/>
      <c r="V70" s="26"/>
      <c r="W70" s="26"/>
    </row>
    <row r="71" spans="1:23" ht="20.25" customHeight="1">
      <c r="A71" s="65" t="str">
        <f t="shared" si="0"/>
        <v>玉溪市水利局</v>
      </c>
      <c r="B71" s="65" t="s">
        <v>270</v>
      </c>
      <c r="C71" s="65" t="s">
        <v>271</v>
      </c>
      <c r="D71" s="65" t="s">
        <v>89</v>
      </c>
      <c r="E71" s="65" t="s">
        <v>181</v>
      </c>
      <c r="F71" s="65" t="s">
        <v>177</v>
      </c>
      <c r="G71" s="65" t="s">
        <v>178</v>
      </c>
      <c r="H71" s="68">
        <v>9000</v>
      </c>
      <c r="I71" s="26">
        <v>9000</v>
      </c>
      <c r="J71" s="26"/>
      <c r="K71" s="65"/>
      <c r="L71" s="26">
        <v>9000</v>
      </c>
      <c r="M71" s="65"/>
      <c r="N71" s="26"/>
      <c r="O71" s="26"/>
      <c r="P71" s="65"/>
      <c r="Q71" s="26"/>
      <c r="R71" s="26"/>
      <c r="S71" s="26"/>
      <c r="T71" s="26"/>
      <c r="U71" s="26"/>
      <c r="V71" s="26"/>
      <c r="W71" s="26"/>
    </row>
    <row r="72" spans="1:23" ht="20.25" customHeight="1">
      <c r="A72" s="95" t="s">
        <v>30</v>
      </c>
      <c r="B72" s="95"/>
      <c r="C72" s="95"/>
      <c r="D72" s="95"/>
      <c r="E72" s="95"/>
      <c r="F72" s="95"/>
      <c r="G72" s="95"/>
      <c r="H72" s="26">
        <v>18965400.98</v>
      </c>
      <c r="I72" s="26">
        <v>18965400.98</v>
      </c>
      <c r="J72" s="26">
        <v>3834690.75</v>
      </c>
      <c r="K72" s="26"/>
      <c r="L72" s="26">
        <v>15130710.23</v>
      </c>
      <c r="M72" s="26"/>
      <c r="N72" s="26"/>
      <c r="O72" s="26"/>
      <c r="P72" s="26"/>
      <c r="Q72" s="26"/>
      <c r="R72" s="26"/>
      <c r="S72" s="26"/>
      <c r="T72" s="26"/>
      <c r="U72" s="26"/>
      <c r="V72" s="26"/>
      <c r="W72" s="26"/>
    </row>
  </sheetData>
  <mergeCells count="17">
    <mergeCell ref="A72:G72"/>
    <mergeCell ref="A4:A6"/>
    <mergeCell ref="B4:B6"/>
    <mergeCell ref="C4:C6"/>
    <mergeCell ref="D4:D6"/>
    <mergeCell ref="E4:E6"/>
    <mergeCell ref="F4:F6"/>
    <mergeCell ref="G4:G6"/>
    <mergeCell ref="A1:W1"/>
    <mergeCell ref="A2:W2"/>
    <mergeCell ref="A3:V3"/>
    <mergeCell ref="H4:W4"/>
    <mergeCell ref="I5:M5"/>
    <mergeCell ref="N5:P5"/>
    <mergeCell ref="R5:W5"/>
    <mergeCell ref="H5:H6"/>
    <mergeCell ref="Q5:Q6"/>
  </mergeCells>
  <phoneticPr fontId="24" type="noConversion"/>
  <pageMargins left="0.75" right="0.75" top="1" bottom="1" header="0.5" footer="0.5"/>
  <pageSetup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W37"/>
  <sheetViews>
    <sheetView showZeros="0" topLeftCell="C22" workbookViewId="0">
      <selection activeCell="I37" sqref="I37"/>
    </sheetView>
  </sheetViews>
  <sheetFormatPr defaultColWidth="9.08984375" defaultRowHeight="14.25" customHeight="1"/>
  <cols>
    <col min="1" max="1" width="14.54296875" customWidth="1"/>
    <col min="2" max="2" width="21" customWidth="1"/>
    <col min="3" max="3" width="31.26953125" customWidth="1"/>
    <col min="4" max="4" width="23.81640625" customWidth="1"/>
    <col min="5" max="5" width="15.6328125" customWidth="1"/>
    <col min="6" max="6" width="19.7265625" customWidth="1"/>
    <col min="7" max="7" width="14.90625" customWidth="1"/>
    <col min="8" max="8" width="19.7265625" customWidth="1"/>
    <col min="9" max="16" width="14.1796875" customWidth="1"/>
    <col min="17" max="17" width="13.6328125" customWidth="1"/>
    <col min="18" max="23" width="15.1796875" customWidth="1"/>
  </cols>
  <sheetData>
    <row r="1" spans="1:23" ht="13.5" customHeight="1">
      <c r="B1" s="54"/>
      <c r="E1" s="59"/>
      <c r="F1" s="59"/>
      <c r="G1" s="59"/>
      <c r="H1" s="59"/>
      <c r="K1" s="54"/>
      <c r="N1" s="54"/>
      <c r="O1" s="54"/>
      <c r="P1" s="54"/>
      <c r="U1" s="63"/>
      <c r="W1" s="55" t="s">
        <v>272</v>
      </c>
    </row>
    <row r="2" spans="1:23" ht="27.75" customHeight="1">
      <c r="A2" s="97" t="s">
        <v>273</v>
      </c>
      <c r="B2" s="97"/>
      <c r="C2" s="97"/>
      <c r="D2" s="97"/>
      <c r="E2" s="97"/>
      <c r="F2" s="97"/>
      <c r="G2" s="97"/>
      <c r="H2" s="97"/>
      <c r="I2" s="97"/>
      <c r="J2" s="97"/>
      <c r="K2" s="97"/>
      <c r="L2" s="97"/>
      <c r="M2" s="97"/>
      <c r="N2" s="97"/>
      <c r="O2" s="97"/>
      <c r="P2" s="97"/>
      <c r="Q2" s="97"/>
      <c r="R2" s="97"/>
      <c r="S2" s="97"/>
      <c r="T2" s="97"/>
      <c r="U2" s="97"/>
      <c r="V2" s="97"/>
      <c r="W2" s="97"/>
    </row>
    <row r="3" spans="1:23" ht="13.5" customHeight="1">
      <c r="A3" s="98" t="str">
        <f>"单位名称："&amp;"玉溪市水利局"</f>
        <v>单位名称：玉溪市水利局</v>
      </c>
      <c r="B3" s="99" t="str">
        <f>"单位名称："&amp;"玉溪市水利局"</f>
        <v>单位名称：玉溪市水利局</v>
      </c>
      <c r="C3" s="99"/>
      <c r="D3" s="99"/>
      <c r="E3" s="99"/>
      <c r="F3" s="99"/>
      <c r="G3" s="99"/>
      <c r="H3" s="99"/>
      <c r="I3" s="99"/>
      <c r="J3" s="1"/>
      <c r="K3" s="1"/>
      <c r="L3" s="1"/>
      <c r="M3" s="1"/>
      <c r="N3" s="1"/>
      <c r="O3" s="1"/>
      <c r="P3" s="1"/>
      <c r="Q3" s="1"/>
      <c r="U3" s="63"/>
      <c r="W3" s="56" t="s">
        <v>2</v>
      </c>
    </row>
    <row r="4" spans="1:23" ht="21.75" customHeight="1">
      <c r="A4" s="112" t="s">
        <v>274</v>
      </c>
      <c r="B4" s="112" t="s">
        <v>140</v>
      </c>
      <c r="C4" s="112" t="s">
        <v>141</v>
      </c>
      <c r="D4" s="112" t="s">
        <v>275</v>
      </c>
      <c r="E4" s="104" t="s">
        <v>142</v>
      </c>
      <c r="F4" s="104" t="s">
        <v>143</v>
      </c>
      <c r="G4" s="104" t="s">
        <v>144</v>
      </c>
      <c r="H4" s="104" t="s">
        <v>145</v>
      </c>
      <c r="I4" s="100" t="s">
        <v>30</v>
      </c>
      <c r="J4" s="100" t="s">
        <v>276</v>
      </c>
      <c r="K4" s="100"/>
      <c r="L4" s="100"/>
      <c r="M4" s="100"/>
      <c r="N4" s="100" t="s">
        <v>147</v>
      </c>
      <c r="O4" s="100"/>
      <c r="P4" s="100"/>
      <c r="Q4" s="104" t="s">
        <v>36</v>
      </c>
      <c r="R4" s="101" t="s">
        <v>277</v>
      </c>
      <c r="S4" s="102"/>
      <c r="T4" s="102"/>
      <c r="U4" s="102"/>
      <c r="V4" s="102"/>
      <c r="W4" s="103"/>
    </row>
    <row r="5" spans="1:23" ht="21.75" customHeight="1">
      <c r="A5" s="113"/>
      <c r="B5" s="113"/>
      <c r="C5" s="113"/>
      <c r="D5" s="113"/>
      <c r="E5" s="105"/>
      <c r="F5" s="105"/>
      <c r="G5" s="105"/>
      <c r="H5" s="105"/>
      <c r="I5" s="100"/>
      <c r="J5" s="108" t="s">
        <v>33</v>
      </c>
      <c r="K5" s="108"/>
      <c r="L5" s="108" t="s">
        <v>34</v>
      </c>
      <c r="M5" s="108" t="s">
        <v>35</v>
      </c>
      <c r="N5" s="104" t="s">
        <v>33</v>
      </c>
      <c r="O5" s="104" t="s">
        <v>34</v>
      </c>
      <c r="P5" s="104" t="s">
        <v>35</v>
      </c>
      <c r="Q5" s="105"/>
      <c r="R5" s="104" t="s">
        <v>32</v>
      </c>
      <c r="S5" s="104" t="s">
        <v>39</v>
      </c>
      <c r="T5" s="104" t="s">
        <v>153</v>
      </c>
      <c r="U5" s="104" t="s">
        <v>41</v>
      </c>
      <c r="V5" s="104" t="s">
        <v>42</v>
      </c>
      <c r="W5" s="104" t="s">
        <v>43</v>
      </c>
    </row>
    <row r="6" spans="1:23" ht="40.5" customHeight="1">
      <c r="A6" s="114"/>
      <c r="B6" s="114"/>
      <c r="C6" s="114"/>
      <c r="D6" s="114"/>
      <c r="E6" s="106"/>
      <c r="F6" s="106"/>
      <c r="G6" s="106"/>
      <c r="H6" s="106"/>
      <c r="I6" s="100"/>
      <c r="J6" s="62" t="s">
        <v>32</v>
      </c>
      <c r="K6" s="62" t="s">
        <v>278</v>
      </c>
      <c r="L6" s="108"/>
      <c r="M6" s="108"/>
      <c r="N6" s="106"/>
      <c r="O6" s="106"/>
      <c r="P6" s="106"/>
      <c r="Q6" s="106"/>
      <c r="R6" s="106"/>
      <c r="S6" s="106"/>
      <c r="T6" s="106"/>
      <c r="U6" s="107"/>
      <c r="V6" s="106"/>
      <c r="W6" s="106"/>
    </row>
    <row r="7" spans="1:23" ht="15" customHeight="1">
      <c r="A7" s="60">
        <v>1</v>
      </c>
      <c r="B7" s="60">
        <v>2</v>
      </c>
      <c r="C7" s="60">
        <v>3</v>
      </c>
      <c r="D7" s="60">
        <v>4</v>
      </c>
      <c r="E7" s="60">
        <v>5</v>
      </c>
      <c r="F7" s="60">
        <v>6</v>
      </c>
      <c r="G7" s="60">
        <v>7</v>
      </c>
      <c r="H7" s="60">
        <v>8</v>
      </c>
      <c r="I7" s="60">
        <v>9</v>
      </c>
      <c r="J7" s="60">
        <v>10</v>
      </c>
      <c r="K7" s="60">
        <v>11</v>
      </c>
      <c r="L7" s="60">
        <v>12</v>
      </c>
      <c r="M7" s="60">
        <v>13</v>
      </c>
      <c r="N7" s="60">
        <v>14</v>
      </c>
      <c r="O7" s="60">
        <v>15</v>
      </c>
      <c r="P7" s="60">
        <v>16</v>
      </c>
      <c r="Q7" s="60">
        <v>17</v>
      </c>
      <c r="R7" s="60">
        <v>18</v>
      </c>
      <c r="S7" s="60">
        <v>19</v>
      </c>
      <c r="T7" s="60">
        <v>20</v>
      </c>
      <c r="U7" s="60">
        <v>21</v>
      </c>
      <c r="V7" s="60">
        <v>22</v>
      </c>
      <c r="W7" s="60">
        <v>23</v>
      </c>
    </row>
    <row r="8" spans="1:23" ht="32.9" customHeight="1">
      <c r="A8" s="9"/>
      <c r="B8" s="61"/>
      <c r="C8" s="9" t="s">
        <v>279</v>
      </c>
      <c r="D8" s="9"/>
      <c r="E8" s="9"/>
      <c r="F8" s="9"/>
      <c r="G8" s="9"/>
      <c r="H8" s="9"/>
      <c r="I8" s="17">
        <v>100000</v>
      </c>
      <c r="J8" s="17">
        <v>100000</v>
      </c>
      <c r="K8" s="17">
        <v>100000</v>
      </c>
      <c r="L8" s="17"/>
      <c r="M8" s="17"/>
      <c r="N8" s="17"/>
      <c r="O8" s="17"/>
      <c r="P8" s="17"/>
      <c r="Q8" s="17"/>
      <c r="R8" s="17"/>
      <c r="S8" s="17"/>
      <c r="T8" s="17"/>
      <c r="U8" s="17"/>
      <c r="V8" s="17"/>
      <c r="W8" s="17"/>
    </row>
    <row r="9" spans="1:23" ht="32.9" customHeight="1">
      <c r="A9" s="9" t="s">
        <v>280</v>
      </c>
      <c r="B9" s="61" t="s">
        <v>281</v>
      </c>
      <c r="C9" s="9" t="s">
        <v>279</v>
      </c>
      <c r="D9" s="9" t="s">
        <v>64</v>
      </c>
      <c r="E9" s="9" t="s">
        <v>98</v>
      </c>
      <c r="F9" s="9" t="s">
        <v>282</v>
      </c>
      <c r="G9" s="9" t="s">
        <v>253</v>
      </c>
      <c r="H9" s="9" t="s">
        <v>254</v>
      </c>
      <c r="I9" s="17">
        <v>100000</v>
      </c>
      <c r="J9" s="17">
        <v>100000</v>
      </c>
      <c r="K9" s="17">
        <v>100000</v>
      </c>
      <c r="L9" s="17"/>
      <c r="M9" s="17"/>
      <c r="N9" s="17"/>
      <c r="O9" s="17"/>
      <c r="P9" s="17"/>
      <c r="Q9" s="17"/>
      <c r="R9" s="17"/>
      <c r="S9" s="17"/>
      <c r="T9" s="17"/>
      <c r="U9" s="17"/>
      <c r="V9" s="17"/>
      <c r="W9" s="17"/>
    </row>
    <row r="10" spans="1:23" ht="32.9" customHeight="1">
      <c r="A10" s="9"/>
      <c r="B10" s="9"/>
      <c r="C10" s="9" t="s">
        <v>283</v>
      </c>
      <c r="D10" s="9"/>
      <c r="E10" s="9"/>
      <c r="F10" s="9"/>
      <c r="G10" s="9"/>
      <c r="H10" s="9"/>
      <c r="I10" s="17">
        <v>800000</v>
      </c>
      <c r="J10" s="17">
        <v>800000</v>
      </c>
      <c r="K10" s="17">
        <v>800000</v>
      </c>
      <c r="L10" s="17"/>
      <c r="M10" s="17"/>
      <c r="N10" s="17"/>
      <c r="O10" s="17"/>
      <c r="P10" s="17"/>
      <c r="Q10" s="17"/>
      <c r="R10" s="17"/>
      <c r="S10" s="17"/>
      <c r="T10" s="17"/>
      <c r="U10" s="17"/>
      <c r="V10" s="17"/>
      <c r="W10" s="17"/>
    </row>
    <row r="11" spans="1:23" ht="32.9" customHeight="1">
      <c r="A11" s="9" t="s">
        <v>284</v>
      </c>
      <c r="B11" s="61" t="s">
        <v>285</v>
      </c>
      <c r="C11" s="9" t="s">
        <v>283</v>
      </c>
      <c r="D11" s="9" t="s">
        <v>64</v>
      </c>
      <c r="E11" s="9" t="s">
        <v>103</v>
      </c>
      <c r="F11" s="9" t="s">
        <v>286</v>
      </c>
      <c r="G11" s="9" t="s">
        <v>220</v>
      </c>
      <c r="H11" s="9" t="s">
        <v>221</v>
      </c>
      <c r="I11" s="17">
        <v>21100</v>
      </c>
      <c r="J11" s="17">
        <v>21100</v>
      </c>
      <c r="K11" s="17">
        <v>21100</v>
      </c>
      <c r="L11" s="17"/>
      <c r="M11" s="17"/>
      <c r="N11" s="17"/>
      <c r="O11" s="17"/>
      <c r="P11" s="17"/>
      <c r="Q11" s="17"/>
      <c r="R11" s="17"/>
      <c r="S11" s="17"/>
      <c r="T11" s="17"/>
      <c r="U11" s="17"/>
      <c r="V11" s="17"/>
      <c r="W11" s="17"/>
    </row>
    <row r="12" spans="1:23" ht="32.9" customHeight="1">
      <c r="A12" s="9" t="s">
        <v>284</v>
      </c>
      <c r="B12" s="61" t="s">
        <v>285</v>
      </c>
      <c r="C12" s="9" t="s">
        <v>283</v>
      </c>
      <c r="D12" s="9" t="s">
        <v>64</v>
      </c>
      <c r="E12" s="9" t="s">
        <v>103</v>
      </c>
      <c r="F12" s="9" t="s">
        <v>286</v>
      </c>
      <c r="G12" s="9" t="s">
        <v>253</v>
      </c>
      <c r="H12" s="9" t="s">
        <v>254</v>
      </c>
      <c r="I12" s="17">
        <v>778900</v>
      </c>
      <c r="J12" s="17">
        <v>778900</v>
      </c>
      <c r="K12" s="17">
        <v>778900</v>
      </c>
      <c r="L12" s="17"/>
      <c r="M12" s="17"/>
      <c r="N12" s="17"/>
      <c r="O12" s="17"/>
      <c r="P12" s="17"/>
      <c r="Q12" s="17"/>
      <c r="R12" s="17"/>
      <c r="S12" s="17"/>
      <c r="T12" s="17"/>
      <c r="U12" s="17"/>
      <c r="V12" s="17"/>
      <c r="W12" s="17"/>
    </row>
    <row r="13" spans="1:23" ht="32.9" customHeight="1">
      <c r="A13" s="9"/>
      <c r="B13" s="9"/>
      <c r="C13" s="9" t="s">
        <v>287</v>
      </c>
      <c r="D13" s="9"/>
      <c r="E13" s="9"/>
      <c r="F13" s="9"/>
      <c r="G13" s="9"/>
      <c r="H13" s="9"/>
      <c r="I13" s="17">
        <v>5683550.5499999998</v>
      </c>
      <c r="J13" s="17"/>
      <c r="K13" s="17"/>
      <c r="L13" s="17"/>
      <c r="M13" s="17"/>
      <c r="N13" s="17">
        <v>5683550.5499999998</v>
      </c>
      <c r="O13" s="17"/>
      <c r="P13" s="17"/>
      <c r="Q13" s="17"/>
      <c r="R13" s="17"/>
      <c r="S13" s="17"/>
      <c r="T13" s="17"/>
      <c r="U13" s="17"/>
      <c r="V13" s="17"/>
      <c r="W13" s="17"/>
    </row>
    <row r="14" spans="1:23" ht="32.9" customHeight="1">
      <c r="A14" s="9" t="s">
        <v>280</v>
      </c>
      <c r="B14" s="61" t="s">
        <v>288</v>
      </c>
      <c r="C14" s="9" t="s">
        <v>287</v>
      </c>
      <c r="D14" s="9" t="s">
        <v>64</v>
      </c>
      <c r="E14" s="9" t="s">
        <v>94</v>
      </c>
      <c r="F14" s="9" t="s">
        <v>289</v>
      </c>
      <c r="G14" s="9" t="s">
        <v>253</v>
      </c>
      <c r="H14" s="9" t="s">
        <v>254</v>
      </c>
      <c r="I14" s="17">
        <v>5683550.5499999998</v>
      </c>
      <c r="J14" s="17"/>
      <c r="K14" s="17"/>
      <c r="L14" s="17"/>
      <c r="M14" s="17"/>
      <c r="N14" s="17">
        <v>5683550.5499999998</v>
      </c>
      <c r="O14" s="17"/>
      <c r="P14" s="17"/>
      <c r="Q14" s="17"/>
      <c r="R14" s="17"/>
      <c r="S14" s="17"/>
      <c r="T14" s="17"/>
      <c r="U14" s="17"/>
      <c r="V14" s="17"/>
      <c r="W14" s="17"/>
    </row>
    <row r="15" spans="1:23" ht="32.9" customHeight="1">
      <c r="A15" s="9"/>
      <c r="B15" s="9"/>
      <c r="C15" s="9" t="s">
        <v>290</v>
      </c>
      <c r="D15" s="9"/>
      <c r="E15" s="9"/>
      <c r="F15" s="9"/>
      <c r="G15" s="9"/>
      <c r="H15" s="9"/>
      <c r="I15" s="17">
        <v>500000</v>
      </c>
      <c r="J15" s="17">
        <v>500000</v>
      </c>
      <c r="K15" s="17">
        <v>500000</v>
      </c>
      <c r="L15" s="17"/>
      <c r="M15" s="17"/>
      <c r="N15" s="17"/>
      <c r="O15" s="17"/>
      <c r="P15" s="17"/>
      <c r="Q15" s="17"/>
      <c r="R15" s="17"/>
      <c r="S15" s="17"/>
      <c r="T15" s="17"/>
      <c r="U15" s="17"/>
      <c r="V15" s="17"/>
      <c r="W15" s="17"/>
    </row>
    <row r="16" spans="1:23" ht="32.9" customHeight="1">
      <c r="A16" s="9" t="s">
        <v>284</v>
      </c>
      <c r="B16" s="61" t="s">
        <v>291</v>
      </c>
      <c r="C16" s="9" t="s">
        <v>290</v>
      </c>
      <c r="D16" s="9" t="s">
        <v>64</v>
      </c>
      <c r="E16" s="9" t="s">
        <v>103</v>
      </c>
      <c r="F16" s="9" t="s">
        <v>286</v>
      </c>
      <c r="G16" s="9" t="s">
        <v>292</v>
      </c>
      <c r="H16" s="9" t="s">
        <v>77</v>
      </c>
      <c r="I16" s="17">
        <v>500000</v>
      </c>
      <c r="J16" s="17">
        <v>500000</v>
      </c>
      <c r="K16" s="17">
        <v>500000</v>
      </c>
      <c r="L16" s="17"/>
      <c r="M16" s="17"/>
      <c r="N16" s="17"/>
      <c r="O16" s="17"/>
      <c r="P16" s="17"/>
      <c r="Q16" s="17"/>
      <c r="R16" s="17"/>
      <c r="S16" s="17"/>
      <c r="T16" s="17"/>
      <c r="U16" s="17"/>
      <c r="V16" s="17"/>
      <c r="W16" s="17"/>
    </row>
    <row r="17" spans="1:23" ht="32.9" customHeight="1">
      <c r="A17" s="9"/>
      <c r="B17" s="9"/>
      <c r="C17" s="9" t="s">
        <v>293</v>
      </c>
      <c r="D17" s="9"/>
      <c r="E17" s="9"/>
      <c r="F17" s="9"/>
      <c r="G17" s="9"/>
      <c r="H17" s="9"/>
      <c r="I17" s="17">
        <v>500000</v>
      </c>
      <c r="J17" s="17">
        <v>500000</v>
      </c>
      <c r="K17" s="17">
        <v>500000</v>
      </c>
      <c r="L17" s="17"/>
      <c r="M17" s="17"/>
      <c r="N17" s="17"/>
      <c r="O17" s="17"/>
      <c r="P17" s="17"/>
      <c r="Q17" s="17"/>
      <c r="R17" s="17"/>
      <c r="S17" s="17"/>
      <c r="T17" s="17"/>
      <c r="U17" s="17"/>
      <c r="V17" s="17"/>
      <c r="W17" s="17"/>
    </row>
    <row r="18" spans="1:23" ht="32.9" customHeight="1">
      <c r="A18" s="9" t="s">
        <v>284</v>
      </c>
      <c r="B18" s="61" t="s">
        <v>294</v>
      </c>
      <c r="C18" s="9" t="s">
        <v>293</v>
      </c>
      <c r="D18" s="9" t="s">
        <v>64</v>
      </c>
      <c r="E18" s="9" t="s">
        <v>103</v>
      </c>
      <c r="F18" s="9" t="s">
        <v>286</v>
      </c>
      <c r="G18" s="9" t="s">
        <v>292</v>
      </c>
      <c r="H18" s="9" t="s">
        <v>77</v>
      </c>
      <c r="I18" s="17">
        <v>500000</v>
      </c>
      <c r="J18" s="17">
        <v>500000</v>
      </c>
      <c r="K18" s="17">
        <v>500000</v>
      </c>
      <c r="L18" s="17"/>
      <c r="M18" s="17"/>
      <c r="N18" s="17"/>
      <c r="O18" s="17"/>
      <c r="P18" s="17"/>
      <c r="Q18" s="17"/>
      <c r="R18" s="17"/>
      <c r="S18" s="17"/>
      <c r="T18" s="17"/>
      <c r="U18" s="17"/>
      <c r="V18" s="17"/>
      <c r="W18" s="17"/>
    </row>
    <row r="19" spans="1:23" ht="32.9" customHeight="1">
      <c r="A19" s="9"/>
      <c r="B19" s="9"/>
      <c r="C19" s="9" t="s">
        <v>295</v>
      </c>
      <c r="D19" s="9"/>
      <c r="E19" s="9"/>
      <c r="F19" s="9"/>
      <c r="G19" s="9"/>
      <c r="H19" s="9"/>
      <c r="I19" s="17">
        <v>5604900</v>
      </c>
      <c r="J19" s="17"/>
      <c r="K19" s="17"/>
      <c r="L19" s="17"/>
      <c r="M19" s="17"/>
      <c r="N19" s="17">
        <v>5604900</v>
      </c>
      <c r="O19" s="17"/>
      <c r="P19" s="17"/>
      <c r="Q19" s="17"/>
      <c r="R19" s="17"/>
      <c r="S19" s="17"/>
      <c r="T19" s="17"/>
      <c r="U19" s="17"/>
      <c r="V19" s="17"/>
      <c r="W19" s="17"/>
    </row>
    <row r="20" spans="1:23" ht="32.9" customHeight="1">
      <c r="A20" s="9" t="s">
        <v>280</v>
      </c>
      <c r="B20" s="61" t="s">
        <v>296</v>
      </c>
      <c r="C20" s="9" t="s">
        <v>295</v>
      </c>
      <c r="D20" s="9" t="s">
        <v>64</v>
      </c>
      <c r="E20" s="9" t="s">
        <v>101</v>
      </c>
      <c r="F20" s="9" t="s">
        <v>297</v>
      </c>
      <c r="G20" s="9" t="s">
        <v>298</v>
      </c>
      <c r="H20" s="9" t="s">
        <v>299</v>
      </c>
      <c r="I20" s="17">
        <v>5604900</v>
      </c>
      <c r="J20" s="17"/>
      <c r="K20" s="17"/>
      <c r="L20" s="17"/>
      <c r="M20" s="17"/>
      <c r="N20" s="17">
        <v>5604900</v>
      </c>
      <c r="O20" s="17"/>
      <c r="P20" s="17"/>
      <c r="Q20" s="17"/>
      <c r="R20" s="17"/>
      <c r="S20" s="17"/>
      <c r="T20" s="17"/>
      <c r="U20" s="17"/>
      <c r="V20" s="17"/>
      <c r="W20" s="17"/>
    </row>
    <row r="21" spans="1:23" ht="32.9" customHeight="1">
      <c r="A21" s="9"/>
      <c r="B21" s="9"/>
      <c r="C21" s="9" t="s">
        <v>300</v>
      </c>
      <c r="D21" s="9"/>
      <c r="E21" s="9"/>
      <c r="F21" s="9"/>
      <c r="G21" s="9"/>
      <c r="H21" s="9"/>
      <c r="I21" s="17">
        <v>1758621.1</v>
      </c>
      <c r="J21" s="17"/>
      <c r="K21" s="17"/>
      <c r="L21" s="17"/>
      <c r="M21" s="17"/>
      <c r="N21" s="17">
        <v>1758621.1</v>
      </c>
      <c r="O21" s="17"/>
      <c r="P21" s="17"/>
      <c r="Q21" s="17"/>
      <c r="R21" s="17"/>
      <c r="S21" s="17"/>
      <c r="T21" s="17"/>
      <c r="U21" s="17"/>
      <c r="V21" s="17"/>
      <c r="W21" s="17"/>
    </row>
    <row r="22" spans="1:23" ht="32.9" customHeight="1">
      <c r="A22" s="9" t="s">
        <v>280</v>
      </c>
      <c r="B22" s="61" t="s">
        <v>301</v>
      </c>
      <c r="C22" s="9" t="s">
        <v>300</v>
      </c>
      <c r="D22" s="9" t="s">
        <v>64</v>
      </c>
      <c r="E22" s="9" t="s">
        <v>94</v>
      </c>
      <c r="F22" s="9" t="s">
        <v>289</v>
      </c>
      <c r="G22" s="9" t="s">
        <v>253</v>
      </c>
      <c r="H22" s="9" t="s">
        <v>254</v>
      </c>
      <c r="I22" s="17">
        <v>1758621.1</v>
      </c>
      <c r="J22" s="17"/>
      <c r="K22" s="17"/>
      <c r="L22" s="17"/>
      <c r="M22" s="17"/>
      <c r="N22" s="17">
        <v>1758621.1</v>
      </c>
      <c r="O22" s="17"/>
      <c r="P22" s="17"/>
      <c r="Q22" s="17"/>
      <c r="R22" s="17"/>
      <c r="S22" s="17"/>
      <c r="T22" s="17"/>
      <c r="U22" s="17"/>
      <c r="V22" s="17"/>
      <c r="W22" s="17"/>
    </row>
    <row r="23" spans="1:23" ht="32.9" customHeight="1">
      <c r="A23" s="9"/>
      <c r="B23" s="9"/>
      <c r="C23" s="9" t="s">
        <v>302</v>
      </c>
      <c r="D23" s="9"/>
      <c r="E23" s="9"/>
      <c r="F23" s="9"/>
      <c r="G23" s="9"/>
      <c r="H23" s="9"/>
      <c r="I23" s="17">
        <v>4877115.76</v>
      </c>
      <c r="J23" s="17"/>
      <c r="K23" s="17"/>
      <c r="L23" s="17"/>
      <c r="M23" s="17"/>
      <c r="N23" s="17">
        <v>4877115.76</v>
      </c>
      <c r="O23" s="17"/>
      <c r="P23" s="17"/>
      <c r="Q23" s="17"/>
      <c r="R23" s="17"/>
      <c r="S23" s="17"/>
      <c r="T23" s="17"/>
      <c r="U23" s="17"/>
      <c r="V23" s="17"/>
      <c r="W23" s="17"/>
    </row>
    <row r="24" spans="1:23" ht="32.9" customHeight="1">
      <c r="A24" s="9" t="s">
        <v>280</v>
      </c>
      <c r="B24" s="61" t="s">
        <v>303</v>
      </c>
      <c r="C24" s="9" t="s">
        <v>302</v>
      </c>
      <c r="D24" s="9" t="s">
        <v>64</v>
      </c>
      <c r="E24" s="9" t="s">
        <v>94</v>
      </c>
      <c r="F24" s="9" t="s">
        <v>289</v>
      </c>
      <c r="G24" s="9" t="s">
        <v>253</v>
      </c>
      <c r="H24" s="9" t="s">
        <v>254</v>
      </c>
      <c r="I24" s="17">
        <v>4877115.76</v>
      </c>
      <c r="J24" s="17"/>
      <c r="K24" s="17"/>
      <c r="L24" s="17"/>
      <c r="M24" s="17"/>
      <c r="N24" s="17">
        <v>4877115.76</v>
      </c>
      <c r="O24" s="17"/>
      <c r="P24" s="17"/>
      <c r="Q24" s="17"/>
      <c r="R24" s="17"/>
      <c r="S24" s="17"/>
      <c r="T24" s="17"/>
      <c r="U24" s="17"/>
      <c r="V24" s="17"/>
      <c r="W24" s="17"/>
    </row>
    <row r="25" spans="1:23" ht="32.9" customHeight="1">
      <c r="A25" s="9"/>
      <c r="B25" s="9"/>
      <c r="C25" s="9" t="s">
        <v>304</v>
      </c>
      <c r="D25" s="9"/>
      <c r="E25" s="9"/>
      <c r="F25" s="9"/>
      <c r="G25" s="9"/>
      <c r="H25" s="9"/>
      <c r="I25" s="17">
        <v>370000</v>
      </c>
      <c r="J25" s="17">
        <v>370000</v>
      </c>
      <c r="K25" s="17">
        <v>370000</v>
      </c>
      <c r="L25" s="17"/>
      <c r="M25" s="17"/>
      <c r="N25" s="17"/>
      <c r="O25" s="17"/>
      <c r="P25" s="17"/>
      <c r="Q25" s="17"/>
      <c r="R25" s="17"/>
      <c r="S25" s="17"/>
      <c r="T25" s="17"/>
      <c r="U25" s="17"/>
      <c r="V25" s="17"/>
      <c r="W25" s="17"/>
    </row>
    <row r="26" spans="1:23" ht="32.9" customHeight="1">
      <c r="A26" s="9" t="s">
        <v>284</v>
      </c>
      <c r="B26" s="61" t="s">
        <v>305</v>
      </c>
      <c r="C26" s="9" t="s">
        <v>304</v>
      </c>
      <c r="D26" s="9" t="s">
        <v>64</v>
      </c>
      <c r="E26" s="9" t="s">
        <v>99</v>
      </c>
      <c r="F26" s="9" t="s">
        <v>306</v>
      </c>
      <c r="G26" s="9" t="s">
        <v>292</v>
      </c>
      <c r="H26" s="9" t="s">
        <v>77</v>
      </c>
      <c r="I26" s="17">
        <v>370000</v>
      </c>
      <c r="J26" s="17">
        <v>370000</v>
      </c>
      <c r="K26" s="17">
        <v>370000</v>
      </c>
      <c r="L26" s="17"/>
      <c r="M26" s="17"/>
      <c r="N26" s="17"/>
      <c r="O26" s="17"/>
      <c r="P26" s="17"/>
      <c r="Q26" s="17"/>
      <c r="R26" s="17"/>
      <c r="S26" s="17"/>
      <c r="T26" s="17"/>
      <c r="U26" s="17"/>
      <c r="V26" s="17"/>
      <c r="W26" s="17"/>
    </row>
    <row r="27" spans="1:23" ht="32.9" customHeight="1">
      <c r="A27" s="9"/>
      <c r="B27" s="9"/>
      <c r="C27" s="9" t="s">
        <v>307</v>
      </c>
      <c r="D27" s="9"/>
      <c r="E27" s="9"/>
      <c r="F27" s="9"/>
      <c r="G27" s="9"/>
      <c r="H27" s="9"/>
      <c r="I27" s="17">
        <v>250000</v>
      </c>
      <c r="J27" s="17">
        <v>250000</v>
      </c>
      <c r="K27" s="17">
        <v>250000</v>
      </c>
      <c r="L27" s="17"/>
      <c r="M27" s="17"/>
      <c r="N27" s="17"/>
      <c r="O27" s="17"/>
      <c r="P27" s="17"/>
      <c r="Q27" s="17"/>
      <c r="R27" s="17"/>
      <c r="S27" s="17"/>
      <c r="T27" s="17"/>
      <c r="U27" s="17"/>
      <c r="V27" s="17"/>
      <c r="W27" s="17"/>
    </row>
    <row r="28" spans="1:23" ht="32.9" customHeight="1">
      <c r="A28" s="9" t="s">
        <v>280</v>
      </c>
      <c r="B28" s="61" t="s">
        <v>308</v>
      </c>
      <c r="C28" s="9" t="s">
        <v>307</v>
      </c>
      <c r="D28" s="9" t="s">
        <v>64</v>
      </c>
      <c r="E28" s="9" t="s">
        <v>102</v>
      </c>
      <c r="F28" s="9" t="s">
        <v>309</v>
      </c>
      <c r="G28" s="9" t="s">
        <v>253</v>
      </c>
      <c r="H28" s="9" t="s">
        <v>254</v>
      </c>
      <c r="I28" s="17">
        <v>250000</v>
      </c>
      <c r="J28" s="17">
        <v>250000</v>
      </c>
      <c r="K28" s="17">
        <v>250000</v>
      </c>
      <c r="L28" s="17"/>
      <c r="M28" s="17"/>
      <c r="N28" s="17"/>
      <c r="O28" s="17"/>
      <c r="P28" s="17"/>
      <c r="Q28" s="17"/>
      <c r="R28" s="17"/>
      <c r="S28" s="17"/>
      <c r="T28" s="17"/>
      <c r="U28" s="17"/>
      <c r="V28" s="17"/>
      <c r="W28" s="17"/>
    </row>
    <row r="29" spans="1:23" s="83" customFormat="1" ht="32.9" customHeight="1">
      <c r="A29" s="81"/>
      <c r="B29" s="81"/>
      <c r="C29" s="81" t="s">
        <v>310</v>
      </c>
      <c r="D29" s="81"/>
      <c r="E29" s="81"/>
      <c r="F29" s="81"/>
      <c r="G29" s="81"/>
      <c r="H29" s="81"/>
      <c r="I29" s="82">
        <v>86820000</v>
      </c>
      <c r="J29" s="82">
        <v>86820000</v>
      </c>
      <c r="K29" s="82">
        <v>86820000</v>
      </c>
      <c r="L29" s="82"/>
      <c r="M29" s="82"/>
      <c r="N29" s="82"/>
      <c r="O29" s="82"/>
      <c r="P29" s="82"/>
      <c r="Q29" s="82"/>
      <c r="R29" s="82"/>
      <c r="S29" s="82"/>
      <c r="T29" s="82"/>
      <c r="U29" s="82"/>
      <c r="V29" s="82"/>
      <c r="W29" s="82"/>
    </row>
    <row r="30" spans="1:23" s="83" customFormat="1" ht="32.9" customHeight="1">
      <c r="A30" s="81" t="s">
        <v>280</v>
      </c>
      <c r="B30" s="86" t="s">
        <v>311</v>
      </c>
      <c r="C30" s="81" t="s">
        <v>310</v>
      </c>
      <c r="D30" s="81" t="s">
        <v>64</v>
      </c>
      <c r="E30" s="81" t="s">
        <v>112</v>
      </c>
      <c r="F30" s="81" t="s">
        <v>312</v>
      </c>
      <c r="G30" s="81" t="s">
        <v>292</v>
      </c>
      <c r="H30" s="81" t="s">
        <v>77</v>
      </c>
      <c r="I30" s="82">
        <v>86820000</v>
      </c>
      <c r="J30" s="82">
        <v>86820000</v>
      </c>
      <c r="K30" s="82">
        <v>86820000</v>
      </c>
      <c r="L30" s="82"/>
      <c r="M30" s="82"/>
      <c r="N30" s="82"/>
      <c r="O30" s="82"/>
      <c r="P30" s="82"/>
      <c r="Q30" s="82"/>
      <c r="R30" s="82"/>
      <c r="S30" s="82"/>
      <c r="T30" s="82"/>
      <c r="U30" s="82"/>
      <c r="V30" s="82"/>
      <c r="W30" s="82"/>
    </row>
    <row r="31" spans="1:23" ht="32.9" customHeight="1">
      <c r="A31" s="9"/>
      <c r="B31" s="9"/>
      <c r="C31" s="9" t="s">
        <v>313</v>
      </c>
      <c r="D31" s="9"/>
      <c r="E31" s="9"/>
      <c r="F31" s="9"/>
      <c r="G31" s="9"/>
      <c r="H31" s="9"/>
      <c r="I31" s="17">
        <v>1740000</v>
      </c>
      <c r="J31" s="17">
        <v>1740000</v>
      </c>
      <c r="K31" s="17">
        <v>1740000</v>
      </c>
      <c r="L31" s="17"/>
      <c r="M31" s="17"/>
      <c r="N31" s="17"/>
      <c r="O31" s="17"/>
      <c r="P31" s="17"/>
      <c r="Q31" s="17"/>
      <c r="R31" s="17"/>
      <c r="S31" s="17"/>
      <c r="T31" s="17"/>
      <c r="U31" s="17"/>
      <c r="V31" s="17"/>
      <c r="W31" s="17"/>
    </row>
    <row r="32" spans="1:23" ht="32.9" customHeight="1">
      <c r="A32" s="9" t="s">
        <v>314</v>
      </c>
      <c r="B32" s="61" t="s">
        <v>315</v>
      </c>
      <c r="C32" s="9" t="s">
        <v>313</v>
      </c>
      <c r="D32" s="9" t="s">
        <v>64</v>
      </c>
      <c r="E32" s="81" t="s">
        <v>102</v>
      </c>
      <c r="F32" s="81" t="s">
        <v>309</v>
      </c>
      <c r="G32" s="81" t="s">
        <v>292</v>
      </c>
      <c r="H32" s="9" t="s">
        <v>77</v>
      </c>
      <c r="I32" s="17">
        <v>1740000</v>
      </c>
      <c r="J32" s="17">
        <v>1740000</v>
      </c>
      <c r="K32" s="17">
        <v>1740000</v>
      </c>
      <c r="L32" s="17"/>
      <c r="M32" s="17"/>
      <c r="N32" s="17"/>
      <c r="O32" s="17"/>
      <c r="P32" s="17"/>
      <c r="Q32" s="17"/>
      <c r="R32" s="17"/>
      <c r="S32" s="17"/>
      <c r="T32" s="17"/>
      <c r="U32" s="17"/>
      <c r="V32" s="17"/>
      <c r="W32" s="17"/>
    </row>
    <row r="33" spans="1:23" ht="32.9" customHeight="1">
      <c r="A33" s="9"/>
      <c r="B33" s="9"/>
      <c r="C33" s="9" t="s">
        <v>316</v>
      </c>
      <c r="D33" s="9"/>
      <c r="E33" s="81"/>
      <c r="F33" s="81"/>
      <c r="G33" s="81"/>
      <c r="H33" s="9"/>
      <c r="I33" s="17">
        <v>290000</v>
      </c>
      <c r="J33" s="17">
        <v>290000</v>
      </c>
      <c r="K33" s="17">
        <v>290000</v>
      </c>
      <c r="L33" s="17"/>
      <c r="M33" s="17"/>
      <c r="N33" s="17"/>
      <c r="O33" s="17"/>
      <c r="P33" s="17"/>
      <c r="Q33" s="17"/>
      <c r="R33" s="17"/>
      <c r="S33" s="17"/>
      <c r="T33" s="17"/>
      <c r="U33" s="17"/>
      <c r="V33" s="17"/>
      <c r="W33" s="17"/>
    </row>
    <row r="34" spans="1:23" ht="32.9" customHeight="1">
      <c r="A34" s="9" t="s">
        <v>280</v>
      </c>
      <c r="B34" s="61" t="s">
        <v>317</v>
      </c>
      <c r="C34" s="9" t="s">
        <v>316</v>
      </c>
      <c r="D34" s="9" t="s">
        <v>64</v>
      </c>
      <c r="E34" s="81" t="s">
        <v>104</v>
      </c>
      <c r="F34" s="81" t="s">
        <v>318</v>
      </c>
      <c r="G34" s="81" t="s">
        <v>292</v>
      </c>
      <c r="H34" s="9" t="s">
        <v>77</v>
      </c>
      <c r="I34" s="17">
        <v>290000</v>
      </c>
      <c r="J34" s="17">
        <v>290000</v>
      </c>
      <c r="K34" s="17">
        <v>290000</v>
      </c>
      <c r="L34" s="17"/>
      <c r="M34" s="17"/>
      <c r="N34" s="17"/>
      <c r="O34" s="17"/>
      <c r="P34" s="17"/>
      <c r="Q34" s="17"/>
      <c r="R34" s="17"/>
      <c r="S34" s="17"/>
      <c r="T34" s="17"/>
      <c r="U34" s="17"/>
      <c r="V34" s="17"/>
      <c r="W34" s="17"/>
    </row>
    <row r="35" spans="1:23" ht="32.9" customHeight="1">
      <c r="A35" s="9"/>
      <c r="B35" s="9"/>
      <c r="C35" s="9" t="s">
        <v>319</v>
      </c>
      <c r="D35" s="9"/>
      <c r="E35" s="81"/>
      <c r="F35" s="81"/>
      <c r="G35" s="81"/>
      <c r="H35" s="9"/>
      <c r="I35" s="17">
        <v>11710000</v>
      </c>
      <c r="J35" s="17">
        <v>11710000</v>
      </c>
      <c r="K35" s="17">
        <v>11710000</v>
      </c>
      <c r="L35" s="17"/>
      <c r="M35" s="17"/>
      <c r="N35" s="17"/>
      <c r="O35" s="17"/>
      <c r="P35" s="17"/>
      <c r="Q35" s="17"/>
      <c r="R35" s="17"/>
      <c r="S35" s="17"/>
      <c r="T35" s="17"/>
      <c r="U35" s="17"/>
      <c r="V35" s="17"/>
      <c r="W35" s="17"/>
    </row>
    <row r="36" spans="1:23" ht="32.9" customHeight="1">
      <c r="A36" s="9" t="s">
        <v>280</v>
      </c>
      <c r="B36" s="61" t="s">
        <v>320</v>
      </c>
      <c r="C36" s="9" t="s">
        <v>319</v>
      </c>
      <c r="D36" s="9" t="s">
        <v>64</v>
      </c>
      <c r="E36" s="81" t="s">
        <v>100</v>
      </c>
      <c r="F36" s="81" t="s">
        <v>321</v>
      </c>
      <c r="G36" s="81" t="s">
        <v>292</v>
      </c>
      <c r="H36" s="9" t="s">
        <v>77</v>
      </c>
      <c r="I36" s="17">
        <v>11710000</v>
      </c>
      <c r="J36" s="17">
        <v>11710000</v>
      </c>
      <c r="K36" s="17">
        <v>11710000</v>
      </c>
      <c r="L36" s="17"/>
      <c r="M36" s="17"/>
      <c r="N36" s="17"/>
      <c r="O36" s="17"/>
      <c r="P36" s="17"/>
      <c r="Q36" s="17"/>
      <c r="R36" s="17"/>
      <c r="S36" s="17"/>
      <c r="T36" s="17"/>
      <c r="U36" s="17"/>
      <c r="V36" s="17"/>
      <c r="W36" s="17"/>
    </row>
    <row r="37" spans="1:23" ht="18.75" customHeight="1">
      <c r="A37" s="109" t="s">
        <v>322</v>
      </c>
      <c r="B37" s="110"/>
      <c r="C37" s="110"/>
      <c r="D37" s="110"/>
      <c r="E37" s="110"/>
      <c r="F37" s="110"/>
      <c r="G37" s="110"/>
      <c r="H37" s="111"/>
      <c r="I37" s="17">
        <f>SUM(I8+I10+I13+I15+I17+I19+I21+I23+I25+I27+I29+I31+I33+I35)</f>
        <v>121004187.41</v>
      </c>
      <c r="J37" s="17">
        <f t="shared" ref="J37:N37" si="0">SUM(J8+J10+J13+J15+J17+J19+J21+J23+J25+J27+J29+J31+J33+J35)</f>
        <v>103080000</v>
      </c>
      <c r="K37" s="17">
        <f t="shared" si="0"/>
        <v>103080000</v>
      </c>
      <c r="L37" s="17">
        <f t="shared" si="0"/>
        <v>0</v>
      </c>
      <c r="M37" s="17">
        <f t="shared" si="0"/>
        <v>0</v>
      </c>
      <c r="N37" s="17">
        <f t="shared" si="0"/>
        <v>17924187.41</v>
      </c>
      <c r="O37" s="17"/>
      <c r="P37" s="17"/>
      <c r="Q37" s="17"/>
      <c r="R37" s="17"/>
      <c r="S37" s="17"/>
      <c r="T37" s="17"/>
      <c r="U37" s="17"/>
      <c r="V37" s="17"/>
      <c r="W37" s="17"/>
    </row>
  </sheetData>
  <mergeCells count="28">
    <mergeCell ref="N5:N6"/>
    <mergeCell ref="O5:O6"/>
    <mergeCell ref="P5:P6"/>
    <mergeCell ref="A37:H37"/>
    <mergeCell ref="A4:A6"/>
    <mergeCell ref="B4:B6"/>
    <mergeCell ref="C4:C6"/>
    <mergeCell ref="D4:D6"/>
    <mergeCell ref="E4:E6"/>
    <mergeCell ref="F4:F6"/>
    <mergeCell ref="G4:G6"/>
    <mergeCell ref="H4:H6"/>
    <mergeCell ref="A2:W2"/>
    <mergeCell ref="A3:I3"/>
    <mergeCell ref="J4:M4"/>
    <mergeCell ref="N4:P4"/>
    <mergeCell ref="R4:W4"/>
    <mergeCell ref="Q4:Q6"/>
    <mergeCell ref="R5:R6"/>
    <mergeCell ref="S5:S6"/>
    <mergeCell ref="T5:T6"/>
    <mergeCell ref="U5:U6"/>
    <mergeCell ref="V5:V6"/>
    <mergeCell ref="W5:W6"/>
    <mergeCell ref="J5:K5"/>
    <mergeCell ref="I4:I6"/>
    <mergeCell ref="L5:L6"/>
    <mergeCell ref="M5:M6"/>
  </mergeCells>
  <phoneticPr fontId="24" type="noConversion"/>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sheetPr>
  <dimension ref="A1:J74"/>
  <sheetViews>
    <sheetView showZeros="0" topLeftCell="A67" workbookViewId="0"/>
  </sheetViews>
  <sheetFormatPr defaultColWidth="9.08984375" defaultRowHeight="12" customHeight="1"/>
  <cols>
    <col min="1" max="1" width="34.26953125" customWidth="1"/>
    <col min="2" max="2" width="29" customWidth="1"/>
    <col min="3" max="3" width="17.1796875" customWidth="1"/>
    <col min="4" max="4" width="21" customWidth="1"/>
    <col min="5" max="5" width="23.54296875" customWidth="1"/>
    <col min="6" max="6" width="11.26953125" customWidth="1"/>
    <col min="7" max="7" width="10.26953125" customWidth="1"/>
    <col min="8" max="8" width="9.26953125" customWidth="1"/>
    <col min="9" max="9" width="13.453125" customWidth="1"/>
    <col min="10" max="10" width="27.453125" customWidth="1"/>
  </cols>
  <sheetData>
    <row r="1" spans="1:10" ht="12" customHeight="1">
      <c r="J1" s="58" t="s">
        <v>323</v>
      </c>
    </row>
    <row r="2" spans="1:10" ht="28.5" customHeight="1">
      <c r="A2" s="116" t="s">
        <v>324</v>
      </c>
      <c r="B2" s="97"/>
      <c r="C2" s="97"/>
      <c r="D2" s="97"/>
      <c r="E2" s="97"/>
      <c r="F2" s="117"/>
      <c r="G2" s="97"/>
      <c r="H2" s="117"/>
      <c r="I2" s="117"/>
      <c r="J2" s="97"/>
    </row>
    <row r="3" spans="1:10" ht="15" customHeight="1">
      <c r="A3" s="98" t="str">
        <f>"单位名称："&amp;"玉溪市水利局"</f>
        <v>单位名称：玉溪市水利局</v>
      </c>
      <c r="B3" s="118"/>
      <c r="C3" s="118"/>
      <c r="D3" s="118"/>
      <c r="E3" s="118"/>
      <c r="F3" s="118"/>
      <c r="G3" s="118"/>
      <c r="H3" s="118"/>
    </row>
    <row r="4" spans="1:10" ht="14.25" customHeight="1">
      <c r="A4" s="27" t="s">
        <v>325</v>
      </c>
      <c r="B4" s="27" t="s">
        <v>326</v>
      </c>
      <c r="C4" s="27" t="s">
        <v>327</v>
      </c>
      <c r="D4" s="27" t="s">
        <v>328</v>
      </c>
      <c r="E4" s="27" t="s">
        <v>329</v>
      </c>
      <c r="F4" s="20" t="s">
        <v>330</v>
      </c>
      <c r="G4" s="27" t="s">
        <v>331</v>
      </c>
      <c r="H4" s="20" t="s">
        <v>332</v>
      </c>
      <c r="I4" s="20" t="s">
        <v>333</v>
      </c>
      <c r="J4" s="27" t="s">
        <v>334</v>
      </c>
    </row>
    <row r="5" spans="1:10" ht="14.25" customHeight="1">
      <c r="A5" s="27">
        <v>1</v>
      </c>
      <c r="B5" s="27">
        <v>2</v>
      </c>
      <c r="C5" s="27">
        <v>3</v>
      </c>
      <c r="D5" s="27">
        <v>4</v>
      </c>
      <c r="E5" s="27">
        <v>5</v>
      </c>
      <c r="F5" s="20">
        <v>6</v>
      </c>
      <c r="G5" s="27">
        <v>7</v>
      </c>
      <c r="H5" s="20">
        <v>8</v>
      </c>
      <c r="I5" s="20">
        <v>9</v>
      </c>
      <c r="J5" s="27">
        <v>10</v>
      </c>
    </row>
    <row r="6" spans="1:10" ht="15" customHeight="1">
      <c r="A6" s="9" t="s">
        <v>64</v>
      </c>
      <c r="B6" s="28"/>
      <c r="C6" s="28"/>
      <c r="D6" s="28"/>
      <c r="E6" s="29"/>
      <c r="F6" s="30"/>
      <c r="G6" s="29"/>
      <c r="H6" s="30"/>
      <c r="I6" s="30"/>
      <c r="J6" s="29"/>
    </row>
    <row r="7" spans="1:10" ht="33.75" customHeight="1">
      <c r="A7" s="115" t="s">
        <v>293</v>
      </c>
      <c r="B7" s="115" t="s">
        <v>335</v>
      </c>
      <c r="C7" s="9" t="s">
        <v>336</v>
      </c>
      <c r="D7" s="9" t="s">
        <v>337</v>
      </c>
      <c r="E7" s="9" t="s">
        <v>338</v>
      </c>
      <c r="F7" s="9" t="s">
        <v>339</v>
      </c>
      <c r="G7" s="15" t="s">
        <v>340</v>
      </c>
      <c r="H7" s="9" t="s">
        <v>341</v>
      </c>
      <c r="I7" s="9" t="s">
        <v>342</v>
      </c>
      <c r="J7" s="9" t="s">
        <v>343</v>
      </c>
    </row>
    <row r="8" spans="1:10" ht="33.75" customHeight="1">
      <c r="A8" s="115" t="s">
        <v>293</v>
      </c>
      <c r="B8" s="115" t="s">
        <v>335</v>
      </c>
      <c r="C8" s="9" t="s">
        <v>344</v>
      </c>
      <c r="D8" s="9" t="s">
        <v>345</v>
      </c>
      <c r="E8" s="9" t="s">
        <v>346</v>
      </c>
      <c r="F8" s="9" t="s">
        <v>347</v>
      </c>
      <c r="G8" s="15" t="s">
        <v>348</v>
      </c>
      <c r="H8" s="9" t="s">
        <v>349</v>
      </c>
      <c r="I8" s="9" t="s">
        <v>342</v>
      </c>
      <c r="J8" s="9" t="s">
        <v>350</v>
      </c>
    </row>
    <row r="9" spans="1:10" ht="33.75" customHeight="1">
      <c r="A9" s="115" t="s">
        <v>293</v>
      </c>
      <c r="B9" s="115" t="s">
        <v>335</v>
      </c>
      <c r="C9" s="9" t="s">
        <v>344</v>
      </c>
      <c r="D9" s="9" t="s">
        <v>351</v>
      </c>
      <c r="E9" s="9" t="s">
        <v>352</v>
      </c>
      <c r="F9" s="9" t="s">
        <v>339</v>
      </c>
      <c r="G9" s="15" t="s">
        <v>353</v>
      </c>
      <c r="H9" s="9" t="s">
        <v>354</v>
      </c>
      <c r="I9" s="9" t="s">
        <v>342</v>
      </c>
      <c r="J9" s="9" t="s">
        <v>355</v>
      </c>
    </row>
    <row r="10" spans="1:10" ht="33.75" customHeight="1">
      <c r="A10" s="115" t="s">
        <v>293</v>
      </c>
      <c r="B10" s="115" t="s">
        <v>335</v>
      </c>
      <c r="C10" s="9" t="s">
        <v>344</v>
      </c>
      <c r="D10" s="9" t="s">
        <v>356</v>
      </c>
      <c r="E10" s="9" t="s">
        <v>357</v>
      </c>
      <c r="F10" s="9" t="s">
        <v>339</v>
      </c>
      <c r="G10" s="15" t="s">
        <v>46</v>
      </c>
      <c r="H10" s="9" t="s">
        <v>358</v>
      </c>
      <c r="I10" s="9" t="s">
        <v>342</v>
      </c>
      <c r="J10" s="9" t="s">
        <v>359</v>
      </c>
    </row>
    <row r="11" spans="1:10" ht="33.75" customHeight="1">
      <c r="A11" s="115" t="s">
        <v>293</v>
      </c>
      <c r="B11" s="115" t="s">
        <v>335</v>
      </c>
      <c r="C11" s="9" t="s">
        <v>360</v>
      </c>
      <c r="D11" s="9" t="s">
        <v>361</v>
      </c>
      <c r="E11" s="9" t="s">
        <v>362</v>
      </c>
      <c r="F11" s="9" t="s">
        <v>347</v>
      </c>
      <c r="G11" s="15" t="s">
        <v>363</v>
      </c>
      <c r="H11" s="9" t="s">
        <v>354</v>
      </c>
      <c r="I11" s="9" t="s">
        <v>342</v>
      </c>
      <c r="J11" s="9" t="s">
        <v>364</v>
      </c>
    </row>
    <row r="12" spans="1:10" ht="33.75" customHeight="1">
      <c r="A12" s="115" t="s">
        <v>313</v>
      </c>
      <c r="B12" s="115" t="s">
        <v>365</v>
      </c>
      <c r="C12" s="9" t="s">
        <v>336</v>
      </c>
      <c r="D12" s="9" t="s">
        <v>337</v>
      </c>
      <c r="E12" s="9" t="s">
        <v>366</v>
      </c>
      <c r="F12" s="9" t="s">
        <v>339</v>
      </c>
      <c r="G12" s="15" t="s">
        <v>45</v>
      </c>
      <c r="H12" s="9" t="s">
        <v>367</v>
      </c>
      <c r="I12" s="9" t="s">
        <v>342</v>
      </c>
      <c r="J12" s="9" t="s">
        <v>368</v>
      </c>
    </row>
    <row r="13" spans="1:10" ht="33.75" customHeight="1">
      <c r="A13" s="115" t="s">
        <v>313</v>
      </c>
      <c r="B13" s="115" t="s">
        <v>365</v>
      </c>
      <c r="C13" s="9" t="s">
        <v>336</v>
      </c>
      <c r="D13" s="9" t="s">
        <v>369</v>
      </c>
      <c r="E13" s="9" t="s">
        <v>370</v>
      </c>
      <c r="F13" s="9" t="s">
        <v>339</v>
      </c>
      <c r="G13" s="15" t="s">
        <v>371</v>
      </c>
      <c r="H13" s="9"/>
      <c r="I13" s="9" t="s">
        <v>372</v>
      </c>
      <c r="J13" s="9" t="s">
        <v>373</v>
      </c>
    </row>
    <row r="14" spans="1:10" ht="33.75" customHeight="1">
      <c r="A14" s="115" t="s">
        <v>313</v>
      </c>
      <c r="B14" s="115" t="s">
        <v>365</v>
      </c>
      <c r="C14" s="9" t="s">
        <v>336</v>
      </c>
      <c r="D14" s="9" t="s">
        <v>374</v>
      </c>
      <c r="E14" s="9" t="s">
        <v>375</v>
      </c>
      <c r="F14" s="9" t="s">
        <v>347</v>
      </c>
      <c r="G14" s="15" t="s">
        <v>376</v>
      </c>
      <c r="H14" s="9" t="s">
        <v>354</v>
      </c>
      <c r="I14" s="9" t="s">
        <v>342</v>
      </c>
      <c r="J14" s="9" t="s">
        <v>377</v>
      </c>
    </row>
    <row r="15" spans="1:10" ht="33.75" customHeight="1">
      <c r="A15" s="115" t="s">
        <v>313</v>
      </c>
      <c r="B15" s="115" t="s">
        <v>365</v>
      </c>
      <c r="C15" s="9" t="s">
        <v>344</v>
      </c>
      <c r="D15" s="9" t="s">
        <v>356</v>
      </c>
      <c r="E15" s="9" t="s">
        <v>378</v>
      </c>
      <c r="F15" s="9" t="s">
        <v>339</v>
      </c>
      <c r="G15" s="15" t="s">
        <v>379</v>
      </c>
      <c r="H15" s="9" t="s">
        <v>380</v>
      </c>
      <c r="I15" s="9" t="s">
        <v>342</v>
      </c>
      <c r="J15" s="9" t="s">
        <v>381</v>
      </c>
    </row>
    <row r="16" spans="1:10" ht="33.75" customHeight="1">
      <c r="A16" s="115" t="s">
        <v>313</v>
      </c>
      <c r="B16" s="115" t="s">
        <v>365</v>
      </c>
      <c r="C16" s="9" t="s">
        <v>360</v>
      </c>
      <c r="D16" s="9" t="s">
        <v>361</v>
      </c>
      <c r="E16" s="9" t="s">
        <v>382</v>
      </c>
      <c r="F16" s="9" t="s">
        <v>347</v>
      </c>
      <c r="G16" s="15" t="s">
        <v>363</v>
      </c>
      <c r="H16" s="9" t="s">
        <v>354</v>
      </c>
      <c r="I16" s="9" t="s">
        <v>342</v>
      </c>
      <c r="J16" s="9" t="s">
        <v>383</v>
      </c>
    </row>
    <row r="17" spans="1:10" ht="33.75" customHeight="1">
      <c r="A17" s="115" t="s">
        <v>290</v>
      </c>
      <c r="B17" s="115" t="s">
        <v>384</v>
      </c>
      <c r="C17" s="9" t="s">
        <v>336</v>
      </c>
      <c r="D17" s="9" t="s">
        <v>337</v>
      </c>
      <c r="E17" s="9" t="s">
        <v>385</v>
      </c>
      <c r="F17" s="9" t="s">
        <v>347</v>
      </c>
      <c r="G17" s="15" t="s">
        <v>386</v>
      </c>
      <c r="H17" s="9" t="s">
        <v>387</v>
      </c>
      <c r="I17" s="9" t="s">
        <v>342</v>
      </c>
      <c r="J17" s="9" t="s">
        <v>388</v>
      </c>
    </row>
    <row r="18" spans="1:10" ht="33.75" customHeight="1">
      <c r="A18" s="115" t="s">
        <v>290</v>
      </c>
      <c r="B18" s="115" t="s">
        <v>384</v>
      </c>
      <c r="C18" s="9" t="s">
        <v>336</v>
      </c>
      <c r="D18" s="9" t="s">
        <v>337</v>
      </c>
      <c r="E18" s="9" t="s">
        <v>389</v>
      </c>
      <c r="F18" s="9" t="s">
        <v>339</v>
      </c>
      <c r="G18" s="15" t="s">
        <v>390</v>
      </c>
      <c r="H18" s="9" t="s">
        <v>391</v>
      </c>
      <c r="I18" s="9" t="s">
        <v>342</v>
      </c>
      <c r="J18" s="9" t="s">
        <v>392</v>
      </c>
    </row>
    <row r="19" spans="1:10" ht="33.75" customHeight="1">
      <c r="A19" s="115" t="s">
        <v>290</v>
      </c>
      <c r="B19" s="115" t="s">
        <v>384</v>
      </c>
      <c r="C19" s="9" t="s">
        <v>336</v>
      </c>
      <c r="D19" s="9" t="s">
        <v>374</v>
      </c>
      <c r="E19" s="9" t="s">
        <v>393</v>
      </c>
      <c r="F19" s="9" t="s">
        <v>339</v>
      </c>
      <c r="G19" s="15" t="s">
        <v>394</v>
      </c>
      <c r="H19" s="9" t="s">
        <v>354</v>
      </c>
      <c r="I19" s="9" t="s">
        <v>342</v>
      </c>
      <c r="J19" s="9" t="s">
        <v>395</v>
      </c>
    </row>
    <row r="20" spans="1:10" ht="33.75" customHeight="1">
      <c r="A20" s="115" t="s">
        <v>290</v>
      </c>
      <c r="B20" s="115" t="s">
        <v>384</v>
      </c>
      <c r="C20" s="9" t="s">
        <v>344</v>
      </c>
      <c r="D20" s="9" t="s">
        <v>356</v>
      </c>
      <c r="E20" s="9" t="s">
        <v>396</v>
      </c>
      <c r="F20" s="9" t="s">
        <v>339</v>
      </c>
      <c r="G20" s="15" t="s">
        <v>46</v>
      </c>
      <c r="H20" s="9" t="s">
        <v>358</v>
      </c>
      <c r="I20" s="9" t="s">
        <v>342</v>
      </c>
      <c r="J20" s="9" t="s">
        <v>397</v>
      </c>
    </row>
    <row r="21" spans="1:10" ht="33.75" customHeight="1">
      <c r="A21" s="115" t="s">
        <v>290</v>
      </c>
      <c r="B21" s="115" t="s">
        <v>384</v>
      </c>
      <c r="C21" s="9" t="s">
        <v>344</v>
      </c>
      <c r="D21" s="9" t="s">
        <v>398</v>
      </c>
      <c r="E21" s="9" t="s">
        <v>399</v>
      </c>
      <c r="F21" s="9" t="s">
        <v>339</v>
      </c>
      <c r="G21" s="15" t="s">
        <v>400</v>
      </c>
      <c r="H21" s="9"/>
      <c r="I21" s="9" t="s">
        <v>372</v>
      </c>
      <c r="J21" s="9" t="s">
        <v>401</v>
      </c>
    </row>
    <row r="22" spans="1:10" ht="33.75" customHeight="1">
      <c r="A22" s="115" t="s">
        <v>290</v>
      </c>
      <c r="B22" s="115" t="s">
        <v>384</v>
      </c>
      <c r="C22" s="9" t="s">
        <v>360</v>
      </c>
      <c r="D22" s="9" t="s">
        <v>361</v>
      </c>
      <c r="E22" s="9" t="s">
        <v>402</v>
      </c>
      <c r="F22" s="9" t="s">
        <v>347</v>
      </c>
      <c r="G22" s="15" t="s">
        <v>363</v>
      </c>
      <c r="H22" s="9" t="s">
        <v>354</v>
      </c>
      <c r="I22" s="9" t="s">
        <v>342</v>
      </c>
      <c r="J22" s="9" t="s">
        <v>403</v>
      </c>
    </row>
    <row r="23" spans="1:10" ht="33.75" customHeight="1">
      <c r="A23" s="115" t="s">
        <v>279</v>
      </c>
      <c r="B23" s="115" t="s">
        <v>404</v>
      </c>
      <c r="C23" s="9" t="s">
        <v>336</v>
      </c>
      <c r="D23" s="9" t="s">
        <v>337</v>
      </c>
      <c r="E23" s="9" t="s">
        <v>405</v>
      </c>
      <c r="F23" s="9" t="s">
        <v>347</v>
      </c>
      <c r="G23" s="15" t="s">
        <v>47</v>
      </c>
      <c r="H23" s="9" t="s">
        <v>406</v>
      </c>
      <c r="I23" s="9" t="s">
        <v>342</v>
      </c>
      <c r="J23" s="9" t="s">
        <v>407</v>
      </c>
    </row>
    <row r="24" spans="1:10" ht="33.75" customHeight="1">
      <c r="A24" s="115" t="s">
        <v>279</v>
      </c>
      <c r="B24" s="115" t="s">
        <v>404</v>
      </c>
      <c r="C24" s="9" t="s">
        <v>336</v>
      </c>
      <c r="D24" s="9" t="s">
        <v>337</v>
      </c>
      <c r="E24" s="9" t="s">
        <v>408</v>
      </c>
      <c r="F24" s="9" t="s">
        <v>347</v>
      </c>
      <c r="G24" s="15" t="s">
        <v>55</v>
      </c>
      <c r="H24" s="9" t="s">
        <v>406</v>
      </c>
      <c r="I24" s="9" t="s">
        <v>342</v>
      </c>
      <c r="J24" s="9" t="s">
        <v>409</v>
      </c>
    </row>
    <row r="25" spans="1:10" ht="33.75" customHeight="1">
      <c r="A25" s="115" t="s">
        <v>279</v>
      </c>
      <c r="B25" s="115" t="s">
        <v>404</v>
      </c>
      <c r="C25" s="9" t="s">
        <v>336</v>
      </c>
      <c r="D25" s="9" t="s">
        <v>337</v>
      </c>
      <c r="E25" s="9" t="s">
        <v>410</v>
      </c>
      <c r="F25" s="9" t="s">
        <v>347</v>
      </c>
      <c r="G25" s="15" t="s">
        <v>47</v>
      </c>
      <c r="H25" s="9" t="s">
        <v>406</v>
      </c>
      <c r="I25" s="9" t="s">
        <v>342</v>
      </c>
      <c r="J25" s="9" t="s">
        <v>411</v>
      </c>
    </row>
    <row r="26" spans="1:10" ht="33.75" customHeight="1">
      <c r="A26" s="115" t="s">
        <v>279</v>
      </c>
      <c r="B26" s="115" t="s">
        <v>404</v>
      </c>
      <c r="C26" s="9" t="s">
        <v>336</v>
      </c>
      <c r="D26" s="9" t="s">
        <v>369</v>
      </c>
      <c r="E26" s="9" t="s">
        <v>412</v>
      </c>
      <c r="F26" s="9" t="s">
        <v>339</v>
      </c>
      <c r="G26" s="15" t="s">
        <v>394</v>
      </c>
      <c r="H26" s="9" t="s">
        <v>354</v>
      </c>
      <c r="I26" s="9" t="s">
        <v>342</v>
      </c>
      <c r="J26" s="9" t="s">
        <v>413</v>
      </c>
    </row>
    <row r="27" spans="1:10" ht="33.75" customHeight="1">
      <c r="A27" s="115" t="s">
        <v>279</v>
      </c>
      <c r="B27" s="115" t="s">
        <v>404</v>
      </c>
      <c r="C27" s="9" t="s">
        <v>344</v>
      </c>
      <c r="D27" s="9" t="s">
        <v>351</v>
      </c>
      <c r="E27" s="9" t="s">
        <v>414</v>
      </c>
      <c r="F27" s="9" t="s">
        <v>339</v>
      </c>
      <c r="G27" s="15" t="s">
        <v>394</v>
      </c>
      <c r="H27" s="9" t="s">
        <v>354</v>
      </c>
      <c r="I27" s="9" t="s">
        <v>342</v>
      </c>
      <c r="J27" s="9" t="s">
        <v>415</v>
      </c>
    </row>
    <row r="28" spans="1:10" ht="33.75" customHeight="1">
      <c r="A28" s="115" t="s">
        <v>279</v>
      </c>
      <c r="B28" s="115" t="s">
        <v>404</v>
      </c>
      <c r="C28" s="9" t="s">
        <v>360</v>
      </c>
      <c r="D28" s="9" t="s">
        <v>361</v>
      </c>
      <c r="E28" s="9" t="s">
        <v>361</v>
      </c>
      <c r="F28" s="9" t="s">
        <v>347</v>
      </c>
      <c r="G28" s="15" t="s">
        <v>363</v>
      </c>
      <c r="H28" s="9" t="s">
        <v>354</v>
      </c>
      <c r="I28" s="9" t="s">
        <v>342</v>
      </c>
      <c r="J28" s="9" t="s">
        <v>416</v>
      </c>
    </row>
    <row r="29" spans="1:10" ht="33.75" customHeight="1">
      <c r="A29" s="115" t="s">
        <v>283</v>
      </c>
      <c r="B29" s="115" t="s">
        <v>417</v>
      </c>
      <c r="C29" s="9" t="s">
        <v>336</v>
      </c>
      <c r="D29" s="9" t="s">
        <v>337</v>
      </c>
      <c r="E29" s="9" t="s">
        <v>418</v>
      </c>
      <c r="F29" s="9" t="s">
        <v>339</v>
      </c>
      <c r="G29" s="15" t="s">
        <v>419</v>
      </c>
      <c r="H29" s="9" t="s">
        <v>367</v>
      </c>
      <c r="I29" s="9" t="s">
        <v>342</v>
      </c>
      <c r="J29" s="9" t="s">
        <v>420</v>
      </c>
    </row>
    <row r="30" spans="1:10" ht="33.75" customHeight="1">
      <c r="A30" s="115" t="s">
        <v>283</v>
      </c>
      <c r="B30" s="115" t="s">
        <v>417</v>
      </c>
      <c r="C30" s="9" t="s">
        <v>336</v>
      </c>
      <c r="D30" s="9" t="s">
        <v>337</v>
      </c>
      <c r="E30" s="9" t="s">
        <v>421</v>
      </c>
      <c r="F30" s="9" t="s">
        <v>339</v>
      </c>
      <c r="G30" s="15" t="s">
        <v>422</v>
      </c>
      <c r="H30" s="9" t="s">
        <v>423</v>
      </c>
      <c r="I30" s="9" t="s">
        <v>342</v>
      </c>
      <c r="J30" s="9" t="s">
        <v>424</v>
      </c>
    </row>
    <row r="31" spans="1:10" ht="33.75" customHeight="1">
      <c r="A31" s="115" t="s">
        <v>283</v>
      </c>
      <c r="B31" s="115" t="s">
        <v>417</v>
      </c>
      <c r="C31" s="9" t="s">
        <v>336</v>
      </c>
      <c r="D31" s="9" t="s">
        <v>337</v>
      </c>
      <c r="E31" s="9" t="s">
        <v>425</v>
      </c>
      <c r="F31" s="9" t="s">
        <v>339</v>
      </c>
      <c r="G31" s="15" t="s">
        <v>422</v>
      </c>
      <c r="H31" s="9" t="s">
        <v>367</v>
      </c>
      <c r="I31" s="9" t="s">
        <v>342</v>
      </c>
      <c r="J31" s="9" t="s">
        <v>426</v>
      </c>
    </row>
    <row r="32" spans="1:10" ht="33.75" customHeight="1">
      <c r="A32" s="115" t="s">
        <v>283</v>
      </c>
      <c r="B32" s="115" t="s">
        <v>417</v>
      </c>
      <c r="C32" s="9" t="s">
        <v>336</v>
      </c>
      <c r="D32" s="9" t="s">
        <v>337</v>
      </c>
      <c r="E32" s="9" t="s">
        <v>427</v>
      </c>
      <c r="F32" s="9" t="s">
        <v>339</v>
      </c>
      <c r="G32" s="15" t="s">
        <v>422</v>
      </c>
      <c r="H32" s="9" t="s">
        <v>367</v>
      </c>
      <c r="I32" s="9" t="s">
        <v>342</v>
      </c>
      <c r="J32" s="9" t="s">
        <v>428</v>
      </c>
    </row>
    <row r="33" spans="1:10" ht="33.75" customHeight="1">
      <c r="A33" s="115" t="s">
        <v>283</v>
      </c>
      <c r="B33" s="115" t="s">
        <v>417</v>
      </c>
      <c r="C33" s="9" t="s">
        <v>336</v>
      </c>
      <c r="D33" s="9" t="s">
        <v>337</v>
      </c>
      <c r="E33" s="9" t="s">
        <v>429</v>
      </c>
      <c r="F33" s="9" t="s">
        <v>339</v>
      </c>
      <c r="G33" s="15" t="s">
        <v>422</v>
      </c>
      <c r="H33" s="9" t="s">
        <v>423</v>
      </c>
      <c r="I33" s="9" t="s">
        <v>342</v>
      </c>
      <c r="J33" s="9" t="s">
        <v>430</v>
      </c>
    </row>
    <row r="34" spans="1:10" ht="33.75" customHeight="1">
      <c r="A34" s="115" t="s">
        <v>283</v>
      </c>
      <c r="B34" s="115" t="s">
        <v>417</v>
      </c>
      <c r="C34" s="9" t="s">
        <v>336</v>
      </c>
      <c r="D34" s="9" t="s">
        <v>337</v>
      </c>
      <c r="E34" s="9" t="s">
        <v>431</v>
      </c>
      <c r="F34" s="9" t="s">
        <v>339</v>
      </c>
      <c r="G34" s="15" t="s">
        <v>45</v>
      </c>
      <c r="H34" s="9" t="s">
        <v>406</v>
      </c>
      <c r="I34" s="9" t="s">
        <v>342</v>
      </c>
      <c r="J34" s="9" t="s">
        <v>432</v>
      </c>
    </row>
    <row r="35" spans="1:10" ht="33.75" customHeight="1">
      <c r="A35" s="115" t="s">
        <v>283</v>
      </c>
      <c r="B35" s="115" t="s">
        <v>417</v>
      </c>
      <c r="C35" s="9" t="s">
        <v>336</v>
      </c>
      <c r="D35" s="9" t="s">
        <v>369</v>
      </c>
      <c r="E35" s="9" t="s">
        <v>433</v>
      </c>
      <c r="F35" s="9" t="s">
        <v>339</v>
      </c>
      <c r="G35" s="15" t="s">
        <v>394</v>
      </c>
      <c r="H35" s="9" t="s">
        <v>354</v>
      </c>
      <c r="I35" s="9" t="s">
        <v>342</v>
      </c>
      <c r="J35" s="9" t="s">
        <v>434</v>
      </c>
    </row>
    <row r="36" spans="1:10" ht="33.75" customHeight="1">
      <c r="A36" s="115" t="s">
        <v>283</v>
      </c>
      <c r="B36" s="115" t="s">
        <v>417</v>
      </c>
      <c r="C36" s="9" t="s">
        <v>344</v>
      </c>
      <c r="D36" s="9" t="s">
        <v>351</v>
      </c>
      <c r="E36" s="9" t="s">
        <v>435</v>
      </c>
      <c r="F36" s="9" t="s">
        <v>339</v>
      </c>
      <c r="G36" s="15" t="s">
        <v>394</v>
      </c>
      <c r="H36" s="9" t="s">
        <v>354</v>
      </c>
      <c r="I36" s="9" t="s">
        <v>342</v>
      </c>
      <c r="J36" s="9" t="s">
        <v>436</v>
      </c>
    </row>
    <row r="37" spans="1:10" ht="33.75" customHeight="1">
      <c r="A37" s="115" t="s">
        <v>283</v>
      </c>
      <c r="B37" s="115" t="s">
        <v>417</v>
      </c>
      <c r="C37" s="9" t="s">
        <v>344</v>
      </c>
      <c r="D37" s="9" t="s">
        <v>351</v>
      </c>
      <c r="E37" s="9" t="s">
        <v>437</v>
      </c>
      <c r="F37" s="9" t="s">
        <v>339</v>
      </c>
      <c r="G37" s="15" t="s">
        <v>400</v>
      </c>
      <c r="H37" s="9"/>
      <c r="I37" s="9" t="s">
        <v>372</v>
      </c>
      <c r="J37" s="9" t="s">
        <v>438</v>
      </c>
    </row>
    <row r="38" spans="1:10" ht="33.75" customHeight="1">
      <c r="A38" s="115" t="s">
        <v>283</v>
      </c>
      <c r="B38" s="115" t="s">
        <v>417</v>
      </c>
      <c r="C38" s="9" t="s">
        <v>360</v>
      </c>
      <c r="D38" s="9" t="s">
        <v>361</v>
      </c>
      <c r="E38" s="9" t="s">
        <v>439</v>
      </c>
      <c r="F38" s="9" t="s">
        <v>347</v>
      </c>
      <c r="G38" s="15" t="s">
        <v>363</v>
      </c>
      <c r="H38" s="9" t="s">
        <v>354</v>
      </c>
      <c r="I38" s="9" t="s">
        <v>342</v>
      </c>
      <c r="J38" s="9" t="s">
        <v>440</v>
      </c>
    </row>
    <row r="39" spans="1:10" ht="33.75" customHeight="1">
      <c r="A39" s="115" t="s">
        <v>316</v>
      </c>
      <c r="B39" s="115" t="s">
        <v>441</v>
      </c>
      <c r="C39" s="9" t="s">
        <v>336</v>
      </c>
      <c r="D39" s="9" t="s">
        <v>337</v>
      </c>
      <c r="E39" s="9" t="s">
        <v>442</v>
      </c>
      <c r="F39" s="9" t="s">
        <v>339</v>
      </c>
      <c r="G39" s="15" t="s">
        <v>394</v>
      </c>
      <c r="H39" s="9" t="s">
        <v>354</v>
      </c>
      <c r="I39" s="9" t="s">
        <v>342</v>
      </c>
      <c r="J39" s="9" t="s">
        <v>443</v>
      </c>
    </row>
    <row r="40" spans="1:10" ht="33.75" customHeight="1">
      <c r="A40" s="115" t="s">
        <v>316</v>
      </c>
      <c r="B40" s="115" t="s">
        <v>441</v>
      </c>
      <c r="C40" s="9" t="s">
        <v>336</v>
      </c>
      <c r="D40" s="9" t="s">
        <v>374</v>
      </c>
      <c r="E40" s="9" t="s">
        <v>444</v>
      </c>
      <c r="F40" s="9" t="s">
        <v>339</v>
      </c>
      <c r="G40" s="15" t="s">
        <v>394</v>
      </c>
      <c r="H40" s="9" t="s">
        <v>354</v>
      </c>
      <c r="I40" s="9" t="s">
        <v>342</v>
      </c>
      <c r="J40" s="9" t="s">
        <v>445</v>
      </c>
    </row>
    <row r="41" spans="1:10" ht="33.75" customHeight="1">
      <c r="A41" s="115" t="s">
        <v>316</v>
      </c>
      <c r="B41" s="115" t="s">
        <v>441</v>
      </c>
      <c r="C41" s="9" t="s">
        <v>344</v>
      </c>
      <c r="D41" s="9" t="s">
        <v>345</v>
      </c>
      <c r="E41" s="9" t="s">
        <v>446</v>
      </c>
      <c r="F41" s="9" t="s">
        <v>339</v>
      </c>
      <c r="G41" s="15" t="s">
        <v>394</v>
      </c>
      <c r="H41" s="9" t="s">
        <v>354</v>
      </c>
      <c r="I41" s="9" t="s">
        <v>342</v>
      </c>
      <c r="J41" s="9" t="s">
        <v>447</v>
      </c>
    </row>
    <row r="42" spans="1:10" ht="33.75" customHeight="1">
      <c r="A42" s="115" t="s">
        <v>316</v>
      </c>
      <c r="B42" s="115" t="s">
        <v>441</v>
      </c>
      <c r="C42" s="9" t="s">
        <v>344</v>
      </c>
      <c r="D42" s="9" t="s">
        <v>351</v>
      </c>
      <c r="E42" s="9" t="s">
        <v>448</v>
      </c>
      <c r="F42" s="9" t="s">
        <v>339</v>
      </c>
      <c r="G42" s="15" t="s">
        <v>400</v>
      </c>
      <c r="H42" s="9"/>
      <c r="I42" s="9" t="s">
        <v>372</v>
      </c>
      <c r="J42" s="9" t="s">
        <v>449</v>
      </c>
    </row>
    <row r="43" spans="1:10" ht="33.75" customHeight="1">
      <c r="A43" s="115" t="s">
        <v>316</v>
      </c>
      <c r="B43" s="115" t="s">
        <v>441</v>
      </c>
      <c r="C43" s="9" t="s">
        <v>360</v>
      </c>
      <c r="D43" s="9" t="s">
        <v>361</v>
      </c>
      <c r="E43" s="9" t="s">
        <v>450</v>
      </c>
      <c r="F43" s="9" t="s">
        <v>347</v>
      </c>
      <c r="G43" s="15" t="s">
        <v>451</v>
      </c>
      <c r="H43" s="9" t="s">
        <v>354</v>
      </c>
      <c r="I43" s="9" t="s">
        <v>342</v>
      </c>
      <c r="J43" s="9" t="s">
        <v>452</v>
      </c>
    </row>
    <row r="44" spans="1:10" ht="33.75" customHeight="1">
      <c r="A44" s="115" t="s">
        <v>310</v>
      </c>
      <c r="B44" s="115" t="s">
        <v>453</v>
      </c>
      <c r="C44" s="9" t="s">
        <v>336</v>
      </c>
      <c r="D44" s="9" t="s">
        <v>337</v>
      </c>
      <c r="E44" s="9" t="s">
        <v>454</v>
      </c>
      <c r="F44" s="9" t="s">
        <v>339</v>
      </c>
      <c r="G44" s="15" t="s">
        <v>52</v>
      </c>
      <c r="H44" s="9" t="s">
        <v>367</v>
      </c>
      <c r="I44" s="9" t="s">
        <v>342</v>
      </c>
      <c r="J44" s="9" t="s">
        <v>455</v>
      </c>
    </row>
    <row r="45" spans="1:10" ht="33.75" customHeight="1">
      <c r="A45" s="115" t="s">
        <v>310</v>
      </c>
      <c r="B45" s="115" t="s">
        <v>453</v>
      </c>
      <c r="C45" s="9" t="s">
        <v>336</v>
      </c>
      <c r="D45" s="9" t="s">
        <v>337</v>
      </c>
      <c r="E45" s="9" t="s">
        <v>456</v>
      </c>
      <c r="F45" s="9" t="s">
        <v>347</v>
      </c>
      <c r="G45" s="15" t="s">
        <v>457</v>
      </c>
      <c r="H45" s="9" t="s">
        <v>458</v>
      </c>
      <c r="I45" s="9" t="s">
        <v>342</v>
      </c>
      <c r="J45" s="9" t="s">
        <v>459</v>
      </c>
    </row>
    <row r="46" spans="1:10" ht="33.75" customHeight="1">
      <c r="A46" s="115" t="s">
        <v>310</v>
      </c>
      <c r="B46" s="115" t="s">
        <v>453</v>
      </c>
      <c r="C46" s="9" t="s">
        <v>336</v>
      </c>
      <c r="D46" s="9" t="s">
        <v>337</v>
      </c>
      <c r="E46" s="9" t="s">
        <v>460</v>
      </c>
      <c r="F46" s="9" t="s">
        <v>347</v>
      </c>
      <c r="G46" s="15" t="s">
        <v>461</v>
      </c>
      <c r="H46" s="9" t="s">
        <v>462</v>
      </c>
      <c r="I46" s="9" t="s">
        <v>342</v>
      </c>
      <c r="J46" s="9" t="s">
        <v>463</v>
      </c>
    </row>
    <row r="47" spans="1:10" ht="33.75" customHeight="1">
      <c r="A47" s="115" t="s">
        <v>310</v>
      </c>
      <c r="B47" s="115" t="s">
        <v>453</v>
      </c>
      <c r="C47" s="9" t="s">
        <v>336</v>
      </c>
      <c r="D47" s="9" t="s">
        <v>337</v>
      </c>
      <c r="E47" s="9" t="s">
        <v>464</v>
      </c>
      <c r="F47" s="9" t="s">
        <v>339</v>
      </c>
      <c r="G47" s="15" t="s">
        <v>52</v>
      </c>
      <c r="H47" s="9" t="s">
        <v>367</v>
      </c>
      <c r="I47" s="9" t="s">
        <v>342</v>
      </c>
      <c r="J47" s="9" t="s">
        <v>465</v>
      </c>
    </row>
    <row r="48" spans="1:10" ht="33.75" customHeight="1">
      <c r="A48" s="115" t="s">
        <v>310</v>
      </c>
      <c r="B48" s="115" t="s">
        <v>453</v>
      </c>
      <c r="C48" s="9" t="s">
        <v>336</v>
      </c>
      <c r="D48" s="9" t="s">
        <v>369</v>
      </c>
      <c r="E48" s="9" t="s">
        <v>466</v>
      </c>
      <c r="F48" s="9" t="s">
        <v>339</v>
      </c>
      <c r="G48" s="15" t="s">
        <v>394</v>
      </c>
      <c r="H48" s="9" t="s">
        <v>354</v>
      </c>
      <c r="I48" s="9" t="s">
        <v>342</v>
      </c>
      <c r="J48" s="9" t="s">
        <v>467</v>
      </c>
    </row>
    <row r="49" spans="1:10" ht="33.75" customHeight="1">
      <c r="A49" s="115" t="s">
        <v>310</v>
      </c>
      <c r="B49" s="115" t="s">
        <v>453</v>
      </c>
      <c r="C49" s="9" t="s">
        <v>336</v>
      </c>
      <c r="D49" s="9" t="s">
        <v>369</v>
      </c>
      <c r="E49" s="9" t="s">
        <v>468</v>
      </c>
      <c r="F49" s="9" t="s">
        <v>339</v>
      </c>
      <c r="G49" s="15" t="s">
        <v>394</v>
      </c>
      <c r="H49" s="9" t="s">
        <v>354</v>
      </c>
      <c r="I49" s="9" t="s">
        <v>342</v>
      </c>
      <c r="J49" s="9" t="s">
        <v>469</v>
      </c>
    </row>
    <row r="50" spans="1:10" ht="33.75" customHeight="1">
      <c r="A50" s="115" t="s">
        <v>310</v>
      </c>
      <c r="B50" s="115" t="s">
        <v>453</v>
      </c>
      <c r="C50" s="9" t="s">
        <v>336</v>
      </c>
      <c r="D50" s="9" t="s">
        <v>369</v>
      </c>
      <c r="E50" s="9" t="s">
        <v>370</v>
      </c>
      <c r="F50" s="9" t="s">
        <v>339</v>
      </c>
      <c r="G50" s="15" t="s">
        <v>371</v>
      </c>
      <c r="H50" s="9"/>
      <c r="I50" s="9" t="s">
        <v>372</v>
      </c>
      <c r="J50" s="9" t="s">
        <v>373</v>
      </c>
    </row>
    <row r="51" spans="1:10" ht="33.75" customHeight="1">
      <c r="A51" s="115" t="s">
        <v>310</v>
      </c>
      <c r="B51" s="115" t="s">
        <v>453</v>
      </c>
      <c r="C51" s="9" t="s">
        <v>336</v>
      </c>
      <c r="D51" s="9" t="s">
        <v>374</v>
      </c>
      <c r="E51" s="9" t="s">
        <v>470</v>
      </c>
      <c r="F51" s="9" t="s">
        <v>347</v>
      </c>
      <c r="G51" s="15" t="s">
        <v>376</v>
      </c>
      <c r="H51" s="9" t="s">
        <v>354</v>
      </c>
      <c r="I51" s="9" t="s">
        <v>342</v>
      </c>
      <c r="J51" s="9" t="s">
        <v>377</v>
      </c>
    </row>
    <row r="52" spans="1:10" ht="33.75" customHeight="1">
      <c r="A52" s="115" t="s">
        <v>310</v>
      </c>
      <c r="B52" s="115" t="s">
        <v>453</v>
      </c>
      <c r="C52" s="9" t="s">
        <v>336</v>
      </c>
      <c r="D52" s="9" t="s">
        <v>374</v>
      </c>
      <c r="E52" s="9" t="s">
        <v>471</v>
      </c>
      <c r="F52" s="9" t="s">
        <v>339</v>
      </c>
      <c r="G52" s="15" t="s">
        <v>394</v>
      </c>
      <c r="H52" s="9" t="s">
        <v>354</v>
      </c>
      <c r="I52" s="9" t="s">
        <v>342</v>
      </c>
      <c r="J52" s="9" t="s">
        <v>472</v>
      </c>
    </row>
    <row r="53" spans="1:10" ht="33.75" customHeight="1">
      <c r="A53" s="115" t="s">
        <v>310</v>
      </c>
      <c r="B53" s="115" t="s">
        <v>453</v>
      </c>
      <c r="C53" s="9" t="s">
        <v>344</v>
      </c>
      <c r="D53" s="9" t="s">
        <v>351</v>
      </c>
      <c r="E53" s="9" t="s">
        <v>473</v>
      </c>
      <c r="F53" s="9" t="s">
        <v>347</v>
      </c>
      <c r="G53" s="15" t="s">
        <v>474</v>
      </c>
      <c r="H53" s="9" t="s">
        <v>475</v>
      </c>
      <c r="I53" s="9" t="s">
        <v>342</v>
      </c>
      <c r="J53" s="9" t="s">
        <v>476</v>
      </c>
    </row>
    <row r="54" spans="1:10" ht="33.75" customHeight="1">
      <c r="A54" s="115" t="s">
        <v>310</v>
      </c>
      <c r="B54" s="115" t="s">
        <v>453</v>
      </c>
      <c r="C54" s="9" t="s">
        <v>344</v>
      </c>
      <c r="D54" s="9" t="s">
        <v>351</v>
      </c>
      <c r="E54" s="9" t="s">
        <v>477</v>
      </c>
      <c r="F54" s="9" t="s">
        <v>347</v>
      </c>
      <c r="G54" s="15" t="s">
        <v>478</v>
      </c>
      <c r="H54" s="9" t="s">
        <v>475</v>
      </c>
      <c r="I54" s="9" t="s">
        <v>342</v>
      </c>
      <c r="J54" s="9" t="s">
        <v>479</v>
      </c>
    </row>
    <row r="55" spans="1:10" ht="33.75" customHeight="1">
      <c r="A55" s="115" t="s">
        <v>310</v>
      </c>
      <c r="B55" s="115" t="s">
        <v>453</v>
      </c>
      <c r="C55" s="9" t="s">
        <v>344</v>
      </c>
      <c r="D55" s="9" t="s">
        <v>351</v>
      </c>
      <c r="E55" s="9" t="s">
        <v>480</v>
      </c>
      <c r="F55" s="9" t="s">
        <v>347</v>
      </c>
      <c r="G55" s="15" t="s">
        <v>481</v>
      </c>
      <c r="H55" s="9" t="s">
        <v>475</v>
      </c>
      <c r="I55" s="9" t="s">
        <v>342</v>
      </c>
      <c r="J55" s="9" t="s">
        <v>482</v>
      </c>
    </row>
    <row r="56" spans="1:10" ht="33.75" customHeight="1">
      <c r="A56" s="115" t="s">
        <v>310</v>
      </c>
      <c r="B56" s="115" t="s">
        <v>453</v>
      </c>
      <c r="C56" s="9" t="s">
        <v>344</v>
      </c>
      <c r="D56" s="9" t="s">
        <v>356</v>
      </c>
      <c r="E56" s="9" t="s">
        <v>378</v>
      </c>
      <c r="F56" s="9" t="s">
        <v>347</v>
      </c>
      <c r="G56" s="15" t="s">
        <v>379</v>
      </c>
      <c r="H56" s="9" t="s">
        <v>483</v>
      </c>
      <c r="I56" s="9" t="s">
        <v>342</v>
      </c>
      <c r="J56" s="9" t="s">
        <v>484</v>
      </c>
    </row>
    <row r="57" spans="1:10" ht="33.75" customHeight="1">
      <c r="A57" s="115" t="s">
        <v>310</v>
      </c>
      <c r="B57" s="115" t="s">
        <v>453</v>
      </c>
      <c r="C57" s="9" t="s">
        <v>344</v>
      </c>
      <c r="D57" s="9" t="s">
        <v>398</v>
      </c>
      <c r="E57" s="9" t="s">
        <v>485</v>
      </c>
      <c r="F57" s="9" t="s">
        <v>339</v>
      </c>
      <c r="G57" s="15" t="s">
        <v>400</v>
      </c>
      <c r="H57" s="9"/>
      <c r="I57" s="9" t="s">
        <v>372</v>
      </c>
      <c r="J57" s="9" t="s">
        <v>486</v>
      </c>
    </row>
    <row r="58" spans="1:10" ht="33.75" customHeight="1">
      <c r="A58" s="115" t="s">
        <v>310</v>
      </c>
      <c r="B58" s="115" t="s">
        <v>453</v>
      </c>
      <c r="C58" s="9" t="s">
        <v>344</v>
      </c>
      <c r="D58" s="9" t="s">
        <v>398</v>
      </c>
      <c r="E58" s="9" t="s">
        <v>487</v>
      </c>
      <c r="F58" s="9" t="s">
        <v>339</v>
      </c>
      <c r="G58" s="15" t="s">
        <v>400</v>
      </c>
      <c r="H58" s="9"/>
      <c r="I58" s="9" t="s">
        <v>372</v>
      </c>
      <c r="J58" s="9" t="s">
        <v>488</v>
      </c>
    </row>
    <row r="59" spans="1:10" ht="33.75" customHeight="1">
      <c r="A59" s="115" t="s">
        <v>310</v>
      </c>
      <c r="B59" s="115" t="s">
        <v>453</v>
      </c>
      <c r="C59" s="9" t="s">
        <v>360</v>
      </c>
      <c r="D59" s="9" t="s">
        <v>361</v>
      </c>
      <c r="E59" s="9" t="s">
        <v>382</v>
      </c>
      <c r="F59" s="9" t="s">
        <v>347</v>
      </c>
      <c r="G59" s="15" t="s">
        <v>363</v>
      </c>
      <c r="H59" s="9" t="s">
        <v>354</v>
      </c>
      <c r="I59" s="9" t="s">
        <v>342</v>
      </c>
      <c r="J59" s="9" t="s">
        <v>383</v>
      </c>
    </row>
    <row r="60" spans="1:10" ht="33.75" customHeight="1">
      <c r="A60" s="115" t="s">
        <v>307</v>
      </c>
      <c r="B60" s="115" t="s">
        <v>489</v>
      </c>
      <c r="C60" s="9" t="s">
        <v>336</v>
      </c>
      <c r="D60" s="9" t="s">
        <v>337</v>
      </c>
      <c r="E60" s="9" t="s">
        <v>490</v>
      </c>
      <c r="F60" s="9" t="s">
        <v>347</v>
      </c>
      <c r="G60" s="15" t="s">
        <v>491</v>
      </c>
      <c r="H60" s="9" t="s">
        <v>492</v>
      </c>
      <c r="I60" s="9" t="s">
        <v>342</v>
      </c>
      <c r="J60" s="9" t="s">
        <v>493</v>
      </c>
    </row>
    <row r="61" spans="1:10" ht="33.75" customHeight="1">
      <c r="A61" s="115" t="s">
        <v>307</v>
      </c>
      <c r="B61" s="115" t="s">
        <v>489</v>
      </c>
      <c r="C61" s="9" t="s">
        <v>336</v>
      </c>
      <c r="D61" s="9" t="s">
        <v>369</v>
      </c>
      <c r="E61" s="9" t="s">
        <v>494</v>
      </c>
      <c r="F61" s="9" t="s">
        <v>347</v>
      </c>
      <c r="G61" s="15" t="s">
        <v>46</v>
      </c>
      <c r="H61" s="9" t="s">
        <v>358</v>
      </c>
      <c r="I61" s="9" t="s">
        <v>342</v>
      </c>
      <c r="J61" s="9" t="s">
        <v>495</v>
      </c>
    </row>
    <row r="62" spans="1:10" ht="33.75" customHeight="1">
      <c r="A62" s="115" t="s">
        <v>307</v>
      </c>
      <c r="B62" s="115" t="s">
        <v>489</v>
      </c>
      <c r="C62" s="9" t="s">
        <v>336</v>
      </c>
      <c r="D62" s="9" t="s">
        <v>369</v>
      </c>
      <c r="E62" s="9" t="s">
        <v>496</v>
      </c>
      <c r="F62" s="9" t="s">
        <v>339</v>
      </c>
      <c r="G62" s="15" t="s">
        <v>394</v>
      </c>
      <c r="H62" s="9" t="s">
        <v>354</v>
      </c>
      <c r="I62" s="9" t="s">
        <v>342</v>
      </c>
      <c r="J62" s="9" t="s">
        <v>497</v>
      </c>
    </row>
    <row r="63" spans="1:10" ht="33.75" customHeight="1">
      <c r="A63" s="115" t="s">
        <v>307</v>
      </c>
      <c r="B63" s="115" t="s">
        <v>489</v>
      </c>
      <c r="C63" s="9" t="s">
        <v>344</v>
      </c>
      <c r="D63" s="9" t="s">
        <v>351</v>
      </c>
      <c r="E63" s="9" t="s">
        <v>498</v>
      </c>
      <c r="F63" s="9" t="s">
        <v>339</v>
      </c>
      <c r="G63" s="15" t="s">
        <v>394</v>
      </c>
      <c r="H63" s="9" t="s">
        <v>354</v>
      </c>
      <c r="I63" s="9" t="s">
        <v>342</v>
      </c>
      <c r="J63" s="9" t="s">
        <v>499</v>
      </c>
    </row>
    <row r="64" spans="1:10" ht="33.75" customHeight="1">
      <c r="A64" s="115" t="s">
        <v>307</v>
      </c>
      <c r="B64" s="115" t="s">
        <v>489</v>
      </c>
      <c r="C64" s="9" t="s">
        <v>360</v>
      </c>
      <c r="D64" s="9" t="s">
        <v>361</v>
      </c>
      <c r="E64" s="9" t="s">
        <v>500</v>
      </c>
      <c r="F64" s="9" t="s">
        <v>347</v>
      </c>
      <c r="G64" s="15" t="s">
        <v>363</v>
      </c>
      <c r="H64" s="9" t="s">
        <v>354</v>
      </c>
      <c r="I64" s="9" t="s">
        <v>342</v>
      </c>
      <c r="J64" s="9" t="s">
        <v>501</v>
      </c>
    </row>
    <row r="65" spans="1:10" ht="33.75" customHeight="1">
      <c r="A65" s="115" t="s">
        <v>319</v>
      </c>
      <c r="B65" s="115" t="s">
        <v>502</v>
      </c>
      <c r="C65" s="9" t="s">
        <v>336</v>
      </c>
      <c r="D65" s="9" t="s">
        <v>337</v>
      </c>
      <c r="E65" s="9" t="s">
        <v>503</v>
      </c>
      <c r="F65" s="9" t="s">
        <v>339</v>
      </c>
      <c r="G65" s="15" t="s">
        <v>504</v>
      </c>
      <c r="H65" s="9" t="s">
        <v>462</v>
      </c>
      <c r="I65" s="9" t="s">
        <v>342</v>
      </c>
      <c r="J65" s="9" t="s">
        <v>505</v>
      </c>
    </row>
    <row r="66" spans="1:10" ht="33.75" customHeight="1">
      <c r="A66" s="115" t="s">
        <v>319</v>
      </c>
      <c r="B66" s="115" t="s">
        <v>502</v>
      </c>
      <c r="C66" s="9" t="s">
        <v>336</v>
      </c>
      <c r="D66" s="9" t="s">
        <v>337</v>
      </c>
      <c r="E66" s="9" t="s">
        <v>506</v>
      </c>
      <c r="F66" s="9" t="s">
        <v>339</v>
      </c>
      <c r="G66" s="15" t="s">
        <v>507</v>
      </c>
      <c r="H66" s="9" t="s">
        <v>462</v>
      </c>
      <c r="I66" s="9" t="s">
        <v>342</v>
      </c>
      <c r="J66" s="9" t="s">
        <v>508</v>
      </c>
    </row>
    <row r="67" spans="1:10" ht="33.75" customHeight="1">
      <c r="A67" s="115" t="s">
        <v>319</v>
      </c>
      <c r="B67" s="115" t="s">
        <v>502</v>
      </c>
      <c r="C67" s="9" t="s">
        <v>336</v>
      </c>
      <c r="D67" s="9" t="s">
        <v>369</v>
      </c>
      <c r="E67" s="9" t="s">
        <v>468</v>
      </c>
      <c r="F67" s="9" t="s">
        <v>339</v>
      </c>
      <c r="G67" s="15" t="s">
        <v>394</v>
      </c>
      <c r="H67" s="9" t="s">
        <v>354</v>
      </c>
      <c r="I67" s="9" t="s">
        <v>342</v>
      </c>
      <c r="J67" s="9" t="s">
        <v>509</v>
      </c>
    </row>
    <row r="68" spans="1:10" ht="33.75" customHeight="1">
      <c r="A68" s="115" t="s">
        <v>319</v>
      </c>
      <c r="B68" s="115" t="s">
        <v>502</v>
      </c>
      <c r="C68" s="9" t="s">
        <v>336</v>
      </c>
      <c r="D68" s="9" t="s">
        <v>374</v>
      </c>
      <c r="E68" s="9" t="s">
        <v>470</v>
      </c>
      <c r="F68" s="9" t="s">
        <v>347</v>
      </c>
      <c r="G68" s="15" t="s">
        <v>376</v>
      </c>
      <c r="H68" s="9" t="s">
        <v>354</v>
      </c>
      <c r="I68" s="9" t="s">
        <v>342</v>
      </c>
      <c r="J68" s="9" t="s">
        <v>510</v>
      </c>
    </row>
    <row r="69" spans="1:10" ht="33.75" customHeight="1">
      <c r="A69" s="115" t="s">
        <v>319</v>
      </c>
      <c r="B69" s="115" t="s">
        <v>502</v>
      </c>
      <c r="C69" s="9" t="s">
        <v>344</v>
      </c>
      <c r="D69" s="9" t="s">
        <v>351</v>
      </c>
      <c r="E69" s="9" t="s">
        <v>511</v>
      </c>
      <c r="F69" s="9" t="s">
        <v>347</v>
      </c>
      <c r="G69" s="15" t="s">
        <v>512</v>
      </c>
      <c r="H69" s="9" t="s">
        <v>513</v>
      </c>
      <c r="I69" s="9" t="s">
        <v>342</v>
      </c>
      <c r="J69" s="9" t="s">
        <v>514</v>
      </c>
    </row>
    <row r="70" spans="1:10" ht="33.75" customHeight="1">
      <c r="A70" s="115" t="s">
        <v>304</v>
      </c>
      <c r="B70" s="115" t="s">
        <v>515</v>
      </c>
      <c r="C70" s="9" t="s">
        <v>336</v>
      </c>
      <c r="D70" s="9" t="s">
        <v>337</v>
      </c>
      <c r="E70" s="9" t="s">
        <v>490</v>
      </c>
      <c r="F70" s="9" t="s">
        <v>339</v>
      </c>
      <c r="G70" s="15" t="s">
        <v>46</v>
      </c>
      <c r="H70" s="9" t="s">
        <v>367</v>
      </c>
      <c r="I70" s="9" t="s">
        <v>342</v>
      </c>
      <c r="J70" s="9" t="s">
        <v>516</v>
      </c>
    </row>
    <row r="71" spans="1:10" ht="33.75" customHeight="1">
      <c r="A71" s="115" t="s">
        <v>304</v>
      </c>
      <c r="B71" s="115" t="s">
        <v>515</v>
      </c>
      <c r="C71" s="9" t="s">
        <v>336</v>
      </c>
      <c r="D71" s="9" t="s">
        <v>337</v>
      </c>
      <c r="E71" s="9" t="s">
        <v>517</v>
      </c>
      <c r="F71" s="9" t="s">
        <v>339</v>
      </c>
      <c r="G71" s="15" t="s">
        <v>518</v>
      </c>
      <c r="H71" s="9" t="s">
        <v>349</v>
      </c>
      <c r="I71" s="9" t="s">
        <v>342</v>
      </c>
      <c r="J71" s="9" t="s">
        <v>519</v>
      </c>
    </row>
    <row r="72" spans="1:10" ht="33.75" customHeight="1">
      <c r="A72" s="115" t="s">
        <v>304</v>
      </c>
      <c r="B72" s="115" t="s">
        <v>515</v>
      </c>
      <c r="C72" s="9" t="s">
        <v>336</v>
      </c>
      <c r="D72" s="9" t="s">
        <v>374</v>
      </c>
      <c r="E72" s="9" t="s">
        <v>520</v>
      </c>
      <c r="F72" s="9" t="s">
        <v>339</v>
      </c>
      <c r="G72" s="15" t="s">
        <v>394</v>
      </c>
      <c r="H72" s="9" t="s">
        <v>354</v>
      </c>
      <c r="I72" s="9" t="s">
        <v>342</v>
      </c>
      <c r="J72" s="9" t="s">
        <v>521</v>
      </c>
    </row>
    <row r="73" spans="1:10" ht="33.75" customHeight="1">
      <c r="A73" s="115" t="s">
        <v>304</v>
      </c>
      <c r="B73" s="115" t="s">
        <v>515</v>
      </c>
      <c r="C73" s="9" t="s">
        <v>344</v>
      </c>
      <c r="D73" s="9" t="s">
        <v>398</v>
      </c>
      <c r="E73" s="9" t="s">
        <v>522</v>
      </c>
      <c r="F73" s="9" t="s">
        <v>339</v>
      </c>
      <c r="G73" s="15" t="s">
        <v>400</v>
      </c>
      <c r="H73" s="9"/>
      <c r="I73" s="9" t="s">
        <v>372</v>
      </c>
      <c r="J73" s="9" t="s">
        <v>523</v>
      </c>
    </row>
    <row r="74" spans="1:10" ht="33.75" customHeight="1">
      <c r="A74" s="115" t="s">
        <v>304</v>
      </c>
      <c r="B74" s="115" t="s">
        <v>515</v>
      </c>
      <c r="C74" s="9" t="s">
        <v>360</v>
      </c>
      <c r="D74" s="9" t="s">
        <v>361</v>
      </c>
      <c r="E74" s="9" t="s">
        <v>500</v>
      </c>
      <c r="F74" s="9" t="s">
        <v>347</v>
      </c>
      <c r="G74" s="15" t="s">
        <v>363</v>
      </c>
      <c r="H74" s="9" t="s">
        <v>354</v>
      </c>
      <c r="I74" s="9" t="s">
        <v>342</v>
      </c>
      <c r="J74" s="9" t="s">
        <v>524</v>
      </c>
    </row>
  </sheetData>
  <mergeCells count="22">
    <mergeCell ref="A65:A69"/>
    <mergeCell ref="A70:A74"/>
    <mergeCell ref="B7:B11"/>
    <mergeCell ref="B12:B16"/>
    <mergeCell ref="B17:B22"/>
    <mergeCell ref="B23:B28"/>
    <mergeCell ref="B29:B38"/>
    <mergeCell ref="B39:B43"/>
    <mergeCell ref="B44:B59"/>
    <mergeCell ref="B60:B64"/>
    <mergeCell ref="B65:B69"/>
    <mergeCell ref="B70:B74"/>
    <mergeCell ref="A23:A28"/>
    <mergeCell ref="A29:A38"/>
    <mergeCell ref="A39:A43"/>
    <mergeCell ref="A44:A59"/>
    <mergeCell ref="A60:A64"/>
    <mergeCell ref="A2:J2"/>
    <mergeCell ref="A3:H3"/>
    <mergeCell ref="A7:A11"/>
    <mergeCell ref="A12:A16"/>
    <mergeCell ref="A17:A22"/>
  </mergeCells>
  <phoneticPr fontId="2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李伟波 李</cp:lastModifiedBy>
  <dcterms:created xsi:type="dcterms:W3CDTF">2026-02-04T10:02:00Z</dcterms:created>
  <dcterms:modified xsi:type="dcterms:W3CDTF">2026-02-05T14:30:11Z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4CA15BE3B9C14D43AB8BC6EA0E30A421_12</vt:lpwstr>
  </property>
  <property fmtid="{D5CDD505-2E9C-101B-9397-08002B2CF9AE}" pid="3" name="KSOProductBuildVer">
    <vt:lpwstr>2052-12.8.2.18205</vt:lpwstr>
  </property>
</Properties>
</file>