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<sst xmlns="http://schemas.openxmlformats.org/spreadsheetml/2006/main" count="680" uniqueCount="319">
  <si>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</si>
  <si>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</si>
  <si>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</si>
  <si>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</si>
  <si>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</si>
  <si>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</si>
  <si>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</si>
  <si>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</si>
  <si>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</si>
  <si>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</si>
  <si>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</si>
  <si>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</si>
  <si>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</si>
  <si>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</si>
  <si>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</si>
  <si>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</si>
  <si>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</si>
  <si>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</si>
  <si>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</si>
  <si>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</si>
  <si>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</si>
  <si>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</si>
  <si>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</si>
  <si>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</si>
  <si>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</si>
  <si>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</si>
  <si>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</si>
  <si>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</si>
  <si>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</si>
  <si>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</si>
  <si>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</si>
  <si>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</si>
  <si>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</si>
  <si>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</si>
  <si>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</si>
  <si>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</si>
  <si>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</si>
  <si>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</si>
  <si>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</si>
  <si>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</si>
  <si>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</si>
  <si>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</si>
  <si>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</si>
  <si>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</si>
  <si>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</si>
  <si>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</si>
  <si>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</si>
  <si>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</si>
  <si>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</si>
  <si>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</si>
  <si>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</si>
  <si>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</si>
  <si>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</si>
  <si>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</si>
  <si>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</si>
  <si>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</si>
  <si>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</si>
  <si>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</si>
  <si>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</si>
  <si>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</si>
  <si>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</si>
  <si>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</si>
  <si>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</si>
  <si>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129012</t>
  </si>
  <si>
    <t>玉溪市非物质文化遗产保护中心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</si>
  <si>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</si>
  <si>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</si>
  <si>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</si>
  <si>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</si>
  <si>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</si>
  <si>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</si>
  <si>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</si>
  <si>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</si>
  <si>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</si>
  <si>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</si>
  <si>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</si>
  <si>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</si>
  <si>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</si>
  <si>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</si>
  <si>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20701</t>
  </si>
  <si>
    <t>2070109</t>
  </si>
  <si>
    <t>2070199</t>
  </si>
  <si>
    <t>208</t>
  </si>
  <si>
    <t>20805</t>
  </si>
  <si>
    <t>2080502</t>
  </si>
  <si>
    <t>2080505</t>
  </si>
  <si>
    <t>210</t>
  </si>
  <si>
    <t>21011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</si>
  <si>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</si>
  <si>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</si>
  <si>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</si>
  <si>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</si>
  <si>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</si>
  <si>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</si>
  <si>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</si>
  <si>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</si>
  <si>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</si>
  <si>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</si>
  <si>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</si>
  <si>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</si>
  <si>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</si>
  <si>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</si>
  <si>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</si>
  <si>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</si>
  <si>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</si>
  <si>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</si>
  <si>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</si>
  <si>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</si>
  <si>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</si>
  <si>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</si>
  <si>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</si>
  <si>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</si>
  <si>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</si>
  <si>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</si>
  <si>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</si>
  <si>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</si>
  <si>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</si>
  <si>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</si>
  <si>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</si>
  <si>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</si>
  <si>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</si>
  <si>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</si>
  <si>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</si>
  <si>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</si>
  <si>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</si>
  <si>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</si>
  <si>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</si>
  <si>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</si>
  <si>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</si>
  <si>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</si>
  <si>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</si>
  <si>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</si>
  <si>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</si>
  <si>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</si>
  <si>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</si>
  <si>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</si>
  <si>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</si>
  <si>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</si>
  <si>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</si>
  <si>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</si>
  <si>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530400251100004489779</t>
  </si>
  <si>
    <t>奖励性绩效工资（工资部分）经费</t>
  </si>
  <si>
    <t>群众文化</t>
  </si>
  <si>
    <t>30107</t>
  </si>
  <si>
    <t>绩效工资</t>
  </si>
  <si>
    <t>530400251100004513861</t>
  </si>
  <si>
    <t>工作业务经费</t>
  </si>
  <si>
    <t>30227</t>
  </si>
  <si>
    <t>委托业务费</t>
  </si>
  <si>
    <t>31002</t>
  </si>
  <si>
    <t>办公设备购置</t>
  </si>
  <si>
    <t>530400261100004905569</t>
  </si>
  <si>
    <t>事业人员工资支出</t>
  </si>
  <si>
    <t>其他文化和旅游支出</t>
  </si>
  <si>
    <t>30101</t>
  </si>
  <si>
    <t>基本工资</t>
  </si>
  <si>
    <t>购房补贴</t>
  </si>
  <si>
    <t>30102</t>
  </si>
  <si>
    <t>津贴补贴</t>
  </si>
  <si>
    <t>530400261100004905570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</si>
  <si>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</si>
  <si>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</si>
  <si>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</si>
  <si>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</si>
  <si>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</si>
  <si>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</si>
  <si>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</si>
  <si>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</si>
  <si>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</si>
  <si>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</si>
  <si>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</si>
  <si>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</si>
  <si>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</si>
  <si>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530400261100004905571</t>
  </si>
  <si>
    <t>住房公积金</t>
  </si>
  <si>
    <t>30113</t>
  </si>
  <si>
    <t>530400261100004905583</t>
  </si>
  <si>
    <t>工会经费</t>
  </si>
  <si>
    <t>30228</t>
  </si>
  <si>
    <t>530400261100004905584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</si>
  <si>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</si>
  <si>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</si>
  <si>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</si>
  <si>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</si>
  <si>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</si>
  <si>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</si>
  <si>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</si>
  <si>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</si>
  <si>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</si>
  <si>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</si>
  <si>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</si>
  <si>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</si>
  <si>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</si>
  <si>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事业单位离退休</t>
  </si>
  <si>
    <t>530400261100004905592</t>
  </si>
  <si>
    <t>对个人和家庭的补助</t>
  </si>
  <si>
    <t>30305</t>
  </si>
  <si>
    <t>生活补助</t>
  </si>
  <si>
    <t>530400261100004905593</t>
  </si>
  <si>
    <t>30217</t>
  </si>
  <si>
    <t>530400261100004968722</t>
  </si>
  <si>
    <t>人才公寓租赁使用经费</t>
  </si>
  <si>
    <t>30214</t>
  </si>
  <si>
    <t>租赁费</t>
  </si>
  <si>
    <t>530400261100005164614</t>
  </si>
  <si>
    <t>奖励性绩效工资(高于部分)经费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</si>
  <si>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</si>
  <si>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</si>
  <si>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</si>
  <si>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</si>
  <si>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</si>
  <si>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</si>
  <si>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</si>
  <si>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中央支持地方公共文化服务体系建设补助资金</t>
  </si>
  <si>
    <t>事业发展类</t>
  </si>
  <si>
    <t>530400251100004526380</t>
  </si>
  <si>
    <t>30215</t>
  </si>
  <si>
    <t>会议费</t>
  </si>
  <si>
    <t>30216</t>
  </si>
  <si>
    <t>培训费</t>
  </si>
  <si>
    <t>30226</t>
  </si>
  <si>
    <t>劳务费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</si>
  <si>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</si>
  <si>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</si>
  <si>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</si>
  <si>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</si>
  <si>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</si>
  <si>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</si>
  <si>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</si>
  <si>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</si>
  <si>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</si>
  <si>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</si>
  <si>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</si>
  <si>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</si>
  <si>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</si>
  <si>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备注：本年无项目支出，此表为空。</t>
  </si>
  <si>
    <t>预算06表</t>
  </si>
  <si>
    <t>2026年部门政府性基金预算支出预算表</t>
  </si>
  <si>
    <t>单位:元</t>
  </si>
  <si>
    <t>政府性基金预算支出</t>
  </si>
  <si>
    <t>备注：本年无政府性基金预算支出，此表为空。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</si>
  <si>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</si>
  <si>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</si>
  <si>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</si>
  <si>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</si>
  <si>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</si>
  <si>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</si>
  <si>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</si>
  <si>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</si>
  <si>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</si>
  <si>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</si>
  <si>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</si>
  <si>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</si>
  <si>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办公家具采购</t>
  </si>
  <si>
    <t>批</t>
  </si>
  <si>
    <t>复印纸</t>
  </si>
  <si>
    <t>预算08表</t>
  </si>
  <si>
    <t>2026年部门政府购买服务预算表</t>
  </si>
  <si>
    <t>政府购买服务项目</t>
  </si>
  <si>
    <t>政府购买服务目录</t>
  </si>
  <si>
    <t>备注：本年无政府购买服务，此表为空。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</si>
  <si>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</si>
  <si>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</si>
  <si>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</si>
  <si>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</si>
  <si>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</si>
  <si>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</si>
  <si>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</si>
  <si>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</si>
  <si>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</si>
  <si>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</si>
  <si>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</si>
  <si>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</si>
  <si>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</si>
  <si>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</si>
  <si>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</si>
  <si>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备注：本年无市对下转移支付，此表为空。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</si>
  <si>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</si>
  <si>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</si>
  <si>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</si>
  <si>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</si>
  <si>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</si>
  <si>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</si>
  <si>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</si>
  <si>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</si>
  <si>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</si>
  <si>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</si>
  <si>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</si>
  <si>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家具和用品</t>
  </si>
  <si>
    <t>A05010299 其他台、桌类</t>
  </si>
  <si>
    <t>阅览桌</t>
  </si>
  <si>
    <t>张</t>
  </si>
  <si>
    <t>A05010201 办公桌</t>
  </si>
  <si>
    <t>办公桌</t>
  </si>
  <si>
    <t>A05010502 文件柜</t>
  </si>
  <si>
    <t>对开玻中二抽柜</t>
  </si>
  <si>
    <t>组</t>
  </si>
  <si>
    <t>五节文件柜</t>
  </si>
  <si>
    <t>A05010399 其他椅凳类</t>
  </si>
  <si>
    <t>阅览椅</t>
  </si>
  <si>
    <t>把</t>
  </si>
  <si>
    <t>板式办公桌</t>
  </si>
  <si>
    <t>双节柜</t>
  </si>
  <si>
    <t>四节文件柜</t>
  </si>
  <si>
    <t>A05010204 茶几</t>
  </si>
  <si>
    <t>方茶几</t>
  </si>
  <si>
    <t>个</t>
  </si>
  <si>
    <t>预算11表</t>
  </si>
  <si>
    <t>2026年上级补助项目支出预算表</t>
  </si>
  <si>
    <t>上级补助</t>
  </si>
  <si>
    <t>备注：本年无上级补助项目支出，此表为空。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</si>
  <si>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</si>
  <si>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</si>
  <si>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</si>
  <si>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</si>
  <si>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</si>
  <si>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</si>
  <si>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</si>
  <si>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备注：本年无项目支出中期规划，此表为空。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</si>
</sst>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宋体"/>
      <charset val="134"/>
    </font>
    <font>
      <sz val="9.75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2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4" applyNumberFormat="0" applyAlignment="0" applyProtection="0">
      <alignment vertical="center"/>
    </xf>
    <xf numFmtId="0" fontId="31" fillId="4" borderId="25" applyNumberFormat="0" applyAlignment="0" applyProtection="0">
      <alignment vertical="center"/>
    </xf>
    <xf numFmtId="0" fontId="32" fillId="4" borderId="24" applyNumberFormat="0" applyAlignment="0" applyProtection="0">
      <alignment vertical="center"/>
    </xf>
    <xf numFmtId="0" fontId="33" fillId="5" borderId="26" applyNumberFormat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49" fontId="11" fillId="0" borderId="7">
      <alignment horizontal="left" vertical="center" wrapText="1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0" fontId="11" fillId="0" borderId="7">
      <alignment horizontal="right" vertical="center"/>
    </xf>
    <xf numFmtId="180" fontId="11" fillId="0" borderId="7">
      <alignment horizontal="right" vertical="center"/>
    </xf>
  </cellStyleXfs>
  <cellXfs count="194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0" applyNumberFormat="1" applyFont="1" applyBorder="1">
      <alignment horizontal="left" vertical="center" wrapText="1"/>
    </xf>
    <xf numFmtId="176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11" fillId="0" borderId="0" xfId="5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6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49" fontId="7" fillId="0" borderId="7" xfId="50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right" vertical="center" wrapText="1"/>
    </xf>
    <xf numFmtId="176" fontId="7" fillId="0" borderId="9" xfId="0" applyNumberFormat="1" applyFont="1" applyBorder="1" applyAlignment="1">
      <alignment horizontal="right" vertical="center" wrapText="1"/>
    </xf>
    <xf numFmtId="176" fontId="7" fillId="0" borderId="11" xfId="0" applyNumberFormat="1" applyFont="1" applyBorder="1" applyAlignment="1">
      <alignment horizontal="right" vertical="center" wrapText="1"/>
    </xf>
    <xf numFmtId="176" fontId="7" fillId="0" borderId="1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19" fillId="0" borderId="0" xfId="0" applyFont="1" applyBorder="1" applyAlignment="1"/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176" fontId="7" fillId="0" borderId="7" xfId="51" applyNumberFormat="1" applyFont="1" applyBorder="1">
      <alignment horizontal="right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/>
    <xf numFmtId="0" fontId="9" fillId="0" borderId="0" xfId="0" applyFont="1" applyBorder="1">
      <alignment vertical="top"/>
    </xf>
    <xf numFmtId="0" fontId="7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49" fontId="13" fillId="0" borderId="18" xfId="50" applyNumberFormat="1" applyFont="1" applyBorder="1" applyAlignment="1">
      <alignment horizontal="center" vertical="center" wrapText="1"/>
    </xf>
    <xf numFmtId="49" fontId="13" fillId="0" borderId="9" xfId="50" applyNumberFormat="1" applyFont="1" applyBorder="1" applyAlignment="1">
      <alignment horizontal="center" vertical="center" wrapText="1"/>
    </xf>
    <xf numFmtId="49" fontId="11" fillId="0" borderId="9" xfId="50" applyNumberFormat="1" applyFont="1" applyBorder="1" applyAlignment="1">
      <alignment horizontal="center" vertical="center" wrapText="1"/>
    </xf>
    <xf numFmtId="0" fontId="0" fillId="0" borderId="9" xfId="0" applyFont="1" applyBorder="1">
      <alignment vertical="top"/>
    </xf>
    <xf numFmtId="49" fontId="11" fillId="0" borderId="9" xfId="50" applyNumberFormat="1" applyFont="1" applyBorder="1">
      <alignment horizontal="left" vertical="center" wrapText="1"/>
    </xf>
    <xf numFmtId="176" fontId="11" fillId="0" borderId="9" xfId="50" applyNumberFormat="1" applyFont="1" applyBorder="1" applyAlignment="1">
      <alignment horizontal="right" vertical="center" wrapText="1"/>
    </xf>
    <xf numFmtId="176" fontId="11" fillId="0" borderId="9" xfId="0" applyNumberFormat="1" applyFont="1" applyBorder="1" applyAlignment="1">
      <alignment horizontal="right" vertical="center" wrapText="1"/>
    </xf>
    <xf numFmtId="49" fontId="11" fillId="0" borderId="12" xfId="50" applyNumberFormat="1" applyFont="1" applyBorder="1">
      <alignment horizontal="left" vertical="center" wrapText="1"/>
    </xf>
    <xf numFmtId="176" fontId="11" fillId="0" borderId="12" xfId="50" applyNumberFormat="1" applyFont="1" applyBorder="1" applyAlignment="1">
      <alignment horizontal="right" vertical="center" wrapText="1"/>
    </xf>
    <xf numFmtId="176" fontId="11" fillId="0" borderId="12" xfId="0" applyNumberFormat="1" applyFont="1" applyBorder="1" applyAlignment="1">
      <alignment horizontal="right" vertical="center" wrapText="1"/>
    </xf>
    <xf numFmtId="49" fontId="11" fillId="0" borderId="7" xfId="50" applyNumberFormat="1" applyFont="1" applyBorder="1">
      <alignment horizontal="left" vertical="center" wrapText="1"/>
    </xf>
    <xf numFmtId="176" fontId="11" fillId="0" borderId="7" xfId="5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180" fontId="11" fillId="0" borderId="9" xfId="56" applyNumberFormat="1" applyFont="1" applyBorder="1" applyAlignment="1">
      <alignment horizontal="center" vertical="center" wrapText="1"/>
    </xf>
    <xf numFmtId="49" fontId="20" fillId="0" borderId="0" xfId="50" applyNumberFormat="1" applyFont="1" applyBorder="1" applyAlignment="1">
      <alignment horizontal="right" vertical="center" wrapText="1"/>
    </xf>
    <xf numFmtId="49" fontId="11" fillId="0" borderId="9" xfId="50" applyNumberFormat="1" applyFont="1" applyBorder="1" applyAlignment="1">
      <alignment horizontal="left" vertical="center" wrapText="1" indent="2"/>
    </xf>
    <xf numFmtId="49" fontId="11" fillId="0" borderId="9" xfId="50" applyNumberFormat="1" applyFont="1" applyBorder="1" applyAlignment="1">
      <alignment horizontal="left" vertical="center" wrapText="1" indent="4"/>
    </xf>
    <xf numFmtId="49" fontId="21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21" fillId="0" borderId="9" xfId="50" applyNumberFormat="1" applyFont="1" applyBorder="1">
      <alignment horizontal="left" vertical="center" wrapText="1"/>
    </xf>
    <xf numFmtId="176" fontId="11" fillId="0" borderId="9" xfId="0" applyNumberFormat="1" applyFont="1" applyBorder="1" applyAlignment="1">
      <alignment horizontal="right" vertical="center"/>
    </xf>
    <xf numFmtId="176" fontId="21" fillId="0" borderId="9" xfId="0" applyNumberFormat="1" applyFont="1" applyBorder="1" applyAlignment="1">
      <alignment horizontal="left" vertical="center"/>
    </xf>
    <xf numFmtId="176" fontId="11" fillId="0" borderId="9" xfId="51" applyNumberFormat="1" applyFont="1" applyBorder="1">
      <alignment horizontal="right" vertical="center"/>
    </xf>
    <xf numFmtId="176" fontId="11" fillId="0" borderId="9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3" fillId="0" borderId="19" xfId="50" applyNumberFormat="1" applyFont="1" applyBorder="1" applyAlignment="1">
      <alignment horizontal="center" vertical="center" wrapText="1"/>
    </xf>
    <xf numFmtId="180" fontId="11" fillId="0" borderId="19" xfId="56" applyNumberFormat="1" applyFont="1" applyBorder="1" applyAlignment="1">
      <alignment horizontal="center" vertical="center" wrapText="1"/>
    </xf>
    <xf numFmtId="176" fontId="11" fillId="0" borderId="19" xfId="0" applyNumberFormat="1" applyFont="1" applyBorder="1" applyAlignment="1">
      <alignment horizontal="right" vertical="center" wrapText="1"/>
    </xf>
    <xf numFmtId="176" fontId="11" fillId="0" borderId="20" xfId="0" applyNumberFormat="1" applyFont="1" applyBorder="1" applyAlignment="1">
      <alignment horizontal="right" vertical="center" wrapText="1"/>
    </xf>
    <xf numFmtId="49" fontId="11" fillId="0" borderId="12" xfId="50" applyNumberFormat="1" applyFont="1" applyBorder="1" applyAlignment="1">
      <alignment horizontal="left" vertical="center" wrapText="1" indent="2"/>
    </xf>
    <xf numFmtId="176" fontId="11" fillId="0" borderId="4" xfId="0" applyNumberFormat="1" applyFont="1" applyBorder="1" applyAlignment="1">
      <alignment horizontal="right" vertical="center" wrapText="1"/>
    </xf>
    <xf numFmtId="49" fontId="11" fillId="0" borderId="7" xfId="50" applyNumberFormat="1" applyFont="1" applyBorder="1" applyAlignment="1">
      <alignment horizontal="left" vertical="center" wrapText="1" indent="4"/>
    </xf>
    <xf numFmtId="49" fontId="11" fillId="0" borderId="7" xfId="50" applyNumberFormat="1" applyFont="1" applyBorder="1" applyAlignment="1">
      <alignment horizontal="left" vertical="center" wrapText="1" indent="2"/>
    </xf>
    <xf numFmtId="49" fontId="11" fillId="0" borderId="18" xfId="50" applyNumberFormat="1" applyFont="1" applyBorder="1">
      <alignment horizontal="left" vertical="center" wrapText="1"/>
    </xf>
    <xf numFmtId="49" fontId="11" fillId="0" borderId="18" xfId="50" applyNumberFormat="1" applyFont="1" applyBorder="1" applyAlignment="1">
      <alignment horizontal="right" vertical="center" wrapText="1"/>
    </xf>
    <xf numFmtId="176" fontId="11" fillId="0" borderId="12" xfId="51" applyNumberFormat="1" applyFont="1" applyBorder="1">
      <alignment horizontal="right" vertical="center"/>
    </xf>
    <xf numFmtId="176" fontId="11" fillId="0" borderId="7" xfId="51" applyNumberFormat="1" applyFont="1" applyBorder="1">
      <alignment horizontal="right" vertical="center"/>
    </xf>
    <xf numFmtId="49" fontId="21" fillId="0" borderId="7" xfId="0" applyNumberFormat="1" applyFont="1" applyBorder="1" applyAlignment="1">
      <alignment horizontal="center" vertical="center" wrapText="1"/>
    </xf>
    <xf numFmtId="49" fontId="21" fillId="0" borderId="7" xfId="50" applyNumberFormat="1" applyFont="1" applyBorder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0"/>
  <sheetViews>
    <sheetView showZeros="0" workbookViewId="0">
      <selection activeCell="B8" sqref="B8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54" t="s">
        <v>0</v>
      </c>
      <c r="B1" s="169"/>
      <c r="C1" s="169"/>
      <c r="D1" s="169"/>
    </row>
    <row r="2" ht="28.5" customHeight="1" spans="1:4">
      <c r="A2" s="170" t="s">
        <v>1</v>
      </c>
      <c r="B2" s="170"/>
      <c r="C2" s="170"/>
      <c r="D2" s="170"/>
    </row>
    <row r="3" ht="18.75" customHeight="1" spans="1:4">
      <c r="A3" s="188" t="str">
        <f>"单位名称："&amp;"玉溪市非物质文化遗产保护中心"</f>
        <v>单位名称：玉溪市非物质文化遗产保护中心</v>
      </c>
      <c r="B3" s="188"/>
      <c r="C3" s="188"/>
      <c r="D3" s="189" t="s">
        <v>2</v>
      </c>
    </row>
    <row r="4" ht="18.75" customHeight="1" spans="1:4">
      <c r="A4" s="153" t="s">
        <v>3</v>
      </c>
      <c r="B4" s="153"/>
      <c r="C4" s="153" t="s">
        <v>4</v>
      </c>
      <c r="D4" s="153"/>
    </row>
    <row r="5" ht="18.75" customHeight="1" spans="1:4">
      <c r="A5" s="153" t="s">
        <v>5</v>
      </c>
      <c r="B5" s="153" t="s">
        <v>6</v>
      </c>
      <c r="C5" s="153" t="s">
        <v>7</v>
      </c>
      <c r="D5" s="153" t="s">
        <v>6</v>
      </c>
    </row>
    <row r="6" ht="18.75" customHeight="1" spans="1:4">
      <c r="A6" s="156" t="s">
        <v>8</v>
      </c>
      <c r="B6" s="176">
        <v>2455082.13</v>
      </c>
      <c r="C6" s="177" t="str">
        <f>"一"&amp;"、"&amp;"文化旅游体育与传媒支出"</f>
        <v>一、文化旅游体育与传媒支出</v>
      </c>
      <c r="D6" s="176">
        <v>2424627.95</v>
      </c>
    </row>
    <row r="7" ht="18.75" customHeight="1" spans="1:4">
      <c r="A7" s="156" t="s">
        <v>9</v>
      </c>
      <c r="B7" s="176"/>
      <c r="C7" s="177" t="str">
        <f>"二"&amp;"、"&amp;"社会保障和就业支出"</f>
        <v>二、社会保障和就业支出</v>
      </c>
      <c r="D7" s="176">
        <v>248934.72</v>
      </c>
    </row>
    <row r="8" ht="18.75" customHeight="1" spans="1:4">
      <c r="A8" s="156" t="s">
        <v>10</v>
      </c>
      <c r="B8" s="176"/>
      <c r="C8" s="177" t="str">
        <f>"三"&amp;"、"&amp;"卫生健康支出"</f>
        <v>三、卫生健康支出</v>
      </c>
      <c r="D8" s="176">
        <v>198426.32</v>
      </c>
    </row>
    <row r="9" ht="18.75" customHeight="1" spans="1:4">
      <c r="A9" s="156" t="s">
        <v>11</v>
      </c>
      <c r="B9" s="176"/>
      <c r="C9" s="177" t="str">
        <f>"四"&amp;"、"&amp;"住房保障支出"</f>
        <v>四、住房保障支出</v>
      </c>
      <c r="D9" s="176">
        <v>186036</v>
      </c>
    </row>
    <row r="10" ht="18.75" customHeight="1" spans="1:4">
      <c r="A10" s="156" t="s">
        <v>12</v>
      </c>
      <c r="B10" s="176"/>
      <c r="C10" s="156"/>
      <c r="D10" s="156"/>
    </row>
    <row r="11" ht="18.75" customHeight="1" spans="1:4">
      <c r="A11" s="159" t="s">
        <v>13</v>
      </c>
      <c r="B11" s="190"/>
      <c r="C11" s="159"/>
      <c r="D11" s="159"/>
    </row>
    <row r="12" ht="18.75" customHeight="1" spans="1:4">
      <c r="A12" s="162" t="s">
        <v>14</v>
      </c>
      <c r="B12" s="191"/>
      <c r="C12" s="162"/>
      <c r="D12" s="162"/>
    </row>
    <row r="13" ht="18.75" customHeight="1" spans="1:4">
      <c r="A13" s="162" t="s">
        <v>15</v>
      </c>
      <c r="B13" s="191"/>
      <c r="C13" s="162"/>
      <c r="D13" s="162"/>
    </row>
    <row r="14" ht="18.75" customHeight="1" spans="1:4">
      <c r="A14" s="162" t="s">
        <v>16</v>
      </c>
      <c r="B14" s="191"/>
      <c r="C14" s="162"/>
      <c r="D14" s="162"/>
    </row>
    <row r="15" ht="18.75" customHeight="1" spans="1:4">
      <c r="A15" s="162" t="s">
        <v>17</v>
      </c>
      <c r="B15" s="191"/>
      <c r="C15" s="162"/>
      <c r="D15" s="162"/>
    </row>
    <row r="16" ht="18.75" customHeight="1" spans="1:4">
      <c r="A16" s="192" t="s">
        <v>18</v>
      </c>
      <c r="B16" s="191">
        <v>2455082.13</v>
      </c>
      <c r="C16" s="192" t="s">
        <v>19</v>
      </c>
      <c r="D16" s="191">
        <v>3058024.99</v>
      </c>
    </row>
    <row r="17" ht="18.75" customHeight="1" spans="1:4">
      <c r="A17" s="193" t="s">
        <v>20</v>
      </c>
      <c r="B17" s="162"/>
      <c r="C17" s="193" t="s">
        <v>21</v>
      </c>
      <c r="D17" s="162"/>
    </row>
    <row r="18" ht="18.75" customHeight="1" spans="1:4">
      <c r="A18" s="59" t="s">
        <v>22</v>
      </c>
      <c r="B18" s="191">
        <v>602942.86</v>
      </c>
      <c r="C18" s="59" t="s">
        <v>22</v>
      </c>
      <c r="D18" s="191"/>
    </row>
    <row r="19" ht="18.75" customHeight="1" spans="1:4">
      <c r="A19" s="59" t="s">
        <v>23</v>
      </c>
      <c r="B19" s="191"/>
      <c r="C19" s="59" t="s">
        <v>23</v>
      </c>
      <c r="D19" s="191"/>
    </row>
    <row r="20" ht="18.75" customHeight="1" spans="1:4">
      <c r="A20" s="192" t="s">
        <v>24</v>
      </c>
      <c r="B20" s="191">
        <v>3058024.99</v>
      </c>
      <c r="C20" s="192" t="s">
        <v>25</v>
      </c>
      <c r="D20" s="191">
        <v>3058024.99</v>
      </c>
    </row>
  </sheetData>
  <mergeCells count="5">
    <mergeCell ref="A1:D1"/>
    <mergeCell ref="A2:D2"/>
    <mergeCell ref="A3:C3"/>
    <mergeCell ref="A4:B4"/>
    <mergeCell ref="C4:D4"/>
  </mergeCells>
  <printOptions horizontalCentered="1"/>
  <pageMargins left="0.751388888888889" right="0.751388888888889" top="1" bottom="1" header="0.5" footer="0.5"/>
  <pageSetup paperSize="9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20" sqref="B20"/>
    </sheetView>
  </sheetViews>
  <sheetFormatPr defaultColWidth="9.14166666666667" defaultRowHeight="14.25" customHeight="1" outlineLevelCol="5"/>
  <cols>
    <col min="1" max="6" width="30.25" customWidth="1"/>
  </cols>
  <sheetData>
    <row r="1" ht="15.75" customHeight="1" spans="1:6">
      <c r="B1" s="136"/>
      <c r="F1" s="137" t="s">
        <v>236</v>
      </c>
    </row>
    <row r="2" ht="28.5" customHeight="1" spans="1:6">
      <c r="A2" s="32" t="s">
        <v>237</v>
      </c>
      <c r="B2" s="32"/>
      <c r="C2" s="32"/>
      <c r="D2" s="32"/>
      <c r="E2" s="32"/>
      <c r="F2" s="32"/>
    </row>
    <row r="3" ht="15" customHeight="1" spans="1:6">
      <c r="A3" s="138" t="str">
        <f>"单位名称："&amp;"玉溪市非物质文化遗产保护中心"</f>
        <v>单位名称：玉溪市非物质文化遗产保护中心</v>
      </c>
      <c r="B3" s="139"/>
      <c r="C3" s="139"/>
      <c r="D3" s="73"/>
      <c r="E3" s="73"/>
      <c r="F3" s="140" t="s">
        <v>238</v>
      </c>
    </row>
    <row r="4" ht="18.75" customHeight="1" spans="1:6">
      <c r="A4" s="35" t="s">
        <v>121</v>
      </c>
      <c r="B4" s="35" t="s">
        <v>67</v>
      </c>
      <c r="C4" s="35" t="s">
        <v>68</v>
      </c>
      <c r="D4" s="36" t="s">
        <v>239</v>
      </c>
      <c r="E4" s="46"/>
      <c r="F4" s="46"/>
    </row>
    <row r="5" ht="30" customHeight="1" spans="1:6">
      <c r="A5" s="45"/>
      <c r="B5" s="45"/>
      <c r="C5" s="45"/>
      <c r="D5" s="36" t="s">
        <v>30</v>
      </c>
      <c r="E5" s="46" t="s">
        <v>71</v>
      </c>
      <c r="F5" s="46" t="s">
        <v>72</v>
      </c>
    </row>
    <row r="6" ht="16.5" customHeight="1" spans="1:6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</row>
    <row r="7" ht="20.25" customHeight="1" spans="1:6">
      <c r="A7" s="48"/>
      <c r="B7" s="48"/>
      <c r="C7" s="48"/>
      <c r="D7" s="24"/>
      <c r="E7" s="141"/>
      <c r="F7" s="141"/>
    </row>
    <row r="8" ht="17.25" customHeight="1" spans="1:6">
      <c r="A8" s="142" t="s">
        <v>222</v>
      </c>
      <c r="B8" s="143"/>
      <c r="C8" s="143" t="s">
        <v>222</v>
      </c>
      <c r="D8" s="141"/>
      <c r="E8" s="141"/>
      <c r="F8" s="141"/>
    </row>
    <row r="9" customHeight="1" spans="1:6">
      <c r="A9" t="s">
        <v>240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7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topLeftCell="B1" workbookViewId="0">
      <selection activeCell="G17" sqref="G17"/>
    </sheetView>
  </sheetViews>
  <sheetFormatPr defaultColWidth="9.14166666666667" defaultRowHeight="14.25" customHeight="1"/>
  <cols>
    <col min="1" max="1" width="29.575" customWidth="1"/>
    <col min="2" max="2" width="13.375" customWidth="1"/>
    <col min="3" max="3" width="18.875" customWidth="1"/>
    <col min="4" max="4" width="7.70833333333333" customWidth="1"/>
    <col min="5" max="5" width="10.2833333333333" customWidth="1"/>
    <col min="6" max="6" width="12.125" customWidth="1"/>
    <col min="7" max="7" width="14.1333333333333" customWidth="1"/>
    <col min="8" max="8" width="14.7416666666667" customWidth="1"/>
    <col min="9" max="17" width="7" customWidth="1"/>
  </cols>
  <sheetData>
    <row r="1" ht="13.5" customHeight="1" spans="1:17">
      <c r="A1" s="29" t="s">
        <v>241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1"/>
      <c r="P1" s="31"/>
      <c r="Q1" s="29"/>
    </row>
    <row r="2" ht="27.75" customHeight="1" spans="1:17">
      <c r="A2" s="71" t="s">
        <v>242</v>
      </c>
      <c r="B2" s="32"/>
      <c r="C2" s="32"/>
      <c r="D2" s="32"/>
      <c r="E2" s="32"/>
      <c r="F2" s="32"/>
      <c r="G2" s="32"/>
      <c r="H2" s="32"/>
      <c r="I2" s="32"/>
      <c r="J2" s="32"/>
      <c r="K2" s="90"/>
      <c r="L2" s="32"/>
      <c r="M2" s="32"/>
      <c r="N2" s="32"/>
      <c r="O2" s="90"/>
      <c r="P2" s="90"/>
      <c r="Q2" s="32"/>
    </row>
    <row r="3" ht="18.75" customHeight="1" spans="1:17">
      <c r="A3" s="115" t="str">
        <f>"单位名称："&amp;"玉溪市非物质文化遗产保护中心"</f>
        <v>单位名称：玉溪市非物质文化遗产保护中心</v>
      </c>
      <c r="B3" s="7"/>
      <c r="C3" s="7"/>
      <c r="D3" s="7"/>
      <c r="E3" s="7"/>
      <c r="F3" s="7"/>
      <c r="G3" s="7"/>
      <c r="H3" s="7"/>
      <c r="I3" s="7"/>
      <c r="J3" s="7"/>
      <c r="O3" s="76"/>
      <c r="P3" s="76"/>
      <c r="Q3" s="116" t="s">
        <v>2</v>
      </c>
    </row>
    <row r="4" ht="15.75" customHeight="1" spans="1:17">
      <c r="A4" s="35" t="s">
        <v>243</v>
      </c>
      <c r="B4" s="117" t="s">
        <v>244</v>
      </c>
      <c r="C4" s="117" t="s">
        <v>245</v>
      </c>
      <c r="D4" s="117" t="s">
        <v>246</v>
      </c>
      <c r="E4" s="117" t="s">
        <v>247</v>
      </c>
      <c r="F4" s="117" t="s">
        <v>248</v>
      </c>
      <c r="G4" s="118" t="s">
        <v>128</v>
      </c>
      <c r="H4" s="118"/>
      <c r="I4" s="118"/>
      <c r="J4" s="118"/>
      <c r="K4" s="119"/>
      <c r="L4" s="118"/>
      <c r="M4" s="118"/>
      <c r="N4" s="118"/>
      <c r="O4" s="120"/>
      <c r="P4" s="119"/>
      <c r="Q4" s="121"/>
    </row>
    <row r="5" ht="17.25" customHeight="1" spans="1:17">
      <c r="A5" s="41"/>
      <c r="B5" s="122"/>
      <c r="C5" s="122"/>
      <c r="D5" s="122"/>
      <c r="E5" s="122"/>
      <c r="F5" s="122"/>
      <c r="G5" s="122" t="s">
        <v>30</v>
      </c>
      <c r="H5" s="122" t="s">
        <v>33</v>
      </c>
      <c r="I5" s="122" t="s">
        <v>249</v>
      </c>
      <c r="J5" s="122" t="s">
        <v>250</v>
      </c>
      <c r="K5" s="123" t="s">
        <v>251</v>
      </c>
      <c r="L5" s="124" t="s">
        <v>252</v>
      </c>
      <c r="M5" s="124"/>
      <c r="N5" s="124"/>
      <c r="O5" s="125"/>
      <c r="P5" s="126"/>
      <c r="Q5" s="127"/>
    </row>
    <row r="6" ht="54" customHeight="1" spans="1:17">
      <c r="A6" s="44"/>
      <c r="B6" s="127"/>
      <c r="C6" s="127"/>
      <c r="D6" s="127"/>
      <c r="E6" s="127"/>
      <c r="F6" s="127"/>
      <c r="G6" s="127"/>
      <c r="H6" s="127" t="s">
        <v>32</v>
      </c>
      <c r="I6" s="127"/>
      <c r="J6" s="127"/>
      <c r="K6" s="128"/>
      <c r="L6" s="127" t="s">
        <v>32</v>
      </c>
      <c r="M6" s="127" t="s">
        <v>39</v>
      </c>
      <c r="N6" s="127" t="s">
        <v>135</v>
      </c>
      <c r="O6" s="129" t="s">
        <v>41</v>
      </c>
      <c r="P6" s="128" t="s">
        <v>42</v>
      </c>
      <c r="Q6" s="127" t="s">
        <v>43</v>
      </c>
    </row>
    <row r="7" ht="15" customHeight="1" spans="1:17">
      <c r="A7" s="45">
        <v>1</v>
      </c>
      <c r="B7" s="130">
        <v>2</v>
      </c>
      <c r="C7" s="130">
        <v>3</v>
      </c>
      <c r="D7" s="130">
        <v>4</v>
      </c>
      <c r="E7" s="130">
        <v>5</v>
      </c>
      <c r="F7" s="130">
        <v>6</v>
      </c>
      <c r="G7" s="131">
        <v>7</v>
      </c>
      <c r="H7" s="131">
        <v>8</v>
      </c>
      <c r="I7" s="131">
        <v>9</v>
      </c>
      <c r="J7" s="131">
        <v>10</v>
      </c>
      <c r="K7" s="131">
        <v>11</v>
      </c>
      <c r="L7" s="131">
        <v>12</v>
      </c>
      <c r="M7" s="131">
        <v>13</v>
      </c>
      <c r="N7" s="131">
        <v>14</v>
      </c>
      <c r="O7" s="131">
        <v>15</v>
      </c>
      <c r="P7" s="131">
        <v>16</v>
      </c>
      <c r="Q7" s="131">
        <v>17</v>
      </c>
    </row>
    <row r="8" ht="21" customHeight="1" spans="1:17">
      <c r="A8" s="110" t="s">
        <v>64</v>
      </c>
      <c r="B8" s="111"/>
      <c r="C8" s="111"/>
      <c r="D8" s="111"/>
      <c r="E8" s="132"/>
      <c r="F8" s="133">
        <v>34760</v>
      </c>
      <c r="G8" s="50">
        <v>34760</v>
      </c>
      <c r="H8" s="50">
        <v>34760</v>
      </c>
      <c r="I8" s="50"/>
      <c r="J8" s="50"/>
      <c r="K8" s="50"/>
      <c r="L8" s="50"/>
      <c r="M8" s="50"/>
      <c r="N8" s="50"/>
      <c r="O8" s="50"/>
      <c r="P8" s="50"/>
      <c r="Q8" s="50"/>
    </row>
    <row r="9" ht="21" customHeight="1" spans="1:17">
      <c r="A9" s="110" t="str">
        <f>"      "&amp;"工作业务经费"</f>
        <v>      工作业务经费</v>
      </c>
      <c r="B9" s="111" t="s">
        <v>253</v>
      </c>
      <c r="C9" s="111" t="str">
        <f>"A05000000"&amp;"  "&amp;"家具和用具"</f>
        <v>A05000000  家具和用具</v>
      </c>
      <c r="D9" s="134" t="s">
        <v>254</v>
      </c>
      <c r="E9" s="135">
        <v>1</v>
      </c>
      <c r="F9" s="24">
        <v>32760</v>
      </c>
      <c r="G9" s="50">
        <v>32760</v>
      </c>
      <c r="H9" s="50">
        <v>32760</v>
      </c>
      <c r="I9" s="50"/>
      <c r="J9" s="50"/>
      <c r="K9" s="50"/>
      <c r="L9" s="50"/>
      <c r="M9" s="50"/>
      <c r="N9" s="50"/>
      <c r="O9" s="50"/>
      <c r="P9" s="50"/>
      <c r="Q9" s="50"/>
    </row>
    <row r="10" ht="21" customHeight="1" spans="1:17">
      <c r="A10" s="110" t="str">
        <f>"      "&amp;"一般公用经费"</f>
        <v>      一般公用经费</v>
      </c>
      <c r="B10" s="111" t="s">
        <v>255</v>
      </c>
      <c r="C10" s="111" t="str">
        <f>"A05040000"&amp;"  "&amp;"办公用品"</f>
        <v>A05040000  办公用品</v>
      </c>
      <c r="D10" s="134" t="s">
        <v>254</v>
      </c>
      <c r="E10" s="135">
        <v>1</v>
      </c>
      <c r="F10" s="24">
        <v>2000</v>
      </c>
      <c r="G10" s="50">
        <v>2000</v>
      </c>
      <c r="H10" s="50">
        <v>2000</v>
      </c>
      <c r="I10" s="50"/>
      <c r="J10" s="50"/>
      <c r="K10" s="50"/>
      <c r="L10" s="50"/>
      <c r="M10" s="50"/>
      <c r="N10" s="50"/>
      <c r="O10" s="50"/>
      <c r="P10" s="50"/>
      <c r="Q10" s="50"/>
    </row>
    <row r="11" ht="21" customHeight="1" spans="1:17">
      <c r="A11" s="112" t="s">
        <v>222</v>
      </c>
      <c r="B11" s="113"/>
      <c r="C11" s="113"/>
      <c r="D11" s="113"/>
      <c r="E11" s="132"/>
      <c r="F11" s="133">
        <v>34760</v>
      </c>
      <c r="G11" s="50">
        <v>34760</v>
      </c>
      <c r="H11" s="50">
        <v>34760</v>
      </c>
      <c r="I11" s="50"/>
      <c r="J11" s="50"/>
      <c r="K11" s="50"/>
      <c r="L11" s="50"/>
      <c r="M11" s="50"/>
      <c r="N11" s="50"/>
      <c r="O11" s="50"/>
      <c r="P11" s="50"/>
      <c r="Q11" s="50"/>
    </row>
  </sheetData>
  <mergeCells count="17">
    <mergeCell ref="A1:Q1"/>
    <mergeCell ref="A2:Q2"/>
    <mergeCell ref="A3:E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H18" sqref="H18"/>
    </sheetView>
  </sheetViews>
  <sheetFormatPr defaultColWidth="9.14166666666667" defaultRowHeight="14.25" customHeight="1"/>
  <cols>
    <col min="1" max="1" width="11" customWidth="1"/>
    <col min="2" max="2" width="10.25" customWidth="1"/>
    <col min="3" max="14" width="8.875" customWidth="1"/>
  </cols>
  <sheetData>
    <row r="1" ht="13.5" customHeight="1" spans="1:14">
      <c r="A1" s="84" t="s">
        <v>256</v>
      </c>
      <c r="B1" s="84"/>
      <c r="C1" s="84"/>
      <c r="D1" s="84"/>
      <c r="E1" s="84"/>
      <c r="F1" s="84"/>
      <c r="G1" s="84"/>
      <c r="H1" s="85"/>
      <c r="I1" s="84"/>
      <c r="J1" s="84"/>
      <c r="K1" s="84"/>
      <c r="L1" s="86"/>
      <c r="M1" s="85"/>
      <c r="N1" s="87"/>
    </row>
    <row r="2" ht="27.75" customHeight="1" spans="1:14">
      <c r="A2" s="71" t="s">
        <v>257</v>
      </c>
      <c r="B2" s="88"/>
      <c r="C2" s="88"/>
      <c r="D2" s="88"/>
      <c r="E2" s="88"/>
      <c r="F2" s="88"/>
      <c r="G2" s="88"/>
      <c r="H2" s="89"/>
      <c r="I2" s="88"/>
      <c r="J2" s="88"/>
      <c r="K2" s="88"/>
      <c r="L2" s="90"/>
      <c r="M2" s="89"/>
      <c r="N2" s="88"/>
    </row>
    <row r="3" ht="18.75" customHeight="1" spans="1:14">
      <c r="A3" s="72" t="str">
        <f>"单位名称："&amp;"玉溪市非物质文化遗产保护中心"</f>
        <v>单位名称：玉溪市非物质文化遗产保护中心</v>
      </c>
      <c r="B3" s="73"/>
      <c r="C3" s="73"/>
      <c r="D3" s="73"/>
      <c r="E3" s="73"/>
      <c r="F3" s="73"/>
      <c r="G3" s="73"/>
      <c r="H3" s="91"/>
      <c r="I3" s="75"/>
      <c r="J3" s="75"/>
      <c r="K3" s="75"/>
      <c r="L3" s="76"/>
      <c r="M3" s="92"/>
      <c r="N3" s="93" t="s">
        <v>2</v>
      </c>
    </row>
    <row r="4" ht="15.75" customHeight="1" spans="1:14">
      <c r="A4" s="94" t="s">
        <v>243</v>
      </c>
      <c r="B4" s="95" t="s">
        <v>258</v>
      </c>
      <c r="C4" s="95" t="s">
        <v>259</v>
      </c>
      <c r="D4" s="96" t="s">
        <v>128</v>
      </c>
      <c r="E4" s="96"/>
      <c r="F4" s="96"/>
      <c r="G4" s="96"/>
      <c r="H4" s="97"/>
      <c r="I4" s="96"/>
      <c r="J4" s="96"/>
      <c r="K4" s="96"/>
      <c r="L4" s="98"/>
      <c r="M4" s="97"/>
      <c r="N4" s="99"/>
    </row>
    <row r="5" ht="17.25" customHeight="1" spans="1:14">
      <c r="A5" s="100"/>
      <c r="B5" s="101"/>
      <c r="C5" s="101"/>
      <c r="D5" s="101" t="s">
        <v>30</v>
      </c>
      <c r="E5" s="101" t="s">
        <v>33</v>
      </c>
      <c r="F5" s="101" t="s">
        <v>249</v>
      </c>
      <c r="G5" s="101" t="s">
        <v>250</v>
      </c>
      <c r="H5" s="102" t="s">
        <v>251</v>
      </c>
      <c r="I5" s="103" t="s">
        <v>252</v>
      </c>
      <c r="J5" s="103"/>
      <c r="K5" s="103"/>
      <c r="L5" s="104"/>
      <c r="M5" s="105"/>
      <c r="N5" s="106"/>
    </row>
    <row r="6" ht="54" customHeight="1" spans="1:14">
      <c r="A6" s="107"/>
      <c r="B6" s="106"/>
      <c r="C6" s="106"/>
      <c r="D6" s="106"/>
      <c r="E6" s="106"/>
      <c r="F6" s="106"/>
      <c r="G6" s="106"/>
      <c r="H6" s="108"/>
      <c r="I6" s="106" t="s">
        <v>32</v>
      </c>
      <c r="J6" s="106" t="s">
        <v>39</v>
      </c>
      <c r="K6" s="106" t="s">
        <v>135</v>
      </c>
      <c r="L6" s="109" t="s">
        <v>41</v>
      </c>
      <c r="M6" s="108" t="s">
        <v>42</v>
      </c>
      <c r="N6" s="106" t="s">
        <v>43</v>
      </c>
    </row>
    <row r="7" ht="15" customHeight="1" spans="1:14">
      <c r="A7" s="107">
        <v>1</v>
      </c>
      <c r="B7" s="106">
        <v>2</v>
      </c>
      <c r="C7" s="106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</row>
    <row r="8" ht="21" customHeight="1" spans="1:14">
      <c r="A8" s="110"/>
      <c r="B8" s="111"/>
      <c r="C8" s="11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ht="21" customHeight="1" spans="1:14">
      <c r="A9" s="110"/>
      <c r="B9" s="111"/>
      <c r="C9" s="11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ht="21" customHeight="1" spans="1:14">
      <c r="A10" s="112" t="s">
        <v>222</v>
      </c>
      <c r="B10" s="113"/>
      <c r="C10" s="11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customHeight="1" spans="1:14">
      <c r="A11" t="s">
        <v>260</v>
      </c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topLeftCell="B1" workbookViewId="0">
      <selection activeCell="K22" sqref="K22"/>
    </sheetView>
  </sheetViews>
  <sheetFormatPr defaultColWidth="9.14166666666667" defaultRowHeight="14.25" customHeight="1"/>
  <cols>
    <col min="1" max="1" width="15.375" customWidth="1"/>
    <col min="2" max="2" width="14.875" customWidth="1"/>
    <col min="3" max="14" width="11.125" customWidth="1"/>
    <col min="15" max="15" width="14.875" customWidth="1"/>
  </cols>
  <sheetData>
    <row r="1" ht="13.5" customHeight="1" spans="1:14">
      <c r="A1" s="29" t="s">
        <v>261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1"/>
    </row>
    <row r="2" ht="27.75" customHeight="1" spans="1:14">
      <c r="A2" s="71" t="s">
        <v>262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2" t="str">
        <f>"单位名称："&amp;"玉溪市非物质文化遗产保护中心"</f>
        <v>单位名称：玉溪市非物质文化遗产保护中心</v>
      </c>
      <c r="B3" s="73"/>
      <c r="C3" s="73"/>
      <c r="D3" s="74"/>
      <c r="E3" s="75"/>
      <c r="F3" s="75"/>
      <c r="G3" s="75"/>
      <c r="H3" s="75"/>
      <c r="I3" s="75"/>
      <c r="N3" s="76" t="s">
        <v>2</v>
      </c>
    </row>
    <row r="4" ht="19.5" customHeight="1" spans="1:14">
      <c r="A4" s="36" t="s">
        <v>263</v>
      </c>
      <c r="B4" s="37" t="s">
        <v>128</v>
      </c>
      <c r="C4" s="38"/>
      <c r="D4" s="38"/>
      <c r="E4" s="77" t="s">
        <v>264</v>
      </c>
      <c r="F4" s="78"/>
      <c r="G4" s="78"/>
      <c r="H4" s="78"/>
      <c r="I4" s="78"/>
      <c r="J4" s="78"/>
      <c r="K4" s="78"/>
      <c r="L4" s="78"/>
      <c r="M4" s="78"/>
      <c r="N4" s="78"/>
    </row>
    <row r="5" ht="40.5" customHeight="1" spans="1:14">
      <c r="A5" s="45"/>
      <c r="B5" s="42" t="s">
        <v>30</v>
      </c>
      <c r="C5" s="35" t="s">
        <v>33</v>
      </c>
      <c r="D5" s="79" t="s">
        <v>265</v>
      </c>
      <c r="E5" s="77" t="s">
        <v>266</v>
      </c>
      <c r="F5" s="78" t="s">
        <v>267</v>
      </c>
      <c r="G5" s="78" t="s">
        <v>268</v>
      </c>
      <c r="H5" s="78" t="s">
        <v>269</v>
      </c>
      <c r="I5" s="78" t="s">
        <v>270</v>
      </c>
      <c r="J5" s="78" t="s">
        <v>271</v>
      </c>
      <c r="K5" s="78" t="s">
        <v>272</v>
      </c>
      <c r="L5" s="78" t="s">
        <v>273</v>
      </c>
      <c r="M5" s="78" t="s">
        <v>274</v>
      </c>
      <c r="N5" s="78" t="s">
        <v>275</v>
      </c>
    </row>
    <row r="6" ht="19.5" customHeight="1" spans="1:14">
      <c r="A6" s="46">
        <v>1</v>
      </c>
      <c r="B6" s="46">
        <v>2</v>
      </c>
      <c r="C6" s="46">
        <v>3</v>
      </c>
      <c r="D6" s="37">
        <v>4</v>
      </c>
      <c r="E6" s="77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  <c r="N6" s="78">
        <v>14</v>
      </c>
    </row>
    <row r="7" ht="20.25" customHeight="1" spans="1:14">
      <c r="A7" s="48"/>
      <c r="B7" s="50"/>
      <c r="C7" s="50"/>
      <c r="D7" s="50"/>
      <c r="E7" s="80"/>
      <c r="F7" s="81"/>
      <c r="G7" s="81"/>
      <c r="H7" s="81"/>
      <c r="I7" s="81"/>
      <c r="J7" s="81"/>
      <c r="K7" s="81"/>
      <c r="L7" s="81"/>
      <c r="M7" s="81"/>
      <c r="N7" s="81"/>
    </row>
    <row r="8" ht="20.25" customHeight="1" spans="1:14">
      <c r="A8" s="48"/>
      <c r="B8" s="50"/>
      <c r="C8" s="50"/>
      <c r="D8" s="50"/>
      <c r="E8" s="82"/>
      <c r="F8" s="83"/>
      <c r="G8" s="83"/>
      <c r="H8" s="83"/>
      <c r="I8" s="83"/>
      <c r="J8" s="83"/>
      <c r="K8" s="83"/>
      <c r="L8" s="83"/>
      <c r="M8" s="83"/>
      <c r="N8" s="83"/>
    </row>
    <row r="9" ht="20.25" customHeight="1" spans="1:14">
      <c r="A9" s="69" t="s">
        <v>30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ht="21" customHeight="1" spans="1:14">
      <c r="B10" t="s">
        <v>276</v>
      </c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G18" sqref="G18"/>
    </sheetView>
  </sheetViews>
  <sheetFormatPr defaultColWidth="9.14166666666667" defaultRowHeight="12" customHeight="1" outlineLevelRow="7"/>
  <cols>
    <col min="1" max="1" width="22.25" customWidth="1"/>
    <col min="2" max="10" width="9.375" customWidth="1"/>
  </cols>
  <sheetData>
    <row r="1" customHeight="1" spans="1:10">
      <c r="A1" s="29" t="s">
        <v>277</v>
      </c>
      <c r="B1" s="29"/>
      <c r="C1" s="29"/>
      <c r="D1" s="29"/>
      <c r="E1" s="29"/>
      <c r="F1" s="29"/>
      <c r="G1" s="29"/>
      <c r="H1" s="29"/>
      <c r="I1" s="29"/>
      <c r="J1" s="31"/>
    </row>
    <row r="2" ht="28.5" customHeight="1" spans="1:10">
      <c r="A2" s="63" t="s">
        <v>278</v>
      </c>
      <c r="B2" s="64"/>
      <c r="C2" s="64"/>
      <c r="D2" s="64"/>
      <c r="E2" s="64"/>
      <c r="F2" s="65"/>
      <c r="G2" s="64"/>
      <c r="H2" s="65"/>
      <c r="I2" s="65"/>
      <c r="J2" s="64"/>
    </row>
    <row r="3" ht="15" customHeight="1" spans="1:10">
      <c r="A3" s="5" t="str">
        <f>"单位名称："&amp;"玉溪市非物质文化遗产保护中心"</f>
        <v>单位名称：玉溪市非物质文化遗产保护中心</v>
      </c>
    </row>
    <row r="4" ht="14.25" customHeight="1" spans="1:10">
      <c r="A4" s="66" t="s">
        <v>225</v>
      </c>
      <c r="B4" s="66" t="s">
        <v>226</v>
      </c>
      <c r="C4" s="66" t="s">
        <v>227</v>
      </c>
      <c r="D4" s="66" t="s">
        <v>228</v>
      </c>
      <c r="E4" s="66" t="s">
        <v>229</v>
      </c>
      <c r="F4" s="47" t="s">
        <v>230</v>
      </c>
      <c r="G4" s="66" t="s">
        <v>231</v>
      </c>
      <c r="H4" s="47" t="s">
        <v>232</v>
      </c>
      <c r="I4" s="47" t="s">
        <v>233</v>
      </c>
      <c r="J4" s="66" t="s">
        <v>234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47">
        <v>6</v>
      </c>
      <c r="G5" s="66">
        <v>7</v>
      </c>
      <c r="H5" s="47">
        <v>8</v>
      </c>
      <c r="I5" s="47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8"/>
      <c r="H7" s="67"/>
      <c r="I7" s="67"/>
      <c r="J7" s="67"/>
    </row>
    <row r="8" ht="27" customHeight="1" spans="1:10">
      <c r="A8" t="s">
        <v>276</v>
      </c>
    </row>
  </sheetData>
  <mergeCells count="3">
    <mergeCell ref="A1:J1"/>
    <mergeCell ref="A2:J2"/>
    <mergeCell ref="A3:H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8"/>
  <sheetViews>
    <sheetView showZeros="0" workbookViewId="0">
      <selection activeCell="A1" sqref="A1:H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19.375" customWidth="1"/>
    <col min="4" max="4" width="25.375" customWidth="1"/>
    <col min="5" max="6" width="8.98333333333333" customWidth="1"/>
    <col min="7" max="8" width="15.1333333333333" customWidth="1"/>
  </cols>
  <sheetData>
    <row r="1" ht="18.75" customHeight="1" spans="1:8">
      <c r="A1" s="54" t="s">
        <v>279</v>
      </c>
      <c r="B1" s="54"/>
      <c r="C1" s="54"/>
      <c r="D1" s="54"/>
      <c r="E1" s="54"/>
      <c r="F1" s="54"/>
      <c r="G1" s="54"/>
      <c r="H1" s="54" t="s">
        <v>279</v>
      </c>
    </row>
    <row r="2" ht="28.5" customHeight="1" spans="1:8">
      <c r="A2" s="55" t="s">
        <v>280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"单位名称："&amp;"玉溪市非物质文化遗产保护中心"</f>
        <v>单位名称：玉溪市非物质文化遗产保护中心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121</v>
      </c>
      <c r="B4" s="57" t="s">
        <v>281</v>
      </c>
      <c r="C4" s="57" t="s">
        <v>282</v>
      </c>
      <c r="D4" s="57" t="s">
        <v>283</v>
      </c>
      <c r="E4" s="57" t="s">
        <v>284</v>
      </c>
      <c r="F4" s="57" t="s">
        <v>285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247</v>
      </c>
      <c r="G5" s="57" t="s">
        <v>286</v>
      </c>
      <c r="H5" s="57" t="s">
        <v>287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 t="s">
        <v>64</v>
      </c>
      <c r="B7" s="59" t="s">
        <v>288</v>
      </c>
      <c r="C7" s="59" t="s">
        <v>289</v>
      </c>
      <c r="D7" s="59" t="s">
        <v>290</v>
      </c>
      <c r="E7" s="60" t="s">
        <v>291</v>
      </c>
      <c r="F7" s="61">
        <v>1</v>
      </c>
      <c r="G7" s="62">
        <v>1500</v>
      </c>
      <c r="H7" s="62">
        <v>1500</v>
      </c>
    </row>
    <row r="8" ht="18" customHeight="1" spans="1:8">
      <c r="A8" s="59" t="s">
        <v>64</v>
      </c>
      <c r="B8" s="59" t="s">
        <v>288</v>
      </c>
      <c r="C8" s="59" t="s">
        <v>292</v>
      </c>
      <c r="D8" s="59" t="s">
        <v>293</v>
      </c>
      <c r="E8" s="60" t="s">
        <v>291</v>
      </c>
      <c r="F8" s="61">
        <v>1</v>
      </c>
      <c r="G8" s="62">
        <v>1500</v>
      </c>
      <c r="H8" s="62">
        <v>1500</v>
      </c>
    </row>
    <row r="9" ht="18" customHeight="1" spans="1:8">
      <c r="A9" s="59" t="s">
        <v>64</v>
      </c>
      <c r="B9" s="59" t="s">
        <v>288</v>
      </c>
      <c r="C9" s="59" t="s">
        <v>292</v>
      </c>
      <c r="D9" s="59" t="s">
        <v>293</v>
      </c>
      <c r="E9" s="60" t="s">
        <v>291</v>
      </c>
      <c r="F9" s="61">
        <v>6</v>
      </c>
      <c r="G9" s="62">
        <v>1550</v>
      </c>
      <c r="H9" s="62">
        <v>9300</v>
      </c>
    </row>
    <row r="10" ht="18" customHeight="1" spans="1:8">
      <c r="A10" s="59" t="s">
        <v>64</v>
      </c>
      <c r="B10" s="59" t="s">
        <v>288</v>
      </c>
      <c r="C10" s="59" t="s">
        <v>294</v>
      </c>
      <c r="D10" s="59" t="s">
        <v>295</v>
      </c>
      <c r="E10" s="60" t="s">
        <v>296</v>
      </c>
      <c r="F10" s="61">
        <v>2</v>
      </c>
      <c r="G10" s="62">
        <v>1000</v>
      </c>
      <c r="H10" s="62">
        <v>2000</v>
      </c>
    </row>
    <row r="11" ht="18" customHeight="1" spans="1:8">
      <c r="A11" s="59" t="s">
        <v>64</v>
      </c>
      <c r="B11" s="59" t="s">
        <v>288</v>
      </c>
      <c r="C11" s="59" t="s">
        <v>294</v>
      </c>
      <c r="D11" s="59" t="s">
        <v>297</v>
      </c>
      <c r="E11" s="60" t="s">
        <v>296</v>
      </c>
      <c r="F11" s="61">
        <v>4</v>
      </c>
      <c r="G11" s="62">
        <v>800</v>
      </c>
      <c r="H11" s="62">
        <v>3200</v>
      </c>
    </row>
    <row r="12" ht="18" customHeight="1" spans="1:8">
      <c r="A12" s="59" t="s">
        <v>64</v>
      </c>
      <c r="B12" s="59" t="s">
        <v>288</v>
      </c>
      <c r="C12" s="59" t="s">
        <v>298</v>
      </c>
      <c r="D12" s="59" t="s">
        <v>299</v>
      </c>
      <c r="E12" s="60" t="s">
        <v>300</v>
      </c>
      <c r="F12" s="61">
        <v>4</v>
      </c>
      <c r="G12" s="62">
        <v>380</v>
      </c>
      <c r="H12" s="62">
        <v>1520</v>
      </c>
    </row>
    <row r="13" ht="18" customHeight="1" spans="1:8">
      <c r="A13" s="59" t="s">
        <v>64</v>
      </c>
      <c r="B13" s="59" t="s">
        <v>288</v>
      </c>
      <c r="C13" s="59" t="s">
        <v>292</v>
      </c>
      <c r="D13" s="59" t="s">
        <v>301</v>
      </c>
      <c r="E13" s="60" t="s">
        <v>291</v>
      </c>
      <c r="F13" s="61">
        <v>2</v>
      </c>
      <c r="G13" s="62">
        <v>800</v>
      </c>
      <c r="H13" s="62">
        <v>1600</v>
      </c>
    </row>
    <row r="14" ht="18" customHeight="1" spans="1:8">
      <c r="A14" s="59" t="s">
        <v>64</v>
      </c>
      <c r="B14" s="59" t="s">
        <v>288</v>
      </c>
      <c r="C14" s="59" t="s">
        <v>294</v>
      </c>
      <c r="D14" s="59" t="s">
        <v>302</v>
      </c>
      <c r="E14" s="60" t="s">
        <v>296</v>
      </c>
      <c r="F14" s="61">
        <v>6</v>
      </c>
      <c r="G14" s="62">
        <v>1200</v>
      </c>
      <c r="H14" s="62">
        <v>7200</v>
      </c>
    </row>
    <row r="15" ht="18" customHeight="1" spans="1:8">
      <c r="A15" s="59" t="s">
        <v>64</v>
      </c>
      <c r="B15" s="59" t="s">
        <v>288</v>
      </c>
      <c r="C15" s="59" t="s">
        <v>292</v>
      </c>
      <c r="D15" s="59" t="s">
        <v>293</v>
      </c>
      <c r="E15" s="60" t="s">
        <v>291</v>
      </c>
      <c r="F15" s="61">
        <v>3</v>
      </c>
      <c r="G15" s="62">
        <v>1300</v>
      </c>
      <c r="H15" s="62">
        <v>3900</v>
      </c>
    </row>
    <row r="16" ht="18" customHeight="1" spans="1:8">
      <c r="A16" s="59" t="s">
        <v>64</v>
      </c>
      <c r="B16" s="59" t="s">
        <v>288</v>
      </c>
      <c r="C16" s="59" t="s">
        <v>294</v>
      </c>
      <c r="D16" s="59" t="s">
        <v>303</v>
      </c>
      <c r="E16" s="60" t="s">
        <v>296</v>
      </c>
      <c r="F16" s="61">
        <v>1</v>
      </c>
      <c r="G16" s="62">
        <v>640</v>
      </c>
      <c r="H16" s="62">
        <v>640</v>
      </c>
    </row>
    <row r="17" ht="18" customHeight="1" spans="1:8">
      <c r="A17" s="59" t="s">
        <v>64</v>
      </c>
      <c r="B17" s="59" t="s">
        <v>288</v>
      </c>
      <c r="C17" s="59" t="s">
        <v>304</v>
      </c>
      <c r="D17" s="59" t="s">
        <v>305</v>
      </c>
      <c r="E17" s="60" t="s">
        <v>306</v>
      </c>
      <c r="F17" s="61">
        <v>1</v>
      </c>
      <c r="G17" s="62">
        <v>400</v>
      </c>
      <c r="H17" s="62">
        <v>400</v>
      </c>
    </row>
    <row r="18" ht="18" customHeight="1" spans="1:8">
      <c r="A18" s="60" t="s">
        <v>30</v>
      </c>
      <c r="B18" s="60"/>
      <c r="C18" s="60"/>
      <c r="D18" s="60"/>
      <c r="E18" s="60"/>
      <c r="F18" s="61">
        <v>31</v>
      </c>
      <c r="G18" s="62"/>
      <c r="H18" s="62">
        <v>32760</v>
      </c>
    </row>
  </sheetData>
  <mergeCells count="10">
    <mergeCell ref="A1:H1"/>
    <mergeCell ref="A2:H2"/>
    <mergeCell ref="A3:H3"/>
    <mergeCell ref="F4:H4"/>
    <mergeCell ref="A18:E1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89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5" sqref="C15"/>
    </sheetView>
  </sheetViews>
  <sheetFormatPr defaultColWidth="9.14166666666667" defaultRowHeight="14.25" customHeight="1"/>
  <cols>
    <col min="1" max="11" width="15.375" customWidth="1"/>
  </cols>
  <sheetData>
    <row r="1" ht="13.5" customHeight="1" spans="1:11">
      <c r="A1" s="29" t="s">
        <v>307</v>
      </c>
      <c r="B1" s="29"/>
      <c r="C1" s="29"/>
      <c r="D1" s="30"/>
      <c r="E1" s="30"/>
      <c r="F1" s="30"/>
      <c r="G1" s="30"/>
      <c r="H1" s="29"/>
      <c r="I1" s="29"/>
      <c r="J1" s="29"/>
      <c r="K1" s="31"/>
    </row>
    <row r="2" ht="28.5" customHeight="1" spans="1:11">
      <c r="A2" s="32" t="s">
        <v>308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"单位名称："&amp;"玉溪市非物质文化遗产保护中心"</f>
        <v>单位名称：玉溪市非物质文化遗产保护中心</v>
      </c>
      <c r="B3" s="6"/>
      <c r="C3" s="6"/>
      <c r="D3" s="6"/>
      <c r="E3" s="6"/>
      <c r="F3" s="6"/>
      <c r="G3" s="6"/>
      <c r="H3" s="7"/>
      <c r="I3" s="7"/>
      <c r="J3" s="7"/>
      <c r="K3" s="33" t="s">
        <v>2</v>
      </c>
    </row>
    <row r="4" ht="21.75" customHeight="1" spans="1:11">
      <c r="A4" s="34" t="s">
        <v>208</v>
      </c>
      <c r="B4" s="34" t="s">
        <v>123</v>
      </c>
      <c r="C4" s="34" t="s">
        <v>209</v>
      </c>
      <c r="D4" s="35" t="s">
        <v>124</v>
      </c>
      <c r="E4" s="35" t="s">
        <v>125</v>
      </c>
      <c r="F4" s="35" t="s">
        <v>126</v>
      </c>
      <c r="G4" s="35" t="s">
        <v>127</v>
      </c>
      <c r="H4" s="36" t="s">
        <v>30</v>
      </c>
      <c r="I4" s="37" t="s">
        <v>309</v>
      </c>
      <c r="J4" s="38"/>
      <c r="K4" s="39"/>
    </row>
    <row r="5" ht="21.75" customHeight="1" spans="1:11">
      <c r="A5" s="40"/>
      <c r="B5" s="40"/>
      <c r="C5" s="40"/>
      <c r="D5" s="41"/>
      <c r="E5" s="41"/>
      <c r="F5" s="41"/>
      <c r="G5" s="41"/>
      <c r="H5" s="42"/>
      <c r="I5" s="35" t="s">
        <v>33</v>
      </c>
      <c r="J5" s="35" t="s">
        <v>34</v>
      </c>
      <c r="K5" s="35" t="s">
        <v>35</v>
      </c>
    </row>
    <row r="6" ht="40.5" customHeight="1" spans="1:11">
      <c r="A6" s="43"/>
      <c r="B6" s="43"/>
      <c r="C6" s="43"/>
      <c r="D6" s="44"/>
      <c r="E6" s="44"/>
      <c r="F6" s="44"/>
      <c r="G6" s="44"/>
      <c r="H6" s="45"/>
      <c r="I6" s="44" t="s">
        <v>32</v>
      </c>
      <c r="J6" s="44"/>
      <c r="K6" s="44"/>
    </row>
    <row r="7" ht="15" customHeight="1" spans="1:11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>
        <v>8</v>
      </c>
      <c r="I7" s="46">
        <v>9</v>
      </c>
      <c r="J7" s="47">
        <v>10</v>
      </c>
      <c r="K7" s="47">
        <v>11</v>
      </c>
    </row>
    <row r="8" ht="30.65" customHeight="1" spans="1:11">
      <c r="A8" s="48"/>
      <c r="B8" s="49"/>
      <c r="C8" s="48"/>
      <c r="D8" s="48"/>
      <c r="E8" s="48"/>
      <c r="F8" s="48"/>
      <c r="G8" s="48"/>
      <c r="H8" s="50"/>
      <c r="I8" s="50"/>
      <c r="J8" s="50"/>
      <c r="K8" s="50"/>
    </row>
    <row r="9" ht="30.65" customHeight="1" spans="1:11">
      <c r="A9" s="49"/>
      <c r="B9" s="49"/>
      <c r="C9" s="49"/>
      <c r="D9" s="49"/>
      <c r="E9" s="49"/>
      <c r="F9" s="49"/>
      <c r="G9" s="49"/>
      <c r="H9" s="50"/>
      <c r="I9" s="50"/>
      <c r="J9" s="50"/>
      <c r="K9" s="50"/>
    </row>
    <row r="10" ht="18.75" customHeight="1" spans="1:11">
      <c r="A10" s="51" t="s">
        <v>222</v>
      </c>
      <c r="B10" s="52"/>
      <c r="C10" s="52"/>
      <c r="D10" s="52"/>
      <c r="E10" s="52"/>
      <c r="F10" s="52"/>
      <c r="G10" s="53"/>
      <c r="H10" s="50"/>
      <c r="I10" s="50"/>
      <c r="J10" s="50"/>
      <c r="K10" s="50"/>
    </row>
    <row r="11" ht="21" customHeight="1" spans="1:11">
      <c r="A11" t="s">
        <v>310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A15" sqref="A15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32.875" customWidth="1"/>
    <col min="4" max="4" width="9.7" customWidth="1"/>
    <col min="5" max="7" width="19.8416666666667" customWidth="1"/>
  </cols>
  <sheetData>
    <row r="1" ht="13.5" customHeight="1" spans="1:7">
      <c r="A1" s="1" t="s">
        <v>311</v>
      </c>
      <c r="B1" s="1"/>
      <c r="C1" s="1"/>
      <c r="D1" s="2"/>
      <c r="E1" s="1"/>
      <c r="F1" s="1"/>
      <c r="G1" s="3"/>
    </row>
    <row r="2" ht="27.75" customHeight="1" spans="1:7">
      <c r="A2" s="4" t="s">
        <v>312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"单位名称："&amp;"玉溪市非物质文化遗产保护中心"</f>
        <v>单位名称：玉溪市非物质文化遗产保护中心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209</v>
      </c>
      <c r="B4" s="9" t="s">
        <v>208</v>
      </c>
      <c r="C4" s="9" t="s">
        <v>123</v>
      </c>
      <c r="D4" s="10" t="s">
        <v>313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314</v>
      </c>
      <c r="F5" s="10" t="s">
        <v>315</v>
      </c>
      <c r="G5" s="10" t="s">
        <v>316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317</v>
      </c>
      <c r="C10" s="27"/>
      <c r="D10" s="28"/>
      <c r="E10" s="24"/>
      <c r="F10" s="24"/>
      <c r="G10" s="24"/>
    </row>
    <row r="11" customHeight="1" spans="1:7">
      <c r="A11" t="s">
        <v>318</v>
      </c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E22" sqref="E22"/>
    </sheetView>
  </sheetViews>
  <sheetFormatPr defaultColWidth="8.85" defaultRowHeight="15" customHeight="1"/>
  <cols>
    <col min="1" max="1" width="9" customWidth="1"/>
    <col min="2" max="2" width="26.375" customWidth="1"/>
    <col min="3" max="3" width="16.2833333333333" customWidth="1"/>
    <col min="4" max="4" width="16.4166666666667" customWidth="1"/>
    <col min="5" max="5" width="16.2833333333333" customWidth="1"/>
    <col min="6" max="14" width="9.25" customWidth="1"/>
    <col min="15" max="15" width="12" customWidth="1"/>
    <col min="16" max="16" width="11.875" customWidth="1"/>
    <col min="17" max="19" width="11.5" customWidth="1"/>
  </cols>
  <sheetData>
    <row r="1" customHeight="1" spans="1:19">
      <c r="A1" s="166" t="s">
        <v>26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ht="28.5" customHeight="1" spans="1:19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0.25" customHeight="1" spans="1:19">
      <c r="A3" s="56" t="str">
        <f>"单位名称："&amp;"玉溪市非物质文化遗产保护中心"</f>
        <v>单位名称：玉溪市非物质文化遗产保护中心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4"/>
      <c r="M3" s="54"/>
      <c r="N3" s="54"/>
      <c r="O3" s="54"/>
      <c r="P3" s="54"/>
      <c r="Q3" s="54"/>
      <c r="R3" s="54"/>
      <c r="S3" s="54" t="s">
        <v>2</v>
      </c>
    </row>
    <row r="4" ht="27" customHeight="1" spans="1:19">
      <c r="A4" s="153" t="s">
        <v>28</v>
      </c>
      <c r="B4" s="153" t="s">
        <v>29</v>
      </c>
      <c r="C4" s="153" t="s">
        <v>30</v>
      </c>
      <c r="D4" s="153" t="s">
        <v>31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 t="s">
        <v>20</v>
      </c>
      <c r="P4" s="153"/>
      <c r="Q4" s="153"/>
      <c r="R4" s="153"/>
      <c r="S4" s="153"/>
    </row>
    <row r="5" ht="27" customHeight="1" spans="1:19">
      <c r="A5" s="153"/>
      <c r="B5" s="153"/>
      <c r="C5" s="153"/>
      <c r="D5" s="153" t="s">
        <v>32</v>
      </c>
      <c r="E5" s="153" t="s">
        <v>33</v>
      </c>
      <c r="F5" s="153" t="s">
        <v>34</v>
      </c>
      <c r="G5" s="153" t="s">
        <v>35</v>
      </c>
      <c r="H5" s="153" t="s">
        <v>36</v>
      </c>
      <c r="I5" s="153" t="s">
        <v>37</v>
      </c>
      <c r="J5" s="153"/>
      <c r="K5" s="153"/>
      <c r="L5" s="153"/>
      <c r="M5" s="153"/>
      <c r="N5" s="153"/>
      <c r="O5" s="153" t="s">
        <v>32</v>
      </c>
      <c r="P5" s="153" t="s">
        <v>33</v>
      </c>
      <c r="Q5" s="153" t="s">
        <v>34</v>
      </c>
      <c r="R5" s="153" t="s">
        <v>35</v>
      </c>
      <c r="S5" s="153" t="s">
        <v>38</v>
      </c>
    </row>
    <row r="6" ht="27" customHeight="1" spans="1:19">
      <c r="A6" s="153"/>
      <c r="B6" s="153"/>
      <c r="C6" s="153"/>
      <c r="D6" s="153"/>
      <c r="E6" s="153"/>
      <c r="F6" s="153"/>
      <c r="G6" s="153"/>
      <c r="H6" s="153"/>
      <c r="I6" s="153" t="s">
        <v>32</v>
      </c>
      <c r="J6" s="153" t="s">
        <v>39</v>
      </c>
      <c r="K6" s="153" t="s">
        <v>40</v>
      </c>
      <c r="L6" s="153" t="s">
        <v>41</v>
      </c>
      <c r="M6" s="153" t="s">
        <v>42</v>
      </c>
      <c r="N6" s="153" t="s">
        <v>43</v>
      </c>
      <c r="O6" s="153"/>
      <c r="P6" s="153"/>
      <c r="Q6" s="153"/>
      <c r="R6" s="153"/>
      <c r="S6" s="153"/>
    </row>
    <row r="7" ht="20.25" customHeight="1" spans="1:19">
      <c r="A7" s="165" t="s">
        <v>44</v>
      </c>
      <c r="B7" s="165" t="s">
        <v>45</v>
      </c>
      <c r="C7" s="165" t="s">
        <v>46</v>
      </c>
      <c r="D7" s="165" t="s">
        <v>47</v>
      </c>
      <c r="E7" s="165" t="s">
        <v>48</v>
      </c>
      <c r="F7" s="165" t="s">
        <v>49</v>
      </c>
      <c r="G7" s="165" t="s">
        <v>50</v>
      </c>
      <c r="H7" s="165" t="s">
        <v>51</v>
      </c>
      <c r="I7" s="165" t="s">
        <v>52</v>
      </c>
      <c r="J7" s="165" t="s">
        <v>53</v>
      </c>
      <c r="K7" s="165" t="s">
        <v>54</v>
      </c>
      <c r="L7" s="165" t="s">
        <v>55</v>
      </c>
      <c r="M7" s="165" t="s">
        <v>56</v>
      </c>
      <c r="N7" s="165" t="s">
        <v>57</v>
      </c>
      <c r="O7" s="165" t="s">
        <v>58</v>
      </c>
      <c r="P7" s="165" t="s">
        <v>59</v>
      </c>
      <c r="Q7" s="165" t="s">
        <v>60</v>
      </c>
      <c r="R7" s="165" t="s">
        <v>61</v>
      </c>
      <c r="S7" s="165" t="s">
        <v>62</v>
      </c>
    </row>
    <row r="8" ht="20.25" customHeight="1" spans="1:19">
      <c r="A8" s="156" t="s">
        <v>63</v>
      </c>
      <c r="B8" s="156" t="s">
        <v>64</v>
      </c>
      <c r="C8" s="157">
        <v>3058024.99</v>
      </c>
      <c r="D8" s="157">
        <v>2455082.13</v>
      </c>
      <c r="E8" s="158">
        <v>2455082.13</v>
      </c>
      <c r="F8" s="158"/>
      <c r="G8" s="158"/>
      <c r="H8" s="158"/>
      <c r="I8" s="158"/>
      <c r="J8" s="158"/>
      <c r="K8" s="158"/>
      <c r="L8" s="158"/>
      <c r="M8" s="158"/>
      <c r="N8" s="158"/>
      <c r="O8" s="157">
        <v>602942.86</v>
      </c>
      <c r="P8" s="157">
        <v>602942.86</v>
      </c>
      <c r="Q8" s="157"/>
      <c r="R8" s="157"/>
      <c r="S8" s="157"/>
    </row>
    <row r="9" ht="20.25" customHeight="1" spans="1:19">
      <c r="A9" s="154" t="s">
        <v>30</v>
      </c>
      <c r="B9" s="156"/>
      <c r="C9" s="157">
        <v>3058024.99</v>
      </c>
      <c r="D9" s="157">
        <v>2455082.13</v>
      </c>
      <c r="E9" s="157">
        <v>2455082.13</v>
      </c>
      <c r="F9" s="157"/>
      <c r="G9" s="157"/>
      <c r="H9" s="157"/>
      <c r="I9" s="157"/>
      <c r="J9" s="157"/>
      <c r="K9" s="157"/>
      <c r="L9" s="157"/>
      <c r="M9" s="157"/>
      <c r="N9" s="157"/>
      <c r="O9" s="157">
        <v>602942.86</v>
      </c>
      <c r="P9" s="157">
        <v>602942.86</v>
      </c>
      <c r="Q9" s="157"/>
      <c r="R9" s="157"/>
      <c r="S9" s="157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58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D23" sqref="D23"/>
    </sheetView>
  </sheetViews>
  <sheetFormatPr defaultColWidth="8.85" defaultRowHeight="15" customHeight="1"/>
  <cols>
    <col min="1" max="1" width="17.8416666666667" customWidth="1"/>
    <col min="2" max="2" width="40.625" customWidth="1"/>
    <col min="3" max="6" width="15.1333333333333" customWidth="1"/>
    <col min="7" max="15" width="10" customWidth="1"/>
  </cols>
  <sheetData>
    <row r="1" customHeight="1" spans="1:15">
      <c r="A1" s="166" t="s">
        <v>65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ht="28.5" customHeight="1" spans="1:15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ht="20.25" customHeight="1" spans="1:15">
      <c r="A3" s="56" t="str">
        <f>"单位名称："&amp;"玉溪市非物质文化遗产保护中心"</f>
        <v>单位名称：玉溪市非物质文化遗产保护中心</v>
      </c>
      <c r="B3" s="56"/>
      <c r="C3" s="56"/>
      <c r="D3" s="56"/>
      <c r="E3" s="56"/>
      <c r="F3" s="56"/>
      <c r="G3" s="56"/>
      <c r="H3" s="56"/>
      <c r="I3" s="56"/>
      <c r="J3" s="54"/>
      <c r="K3" s="54"/>
      <c r="L3" s="54"/>
      <c r="M3" s="54"/>
      <c r="N3" s="54"/>
      <c r="O3" s="54" t="s">
        <v>2</v>
      </c>
    </row>
    <row r="4" ht="27" customHeight="1" spans="1:15">
      <c r="A4" s="152" t="s">
        <v>67</v>
      </c>
      <c r="B4" s="152" t="s">
        <v>68</v>
      </c>
      <c r="C4" s="152" t="s">
        <v>30</v>
      </c>
      <c r="D4" s="152" t="s">
        <v>33</v>
      </c>
      <c r="E4" s="152"/>
      <c r="F4" s="152"/>
      <c r="G4" s="180" t="s">
        <v>34</v>
      </c>
      <c r="H4" s="153" t="s">
        <v>35</v>
      </c>
      <c r="I4" s="153" t="s">
        <v>69</v>
      </c>
      <c r="J4" s="153" t="s">
        <v>70</v>
      </c>
      <c r="K4" s="153"/>
      <c r="L4" s="153"/>
      <c r="M4" s="153"/>
      <c r="N4" s="153"/>
      <c r="O4" s="153"/>
    </row>
    <row r="5" ht="27" customHeight="1" spans="1:15">
      <c r="A5" s="153"/>
      <c r="B5" s="153"/>
      <c r="C5" s="153"/>
      <c r="D5" s="153" t="s">
        <v>32</v>
      </c>
      <c r="E5" s="153" t="s">
        <v>71</v>
      </c>
      <c r="F5" s="153" t="s">
        <v>72</v>
      </c>
      <c r="G5" s="180"/>
      <c r="H5" s="153"/>
      <c r="I5" s="153"/>
      <c r="J5" s="153" t="s">
        <v>32</v>
      </c>
      <c r="K5" s="153" t="s">
        <v>73</v>
      </c>
      <c r="L5" s="153" t="s">
        <v>74</v>
      </c>
      <c r="M5" s="153" t="s">
        <v>75</v>
      </c>
      <c r="N5" s="153" t="s">
        <v>76</v>
      </c>
      <c r="O5" s="153" t="s">
        <v>77</v>
      </c>
    </row>
    <row r="6" ht="20.25" customHeight="1" spans="1:15">
      <c r="A6" s="165" t="s">
        <v>44</v>
      </c>
      <c r="B6" s="165" t="s">
        <v>45</v>
      </c>
      <c r="C6" s="165" t="s">
        <v>46</v>
      </c>
      <c r="D6" s="165" t="s">
        <v>47</v>
      </c>
      <c r="E6" s="165" t="s">
        <v>48</v>
      </c>
      <c r="F6" s="165" t="s">
        <v>49</v>
      </c>
      <c r="G6" s="181" t="s">
        <v>50</v>
      </c>
      <c r="H6" s="165" t="s">
        <v>51</v>
      </c>
      <c r="I6" s="165" t="s">
        <v>52</v>
      </c>
      <c r="J6" s="165" t="s">
        <v>53</v>
      </c>
      <c r="K6" s="165" t="s">
        <v>54</v>
      </c>
      <c r="L6" s="165" t="s">
        <v>55</v>
      </c>
      <c r="M6" s="165" t="s">
        <v>56</v>
      </c>
      <c r="N6" s="165" t="s">
        <v>57</v>
      </c>
      <c r="O6" s="165" t="s">
        <v>58</v>
      </c>
    </row>
    <row r="7" ht="20.25" customHeight="1" spans="1:15">
      <c r="A7" s="156" t="s">
        <v>78</v>
      </c>
      <c r="B7" s="156" t="str">
        <f>"        "&amp;"文化旅游体育与传媒支出"</f>
        <v>        文化旅游体育与传媒支出</v>
      </c>
      <c r="C7" s="158">
        <v>2424627.95</v>
      </c>
      <c r="D7" s="158">
        <v>2424627.95</v>
      </c>
      <c r="E7" s="158">
        <v>1821685.09</v>
      </c>
      <c r="F7" s="158">
        <v>602942.86</v>
      </c>
      <c r="G7" s="182"/>
      <c r="H7" s="158"/>
      <c r="I7" s="158"/>
      <c r="J7" s="158"/>
      <c r="K7" s="158"/>
      <c r="L7" s="158"/>
      <c r="M7" s="158"/>
      <c r="N7" s="158"/>
      <c r="O7" s="158"/>
    </row>
    <row r="8" ht="20.25" customHeight="1" spans="1:15">
      <c r="A8" s="167" t="s">
        <v>79</v>
      </c>
      <c r="B8" s="167" t="str">
        <f>"        "&amp;"文化和旅游"</f>
        <v>        文化和旅游</v>
      </c>
      <c r="C8" s="158">
        <v>2424627.95</v>
      </c>
      <c r="D8" s="158">
        <v>2424627.95</v>
      </c>
      <c r="E8" s="158">
        <v>1821685.09</v>
      </c>
      <c r="F8" s="158">
        <v>602942.86</v>
      </c>
      <c r="G8" s="182"/>
      <c r="H8" s="158"/>
      <c r="I8" s="158"/>
      <c r="J8" s="158"/>
      <c r="K8" s="158"/>
      <c r="L8" s="158"/>
      <c r="M8" s="158"/>
      <c r="N8" s="158"/>
      <c r="O8" s="158"/>
    </row>
    <row r="9" ht="20.25" customHeight="1" spans="1:15">
      <c r="A9" s="168" t="s">
        <v>80</v>
      </c>
      <c r="B9" s="168" t="str">
        <f>"        "&amp;"群众文化"</f>
        <v>        群众文化</v>
      </c>
      <c r="C9" s="158">
        <v>1487773.71</v>
      </c>
      <c r="D9" s="158">
        <v>1487773.71</v>
      </c>
      <c r="E9" s="158">
        <v>884830.85</v>
      </c>
      <c r="F9" s="158">
        <v>602942.86</v>
      </c>
      <c r="G9" s="182"/>
      <c r="H9" s="158"/>
      <c r="I9" s="158"/>
      <c r="J9" s="158"/>
      <c r="K9" s="158"/>
      <c r="L9" s="158"/>
      <c r="M9" s="158"/>
      <c r="N9" s="158"/>
      <c r="O9" s="158"/>
    </row>
    <row r="10" ht="20.25" customHeight="1" spans="1:15">
      <c r="A10" s="168" t="s">
        <v>81</v>
      </c>
      <c r="B10" s="168" t="str">
        <f>"        "&amp;"其他文化和旅游支出"</f>
        <v>        其他文化和旅游支出</v>
      </c>
      <c r="C10" s="158">
        <v>936854.24</v>
      </c>
      <c r="D10" s="158">
        <v>936854.24</v>
      </c>
      <c r="E10" s="158">
        <v>936854.24</v>
      </c>
      <c r="F10" s="158"/>
      <c r="G10" s="182"/>
      <c r="H10" s="158"/>
      <c r="I10" s="158"/>
      <c r="J10" s="158"/>
      <c r="K10" s="158"/>
      <c r="L10" s="158"/>
      <c r="M10" s="158"/>
      <c r="N10" s="158"/>
      <c r="O10" s="158"/>
    </row>
    <row r="11" ht="20.25" customHeight="1" spans="1:15">
      <c r="A11" s="156" t="s">
        <v>82</v>
      </c>
      <c r="B11" s="156" t="str">
        <f>"        "&amp;"社会保障和就业支出"</f>
        <v>        社会保障和就业支出</v>
      </c>
      <c r="C11" s="158">
        <v>248934.72</v>
      </c>
      <c r="D11" s="158">
        <v>248934.72</v>
      </c>
      <c r="E11" s="158">
        <v>248934.72</v>
      </c>
      <c r="F11" s="158"/>
      <c r="G11" s="183"/>
      <c r="H11" s="161"/>
      <c r="I11" s="161"/>
      <c r="J11" s="161"/>
      <c r="K11" s="161"/>
      <c r="L11" s="161"/>
      <c r="M11" s="161"/>
      <c r="N11" s="161"/>
      <c r="O11" s="161"/>
    </row>
    <row r="12" ht="20.25" customHeight="1" spans="1:15">
      <c r="A12" s="184" t="s">
        <v>83</v>
      </c>
      <c r="B12" s="184" t="str">
        <f>"        "&amp;"行政事业单位养老支出"</f>
        <v>        行政事业单位养老支出</v>
      </c>
      <c r="C12" s="161">
        <v>248934.72</v>
      </c>
      <c r="D12" s="161">
        <v>248934.72</v>
      </c>
      <c r="E12" s="161">
        <v>248934.72</v>
      </c>
      <c r="F12" s="161"/>
      <c r="G12" s="185"/>
      <c r="H12" s="62"/>
      <c r="I12" s="62"/>
      <c r="J12" s="62"/>
      <c r="K12" s="62"/>
      <c r="L12" s="62"/>
      <c r="M12" s="62"/>
      <c r="N12" s="62"/>
      <c r="O12" s="62"/>
    </row>
    <row r="13" ht="20.25" customHeight="1" spans="1:15">
      <c r="A13" s="186" t="s">
        <v>84</v>
      </c>
      <c r="B13" s="186" t="str">
        <f>"        "&amp;"事业单位离退休"</f>
        <v>        事业单位离退休</v>
      </c>
      <c r="C13" s="62">
        <v>27000</v>
      </c>
      <c r="D13" s="62">
        <v>27000</v>
      </c>
      <c r="E13" s="62">
        <v>27000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1" spans="1:15">
      <c r="A14" s="186" t="s">
        <v>85</v>
      </c>
      <c r="B14" s="186" t="str">
        <f>"        "&amp;"机关事业单位基本养老保险缴费支出"</f>
        <v>        机关事业单位基本养老保险缴费支出</v>
      </c>
      <c r="C14" s="62">
        <v>221934.72</v>
      </c>
      <c r="D14" s="62">
        <v>221934.72</v>
      </c>
      <c r="E14" s="62">
        <v>221934.72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1" spans="1:15">
      <c r="A15" s="162" t="s">
        <v>86</v>
      </c>
      <c r="B15" s="162" t="str">
        <f>"        "&amp;"卫生健康支出"</f>
        <v>        卫生健康支出</v>
      </c>
      <c r="C15" s="62">
        <v>198426.32</v>
      </c>
      <c r="D15" s="62">
        <v>198426.32</v>
      </c>
      <c r="E15" s="62">
        <v>198426.32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1" spans="1:15">
      <c r="A16" s="187" t="s">
        <v>87</v>
      </c>
      <c r="B16" s="187" t="str">
        <f>"        "&amp;"行政事业单位医疗"</f>
        <v>        行政事业单位医疗</v>
      </c>
      <c r="C16" s="62">
        <v>198426.32</v>
      </c>
      <c r="D16" s="62">
        <v>198426.32</v>
      </c>
      <c r="E16" s="62">
        <v>198426.32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1" spans="1:15">
      <c r="A17" s="186" t="s">
        <v>88</v>
      </c>
      <c r="B17" s="186" t="str">
        <f>"        "&amp;"事业单位医疗"</f>
        <v>        事业单位医疗</v>
      </c>
      <c r="C17" s="62">
        <v>115128.64</v>
      </c>
      <c r="D17" s="62">
        <v>115128.64</v>
      </c>
      <c r="E17" s="62">
        <v>115128.64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1" spans="1:15">
      <c r="A18" s="186" t="s">
        <v>89</v>
      </c>
      <c r="B18" s="186" t="str">
        <f>"        "&amp;"公务员医疗补助"</f>
        <v>        公务员医疗补助</v>
      </c>
      <c r="C18" s="62">
        <v>72954.6</v>
      </c>
      <c r="D18" s="62">
        <v>72954.6</v>
      </c>
      <c r="E18" s="62">
        <v>72954.6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1" spans="1:15">
      <c r="A19" s="186" t="s">
        <v>90</v>
      </c>
      <c r="B19" s="186" t="str">
        <f>"        "&amp;"其他行政事业单位医疗支出"</f>
        <v>        其他行政事业单位医疗支出</v>
      </c>
      <c r="C19" s="62">
        <v>10343.08</v>
      </c>
      <c r="D19" s="62">
        <v>10343.08</v>
      </c>
      <c r="E19" s="62">
        <v>10343.08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1" spans="1:15">
      <c r="A20" s="162" t="s">
        <v>91</v>
      </c>
      <c r="B20" s="162" t="str">
        <f>"        "&amp;"住房保障支出"</f>
        <v>        住房保障支出</v>
      </c>
      <c r="C20" s="62">
        <v>186036</v>
      </c>
      <c r="D20" s="62">
        <v>186036</v>
      </c>
      <c r="E20" s="62">
        <v>186036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1" spans="1:15">
      <c r="A21" s="187" t="s">
        <v>92</v>
      </c>
      <c r="B21" s="187" t="str">
        <f>"        "&amp;"住房改革支出"</f>
        <v>        住房改革支出</v>
      </c>
      <c r="C21" s="62">
        <v>186036</v>
      </c>
      <c r="D21" s="62">
        <v>186036</v>
      </c>
      <c r="E21" s="62">
        <v>186036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1" spans="1:15">
      <c r="A22" s="186" t="s">
        <v>93</v>
      </c>
      <c r="B22" s="186" t="str">
        <f>"        "&amp;"住房公积金"</f>
        <v>        住房公积金</v>
      </c>
      <c r="C22" s="62">
        <v>176628</v>
      </c>
      <c r="D22" s="62">
        <v>176628</v>
      </c>
      <c r="E22" s="62">
        <v>176628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1" spans="1:15">
      <c r="A23" s="186" t="s">
        <v>94</v>
      </c>
      <c r="B23" s="186" t="str">
        <f>"        "&amp;"购房补贴"</f>
        <v>        购房补贴</v>
      </c>
      <c r="C23" s="62">
        <v>9408</v>
      </c>
      <c r="D23" s="62">
        <v>9408</v>
      </c>
      <c r="E23" s="62">
        <v>9408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1" spans="1:15">
      <c r="A24" s="164" t="s">
        <v>30</v>
      </c>
      <c r="B24" s="162"/>
      <c r="C24" s="163">
        <v>3058024.99</v>
      </c>
      <c r="D24" s="163">
        <v>3058024.99</v>
      </c>
      <c r="E24" s="163">
        <v>2455082.13</v>
      </c>
      <c r="F24" s="163">
        <v>602942.86</v>
      </c>
      <c r="G24" s="163"/>
      <c r="H24" s="163"/>
      <c r="I24" s="163"/>
      <c r="J24" s="163"/>
      <c r="K24" s="163"/>
      <c r="L24" s="163"/>
      <c r="M24" s="163"/>
      <c r="N24" s="163"/>
      <c r="O24" s="163"/>
    </row>
  </sheetData>
  <mergeCells count="12">
    <mergeCell ref="A1:O1"/>
    <mergeCell ref="A2:O2"/>
    <mergeCell ref="A3:N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63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5"/>
  <sheetViews>
    <sheetView showZeros="0" workbookViewId="0">
      <selection activeCell="B7" sqref="B7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54" t="s">
        <v>95</v>
      </c>
      <c r="B1" s="169"/>
      <c r="C1" s="169"/>
      <c r="D1" s="169"/>
    </row>
    <row r="2" ht="28.5" customHeight="1" spans="1:4">
      <c r="A2" s="170" t="s">
        <v>96</v>
      </c>
      <c r="B2" s="170"/>
      <c r="C2" s="170"/>
      <c r="D2" s="170"/>
    </row>
    <row r="3" ht="18.75" customHeight="1" spans="1:4">
      <c r="A3" s="56" t="str">
        <f>"单位名称："&amp;"玉溪市非物质文化遗产保护中心"</f>
        <v>单位名称：玉溪市非物质文化遗产保护中心</v>
      </c>
      <c r="B3" s="56"/>
      <c r="C3" s="56"/>
      <c r="D3" s="54" t="s">
        <v>2</v>
      </c>
    </row>
    <row r="4" ht="18.75" customHeight="1" spans="1:4">
      <c r="A4" s="171" t="s">
        <v>3</v>
      </c>
      <c r="B4" s="171"/>
      <c r="C4" s="171" t="s">
        <v>4</v>
      </c>
      <c r="D4" s="171"/>
    </row>
    <row r="5" ht="18.75" customHeight="1" spans="1:4">
      <c r="A5" s="172" t="s">
        <v>5</v>
      </c>
      <c r="B5" s="172" t="s">
        <v>6</v>
      </c>
      <c r="C5" s="172" t="s">
        <v>97</v>
      </c>
      <c r="D5" s="172" t="s">
        <v>6</v>
      </c>
    </row>
    <row r="6" ht="18.75" customHeight="1" spans="1:4">
      <c r="A6" s="173" t="s">
        <v>98</v>
      </c>
      <c r="B6" s="174"/>
      <c r="C6" s="175" t="s">
        <v>99</v>
      </c>
      <c r="D6" s="174"/>
    </row>
    <row r="7" ht="18.75" customHeight="1" spans="1:4">
      <c r="A7" s="156" t="s">
        <v>100</v>
      </c>
      <c r="B7" s="176">
        <v>2455082.13</v>
      </c>
      <c r="C7" s="177" t="str">
        <f>"（一）"&amp;"文化旅游体育与传媒支出"</f>
        <v>（一）文化旅游体育与传媒支出</v>
      </c>
      <c r="D7" s="176">
        <v>2424627.95</v>
      </c>
    </row>
    <row r="8" ht="18.75" customHeight="1" spans="1:4">
      <c r="A8" s="156" t="s">
        <v>101</v>
      </c>
      <c r="B8" s="176"/>
      <c r="C8" s="177" t="str">
        <f>"（二）"&amp;"社会保障和就业支出"</f>
        <v>（二）社会保障和就业支出</v>
      </c>
      <c r="D8" s="176">
        <v>248934.72</v>
      </c>
    </row>
    <row r="9" ht="18.75" customHeight="1" spans="1:4">
      <c r="A9" s="156" t="s">
        <v>102</v>
      </c>
      <c r="B9" s="176"/>
      <c r="C9" s="177" t="str">
        <f>"（三）"&amp;"卫生健康支出"</f>
        <v>（三）卫生健康支出</v>
      </c>
      <c r="D9" s="176">
        <v>198426.32</v>
      </c>
    </row>
    <row r="10" ht="18.75" customHeight="1" spans="1:4">
      <c r="A10" s="156" t="s">
        <v>103</v>
      </c>
      <c r="B10" s="176"/>
      <c r="C10" s="177" t="str">
        <f>"（四）"&amp;"住房保障支出"</f>
        <v>（四）住房保障支出</v>
      </c>
      <c r="D10" s="176">
        <v>186036</v>
      </c>
    </row>
    <row r="11" ht="18.75" customHeight="1" spans="1:4">
      <c r="A11" s="178" t="s">
        <v>100</v>
      </c>
      <c r="B11" s="176">
        <v>602942.86</v>
      </c>
      <c r="C11" s="156"/>
      <c r="D11" s="156"/>
    </row>
    <row r="12" ht="18.75" customHeight="1" spans="1:4">
      <c r="A12" s="178" t="s">
        <v>101</v>
      </c>
      <c r="B12" s="176"/>
      <c r="C12" s="156"/>
      <c r="D12" s="156"/>
    </row>
    <row r="13" ht="18.75" customHeight="1" spans="1:4">
      <c r="A13" s="178" t="s">
        <v>102</v>
      </c>
      <c r="B13" s="176"/>
      <c r="C13" s="156"/>
      <c r="D13" s="156"/>
    </row>
    <row r="14" ht="18.75" customHeight="1" spans="1:4">
      <c r="A14" s="156"/>
      <c r="B14" s="156"/>
      <c r="C14" s="156" t="s">
        <v>104</v>
      </c>
      <c r="D14" s="156"/>
    </row>
    <row r="15" ht="18.75" customHeight="1" spans="1:4">
      <c r="A15" s="179" t="s">
        <v>24</v>
      </c>
      <c r="B15" s="176">
        <v>3058024.99</v>
      </c>
      <c r="C15" s="179" t="s">
        <v>25</v>
      </c>
      <c r="D15" s="176">
        <v>3058024.99</v>
      </c>
    </row>
  </sheetData>
  <mergeCells count="5">
    <mergeCell ref="A1:D1"/>
    <mergeCell ref="A2:D2"/>
    <mergeCell ref="A3:C3"/>
    <mergeCell ref="A4:B4"/>
    <mergeCell ref="C4:D4"/>
  </mergeCells>
  <printOptions horizontalCentered="1"/>
  <pageMargins left="0.751388888888889" right="0.751388888888889" top="1" bottom="1" header="0.5" footer="0.5"/>
  <pageSetup paperSize="9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B5" sqref="B5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66" t="s">
        <v>105</v>
      </c>
      <c r="B1" s="166"/>
      <c r="C1" s="166"/>
      <c r="D1" s="166"/>
      <c r="E1" s="166"/>
      <c r="F1" s="166"/>
      <c r="G1" s="166"/>
    </row>
    <row r="2" ht="28.5" customHeight="1" spans="1:7">
      <c r="A2" s="55" t="s">
        <v>106</v>
      </c>
      <c r="B2" s="55"/>
      <c r="C2" s="55"/>
      <c r="D2" s="55"/>
      <c r="E2" s="55"/>
      <c r="F2" s="55"/>
      <c r="G2" s="55"/>
    </row>
    <row r="3" ht="20.25" customHeight="1" spans="1:7">
      <c r="A3" s="56" t="str">
        <f>"单位名称："&amp;"玉溪市非物质文化遗产保护中心"</f>
        <v>单位名称：玉溪市非物质文化遗产保护中心</v>
      </c>
      <c r="B3" s="56"/>
      <c r="C3" s="56"/>
      <c r="D3" s="56"/>
      <c r="E3" s="56"/>
      <c r="F3" s="56"/>
      <c r="G3" s="54" t="s">
        <v>2</v>
      </c>
    </row>
    <row r="4" ht="27" customHeight="1" spans="1:7">
      <c r="A4" s="153" t="s">
        <v>107</v>
      </c>
      <c r="B4" s="153"/>
      <c r="C4" s="153" t="s">
        <v>30</v>
      </c>
      <c r="D4" s="153" t="s">
        <v>33</v>
      </c>
      <c r="E4" s="153"/>
      <c r="F4" s="153"/>
      <c r="G4" s="153" t="s">
        <v>72</v>
      </c>
    </row>
    <row r="5" ht="27" customHeight="1" spans="1:7">
      <c r="A5" s="153" t="s">
        <v>67</v>
      </c>
      <c r="B5" s="153" t="s">
        <v>68</v>
      </c>
      <c r="C5" s="153"/>
      <c r="D5" s="153" t="s">
        <v>32</v>
      </c>
      <c r="E5" s="153" t="s">
        <v>108</v>
      </c>
      <c r="F5" s="153" t="s">
        <v>109</v>
      </c>
      <c r="G5" s="153"/>
    </row>
    <row r="6" ht="20.25" customHeight="1" spans="1:7">
      <c r="A6" s="165" t="s">
        <v>44</v>
      </c>
      <c r="B6" s="165" t="s">
        <v>45</v>
      </c>
      <c r="C6" s="165" t="s">
        <v>46</v>
      </c>
      <c r="D6" s="165" t="s">
        <v>47</v>
      </c>
      <c r="E6" s="165" t="s">
        <v>48</v>
      </c>
      <c r="F6" s="165" t="s">
        <v>49</v>
      </c>
      <c r="G6" s="165">
        <v>7</v>
      </c>
    </row>
    <row r="7" ht="20.25" customHeight="1" spans="1:7">
      <c r="A7" s="156" t="s">
        <v>78</v>
      </c>
      <c r="B7" s="156" t="str">
        <f>"        "&amp;"文化旅游体育与传媒支出"</f>
        <v>        文化旅游体育与传媒支出</v>
      </c>
      <c r="C7" s="158">
        <v>2424627.95</v>
      </c>
      <c r="D7" s="157">
        <v>1821685.09</v>
      </c>
      <c r="E7" s="158">
        <v>1606104.24</v>
      </c>
      <c r="F7" s="158">
        <v>215580.85</v>
      </c>
      <c r="G7" s="158">
        <v>602942.86</v>
      </c>
    </row>
    <row r="8" ht="20.25" customHeight="1" spans="1:7">
      <c r="A8" s="167" t="s">
        <v>79</v>
      </c>
      <c r="B8" s="167" t="str">
        <f>"        "&amp;"文化和旅游"</f>
        <v>        文化和旅游</v>
      </c>
      <c r="C8" s="158">
        <v>2424627.95</v>
      </c>
      <c r="D8" s="157">
        <v>1821685.09</v>
      </c>
      <c r="E8" s="158">
        <v>1606104.24</v>
      </c>
      <c r="F8" s="158">
        <v>215580.85</v>
      </c>
      <c r="G8" s="158">
        <v>602942.86</v>
      </c>
    </row>
    <row r="9" ht="20.25" customHeight="1" spans="1:7">
      <c r="A9" s="168" t="s">
        <v>80</v>
      </c>
      <c r="B9" s="168" t="str">
        <f>"        "&amp;"群众文化"</f>
        <v>        群众文化</v>
      </c>
      <c r="C9" s="158">
        <v>1487773.71</v>
      </c>
      <c r="D9" s="157">
        <v>884830.85</v>
      </c>
      <c r="E9" s="158">
        <v>818400</v>
      </c>
      <c r="F9" s="158">
        <v>66430.85</v>
      </c>
      <c r="G9" s="158">
        <v>602942.86</v>
      </c>
    </row>
    <row r="10" ht="20.25" customHeight="1" spans="1:7">
      <c r="A10" s="168" t="s">
        <v>81</v>
      </c>
      <c r="B10" s="168" t="str">
        <f>"        "&amp;"其他文化和旅游支出"</f>
        <v>        其他文化和旅游支出</v>
      </c>
      <c r="C10" s="158">
        <v>936854.24</v>
      </c>
      <c r="D10" s="157">
        <v>936854.24</v>
      </c>
      <c r="E10" s="158">
        <v>787704.24</v>
      </c>
      <c r="F10" s="158">
        <v>149150</v>
      </c>
      <c r="G10" s="158"/>
    </row>
    <row r="11" ht="20.25" customHeight="1" spans="1:7">
      <c r="A11" s="156" t="s">
        <v>82</v>
      </c>
      <c r="B11" s="156" t="str">
        <f>"        "&amp;"社会保障和就业支出"</f>
        <v>        社会保障和就业支出</v>
      </c>
      <c r="C11" s="158">
        <v>248934.72</v>
      </c>
      <c r="D11" s="157">
        <v>248934.72</v>
      </c>
      <c r="E11" s="158">
        <v>248334.72</v>
      </c>
      <c r="F11" s="158">
        <v>600</v>
      </c>
      <c r="G11" s="158"/>
    </row>
    <row r="12" ht="20.25" customHeight="1" spans="1:7">
      <c r="A12" s="167" t="s">
        <v>83</v>
      </c>
      <c r="B12" s="167" t="str">
        <f>"        "&amp;"行政事业单位养老支出"</f>
        <v>        行政事业单位养老支出</v>
      </c>
      <c r="C12" s="158">
        <v>248934.72</v>
      </c>
      <c r="D12" s="157">
        <v>248934.72</v>
      </c>
      <c r="E12" s="158">
        <v>248334.72</v>
      </c>
      <c r="F12" s="158">
        <v>600</v>
      </c>
      <c r="G12" s="158"/>
    </row>
    <row r="13" ht="20.25" customHeight="1" spans="1:7">
      <c r="A13" s="168" t="s">
        <v>84</v>
      </c>
      <c r="B13" s="168" t="str">
        <f>"        "&amp;"事业单位离退休"</f>
        <v>        事业单位离退休</v>
      </c>
      <c r="C13" s="158">
        <v>27000</v>
      </c>
      <c r="D13" s="157">
        <v>27000</v>
      </c>
      <c r="E13" s="158">
        <v>26400</v>
      </c>
      <c r="F13" s="158">
        <v>600</v>
      </c>
      <c r="G13" s="158"/>
    </row>
    <row r="14" ht="20.25" customHeight="1" spans="1:7">
      <c r="A14" s="168" t="s">
        <v>85</v>
      </c>
      <c r="B14" s="168" t="str">
        <f>"        "&amp;"机关事业单位基本养老保险缴费支出"</f>
        <v>        机关事业单位基本养老保险缴费支出</v>
      </c>
      <c r="C14" s="158">
        <v>221934.72</v>
      </c>
      <c r="D14" s="157">
        <v>221934.72</v>
      </c>
      <c r="E14" s="158">
        <v>221934.72</v>
      </c>
      <c r="F14" s="158"/>
      <c r="G14" s="158"/>
    </row>
    <row r="15" ht="20.25" customHeight="1" spans="1:7">
      <c r="A15" s="156" t="s">
        <v>86</v>
      </c>
      <c r="B15" s="156" t="str">
        <f>"        "&amp;"卫生健康支出"</f>
        <v>        卫生健康支出</v>
      </c>
      <c r="C15" s="158">
        <v>198426.32</v>
      </c>
      <c r="D15" s="157">
        <v>198426.32</v>
      </c>
      <c r="E15" s="158">
        <v>198426.32</v>
      </c>
      <c r="F15" s="158"/>
      <c r="G15" s="158"/>
    </row>
    <row r="16" ht="20.25" customHeight="1" spans="1:7">
      <c r="A16" s="167" t="s">
        <v>87</v>
      </c>
      <c r="B16" s="167" t="str">
        <f>"        "&amp;"行政事业单位医疗"</f>
        <v>        行政事业单位医疗</v>
      </c>
      <c r="C16" s="158">
        <v>198426.32</v>
      </c>
      <c r="D16" s="157">
        <v>198426.32</v>
      </c>
      <c r="E16" s="158">
        <v>198426.32</v>
      </c>
      <c r="F16" s="158"/>
      <c r="G16" s="158"/>
    </row>
    <row r="17" ht="20.25" customHeight="1" spans="1:7">
      <c r="A17" s="168" t="s">
        <v>88</v>
      </c>
      <c r="B17" s="168" t="str">
        <f>"        "&amp;"事业单位医疗"</f>
        <v>        事业单位医疗</v>
      </c>
      <c r="C17" s="158">
        <v>115128.64</v>
      </c>
      <c r="D17" s="157">
        <v>115128.64</v>
      </c>
      <c r="E17" s="158">
        <v>115128.64</v>
      </c>
      <c r="F17" s="158"/>
      <c r="G17" s="158"/>
    </row>
    <row r="18" ht="20.25" customHeight="1" spans="1:7">
      <c r="A18" s="168" t="s">
        <v>89</v>
      </c>
      <c r="B18" s="168" t="str">
        <f>"        "&amp;"公务员医疗补助"</f>
        <v>        公务员医疗补助</v>
      </c>
      <c r="C18" s="158">
        <v>72954.6</v>
      </c>
      <c r="D18" s="157">
        <v>72954.6</v>
      </c>
      <c r="E18" s="158">
        <v>72954.6</v>
      </c>
      <c r="F18" s="158"/>
      <c r="G18" s="158"/>
    </row>
    <row r="19" ht="20.25" customHeight="1" spans="1:7">
      <c r="A19" s="168" t="s">
        <v>90</v>
      </c>
      <c r="B19" s="168" t="str">
        <f>"        "&amp;"其他行政事业单位医疗支出"</f>
        <v>        其他行政事业单位医疗支出</v>
      </c>
      <c r="C19" s="158">
        <v>10343.08</v>
      </c>
      <c r="D19" s="157">
        <v>10343.08</v>
      </c>
      <c r="E19" s="158">
        <v>10343.08</v>
      </c>
      <c r="F19" s="158"/>
      <c r="G19" s="158"/>
    </row>
    <row r="20" ht="20.25" customHeight="1" spans="1:7">
      <c r="A20" s="156" t="s">
        <v>91</v>
      </c>
      <c r="B20" s="156" t="str">
        <f>"        "&amp;"住房保障支出"</f>
        <v>        住房保障支出</v>
      </c>
      <c r="C20" s="158">
        <v>186036</v>
      </c>
      <c r="D20" s="157">
        <v>186036</v>
      </c>
      <c r="E20" s="158">
        <v>186036</v>
      </c>
      <c r="F20" s="158"/>
      <c r="G20" s="158"/>
    </row>
    <row r="21" ht="20.25" customHeight="1" spans="1:7">
      <c r="A21" s="167" t="s">
        <v>92</v>
      </c>
      <c r="B21" s="167" t="str">
        <f>"        "&amp;"住房改革支出"</f>
        <v>        住房改革支出</v>
      </c>
      <c r="C21" s="158">
        <v>186036</v>
      </c>
      <c r="D21" s="157">
        <v>186036</v>
      </c>
      <c r="E21" s="158">
        <v>186036</v>
      </c>
      <c r="F21" s="158"/>
      <c r="G21" s="158"/>
    </row>
    <row r="22" ht="20.25" customHeight="1" spans="1:7">
      <c r="A22" s="168" t="s">
        <v>93</v>
      </c>
      <c r="B22" s="168" t="str">
        <f>"        "&amp;"住房公积金"</f>
        <v>        住房公积金</v>
      </c>
      <c r="C22" s="158">
        <v>176628</v>
      </c>
      <c r="D22" s="157">
        <v>176628</v>
      </c>
      <c r="E22" s="158">
        <v>176628</v>
      </c>
      <c r="F22" s="158"/>
      <c r="G22" s="158"/>
    </row>
    <row r="23" ht="20.25" customHeight="1" spans="1:7">
      <c r="A23" s="168" t="s">
        <v>94</v>
      </c>
      <c r="B23" s="168" t="str">
        <f>"        "&amp;"购房补贴"</f>
        <v>        购房补贴</v>
      </c>
      <c r="C23" s="158">
        <v>9408</v>
      </c>
      <c r="D23" s="157">
        <v>9408</v>
      </c>
      <c r="E23" s="158">
        <v>9408</v>
      </c>
      <c r="F23" s="158"/>
      <c r="G23" s="158"/>
    </row>
    <row r="24" ht="20.25" customHeight="1" spans="1:7">
      <c r="A24" s="154" t="s">
        <v>30</v>
      </c>
      <c r="B24" s="156"/>
      <c r="C24" s="157">
        <v>3058024.99</v>
      </c>
      <c r="D24" s="157">
        <v>2455082.13</v>
      </c>
      <c r="E24" s="157">
        <v>2238901.28</v>
      </c>
      <c r="F24" s="157">
        <v>216180.85</v>
      </c>
      <c r="G24" s="157">
        <v>602942.86</v>
      </c>
    </row>
  </sheetData>
  <mergeCells count="8">
    <mergeCell ref="A1:G1"/>
    <mergeCell ref="A2:G2"/>
    <mergeCell ref="A3:F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89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11" sqref="E1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54" t="s">
        <v>110</v>
      </c>
      <c r="B1" s="54"/>
      <c r="C1" s="54"/>
      <c r="D1" s="54"/>
      <c r="E1" s="54"/>
      <c r="F1" s="54"/>
    </row>
    <row r="2" ht="28.5" customHeight="1" spans="1:6">
      <c r="A2" s="55" t="s">
        <v>111</v>
      </c>
      <c r="B2" s="55"/>
      <c r="C2" s="55"/>
      <c r="D2" s="55"/>
      <c r="E2" s="55"/>
      <c r="F2" s="55"/>
    </row>
    <row r="3" ht="20.25" customHeight="1" spans="1:6">
      <c r="A3" s="56" t="str">
        <f>"单位名称："&amp;"玉溪市非物质文化遗产保护中心"</f>
        <v>单位名称：玉溪市非物质文化遗产保护中心</v>
      </c>
      <c r="B3" s="56"/>
      <c r="C3" s="56"/>
      <c r="D3" s="56"/>
      <c r="E3" s="56"/>
      <c r="F3" s="54" t="s">
        <v>2</v>
      </c>
    </row>
    <row r="4" ht="20.25" customHeight="1" spans="1:6">
      <c r="A4" s="152" t="s">
        <v>112</v>
      </c>
      <c r="B4" s="152" t="s">
        <v>113</v>
      </c>
      <c r="C4" s="152" t="s">
        <v>114</v>
      </c>
      <c r="D4" s="152"/>
      <c r="E4" s="152"/>
      <c r="F4" s="152"/>
    </row>
    <row r="5" ht="35.25" customHeight="1" spans="1:6">
      <c r="A5" s="153"/>
      <c r="B5" s="153"/>
      <c r="C5" s="153" t="s">
        <v>32</v>
      </c>
      <c r="D5" s="153" t="s">
        <v>115</v>
      </c>
      <c r="E5" s="153" t="s">
        <v>116</v>
      </c>
      <c r="F5" s="153" t="s">
        <v>117</v>
      </c>
    </row>
    <row r="6" ht="20.25" customHeight="1" spans="1:6">
      <c r="A6" s="165" t="s">
        <v>44</v>
      </c>
      <c r="B6" s="165">
        <v>2</v>
      </c>
      <c r="C6" s="165">
        <v>3</v>
      </c>
      <c r="D6" s="165">
        <v>4</v>
      </c>
      <c r="E6" s="165">
        <v>5</v>
      </c>
      <c r="F6" s="165">
        <v>6</v>
      </c>
    </row>
    <row r="7" ht="20.25" customHeight="1" spans="1:6">
      <c r="A7" s="158">
        <v>10000</v>
      </c>
      <c r="B7" s="158"/>
      <c r="C7" s="158"/>
      <c r="D7" s="158"/>
      <c r="E7" s="157"/>
      <c r="F7" s="158">
        <v>10000</v>
      </c>
    </row>
  </sheetData>
  <mergeCells count="6">
    <mergeCell ref="A1:F1"/>
    <mergeCell ref="A2:F2"/>
    <mergeCell ref="A3:E3"/>
    <mergeCell ref="C4:E4"/>
    <mergeCell ref="A4:A5"/>
    <mergeCell ref="B4:B5"/>
  </mergeCells>
  <printOptions horizontalCentered="1"/>
  <pageMargins left="0.751388888888889" right="0.751388888888889" top="1" bottom="1" header="0.5" footer="0.5"/>
  <pageSetup paperSize="9" scale="88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E3" workbookViewId="0">
      <selection activeCell="E32" sqref="$A31:$XFD32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5.75" customWidth="1"/>
    <col min="4" max="4" width="11.1333333333333" customWidth="1"/>
    <col min="5" max="5" width="27.75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0" width="16.2833333333333" customWidth="1"/>
    <col min="11" max="11" width="10.625" customWidth="1"/>
    <col min="12" max="12" width="16.2833333333333" customWidth="1"/>
    <col min="13" max="23" width="8.375" customWidth="1"/>
  </cols>
  <sheetData>
    <row r="1" customHeight="1" spans="1:23">
      <c r="A1" s="54" t="s">
        <v>118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ht="28.5" customHeight="1" spans="1:23">
      <c r="A2" s="55" t="s">
        <v>119</v>
      </c>
      <c r="B2" s="55"/>
      <c r="C2" s="55" t="s">
        <v>120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9.5" customHeight="1" spans="1:23">
      <c r="A3" s="56" t="str">
        <f>"单位名称："&amp;"玉溪市非物质文化遗产保护中心"</f>
        <v>单位名称：玉溪市非物质文化遗产保护中心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4"/>
      <c r="S3" s="54"/>
      <c r="T3" s="54"/>
      <c r="U3" s="54"/>
      <c r="V3" s="54"/>
      <c r="W3" s="54" t="s">
        <v>2</v>
      </c>
    </row>
    <row r="4" ht="19.5" customHeight="1" spans="1:23">
      <c r="A4" s="152" t="s">
        <v>121</v>
      </c>
      <c r="B4" s="152" t="s">
        <v>122</v>
      </c>
      <c r="C4" s="152" t="s">
        <v>123</v>
      </c>
      <c r="D4" s="152" t="s">
        <v>124</v>
      </c>
      <c r="E4" s="152" t="s">
        <v>125</v>
      </c>
      <c r="F4" s="152" t="s">
        <v>126</v>
      </c>
      <c r="G4" s="152" t="s">
        <v>127</v>
      </c>
      <c r="H4" s="152" t="s">
        <v>128</v>
      </c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</row>
    <row r="5" ht="19.5" customHeight="1" spans="1:23">
      <c r="A5" s="153"/>
      <c r="B5" s="153"/>
      <c r="C5" s="153"/>
      <c r="D5" s="153"/>
      <c r="E5" s="153"/>
      <c r="F5" s="153"/>
      <c r="G5" s="153"/>
      <c r="H5" s="153" t="s">
        <v>30</v>
      </c>
      <c r="I5" s="153" t="s">
        <v>33</v>
      </c>
      <c r="J5" s="153"/>
      <c r="K5" s="153"/>
      <c r="L5" s="153"/>
      <c r="M5" s="153"/>
      <c r="N5" s="153" t="s">
        <v>129</v>
      </c>
      <c r="O5" s="153"/>
      <c r="P5" s="153"/>
      <c r="Q5" s="153" t="s">
        <v>36</v>
      </c>
      <c r="R5" s="153" t="s">
        <v>70</v>
      </c>
      <c r="S5" s="153"/>
      <c r="T5" s="153"/>
      <c r="U5" s="153"/>
      <c r="V5" s="153"/>
      <c r="W5" s="153"/>
    </row>
    <row r="6" ht="41.25" customHeight="1" spans="1:23">
      <c r="A6" s="153"/>
      <c r="B6" s="153"/>
      <c r="C6" s="153"/>
      <c r="D6" s="153"/>
      <c r="E6" s="153"/>
      <c r="F6" s="153"/>
      <c r="G6" s="153"/>
      <c r="H6" s="153"/>
      <c r="I6" s="153" t="s">
        <v>130</v>
      </c>
      <c r="J6" s="153" t="s">
        <v>131</v>
      </c>
      <c r="K6" s="153" t="s">
        <v>132</v>
      </c>
      <c r="L6" s="153" t="s">
        <v>133</v>
      </c>
      <c r="M6" s="153" t="s">
        <v>134</v>
      </c>
      <c r="N6" s="153" t="s">
        <v>33</v>
      </c>
      <c r="O6" s="153" t="s">
        <v>34</v>
      </c>
      <c r="P6" s="153" t="s">
        <v>35</v>
      </c>
      <c r="Q6" s="153"/>
      <c r="R6" s="153" t="s">
        <v>32</v>
      </c>
      <c r="S6" s="153" t="s">
        <v>39</v>
      </c>
      <c r="T6" s="153" t="s">
        <v>135</v>
      </c>
      <c r="U6" s="153" t="s">
        <v>41</v>
      </c>
      <c r="V6" s="153" t="s">
        <v>42</v>
      </c>
      <c r="W6" s="153" t="s">
        <v>43</v>
      </c>
    </row>
    <row r="7" ht="20.25" customHeight="1" spans="1:23">
      <c r="A7" s="154" t="s">
        <v>44</v>
      </c>
      <c r="B7" s="154" t="s">
        <v>45</v>
      </c>
      <c r="C7" s="154" t="s">
        <v>46</v>
      </c>
      <c r="D7" s="154" t="s">
        <v>47</v>
      </c>
      <c r="E7" s="154" t="s">
        <v>48</v>
      </c>
      <c r="F7" s="154" t="s">
        <v>49</v>
      </c>
      <c r="G7" s="154" t="s">
        <v>50</v>
      </c>
      <c r="H7" s="154" t="s">
        <v>51</v>
      </c>
      <c r="I7" s="154" t="s">
        <v>52</v>
      </c>
      <c r="J7" s="154" t="s">
        <v>53</v>
      </c>
      <c r="K7" s="154" t="s">
        <v>54</v>
      </c>
      <c r="L7" s="154" t="s">
        <v>55</v>
      </c>
      <c r="M7" s="154" t="s">
        <v>56</v>
      </c>
      <c r="N7" s="154" t="s">
        <v>57</v>
      </c>
      <c r="O7" s="154" t="s">
        <v>58</v>
      </c>
      <c r="P7" s="154" t="s">
        <v>59</v>
      </c>
      <c r="Q7" s="154" t="s">
        <v>60</v>
      </c>
      <c r="R7" s="154" t="s">
        <v>61</v>
      </c>
      <c r="S7" s="154" t="s">
        <v>62</v>
      </c>
      <c r="T7" s="154" t="s">
        <v>136</v>
      </c>
      <c r="U7" s="154" t="s">
        <v>137</v>
      </c>
      <c r="V7" s="154" t="s">
        <v>138</v>
      </c>
      <c r="W7" s="154" t="s">
        <v>139</v>
      </c>
    </row>
    <row r="8" ht="20.25" customHeight="1" spans="1:23">
      <c r="A8" s="155" t="s">
        <v>64</v>
      </c>
      <c r="B8" s="155"/>
      <c r="C8" s="156"/>
      <c r="D8" s="156"/>
      <c r="E8" s="156"/>
      <c r="F8" s="155"/>
      <c r="G8" s="156"/>
      <c r="H8" s="157">
        <v>2455082.13</v>
      </c>
      <c r="I8" s="158">
        <v>2455082.13</v>
      </c>
      <c r="J8" s="158">
        <v>493147.32</v>
      </c>
      <c r="K8" s="158"/>
      <c r="L8" s="158">
        <v>1961934.81</v>
      </c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</row>
    <row r="9" ht="20.25" customHeight="1" spans="1:23">
      <c r="A9" s="155" t="str">
        <f t="shared" ref="A9:A32" si="0">"       "&amp;"玉溪市非物质文化遗产保护中心"</f>
        <v>       玉溪市非物质文化遗产保护中心</v>
      </c>
      <c r="B9" s="156" t="s">
        <v>140</v>
      </c>
      <c r="C9" s="156" t="s">
        <v>141</v>
      </c>
      <c r="D9" s="156" t="s">
        <v>80</v>
      </c>
      <c r="E9" s="156" t="s">
        <v>142</v>
      </c>
      <c r="F9" s="156" t="s">
        <v>143</v>
      </c>
      <c r="G9" s="156" t="s">
        <v>144</v>
      </c>
      <c r="H9" s="157">
        <v>543400</v>
      </c>
      <c r="I9" s="158">
        <v>543400</v>
      </c>
      <c r="J9" s="158">
        <v>135850</v>
      </c>
      <c r="K9" s="158"/>
      <c r="L9" s="158">
        <v>407550</v>
      </c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</row>
    <row r="10" ht="20.25" customHeight="1" spans="1:23">
      <c r="A10" s="156" t="str">
        <f t="shared" si="0"/>
        <v>       玉溪市非物质文化遗产保护中心</v>
      </c>
      <c r="B10" s="156" t="s">
        <v>145</v>
      </c>
      <c r="C10" s="156" t="s">
        <v>146</v>
      </c>
      <c r="D10" s="156" t="s">
        <v>80</v>
      </c>
      <c r="E10" s="156" t="s">
        <v>142</v>
      </c>
      <c r="F10" s="156" t="s">
        <v>147</v>
      </c>
      <c r="G10" s="156" t="s">
        <v>148</v>
      </c>
      <c r="H10" s="157">
        <v>14340</v>
      </c>
      <c r="I10" s="158">
        <v>14340</v>
      </c>
      <c r="J10" s="158"/>
      <c r="K10" s="156"/>
      <c r="L10" s="158">
        <v>14340</v>
      </c>
      <c r="M10" s="156"/>
      <c r="N10" s="158"/>
      <c r="O10" s="158"/>
      <c r="P10" s="156"/>
      <c r="Q10" s="158"/>
      <c r="R10" s="158"/>
      <c r="S10" s="158"/>
      <c r="T10" s="158"/>
      <c r="U10" s="158"/>
      <c r="V10" s="158"/>
      <c r="W10" s="158"/>
    </row>
    <row r="11" ht="20.25" customHeight="1" spans="1:23">
      <c r="A11" s="156" t="str">
        <f t="shared" si="0"/>
        <v>       玉溪市非物质文化遗产保护中心</v>
      </c>
      <c r="B11" s="156" t="s">
        <v>145</v>
      </c>
      <c r="C11" s="156" t="s">
        <v>146</v>
      </c>
      <c r="D11" s="156" t="s">
        <v>80</v>
      </c>
      <c r="E11" s="156" t="s">
        <v>142</v>
      </c>
      <c r="F11" s="156" t="s">
        <v>149</v>
      </c>
      <c r="G11" s="156" t="s">
        <v>150</v>
      </c>
      <c r="H11" s="157">
        <v>32760</v>
      </c>
      <c r="I11" s="158">
        <v>32760</v>
      </c>
      <c r="J11" s="158"/>
      <c r="K11" s="156"/>
      <c r="L11" s="158">
        <v>32760</v>
      </c>
      <c r="M11" s="156"/>
      <c r="N11" s="158"/>
      <c r="O11" s="158"/>
      <c r="P11" s="156"/>
      <c r="Q11" s="158"/>
      <c r="R11" s="158"/>
      <c r="S11" s="158"/>
      <c r="T11" s="158"/>
      <c r="U11" s="158"/>
      <c r="V11" s="158"/>
      <c r="W11" s="158"/>
    </row>
    <row r="12" ht="20.25" customHeight="1" spans="1:23">
      <c r="A12" s="156" t="str">
        <f t="shared" si="0"/>
        <v>       玉溪市非物质文化遗产保护中心</v>
      </c>
      <c r="B12" s="156" t="s">
        <v>151</v>
      </c>
      <c r="C12" s="156" t="s">
        <v>152</v>
      </c>
      <c r="D12" s="156" t="s">
        <v>81</v>
      </c>
      <c r="E12" s="156" t="s">
        <v>153</v>
      </c>
      <c r="F12" s="156" t="s">
        <v>154</v>
      </c>
      <c r="G12" s="156" t="s">
        <v>155</v>
      </c>
      <c r="H12" s="157">
        <v>594168</v>
      </c>
      <c r="I12" s="158">
        <v>594168</v>
      </c>
      <c r="J12" s="158">
        <v>148542</v>
      </c>
      <c r="K12" s="156"/>
      <c r="L12" s="158">
        <v>445626</v>
      </c>
      <c r="M12" s="156"/>
      <c r="N12" s="158"/>
      <c r="O12" s="158"/>
      <c r="P12" s="156"/>
      <c r="Q12" s="158"/>
      <c r="R12" s="158"/>
      <c r="S12" s="158"/>
      <c r="T12" s="158"/>
      <c r="U12" s="158"/>
      <c r="V12" s="158"/>
      <c r="W12" s="158"/>
    </row>
    <row r="13" ht="20.25" customHeight="1" spans="1:23">
      <c r="A13" s="156" t="str">
        <f t="shared" si="0"/>
        <v>       玉溪市非物质文化遗产保护中心</v>
      </c>
      <c r="B13" s="156" t="s">
        <v>151</v>
      </c>
      <c r="C13" s="156" t="s">
        <v>152</v>
      </c>
      <c r="D13" s="156" t="s">
        <v>81</v>
      </c>
      <c r="E13" s="156" t="s">
        <v>153</v>
      </c>
      <c r="F13" s="156" t="s">
        <v>143</v>
      </c>
      <c r="G13" s="156" t="s">
        <v>144</v>
      </c>
      <c r="H13" s="157">
        <v>183480</v>
      </c>
      <c r="I13" s="158">
        <v>183480</v>
      </c>
      <c r="J13" s="158">
        <v>45870</v>
      </c>
      <c r="K13" s="156"/>
      <c r="L13" s="158">
        <v>137610</v>
      </c>
      <c r="M13" s="156"/>
      <c r="N13" s="158"/>
      <c r="O13" s="158"/>
      <c r="P13" s="156"/>
      <c r="Q13" s="158"/>
      <c r="R13" s="158"/>
      <c r="S13" s="158"/>
      <c r="T13" s="158"/>
      <c r="U13" s="158"/>
      <c r="V13" s="158"/>
      <c r="W13" s="158"/>
    </row>
    <row r="14" ht="20.25" customHeight="1" spans="1:23">
      <c r="A14" s="156" t="str">
        <f t="shared" si="0"/>
        <v>       玉溪市非物质文化遗产保护中心</v>
      </c>
      <c r="B14" s="156" t="s">
        <v>151</v>
      </c>
      <c r="C14" s="156" t="s">
        <v>152</v>
      </c>
      <c r="D14" s="156" t="s">
        <v>94</v>
      </c>
      <c r="E14" s="156" t="s">
        <v>156</v>
      </c>
      <c r="F14" s="156" t="s">
        <v>157</v>
      </c>
      <c r="G14" s="156" t="s">
        <v>158</v>
      </c>
      <c r="H14" s="157">
        <v>9408</v>
      </c>
      <c r="I14" s="158">
        <v>9408</v>
      </c>
      <c r="J14" s="158">
        <v>2352</v>
      </c>
      <c r="K14" s="156"/>
      <c r="L14" s="158">
        <v>7056</v>
      </c>
      <c r="M14" s="156"/>
      <c r="N14" s="158"/>
      <c r="O14" s="158"/>
      <c r="P14" s="156"/>
      <c r="Q14" s="158"/>
      <c r="R14" s="158"/>
      <c r="S14" s="158"/>
      <c r="T14" s="158"/>
      <c r="U14" s="158"/>
      <c r="V14" s="158"/>
      <c r="W14" s="158"/>
    </row>
    <row r="15" ht="20.25" customHeight="1" spans="1:23">
      <c r="A15" s="156" t="str">
        <f t="shared" si="0"/>
        <v>       玉溪市非物质文化遗产保护中心</v>
      </c>
      <c r="B15" s="156" t="s">
        <v>159</v>
      </c>
      <c r="C15" s="156" t="s">
        <v>160</v>
      </c>
      <c r="D15" s="156" t="s">
        <v>81</v>
      </c>
      <c r="E15" s="156" t="s">
        <v>153</v>
      </c>
      <c r="F15" s="156" t="s">
        <v>161</v>
      </c>
      <c r="G15" s="156" t="s">
        <v>162</v>
      </c>
      <c r="H15" s="157">
        <v>10056.24</v>
      </c>
      <c r="I15" s="158">
        <v>10056.24</v>
      </c>
      <c r="J15" s="158">
        <v>2514.06</v>
      </c>
      <c r="K15" s="156"/>
      <c r="L15" s="158">
        <v>7542.18</v>
      </c>
      <c r="M15" s="156"/>
      <c r="N15" s="158"/>
      <c r="O15" s="158"/>
      <c r="P15" s="156"/>
      <c r="Q15" s="158"/>
      <c r="R15" s="158"/>
      <c r="S15" s="158"/>
      <c r="T15" s="158"/>
      <c r="U15" s="158"/>
      <c r="V15" s="158"/>
      <c r="W15" s="158"/>
    </row>
    <row r="16" ht="20.25" customHeight="1" spans="1:23">
      <c r="A16" s="156" t="str">
        <f t="shared" si="0"/>
        <v>       玉溪市非物质文化遗产保护中心</v>
      </c>
      <c r="B16" s="156" t="s">
        <v>159</v>
      </c>
      <c r="C16" s="156" t="s">
        <v>160</v>
      </c>
      <c r="D16" s="156" t="s">
        <v>85</v>
      </c>
      <c r="E16" s="156" t="s">
        <v>163</v>
      </c>
      <c r="F16" s="156" t="s">
        <v>164</v>
      </c>
      <c r="G16" s="156" t="s">
        <v>165</v>
      </c>
      <c r="H16" s="157">
        <v>221934.72</v>
      </c>
      <c r="I16" s="158">
        <v>221934.72</v>
      </c>
      <c r="J16" s="158">
        <v>55483.68</v>
      </c>
      <c r="K16" s="156"/>
      <c r="L16" s="158">
        <v>166451.04</v>
      </c>
      <c r="M16" s="156"/>
      <c r="N16" s="158"/>
      <c r="O16" s="158"/>
      <c r="P16" s="156"/>
      <c r="Q16" s="158"/>
      <c r="R16" s="158"/>
      <c r="S16" s="158"/>
      <c r="T16" s="158"/>
      <c r="U16" s="158"/>
      <c r="V16" s="158"/>
      <c r="W16" s="158"/>
    </row>
    <row r="17" ht="20.25" customHeight="1" spans="1:23">
      <c r="A17" s="156" t="str">
        <f t="shared" si="0"/>
        <v>       玉溪市非物质文化遗产保护中心</v>
      </c>
      <c r="B17" s="156" t="s">
        <v>159</v>
      </c>
      <c r="C17" s="156" t="s">
        <v>160</v>
      </c>
      <c r="D17" s="156" t="s">
        <v>88</v>
      </c>
      <c r="E17" s="156" t="s">
        <v>166</v>
      </c>
      <c r="F17" s="156" t="s">
        <v>167</v>
      </c>
      <c r="G17" s="156" t="s">
        <v>168</v>
      </c>
      <c r="H17" s="157">
        <v>115128.64</v>
      </c>
      <c r="I17" s="158">
        <v>115128.64</v>
      </c>
      <c r="J17" s="158">
        <v>28782.16</v>
      </c>
      <c r="K17" s="156"/>
      <c r="L17" s="158">
        <v>86346.48</v>
      </c>
      <c r="M17" s="156"/>
      <c r="N17" s="158"/>
      <c r="O17" s="158"/>
      <c r="P17" s="156"/>
      <c r="Q17" s="158"/>
      <c r="R17" s="158"/>
      <c r="S17" s="158"/>
      <c r="T17" s="158"/>
      <c r="U17" s="158"/>
      <c r="V17" s="158"/>
      <c r="W17" s="158"/>
    </row>
    <row r="18" ht="20.25" customHeight="1" spans="1:23">
      <c r="A18" s="159" t="str">
        <f t="shared" si="0"/>
        <v>       玉溪市非物质文化遗产保护中心</v>
      </c>
      <c r="B18" s="159" t="s">
        <v>159</v>
      </c>
      <c r="C18" s="159" t="s">
        <v>160</v>
      </c>
      <c r="D18" s="159" t="s">
        <v>89</v>
      </c>
      <c r="E18" s="159" t="s">
        <v>169</v>
      </c>
      <c r="F18" s="159" t="s">
        <v>170</v>
      </c>
      <c r="G18" s="159" t="s">
        <v>171</v>
      </c>
      <c r="H18" s="160">
        <v>72954.6</v>
      </c>
      <c r="I18" s="161">
        <v>72954.6</v>
      </c>
      <c r="J18" s="161">
        <v>18238.65</v>
      </c>
      <c r="K18" s="159"/>
      <c r="L18" s="161">
        <v>54715.95</v>
      </c>
      <c r="M18" s="159"/>
      <c r="N18" s="161"/>
      <c r="O18" s="161"/>
      <c r="P18" s="159"/>
      <c r="Q18" s="161"/>
      <c r="R18" s="161"/>
      <c r="S18" s="161"/>
      <c r="T18" s="161"/>
      <c r="U18" s="161"/>
      <c r="V18" s="161"/>
      <c r="W18" s="161"/>
    </row>
    <row r="19" ht="20.25" customHeight="1" spans="1:23">
      <c r="A19" s="162" t="str">
        <f t="shared" si="0"/>
        <v>       玉溪市非物质文化遗产保护中心</v>
      </c>
      <c r="B19" s="162" t="s">
        <v>159</v>
      </c>
      <c r="C19" s="162" t="s">
        <v>160</v>
      </c>
      <c r="D19" s="162" t="s">
        <v>90</v>
      </c>
      <c r="E19" s="162" t="s">
        <v>172</v>
      </c>
      <c r="F19" s="162" t="s">
        <v>161</v>
      </c>
      <c r="G19" s="162" t="s">
        <v>162</v>
      </c>
      <c r="H19" s="163">
        <v>10343.08</v>
      </c>
      <c r="I19" s="62">
        <v>10343.08</v>
      </c>
      <c r="J19" s="62">
        <v>6077.77</v>
      </c>
      <c r="K19" s="162"/>
      <c r="L19" s="62">
        <v>4265.31</v>
      </c>
      <c r="M19" s="162"/>
      <c r="N19" s="62"/>
      <c r="O19" s="62"/>
      <c r="P19" s="162"/>
      <c r="Q19" s="62"/>
      <c r="R19" s="62"/>
      <c r="S19" s="62"/>
      <c r="T19" s="62"/>
      <c r="U19" s="62"/>
      <c r="V19" s="62"/>
      <c r="W19" s="62"/>
    </row>
    <row r="20" ht="20.25" customHeight="1" spans="1:23">
      <c r="A20" s="162" t="str">
        <f t="shared" si="0"/>
        <v>       玉溪市非物质文化遗产保护中心</v>
      </c>
      <c r="B20" s="162" t="s">
        <v>173</v>
      </c>
      <c r="C20" s="162" t="s">
        <v>174</v>
      </c>
      <c r="D20" s="162" t="s">
        <v>93</v>
      </c>
      <c r="E20" s="162" t="s">
        <v>174</v>
      </c>
      <c r="F20" s="162" t="s">
        <v>175</v>
      </c>
      <c r="G20" s="162" t="s">
        <v>174</v>
      </c>
      <c r="H20" s="163">
        <v>176628</v>
      </c>
      <c r="I20" s="62">
        <v>176628</v>
      </c>
      <c r="J20" s="62">
        <v>44157</v>
      </c>
      <c r="K20" s="162"/>
      <c r="L20" s="62">
        <v>132471</v>
      </c>
      <c r="M20" s="162"/>
      <c r="N20" s="62"/>
      <c r="O20" s="62"/>
      <c r="P20" s="162"/>
      <c r="Q20" s="62"/>
      <c r="R20" s="62"/>
      <c r="S20" s="62"/>
      <c r="T20" s="62"/>
      <c r="U20" s="62"/>
      <c r="V20" s="62"/>
      <c r="W20" s="62"/>
    </row>
    <row r="21" ht="20.25" customHeight="1" spans="1:23">
      <c r="A21" s="162" t="str">
        <f t="shared" si="0"/>
        <v>       玉溪市非物质文化遗产保护中心</v>
      </c>
      <c r="B21" s="162" t="s">
        <v>176</v>
      </c>
      <c r="C21" s="162" t="s">
        <v>177</v>
      </c>
      <c r="D21" s="162" t="s">
        <v>81</v>
      </c>
      <c r="E21" s="162" t="s">
        <v>153</v>
      </c>
      <c r="F21" s="162" t="s">
        <v>178</v>
      </c>
      <c r="G21" s="162" t="s">
        <v>177</v>
      </c>
      <c r="H21" s="163">
        <v>22650</v>
      </c>
      <c r="I21" s="62">
        <v>22650</v>
      </c>
      <c r="J21" s="62"/>
      <c r="K21" s="162"/>
      <c r="L21" s="62">
        <v>22650</v>
      </c>
      <c r="M21" s="162"/>
      <c r="N21" s="62"/>
      <c r="O21" s="62"/>
      <c r="P21" s="162"/>
      <c r="Q21" s="62"/>
      <c r="R21" s="62"/>
      <c r="S21" s="62"/>
      <c r="T21" s="62"/>
      <c r="U21" s="62"/>
      <c r="V21" s="62"/>
      <c r="W21" s="62"/>
    </row>
    <row r="22" ht="20.25" customHeight="1" spans="1:23">
      <c r="A22" s="162" t="str">
        <f t="shared" si="0"/>
        <v>       玉溪市非物质文化遗产保护中心</v>
      </c>
      <c r="B22" s="162" t="s">
        <v>179</v>
      </c>
      <c r="C22" s="162" t="s">
        <v>180</v>
      </c>
      <c r="D22" s="162" t="s">
        <v>81</v>
      </c>
      <c r="E22" s="162" t="s">
        <v>153</v>
      </c>
      <c r="F22" s="162" t="s">
        <v>181</v>
      </c>
      <c r="G22" s="162" t="s">
        <v>182</v>
      </c>
      <c r="H22" s="163">
        <v>33300</v>
      </c>
      <c r="I22" s="62">
        <v>33300</v>
      </c>
      <c r="J22" s="62"/>
      <c r="K22" s="162"/>
      <c r="L22" s="62">
        <v>33300</v>
      </c>
      <c r="M22" s="162"/>
      <c r="N22" s="62"/>
      <c r="O22" s="62"/>
      <c r="P22" s="162"/>
      <c r="Q22" s="62"/>
      <c r="R22" s="62"/>
      <c r="S22" s="62"/>
      <c r="T22" s="62"/>
      <c r="U22" s="62"/>
      <c r="V22" s="62"/>
      <c r="W22" s="62"/>
    </row>
    <row r="23" ht="20.25" customHeight="1" spans="1:23">
      <c r="A23" s="162" t="str">
        <f t="shared" si="0"/>
        <v>       玉溪市非物质文化遗产保护中心</v>
      </c>
      <c r="B23" s="162" t="s">
        <v>179</v>
      </c>
      <c r="C23" s="162" t="s">
        <v>180</v>
      </c>
      <c r="D23" s="162" t="s">
        <v>81</v>
      </c>
      <c r="E23" s="162" t="s">
        <v>153</v>
      </c>
      <c r="F23" s="162" t="s">
        <v>183</v>
      </c>
      <c r="G23" s="162" t="s">
        <v>184</v>
      </c>
      <c r="H23" s="163">
        <v>2000</v>
      </c>
      <c r="I23" s="62">
        <v>2000</v>
      </c>
      <c r="J23" s="62"/>
      <c r="K23" s="162"/>
      <c r="L23" s="62">
        <v>2000</v>
      </c>
      <c r="M23" s="162"/>
      <c r="N23" s="62"/>
      <c r="O23" s="62"/>
      <c r="P23" s="162"/>
      <c r="Q23" s="62"/>
      <c r="R23" s="62"/>
      <c r="S23" s="62"/>
      <c r="T23" s="62"/>
      <c r="U23" s="62"/>
      <c r="V23" s="62"/>
      <c r="W23" s="62"/>
    </row>
    <row r="24" ht="20.25" customHeight="1" spans="1:23">
      <c r="A24" s="162" t="str">
        <f t="shared" si="0"/>
        <v>       玉溪市非物质文化遗产保护中心</v>
      </c>
      <c r="B24" s="162" t="s">
        <v>179</v>
      </c>
      <c r="C24" s="162" t="s">
        <v>180</v>
      </c>
      <c r="D24" s="162" t="s">
        <v>81</v>
      </c>
      <c r="E24" s="162" t="s">
        <v>153</v>
      </c>
      <c r="F24" s="162" t="s">
        <v>185</v>
      </c>
      <c r="G24" s="162" t="s">
        <v>186</v>
      </c>
      <c r="H24" s="163">
        <v>5000</v>
      </c>
      <c r="I24" s="62">
        <v>5000</v>
      </c>
      <c r="J24" s="62"/>
      <c r="K24" s="162"/>
      <c r="L24" s="62">
        <v>5000</v>
      </c>
      <c r="M24" s="162"/>
      <c r="N24" s="62"/>
      <c r="O24" s="62"/>
      <c r="P24" s="162"/>
      <c r="Q24" s="62"/>
      <c r="R24" s="62"/>
      <c r="S24" s="62"/>
      <c r="T24" s="62"/>
      <c r="U24" s="62"/>
      <c r="V24" s="62"/>
      <c r="W24" s="62"/>
    </row>
    <row r="25" ht="20.25" customHeight="1" spans="1:23">
      <c r="A25" s="162" t="str">
        <f t="shared" si="0"/>
        <v>       玉溪市非物质文化遗产保护中心</v>
      </c>
      <c r="B25" s="162" t="s">
        <v>179</v>
      </c>
      <c r="C25" s="162" t="s">
        <v>180</v>
      </c>
      <c r="D25" s="162" t="s">
        <v>81</v>
      </c>
      <c r="E25" s="162" t="s">
        <v>153</v>
      </c>
      <c r="F25" s="162" t="s">
        <v>187</v>
      </c>
      <c r="G25" s="162" t="s">
        <v>188</v>
      </c>
      <c r="H25" s="163">
        <v>5000</v>
      </c>
      <c r="I25" s="62">
        <v>5000</v>
      </c>
      <c r="J25" s="62"/>
      <c r="K25" s="162"/>
      <c r="L25" s="62">
        <v>5000</v>
      </c>
      <c r="M25" s="162"/>
      <c r="N25" s="62"/>
      <c r="O25" s="62"/>
      <c r="P25" s="162"/>
      <c r="Q25" s="62"/>
      <c r="R25" s="62"/>
      <c r="S25" s="62"/>
      <c r="T25" s="62"/>
      <c r="U25" s="62"/>
      <c r="V25" s="62"/>
      <c r="W25" s="62"/>
    </row>
    <row r="26" ht="20.25" customHeight="1" spans="1:23">
      <c r="A26" s="162" t="str">
        <f t="shared" si="0"/>
        <v>       玉溪市非物质文化遗产保护中心</v>
      </c>
      <c r="B26" s="162" t="s">
        <v>179</v>
      </c>
      <c r="C26" s="162" t="s">
        <v>180</v>
      </c>
      <c r="D26" s="162" t="s">
        <v>81</v>
      </c>
      <c r="E26" s="162" t="s">
        <v>153</v>
      </c>
      <c r="F26" s="162" t="s">
        <v>189</v>
      </c>
      <c r="G26" s="162" t="s">
        <v>190</v>
      </c>
      <c r="H26" s="163">
        <v>35000</v>
      </c>
      <c r="I26" s="62">
        <v>35000</v>
      </c>
      <c r="J26" s="62"/>
      <c r="K26" s="162"/>
      <c r="L26" s="62">
        <v>35000</v>
      </c>
      <c r="M26" s="162"/>
      <c r="N26" s="62"/>
      <c r="O26" s="62"/>
      <c r="P26" s="162"/>
      <c r="Q26" s="62"/>
      <c r="R26" s="62"/>
      <c r="S26" s="62"/>
      <c r="T26" s="62"/>
      <c r="U26" s="62"/>
      <c r="V26" s="62"/>
      <c r="W26" s="62"/>
    </row>
    <row r="27" ht="20.25" customHeight="1" spans="1:23">
      <c r="A27" s="162" t="str">
        <f t="shared" si="0"/>
        <v>       玉溪市非物质文化遗产保护中心</v>
      </c>
      <c r="B27" s="162" t="s">
        <v>179</v>
      </c>
      <c r="C27" s="162" t="s">
        <v>180</v>
      </c>
      <c r="D27" s="162" t="s">
        <v>81</v>
      </c>
      <c r="E27" s="162" t="s">
        <v>153</v>
      </c>
      <c r="F27" s="162" t="s">
        <v>191</v>
      </c>
      <c r="G27" s="162" t="s">
        <v>192</v>
      </c>
      <c r="H27" s="163">
        <v>36200</v>
      </c>
      <c r="I27" s="62">
        <v>36200</v>
      </c>
      <c r="J27" s="62"/>
      <c r="K27" s="162"/>
      <c r="L27" s="62">
        <v>36200</v>
      </c>
      <c r="M27" s="162"/>
      <c r="N27" s="62"/>
      <c r="O27" s="62"/>
      <c r="P27" s="162"/>
      <c r="Q27" s="62"/>
      <c r="R27" s="62"/>
      <c r="S27" s="62"/>
      <c r="T27" s="62"/>
      <c r="U27" s="62"/>
      <c r="V27" s="62"/>
      <c r="W27" s="62"/>
    </row>
    <row r="28" ht="20.25" customHeight="1" spans="1:23">
      <c r="A28" s="162" t="str">
        <f t="shared" si="0"/>
        <v>       玉溪市非物质文化遗产保护中心</v>
      </c>
      <c r="B28" s="162" t="s">
        <v>179</v>
      </c>
      <c r="C28" s="162" t="s">
        <v>180</v>
      </c>
      <c r="D28" s="162" t="s">
        <v>84</v>
      </c>
      <c r="E28" s="162" t="s">
        <v>193</v>
      </c>
      <c r="F28" s="162" t="s">
        <v>191</v>
      </c>
      <c r="G28" s="162" t="s">
        <v>192</v>
      </c>
      <c r="H28" s="163">
        <v>600</v>
      </c>
      <c r="I28" s="62">
        <v>600</v>
      </c>
      <c r="J28" s="62"/>
      <c r="K28" s="162"/>
      <c r="L28" s="62">
        <v>600</v>
      </c>
      <c r="M28" s="162"/>
      <c r="N28" s="62"/>
      <c r="O28" s="62"/>
      <c r="P28" s="162"/>
      <c r="Q28" s="62"/>
      <c r="R28" s="62"/>
      <c r="S28" s="62"/>
      <c r="T28" s="62"/>
      <c r="U28" s="62"/>
      <c r="V28" s="62"/>
      <c r="W28" s="62"/>
    </row>
    <row r="29" ht="20.25" customHeight="1" spans="1:23">
      <c r="A29" s="162" t="str">
        <f t="shared" si="0"/>
        <v>       玉溪市非物质文化遗产保护中心</v>
      </c>
      <c r="B29" s="162" t="s">
        <v>194</v>
      </c>
      <c r="C29" s="162" t="s">
        <v>195</v>
      </c>
      <c r="D29" s="162" t="s">
        <v>84</v>
      </c>
      <c r="E29" s="162" t="s">
        <v>193</v>
      </c>
      <c r="F29" s="162" t="s">
        <v>196</v>
      </c>
      <c r="G29" s="162" t="s">
        <v>197</v>
      </c>
      <c r="H29" s="163">
        <v>26400</v>
      </c>
      <c r="I29" s="62">
        <v>26400</v>
      </c>
      <c r="J29" s="62">
        <v>5280</v>
      </c>
      <c r="K29" s="162"/>
      <c r="L29" s="62">
        <v>21120</v>
      </c>
      <c r="M29" s="162"/>
      <c r="N29" s="62"/>
      <c r="O29" s="62"/>
      <c r="P29" s="162"/>
      <c r="Q29" s="62"/>
      <c r="R29" s="62"/>
      <c r="S29" s="62"/>
      <c r="T29" s="62"/>
      <c r="U29" s="62"/>
      <c r="V29" s="62"/>
      <c r="W29" s="62"/>
    </row>
    <row r="30" ht="20.25" customHeight="1" spans="1:23">
      <c r="A30" s="162" t="str">
        <f t="shared" si="0"/>
        <v>       玉溪市非物质文化遗产保护中心</v>
      </c>
      <c r="B30" s="162" t="s">
        <v>198</v>
      </c>
      <c r="C30" s="162" t="s">
        <v>117</v>
      </c>
      <c r="D30" s="162" t="s">
        <v>81</v>
      </c>
      <c r="E30" s="162" t="s">
        <v>153</v>
      </c>
      <c r="F30" s="162" t="s">
        <v>199</v>
      </c>
      <c r="G30" s="162" t="s">
        <v>117</v>
      </c>
      <c r="H30" s="163">
        <v>10000</v>
      </c>
      <c r="I30" s="62">
        <v>10000</v>
      </c>
      <c r="J30" s="62"/>
      <c r="K30" s="162"/>
      <c r="L30" s="62">
        <v>10000</v>
      </c>
      <c r="M30" s="162"/>
      <c r="N30" s="62"/>
      <c r="O30" s="62"/>
      <c r="P30" s="162"/>
      <c r="Q30" s="62"/>
      <c r="R30" s="62"/>
      <c r="S30" s="62"/>
      <c r="T30" s="62"/>
      <c r="U30" s="62"/>
      <c r="V30" s="62"/>
      <c r="W30" s="62"/>
    </row>
    <row r="31" ht="20.25" customHeight="1" spans="1:23">
      <c r="A31" s="162" t="str">
        <f t="shared" si="0"/>
        <v>       玉溪市非物质文化遗产保护中心</v>
      </c>
      <c r="B31" s="162" t="s">
        <v>200</v>
      </c>
      <c r="C31" s="162" t="s">
        <v>201</v>
      </c>
      <c r="D31" s="162" t="s">
        <v>80</v>
      </c>
      <c r="E31" s="162" t="s">
        <v>142</v>
      </c>
      <c r="F31" s="162" t="s">
        <v>202</v>
      </c>
      <c r="G31" s="162" t="s">
        <v>203</v>
      </c>
      <c r="H31" s="163">
        <v>19330.85</v>
      </c>
      <c r="I31" s="62">
        <v>19330.85</v>
      </c>
      <c r="J31" s="62"/>
      <c r="K31" s="162"/>
      <c r="L31" s="62">
        <v>19330.85</v>
      </c>
      <c r="M31" s="162"/>
      <c r="N31" s="62"/>
      <c r="O31" s="62"/>
      <c r="P31" s="162"/>
      <c r="Q31" s="62"/>
      <c r="R31" s="62"/>
      <c r="S31" s="62"/>
      <c r="T31" s="62"/>
      <c r="U31" s="62"/>
      <c r="V31" s="62"/>
      <c r="W31" s="62"/>
    </row>
    <row r="32" ht="20.25" customHeight="1" spans="1:23">
      <c r="A32" s="162" t="str">
        <f t="shared" si="0"/>
        <v>       玉溪市非物质文化遗产保护中心</v>
      </c>
      <c r="B32" s="162" t="s">
        <v>204</v>
      </c>
      <c r="C32" s="162" t="s">
        <v>205</v>
      </c>
      <c r="D32" s="162" t="s">
        <v>80</v>
      </c>
      <c r="E32" s="162" t="s">
        <v>142</v>
      </c>
      <c r="F32" s="162" t="s">
        <v>143</v>
      </c>
      <c r="G32" s="162" t="s">
        <v>144</v>
      </c>
      <c r="H32" s="163">
        <v>275000</v>
      </c>
      <c r="I32" s="62">
        <v>275000</v>
      </c>
      <c r="J32" s="62"/>
      <c r="K32" s="162"/>
      <c r="L32" s="62">
        <v>275000</v>
      </c>
      <c r="M32" s="162"/>
      <c r="N32" s="62"/>
      <c r="O32" s="62"/>
      <c r="P32" s="162"/>
      <c r="Q32" s="62"/>
      <c r="R32" s="62"/>
      <c r="S32" s="62"/>
      <c r="T32" s="62"/>
      <c r="U32" s="62"/>
      <c r="V32" s="62"/>
      <c r="W32" s="62"/>
    </row>
    <row r="33" ht="20.25" customHeight="1" spans="1:23">
      <c r="A33" s="164" t="s">
        <v>30</v>
      </c>
      <c r="B33" s="164"/>
      <c r="C33" s="164"/>
      <c r="D33" s="164"/>
      <c r="E33" s="164"/>
      <c r="F33" s="164"/>
      <c r="G33" s="164"/>
      <c r="H33" s="62">
        <v>2455082.13</v>
      </c>
      <c r="I33" s="62">
        <v>2455082.13</v>
      </c>
      <c r="J33" s="62">
        <v>493147.32</v>
      </c>
      <c r="K33" s="62"/>
      <c r="L33" s="62">
        <v>1961934.81</v>
      </c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3:G33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9" scale="42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F23" sqref="F23"/>
    </sheetView>
  </sheetViews>
  <sheetFormatPr defaultColWidth="9.14166666666667" defaultRowHeight="14.25" customHeight="1"/>
  <cols>
    <col min="1" max="1" width="11.375" customWidth="1"/>
    <col min="2" max="2" width="18" customWidth="1"/>
    <col min="3" max="3" width="31.3166666666667" customWidth="1"/>
    <col min="4" max="4" width="23.85" customWidth="1"/>
    <col min="5" max="8" width="10.5" customWidth="1"/>
    <col min="9" max="9" width="14.175" customWidth="1"/>
    <col min="10" max="13" width="8.5" customWidth="1"/>
    <col min="14" max="14" width="14.175" customWidth="1"/>
    <col min="15" max="23" width="6.875" customWidth="1"/>
  </cols>
  <sheetData>
    <row r="1" ht="13.5" customHeight="1" spans="1:23">
      <c r="B1" s="136"/>
      <c r="E1" s="146"/>
      <c r="F1" s="146"/>
      <c r="G1" s="146"/>
      <c r="H1" s="146"/>
      <c r="K1" s="136"/>
      <c r="N1" s="136"/>
      <c r="O1" s="136"/>
      <c r="P1" s="136"/>
      <c r="U1" s="147"/>
      <c r="W1" s="137" t="s">
        <v>206</v>
      </c>
    </row>
    <row r="2" ht="27.75" customHeight="1" spans="1:23">
      <c r="A2" s="32" t="s">
        <v>207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"单位名称："&amp;"玉溪市非物质文化遗产保护中心"</f>
        <v>单位名称：玉溪市非物质文化遗产保护中心</v>
      </c>
      <c r="B3" s="148" t="str">
        <f>"单位名称："&amp;"玉溪市非物质文化遗产保护中心"</f>
        <v>单位名称：玉溪市非物质文化遗产保护中心</v>
      </c>
      <c r="C3" s="148"/>
      <c r="D3" s="148"/>
      <c r="E3" s="148"/>
      <c r="F3" s="148"/>
      <c r="G3" s="148"/>
      <c r="H3" s="148"/>
      <c r="I3" s="148"/>
      <c r="J3" s="7"/>
      <c r="K3" s="7"/>
      <c r="L3" s="7"/>
      <c r="M3" s="7"/>
      <c r="N3" s="7"/>
      <c r="O3" s="7"/>
      <c r="P3" s="7"/>
      <c r="Q3" s="7"/>
      <c r="U3" s="147"/>
      <c r="W3" s="140" t="s">
        <v>2</v>
      </c>
    </row>
    <row r="4" ht="21.75" customHeight="1" spans="1:23">
      <c r="A4" s="9" t="s">
        <v>208</v>
      </c>
      <c r="B4" s="9" t="s">
        <v>122</v>
      </c>
      <c r="C4" s="9" t="s">
        <v>123</v>
      </c>
      <c r="D4" s="9" t="s">
        <v>209</v>
      </c>
      <c r="E4" s="10" t="s">
        <v>124</v>
      </c>
      <c r="F4" s="10" t="s">
        <v>125</v>
      </c>
      <c r="G4" s="10" t="s">
        <v>126</v>
      </c>
      <c r="H4" s="10" t="s">
        <v>127</v>
      </c>
      <c r="I4" s="20" t="s">
        <v>30</v>
      </c>
      <c r="J4" s="20" t="s">
        <v>210</v>
      </c>
      <c r="K4" s="20"/>
      <c r="L4" s="20"/>
      <c r="M4" s="20"/>
      <c r="N4" s="20" t="s">
        <v>129</v>
      </c>
      <c r="O4" s="20"/>
      <c r="P4" s="20"/>
      <c r="Q4" s="10" t="s">
        <v>36</v>
      </c>
      <c r="R4" s="11" t="s">
        <v>211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9" t="s">
        <v>33</v>
      </c>
      <c r="K5" s="149"/>
      <c r="L5" s="149" t="s">
        <v>34</v>
      </c>
      <c r="M5" s="149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135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9" t="s">
        <v>32</v>
      </c>
      <c r="K6" s="149" t="s">
        <v>212</v>
      </c>
      <c r="L6" s="149"/>
      <c r="M6" s="149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50">
        <v>1</v>
      </c>
      <c r="B7" s="150">
        <v>2</v>
      </c>
      <c r="C7" s="150">
        <v>3</v>
      </c>
      <c r="D7" s="150">
        <v>4</v>
      </c>
      <c r="E7" s="150">
        <v>5</v>
      </c>
      <c r="F7" s="150">
        <v>6</v>
      </c>
      <c r="G7" s="150">
        <v>7</v>
      </c>
      <c r="H7" s="150">
        <v>8</v>
      </c>
      <c r="I7" s="150">
        <v>9</v>
      </c>
      <c r="J7" s="150">
        <v>10</v>
      </c>
      <c r="K7" s="150">
        <v>11</v>
      </c>
      <c r="L7" s="150">
        <v>12</v>
      </c>
      <c r="M7" s="150">
        <v>13</v>
      </c>
      <c r="N7" s="150">
        <v>14</v>
      </c>
      <c r="O7" s="150">
        <v>15</v>
      </c>
      <c r="P7" s="150">
        <v>16</v>
      </c>
      <c r="Q7" s="150">
        <v>17</v>
      </c>
      <c r="R7" s="150">
        <v>18</v>
      </c>
      <c r="S7" s="150">
        <v>19</v>
      </c>
      <c r="T7" s="150">
        <v>20</v>
      </c>
      <c r="U7" s="150">
        <v>21</v>
      </c>
      <c r="V7" s="150">
        <v>22</v>
      </c>
      <c r="W7" s="150">
        <v>23</v>
      </c>
    </row>
    <row r="8" ht="32.9" customHeight="1" spans="1:23">
      <c r="A8" s="67"/>
      <c r="B8" s="151"/>
      <c r="C8" s="67" t="s">
        <v>213</v>
      </c>
      <c r="D8" s="67"/>
      <c r="E8" s="67"/>
      <c r="F8" s="67"/>
      <c r="G8" s="67"/>
      <c r="H8" s="67"/>
      <c r="I8" s="50">
        <v>602942.86</v>
      </c>
      <c r="J8" s="50"/>
      <c r="K8" s="50"/>
      <c r="L8" s="50"/>
      <c r="M8" s="50"/>
      <c r="N8" s="50">
        <v>602942.86</v>
      </c>
      <c r="O8" s="50"/>
      <c r="P8" s="50"/>
      <c r="Q8" s="50"/>
      <c r="R8" s="50"/>
      <c r="S8" s="50"/>
      <c r="T8" s="50"/>
      <c r="U8" s="50"/>
      <c r="V8" s="50"/>
      <c r="W8" s="50"/>
    </row>
    <row r="9" ht="32.9" customHeight="1" spans="1:23">
      <c r="A9" s="67" t="s">
        <v>214</v>
      </c>
      <c r="B9" s="151" t="s">
        <v>215</v>
      </c>
      <c r="C9" s="67" t="s">
        <v>213</v>
      </c>
      <c r="D9" s="67" t="s">
        <v>64</v>
      </c>
      <c r="E9" s="67" t="s">
        <v>80</v>
      </c>
      <c r="F9" s="67" t="s">
        <v>142</v>
      </c>
      <c r="G9" s="67" t="s">
        <v>216</v>
      </c>
      <c r="H9" s="67" t="s">
        <v>217</v>
      </c>
      <c r="I9" s="50">
        <v>30000</v>
      </c>
      <c r="J9" s="50"/>
      <c r="K9" s="50"/>
      <c r="L9" s="50"/>
      <c r="M9" s="50"/>
      <c r="N9" s="50">
        <v>30000</v>
      </c>
      <c r="O9" s="50"/>
      <c r="P9" s="50"/>
      <c r="Q9" s="50"/>
      <c r="R9" s="50"/>
      <c r="S9" s="50"/>
      <c r="T9" s="50"/>
      <c r="U9" s="50"/>
      <c r="V9" s="50"/>
      <c r="W9" s="50"/>
    </row>
    <row r="10" ht="32.9" customHeight="1" spans="1:23">
      <c r="A10" s="67" t="s">
        <v>214</v>
      </c>
      <c r="B10" s="151" t="s">
        <v>215</v>
      </c>
      <c r="C10" s="67" t="s">
        <v>213</v>
      </c>
      <c r="D10" s="67" t="s">
        <v>64</v>
      </c>
      <c r="E10" s="67" t="s">
        <v>80</v>
      </c>
      <c r="F10" s="67" t="s">
        <v>142</v>
      </c>
      <c r="G10" s="67" t="s">
        <v>218</v>
      </c>
      <c r="H10" s="67" t="s">
        <v>219</v>
      </c>
      <c r="I10" s="50">
        <v>50000</v>
      </c>
      <c r="J10" s="50"/>
      <c r="K10" s="50"/>
      <c r="L10" s="50"/>
      <c r="M10" s="50"/>
      <c r="N10" s="50">
        <v>50000</v>
      </c>
      <c r="O10" s="50"/>
      <c r="P10" s="50"/>
      <c r="Q10" s="50"/>
      <c r="R10" s="50"/>
      <c r="S10" s="50"/>
      <c r="T10" s="50"/>
      <c r="U10" s="50"/>
      <c r="V10" s="50"/>
      <c r="W10" s="50"/>
    </row>
    <row r="11" ht="32.9" customHeight="1" spans="1:23">
      <c r="A11" s="67" t="s">
        <v>214</v>
      </c>
      <c r="B11" s="151" t="s">
        <v>215</v>
      </c>
      <c r="C11" s="67" t="s">
        <v>213</v>
      </c>
      <c r="D11" s="67" t="s">
        <v>64</v>
      </c>
      <c r="E11" s="67" t="s">
        <v>80</v>
      </c>
      <c r="F11" s="67" t="s">
        <v>142</v>
      </c>
      <c r="G11" s="67" t="s">
        <v>220</v>
      </c>
      <c r="H11" s="67" t="s">
        <v>221</v>
      </c>
      <c r="I11" s="50">
        <v>158400</v>
      </c>
      <c r="J11" s="50"/>
      <c r="K11" s="50"/>
      <c r="L11" s="50"/>
      <c r="M11" s="50"/>
      <c r="N11" s="50">
        <v>158400</v>
      </c>
      <c r="O11" s="50"/>
      <c r="P11" s="50"/>
      <c r="Q11" s="50"/>
      <c r="R11" s="50"/>
      <c r="S11" s="50"/>
      <c r="T11" s="50"/>
      <c r="U11" s="50"/>
      <c r="V11" s="50"/>
      <c r="W11" s="50"/>
    </row>
    <row r="12" ht="32.9" customHeight="1" spans="1:23">
      <c r="A12" s="67" t="s">
        <v>214</v>
      </c>
      <c r="B12" s="151" t="s">
        <v>215</v>
      </c>
      <c r="C12" s="67" t="s">
        <v>213</v>
      </c>
      <c r="D12" s="67" t="s">
        <v>64</v>
      </c>
      <c r="E12" s="67" t="s">
        <v>80</v>
      </c>
      <c r="F12" s="67" t="s">
        <v>142</v>
      </c>
      <c r="G12" s="67" t="s">
        <v>147</v>
      </c>
      <c r="H12" s="67" t="s">
        <v>148</v>
      </c>
      <c r="I12" s="50">
        <v>364542.86</v>
      </c>
      <c r="J12" s="50"/>
      <c r="K12" s="50"/>
      <c r="L12" s="50"/>
      <c r="M12" s="50"/>
      <c r="N12" s="50">
        <v>364542.86</v>
      </c>
      <c r="O12" s="50"/>
      <c r="P12" s="50"/>
      <c r="Q12" s="50"/>
      <c r="R12" s="50"/>
      <c r="S12" s="50"/>
      <c r="T12" s="50"/>
      <c r="U12" s="50"/>
      <c r="V12" s="50"/>
      <c r="W12" s="50"/>
    </row>
    <row r="13" ht="18.75" customHeight="1" spans="1:23">
      <c r="A13" s="51" t="s">
        <v>222</v>
      </c>
      <c r="B13" s="52"/>
      <c r="C13" s="52"/>
      <c r="D13" s="52"/>
      <c r="E13" s="52"/>
      <c r="F13" s="52"/>
      <c r="G13" s="52"/>
      <c r="H13" s="53"/>
      <c r="I13" s="50">
        <v>602942.86</v>
      </c>
      <c r="J13" s="50"/>
      <c r="K13" s="50"/>
      <c r="L13" s="50"/>
      <c r="M13" s="50"/>
      <c r="N13" s="50">
        <v>602942.86</v>
      </c>
      <c r="O13" s="50"/>
      <c r="P13" s="50"/>
      <c r="Q13" s="50"/>
      <c r="R13" s="50"/>
      <c r="S13" s="50"/>
      <c r="T13" s="50"/>
      <c r="U13" s="50"/>
      <c r="V13" s="50"/>
      <c r="W13" s="50"/>
    </row>
  </sheetData>
  <mergeCells count="28">
    <mergeCell ref="A2:W2"/>
    <mergeCell ref="A3:I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5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9" sqref="A9"/>
    </sheetView>
  </sheetViews>
  <sheetFormatPr defaultColWidth="9.14166666666667" defaultRowHeight="12" customHeight="1" outlineLevelRow="7"/>
  <cols>
    <col min="1" max="1" width="20.25" customWidth="1"/>
    <col min="2" max="10" width="14.375" customWidth="1"/>
  </cols>
  <sheetData>
    <row r="1" customHeight="1" spans="1:10">
      <c r="J1" s="144" t="s">
        <v>223</v>
      </c>
    </row>
    <row r="2" ht="28.5" customHeight="1" spans="1:10">
      <c r="A2" s="145" t="s">
        <v>224</v>
      </c>
      <c r="B2" s="32"/>
      <c r="C2" s="32"/>
      <c r="D2" s="32"/>
      <c r="E2" s="32"/>
      <c r="F2" s="90"/>
      <c r="G2" s="32"/>
      <c r="H2" s="90"/>
      <c r="I2" s="90"/>
      <c r="J2" s="32"/>
    </row>
    <row r="3" ht="15" customHeight="1" spans="1:10">
      <c r="A3" s="5" t="str">
        <f>"单位名称："&amp;"玉溪市非物质文化遗产保护中心"</f>
        <v>单位名称：玉溪市非物质文化遗产保护中心</v>
      </c>
    </row>
    <row r="4" ht="14.25" customHeight="1" spans="1:10">
      <c r="A4" s="66" t="s">
        <v>225</v>
      </c>
      <c r="B4" s="66" t="s">
        <v>226</v>
      </c>
      <c r="C4" s="66" t="s">
        <v>227</v>
      </c>
      <c r="D4" s="66" t="s">
        <v>228</v>
      </c>
      <c r="E4" s="66" t="s">
        <v>229</v>
      </c>
      <c r="F4" s="47" t="s">
        <v>230</v>
      </c>
      <c r="G4" s="66" t="s">
        <v>231</v>
      </c>
      <c r="H4" s="47" t="s">
        <v>232</v>
      </c>
      <c r="I4" s="47" t="s">
        <v>233</v>
      </c>
      <c r="J4" s="66" t="s">
        <v>234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47">
        <v>6</v>
      </c>
      <c r="G5" s="66">
        <v>7</v>
      </c>
      <c r="H5" s="47">
        <v>8</v>
      </c>
      <c r="I5" s="47">
        <v>9</v>
      </c>
      <c r="J5" s="66">
        <v>10</v>
      </c>
    </row>
    <row r="6" ht="15" customHeight="1" spans="1:10">
      <c r="A6" s="67"/>
      <c r="B6" s="68"/>
      <c r="C6" s="68"/>
      <c r="D6" s="68"/>
      <c r="E6" s="69"/>
      <c r="F6" s="70"/>
      <c r="G6" s="69"/>
      <c r="H6" s="70"/>
      <c r="I6" s="70"/>
      <c r="J6" s="69"/>
    </row>
    <row r="7" ht="33.75" customHeight="1" spans="1:10">
      <c r="A7" s="67"/>
      <c r="B7" s="67"/>
      <c r="C7" s="67"/>
      <c r="D7" s="67"/>
      <c r="E7" s="67"/>
      <c r="F7" s="67"/>
      <c r="G7" s="48"/>
      <c r="H7" s="67"/>
      <c r="I7" s="67"/>
      <c r="J7" s="67"/>
    </row>
    <row r="8" ht="20" customHeight="1" spans="1:10">
      <c r="A8" t="s">
        <v>235</v>
      </c>
    </row>
  </sheetData>
  <mergeCells count="2">
    <mergeCell ref="A2:J2"/>
    <mergeCell ref="A3:H3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瑞</cp:lastModifiedBy>
  <dcterms:created xsi:type="dcterms:W3CDTF">2026-02-10T09:32:00Z</dcterms:created>
  <dcterms:modified xsi:type="dcterms:W3CDTF">2026-02-11T02:00:03Z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B671F6342AC142B3B4CD26FDD06464B3_12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