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26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<sst xmlns="http://schemas.openxmlformats.org/spreadsheetml/2006/main" count="783" uniqueCount="343">
  <si>
    <t>预算01-1表</t>
  </si>
  <si>
    <t>2026年部门财务收支预算总表</t>
  </si>
  <si>
    <t>单位：元</t>
  </si>
  <si>
    <t>收    入</t>
  </si>
  <si>
    <t>支    出</t>
  </si>
  <si>
    <t>项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</si>
  <si>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</si>
  <si>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</si>
  <si>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</si>
  <si>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</si>
  <si>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</si>
  <si>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</si>
  <si>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</si>
  <si>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</si>
  <si>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</si>
  <si>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</si>
  <si>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</si>
  <si>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</si>
  <si>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</si>
  <si>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</si>
  <si>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</si>
  <si>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</si>
  <si>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</si>
  <si>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</si>
  <si>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</si>
  <si>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</si>
  <si>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</si>
  <si>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</si>
  <si>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</si>
  <si>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</si>
  <si>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</si>
  <si>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</si>
  <si>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</si>
  <si>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</si>
  <si>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</si>
  <si>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</si>
  <si>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</si>
  <si>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</si>
  <si>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</si>
  <si>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</si>
  <si>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</si>
  <si>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</si>
  <si>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</si>
  <si>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</si>
  <si>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</si>
  <si>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</si>
  <si>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</si>
  <si>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</si>
  <si>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</si>
  <si>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</si>
  <si>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</si>
  <si>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</si>
  <si>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</si>
  <si>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</si>
  <si>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</si>
  <si>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</si>
  <si>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</si>
  <si>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</si>
  <si>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</si>
  <si>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</si>
  <si>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</si>
  <si>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</si>
  <si>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</si>
  <si>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129004</t>
  </si>
  <si>
    <t>玉溪市博物馆</t>
  </si>
  <si>
    <t>预算01-3表</t>
  </si>
  <si>
    <t>2026年部门支出预算表</t>
  </si>
  <si>
    <t>科目编码</t>
  </si>
  <si>
    <t>科目名称</t>
  </si>
  <si>
    <t>财政专户管理的支出</t>
  </si>
  <si>
    <t>单位自有资金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</si>
  <si>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</si>
  <si>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</si>
  <si>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</si>
  <si>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</si>
  <si>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</si>
  <si>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</si>
  <si>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</si>
  <si>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207</t>
  </si>
  <si>
    <t>20702</t>
  </si>
  <si>
    <t>2070205</t>
  </si>
  <si>
    <t>208</t>
  </si>
  <si>
    <t>20805</t>
  </si>
  <si>
    <t>2080502</t>
  </si>
  <si>
    <t>2080505</t>
  </si>
  <si>
    <t>2080506</t>
  </si>
  <si>
    <t>210</t>
  </si>
  <si>
    <t>21011</t>
  </si>
  <si>
    <t>2101101</t>
  </si>
  <si>
    <t>2101102</t>
  </si>
  <si>
    <t>2101103</t>
  </si>
  <si>
    <t>2101199</t>
  </si>
  <si>
    <t>221</t>
  </si>
  <si>
    <t>22102</t>
  </si>
  <si>
    <t>2210201</t>
  </si>
  <si>
    <t>2210203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</si>
  <si>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</si>
  <si>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</si>
  <si>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</si>
  <si>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</si>
  <si>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</si>
  <si>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</si>
  <si>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</si>
  <si>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</si>
  <si>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</si>
  <si>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</si>
  <si>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</si>
  <si>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</si>
  <si>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</si>
  <si>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</si>
  <si>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</si>
  <si>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</si>
  <si>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</si>
  <si>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</si>
  <si>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</si>
  <si>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</si>
  <si>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公务用车购置</t>
  </si>
  <si>
    <t>公务用车运行费</t>
  </si>
  <si>
    <t>公务接待费</t>
  </si>
  <si>
    <t>预算04表</t>
  </si>
  <si>
    <t>2026年部门基本支出预算表</t>
  </si>
  <si>
    <t>2025年初预算项目初选表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</si>
  <si>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</si>
  <si>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</si>
  <si>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</si>
  <si>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</si>
  <si>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</si>
  <si>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</si>
  <si>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</si>
  <si>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</si>
  <si>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</si>
  <si>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</si>
  <si>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</si>
  <si>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</si>
  <si>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</si>
  <si>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</si>
  <si>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</si>
  <si>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20</t>
  </si>
  <si>
    <t>21</t>
  </si>
  <si>
    <t>22</t>
  </si>
  <si>
    <t>23</t>
  </si>
  <si>
    <t>530400210000000629821</t>
  </si>
  <si>
    <t>事业人员工资支出</t>
  </si>
  <si>
    <t>博物馆</t>
  </si>
  <si>
    <t>30101</t>
  </si>
  <si>
    <t>基本工资</t>
  </si>
  <si>
    <t>30102</t>
  </si>
  <si>
    <t>津贴补贴</t>
  </si>
  <si>
    <t>30107</t>
  </si>
  <si>
    <t>绩效工资</t>
  </si>
  <si>
    <t>购房补贴</t>
  </si>
  <si>
    <t>530400210000000629822</t>
  </si>
  <si>
    <t>社会保障缴费</t>
  </si>
  <si>
    <t>30112</t>
  </si>
  <si>
    <t>其他社会保障缴费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</si>
  <si>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</si>
  <si>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</si>
  <si>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</si>
  <si>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</si>
  <si>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</si>
  <si>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</si>
  <si>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</si>
  <si>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</si>
  <si>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</si>
  <si>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</si>
  <si>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530400210000000629823</t>
  </si>
  <si>
    <t>住房公积金</t>
  </si>
  <si>
    <t>30113</t>
  </si>
  <si>
    <t>530400210000000629824</t>
  </si>
  <si>
    <t>对个人和家庭的补助</t>
  </si>
  <si>
    <t>事业单位离退休</t>
  </si>
  <si>
    <t>30305</t>
  </si>
  <si>
    <t>生活补助</t>
  </si>
  <si>
    <t>530400210000000629827</t>
  </si>
  <si>
    <t>公车购置及运维费</t>
  </si>
  <si>
    <t>30231</t>
  </si>
  <si>
    <t>公务用车运行维护费</t>
  </si>
  <si>
    <t>530400210000000629828</t>
  </si>
  <si>
    <t>工会经费</t>
  </si>
  <si>
    <t>30228</t>
  </si>
  <si>
    <t>530400210000000629830</t>
  </si>
  <si>
    <t>一般公用经费</t>
  </si>
  <si>
    <t>30201</t>
  </si>
  <si>
    <t>办公费</t>
  </si>
  <si>
    <t>30213</t>
  </si>
  <si>
    <t>维修（护）费</t>
  </si>
  <si>
    <t>30299</t>
  </si>
  <si>
    <t>其他商品和服务支出</t>
  </si>
  <si>
    <t>530400221100000622750</t>
  </si>
  <si>
    <t>30217</t>
  </si>
  <si>
    <t>530400241100002123855</t>
  </si>
  <si>
    <t>工作业务经费</t>
  </si>
  <si>
    <t>530400241100002124156</t>
  </si>
  <si>
    <t>奖励性绩效工资（工资部分）经费</t>
  </si>
  <si>
    <t>530400241100002124179</t>
  </si>
  <si>
    <t>奖励性绩效工资（高于部分）经费</t>
  </si>
  <si>
    <t>530400241100002127294</t>
  </si>
  <si>
    <t>部门临聘人员支出经费</t>
  </si>
  <si>
    <t>30199</t>
  </si>
  <si>
    <t>其他工资福利支出</t>
  </si>
  <si>
    <t>530400251100003856456</t>
  </si>
  <si>
    <t>租赁费</t>
  </si>
  <si>
    <t>30214</t>
  </si>
  <si>
    <t>530400251100003856541</t>
  </si>
  <si>
    <t>物业管理费</t>
  </si>
  <si>
    <t>30209</t>
  </si>
  <si>
    <t>530400251100004510392</t>
  </si>
  <si>
    <t>云南省职业年金个人账户经费</t>
  </si>
  <si>
    <t>机关事业单位职业年金缴费支出</t>
  </si>
  <si>
    <t>30109</t>
  </si>
  <si>
    <t>职业年金缴费</t>
  </si>
  <si>
    <t>预算05-1表</t>
  </si>
  <si>
    <t>2026年部门项目支出预算表</t>
  </si>
  <si>
    <t>项目分类</t>
  </si>
  <si>
    <t>项目单位</t>
  </si>
  <si>
    <t>本年拨款</t>
  </si>
  <si>
    <t>单位资金</t>
  </si>
  <si>
    <t>其中：本次下达</t>
  </si>
  <si>
    <t>中央对地方免费开放补助经费</t>
  </si>
  <si>
    <t>民生类</t>
  </si>
  <si>
    <t>530400200000000000109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</si>
  <si>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</si>
  <si>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</si>
  <si>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</si>
  <si>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</si>
  <si>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</si>
  <si>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</si>
  <si>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</si>
  <si>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</si>
  <si>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30226</t>
  </si>
  <si>
    <t>劳务费</t>
  </si>
  <si>
    <t>地方配套中央免费开放专项资金</t>
  </si>
  <si>
    <t>530400200000000000194</t>
  </si>
  <si>
    <t>免费开放省级配套专项资金</t>
  </si>
  <si>
    <t>事业发展类</t>
  </si>
  <si>
    <t>530400210000000633009</t>
  </si>
  <si>
    <t>国家文物保护专项资金</t>
  </si>
  <si>
    <t>530400221100000834296</t>
  </si>
  <si>
    <t>30227</t>
  </si>
  <si>
    <t>委托业务费</t>
  </si>
  <si>
    <t>中央支持地方公共文化服务体系建设补助资金</t>
  </si>
  <si>
    <t>530400251100004316807</t>
  </si>
  <si>
    <t>合  计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</si>
  <si>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</si>
  <si>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</si>
  <si>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</si>
  <si>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</si>
  <si>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</si>
  <si>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</si>
  <si>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</si>
  <si>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</si>
  <si>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</si>
  <si>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</si>
  <si>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</si>
  <si>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</si>
  <si>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，根据中宣发（2008）2号《关于全国博物馆纪念馆免费开放的通知》博物馆纪念馆免费开放的工作要求：保障文物藏品保护、安全与文物展览厅免费展览，保障电源线路不产生火灾，消防、技防自动报警系统24小时不间见断运行；每天免费开放照明时间为上午9点至下午17点，不低于8小时以上，一年不低于300天照常免费开放，开放时间长用电耗率较大，自然老化损坏，易造成火灾事故，一旦烧毁文物藏品会造成极大的损失，因此，按照上级各类文件精神要求，更换灯光照明，更换设施设备，实时监控，提前发现火灾隐患，及时处理和解决，为提升博物馆免费开放文化窗口的消防安全提供安全保障，并减少和遏制事故发生。按开放运行与安全保障指标，环境达到标识清晰，环境优美，通道畅通，陈列展览灯光展具维护到位。</t>
  </si>
  <si>
    <t>产出指标</t>
  </si>
  <si>
    <t>数量指标</t>
  </si>
  <si>
    <t>场馆开放面积</t>
  </si>
  <si>
    <t>&gt;=</t>
  </si>
  <si>
    <t>10000</t>
  </si>
  <si>
    <t>平方米</t>
  </si>
  <si>
    <t>定量指标</t>
  </si>
  <si>
    <t>反映大型场馆开放的展厅（场地）面积。</t>
  </si>
  <si>
    <t>质量指标</t>
  </si>
  <si>
    <t>维护设施设备完好率</t>
  </si>
  <si>
    <t>=</t>
  </si>
  <si>
    <t>100</t>
  </si>
  <si>
    <t>%</t>
  </si>
  <si>
    <t>反映在计划范围内大型场馆展（藏）品、场馆（设施、设备）维护的覆盖情况。维护覆盖率=实际维护数/应维护数*100%</t>
  </si>
  <si>
    <t>时效指标</t>
  </si>
  <si>
    <t>免费开放天数</t>
  </si>
  <si>
    <t>300</t>
  </si>
  <si>
    <t>天</t>
  </si>
  <si>
    <t>反映大型场馆免费开放的天数情况。</t>
  </si>
  <si>
    <t>效益指标</t>
  </si>
  <si>
    <t>社会效益</t>
  </si>
  <si>
    <t>场馆接待人次</t>
  </si>
  <si>
    <t>万人次</t>
  </si>
  <si>
    <t>反映大型场馆接待的人数情况。</t>
  </si>
  <si>
    <t>满意度指标</t>
  </si>
  <si>
    <t>服务对象满意度</t>
  </si>
  <si>
    <t>接待对象的满意度</t>
  </si>
  <si>
    <t>90</t>
  </si>
  <si>
    <t>反映场馆接待对象的满意程度。</t>
  </si>
  <si>
    <t>预算06表</t>
  </si>
  <si>
    <t>2026年部门政府性基金预算支出预算表</t>
  </si>
  <si>
    <t>单位:元</t>
  </si>
  <si>
    <t>政府性基金预算支出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</si>
  <si>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</si>
  <si>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</si>
  <si>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</si>
  <si>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</si>
  <si>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</si>
  <si>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</si>
  <si>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</si>
  <si>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</si>
  <si>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</si>
  <si>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</si>
  <si>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</si>
  <si>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</si>
  <si>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</si>
  <si>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</si>
  <si>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</si>
  <si>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</si>
  <si>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</si>
  <si>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2026年市对下转移支付预算表</t>
  </si>
  <si>
    <t>单位名称（项目）</t>
  </si>
  <si>
    <t>地区</t>
  </si>
  <si>
    <t>政府性基金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</si>
  <si>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</si>
  <si>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</si>
  <si>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</si>
  <si>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</si>
  <si>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</si>
  <si>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</si>
  <si>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</si>
  <si>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</si>
  <si>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</si>
  <si>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</si>
  <si>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</si>
  <si>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</si>
  <si>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</si>
  <si>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</si>
  <si>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</si>
  <si>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</si>
  <si>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</si>
  <si>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</si>
  <si>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</si>
  <si>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</si>
  <si>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</si>
  <si>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</si>
  <si>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2026年上级补助项目支出预算表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</si>
  <si>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</si>
  <si>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</si>
  <si>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</si>
  <si>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</si>
  <si>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</si>
  <si>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</si>
  <si>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</si>
  <si>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312 民生类</t>
  </si>
  <si>
    <t>本级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</si>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</sst>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;@"/>
    <numFmt numFmtId="177" formatCode="yyyy\-mm\-dd\ hh:mm:ss"/>
    <numFmt numFmtId="178" formatCode="#,##0.00;\-#,##0.00;;@"/>
    <numFmt numFmtId="179" formatCode="yyyy\-mm\-dd"/>
    <numFmt numFmtId="180" formatCode="hh:mm:ss"/>
  </numFmts>
  <fonts count="41">
    <font>
      <sz val="11"/>
      <color rgb="FF000000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.75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b/>
      <sz val="23.25"/>
      <name val="宋体"/>
      <charset val="134"/>
    </font>
    <font>
      <sz val="9.75"/>
      <name val="宋体"/>
      <charset val="134"/>
    </font>
    <font>
      <sz val="9.75"/>
      <name val="SimSun"/>
      <charset val="134"/>
    </font>
    <font>
      <b/>
      <sz val="23.25"/>
      <color rgb="FF000000"/>
      <name val="宋体"/>
      <charset val="134"/>
    </font>
    <font>
      <b/>
      <sz val="24"/>
      <color rgb="FF000000"/>
      <name val="宋体"/>
      <charset val="134"/>
    </font>
    <font>
      <b/>
      <sz val="22"/>
      <color rgb="FF000000"/>
      <name val="宋体"/>
      <charset val="134"/>
    </font>
    <font>
      <sz val="8.25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19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14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177" fontId="11" fillId="0" borderId="7">
      <alignment horizontal="right" vertical="center"/>
    </xf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79" fontId="11" fillId="0" borderId="7">
      <alignment horizontal="right" vertical="center"/>
    </xf>
    <xf numFmtId="0" fontId="27" fillId="0" borderId="0" applyNumberFormat="0" applyFill="0" applyBorder="0" applyAlignment="0" applyProtection="0">
      <alignment vertical="center"/>
    </xf>
    <xf numFmtId="0" fontId="19" fillId="7" borderId="15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11" borderId="18" applyNumberFormat="0" applyAlignment="0" applyProtection="0">
      <alignment vertical="center"/>
    </xf>
    <xf numFmtId="0" fontId="35" fillId="11" borderId="14" applyNumberFormat="0" applyAlignment="0" applyProtection="0">
      <alignment vertical="center"/>
    </xf>
    <xf numFmtId="0" fontId="36" fillId="12" borderId="19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10" fontId="11" fillId="0" borderId="7">
      <alignment horizontal="right" vertical="center"/>
    </xf>
    <xf numFmtId="0" fontId="22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178" fontId="11" fillId="0" borderId="7">
      <alignment horizontal="right" vertical="center"/>
    </xf>
    <xf numFmtId="49" fontId="11" fillId="0" borderId="7">
      <alignment horizontal="left" vertical="center" wrapText="1"/>
    </xf>
    <xf numFmtId="178" fontId="11" fillId="0" borderId="7">
      <alignment horizontal="right" vertical="center"/>
    </xf>
    <xf numFmtId="180" fontId="11" fillId="0" borderId="7">
      <alignment horizontal="right" vertical="center"/>
    </xf>
    <xf numFmtId="176" fontId="11" fillId="0" borderId="7">
      <alignment horizontal="right" vertical="center"/>
    </xf>
  </cellStyleXfs>
  <cellXfs count="165">
    <xf numFmtId="0" fontId="0" fillId="0" borderId="0" xfId="0" applyFont="1">
      <alignment vertical="top"/>
    </xf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5" fillId="0" borderId="0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49" fontId="6" fillId="0" borderId="7" xfId="53" applyNumberFormat="1" applyFont="1" applyBorder="1">
      <alignment horizontal="left" vertical="center" wrapText="1"/>
    </xf>
    <xf numFmtId="178" fontId="7" fillId="0" borderId="7" xfId="0" applyNumberFormat="1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8" fontId="7" fillId="0" borderId="7" xfId="0" applyNumberFormat="1" applyFont="1" applyBorder="1" applyAlignment="1">
      <alignment horizontal="right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49" fontId="11" fillId="0" borderId="0" xfId="53" applyNumberFormat="1" applyFont="1" applyBorder="1" applyAlignment="1">
      <alignment horizontal="right" vertical="center" wrapText="1"/>
    </xf>
    <xf numFmtId="49" fontId="12" fillId="0" borderId="0" xfId="53" applyNumberFormat="1" applyFont="1" applyBorder="1" applyAlignment="1">
      <alignment horizontal="center" vertical="center" wrapText="1"/>
    </xf>
    <xf numFmtId="49" fontId="11" fillId="0" borderId="0" xfId="53" applyNumberFormat="1" applyFont="1" applyBorder="1">
      <alignment horizontal="left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76" fontId="11" fillId="0" borderId="7" xfId="0" applyNumberFormat="1" applyFont="1" applyBorder="1" applyAlignment="1">
      <alignment horizontal="right" vertical="center" wrapText="1"/>
    </xf>
    <xf numFmtId="178" fontId="11" fillId="0" borderId="7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 vertical="center" wrapText="1"/>
    </xf>
    <xf numFmtId="49" fontId="7" fillId="0" borderId="7" xfId="53" applyNumberFormat="1" applyFont="1" applyBorder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0" fillId="0" borderId="0" xfId="0" applyFont="1" applyBorder="1" applyAlignment="1">
      <alignment horizontal="right" wrapText="1"/>
    </xf>
    <xf numFmtId="0" fontId="10" fillId="0" borderId="0" xfId="0" applyFont="1" applyBorder="1" applyAlignment="1">
      <alignment wrapText="1"/>
    </xf>
    <xf numFmtId="0" fontId="9" fillId="0" borderId="8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right" vertical="center" wrapText="1"/>
    </xf>
    <xf numFmtId="0" fontId="18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>
      <alignment horizontal="right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178" fontId="3" fillId="0" borderId="7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176" fontId="7" fillId="0" borderId="7" xfId="56" applyNumberFormat="1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right"/>
    </xf>
    <xf numFmtId="0" fontId="9" fillId="0" borderId="4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0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/>
    </xf>
    <xf numFmtId="178" fontId="7" fillId="0" borderId="7" xfId="54" applyNumberFormat="1" applyFont="1" applyBorder="1">
      <alignment horizontal="right" vertical="center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49" fontId="10" fillId="0" borderId="0" xfId="0" applyNumberFormat="1" applyFont="1" applyBorder="1" applyAlignment="1"/>
    <xf numFmtId="0" fontId="7" fillId="0" borderId="0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0" fillId="0" borderId="0" xfId="0" applyFont="1" applyBorder="1">
      <alignment vertical="top"/>
    </xf>
    <xf numFmtId="49" fontId="11" fillId="0" borderId="7" xfId="53" applyNumberFormat="1" applyFont="1" applyBorder="1" applyAlignment="1">
      <alignment horizontal="right" vertical="center" wrapText="1"/>
    </xf>
    <xf numFmtId="49" fontId="12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>
      <alignment horizontal="left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178" fontId="11" fillId="0" borderId="7" xfId="53" applyNumberFormat="1" applyFont="1" applyBorder="1" applyAlignment="1">
      <alignment horizontal="right" vertical="center" wrapText="1"/>
    </xf>
    <xf numFmtId="176" fontId="11" fillId="0" borderId="7" xfId="56" applyNumberFormat="1" applyFont="1" applyBorder="1" applyAlignment="1">
      <alignment horizontal="center" vertical="center" wrapText="1"/>
    </xf>
    <xf numFmtId="49" fontId="20" fillId="0" borderId="7" xfId="53" applyNumberFormat="1" applyFont="1" applyBorder="1" applyAlignment="1">
      <alignment horizontal="right" vertical="center" wrapText="1"/>
    </xf>
    <xf numFmtId="49" fontId="11" fillId="0" borderId="10" xfId="53" applyNumberFormat="1" applyFont="1" applyBorder="1" applyAlignment="1">
      <alignment horizontal="right" vertical="center" wrapText="1"/>
    </xf>
    <xf numFmtId="49" fontId="11" fillId="0" borderId="7" xfId="53" applyNumberFormat="1" applyFont="1" applyBorder="1" applyAlignment="1">
      <alignment horizontal="left" vertical="center" wrapText="1" indent="2"/>
    </xf>
    <xf numFmtId="49" fontId="11" fillId="0" borderId="7" xfId="53" applyNumberFormat="1" applyFont="1" applyBorder="1" applyAlignment="1">
      <alignment horizontal="left" vertical="center" wrapText="1" indent="4"/>
    </xf>
    <xf numFmtId="49" fontId="21" fillId="0" borderId="7" xfId="0" applyNumberFormat="1" applyFont="1" applyBorder="1" applyAlignment="1">
      <alignment horizontal="right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21" fillId="0" borderId="7" xfId="53" applyNumberFormat="1" applyFont="1" applyBorder="1">
      <alignment horizontal="left" vertical="center" wrapText="1"/>
    </xf>
    <xf numFmtId="178" fontId="11" fillId="0" borderId="7" xfId="0" applyNumberFormat="1" applyFont="1" applyBorder="1" applyAlignment="1">
      <alignment horizontal="right" vertical="center"/>
    </xf>
    <xf numFmtId="178" fontId="21" fillId="0" borderId="7" xfId="0" applyNumberFormat="1" applyFont="1" applyBorder="1" applyAlignment="1">
      <alignment horizontal="left" vertical="center"/>
    </xf>
    <xf numFmtId="178" fontId="11" fillId="0" borderId="7" xfId="54" applyNumberFormat="1" applyFont="1" applyBorder="1">
      <alignment horizontal="right" vertical="center"/>
    </xf>
    <xf numFmtId="178" fontId="11" fillId="0" borderId="7" xfId="0" applyNumberFormat="1" applyFont="1" applyBorder="1" applyAlignment="1">
      <alignment horizontal="left" vertical="center"/>
    </xf>
    <xf numFmtId="49" fontId="21" fillId="0" borderId="7" xfId="0" applyNumberFormat="1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0"/>
  <sheetViews>
    <sheetView showZeros="0" tabSelected="1" topLeftCell="A6" workbookViewId="0">
      <selection activeCell="A1" sqref="A1:D1"/>
    </sheetView>
  </sheetViews>
  <sheetFormatPr defaultColWidth="8.85185185185185" defaultRowHeight="15" customHeight="1" outlineLevelCol="3"/>
  <cols>
    <col min="1" max="2" width="28.5740740740741" customWidth="1"/>
    <col min="3" max="3" width="35.7037037037037" customWidth="1"/>
    <col min="4" max="4" width="28.5740740740741" customWidth="1"/>
  </cols>
  <sheetData>
    <row r="1" ht="18.75" customHeight="1" spans="1:4">
      <c r="A1" s="146" t="s">
        <v>0</v>
      </c>
      <c r="B1" s="157"/>
      <c r="C1" s="157"/>
      <c r="D1" s="157"/>
    </row>
    <row r="2" ht="28.5" customHeight="1" spans="1:4">
      <c r="A2" s="158" t="s">
        <v>1</v>
      </c>
      <c r="B2" s="158"/>
      <c r="C2" s="158"/>
      <c r="D2" s="158"/>
    </row>
    <row r="3" ht="18.75" customHeight="1" spans="1:4">
      <c r="A3" s="148" t="str">
        <f>"单位名称："&amp;"玉溪市博物馆"</f>
        <v>单位名称：玉溪市博物馆</v>
      </c>
      <c r="B3" s="148"/>
      <c r="C3" s="148"/>
      <c r="D3" s="146" t="s">
        <v>2</v>
      </c>
    </row>
    <row r="4" ht="18.75" customHeight="1" spans="1:4">
      <c r="A4" s="149" t="s">
        <v>3</v>
      </c>
      <c r="B4" s="149"/>
      <c r="C4" s="149" t="s">
        <v>4</v>
      </c>
      <c r="D4" s="149"/>
    </row>
    <row r="5" ht="18.75" customHeight="1" spans="1:4">
      <c r="A5" s="149" t="s">
        <v>5</v>
      </c>
      <c r="B5" s="149" t="s">
        <v>6</v>
      </c>
      <c r="C5" s="149" t="s">
        <v>7</v>
      </c>
      <c r="D5" s="149" t="s">
        <v>6</v>
      </c>
    </row>
    <row r="6" ht="18.75" customHeight="1" spans="1:4">
      <c r="A6" s="148" t="s">
        <v>8</v>
      </c>
      <c r="B6" s="162">
        <v>7234819.88</v>
      </c>
      <c r="C6" s="163" t="str">
        <f>"一"&amp;"、"&amp;"文化旅游体育与传媒支出"</f>
        <v>一、文化旅游体育与传媒支出</v>
      </c>
      <c r="D6" s="162">
        <v>7606478.15</v>
      </c>
    </row>
    <row r="7" ht="18.75" customHeight="1" spans="1:4">
      <c r="A7" s="148" t="s">
        <v>9</v>
      </c>
      <c r="B7" s="162"/>
      <c r="C7" s="163" t="str">
        <f>"二"&amp;"、"&amp;"社会保障和就业支出"</f>
        <v>二、社会保障和就业支出</v>
      </c>
      <c r="D7" s="162">
        <v>852727.1</v>
      </c>
    </row>
    <row r="8" ht="18.75" customHeight="1" spans="1:4">
      <c r="A8" s="148" t="s">
        <v>10</v>
      </c>
      <c r="B8" s="162"/>
      <c r="C8" s="163" t="str">
        <f>"三"&amp;"、"&amp;"卫生健康支出"</f>
        <v>三、卫生健康支出</v>
      </c>
      <c r="D8" s="162">
        <v>359780.97</v>
      </c>
    </row>
    <row r="9" ht="18.75" customHeight="1" spans="1:4">
      <c r="A9" s="148" t="s">
        <v>11</v>
      </c>
      <c r="B9" s="162"/>
      <c r="C9" s="163" t="str">
        <f>"四"&amp;"、"&amp;"住房保障支出"</f>
        <v>四、住房保障支出</v>
      </c>
      <c r="D9" s="162">
        <v>327900</v>
      </c>
    </row>
    <row r="10" ht="18.75" customHeight="1" spans="1:4">
      <c r="A10" s="148" t="s">
        <v>12</v>
      </c>
      <c r="B10" s="162"/>
      <c r="C10" s="148"/>
      <c r="D10" s="148"/>
    </row>
    <row r="11" ht="18.75" customHeight="1" spans="1:4">
      <c r="A11" s="148" t="s">
        <v>13</v>
      </c>
      <c r="B11" s="162"/>
      <c r="C11" s="148"/>
      <c r="D11" s="148"/>
    </row>
    <row r="12" ht="18.75" customHeight="1" spans="1:4">
      <c r="A12" s="148" t="s">
        <v>14</v>
      </c>
      <c r="B12" s="162"/>
      <c r="C12" s="148"/>
      <c r="D12" s="148"/>
    </row>
    <row r="13" ht="18.75" customHeight="1" spans="1:4">
      <c r="A13" s="148" t="s">
        <v>15</v>
      </c>
      <c r="B13" s="162"/>
      <c r="C13" s="148"/>
      <c r="D13" s="148"/>
    </row>
    <row r="14" ht="18.75" customHeight="1" spans="1:4">
      <c r="A14" s="148" t="s">
        <v>16</v>
      </c>
      <c r="B14" s="162"/>
      <c r="C14" s="148"/>
      <c r="D14" s="148"/>
    </row>
    <row r="15" ht="18.75" customHeight="1" spans="1:4">
      <c r="A15" s="148" t="s">
        <v>17</v>
      </c>
      <c r="B15" s="162"/>
      <c r="C15" s="148"/>
      <c r="D15" s="148"/>
    </row>
    <row r="16" ht="18.75" customHeight="1" spans="1:4">
      <c r="A16" s="164" t="s">
        <v>18</v>
      </c>
      <c r="B16" s="162">
        <v>7234819.88</v>
      </c>
      <c r="C16" s="164" t="s">
        <v>19</v>
      </c>
      <c r="D16" s="162">
        <v>9146886.22</v>
      </c>
    </row>
    <row r="17" ht="18.75" customHeight="1" spans="1:4">
      <c r="A17" s="159" t="s">
        <v>20</v>
      </c>
      <c r="B17" s="148"/>
      <c r="C17" s="159" t="s">
        <v>21</v>
      </c>
      <c r="D17" s="148"/>
    </row>
    <row r="18" ht="18.75" customHeight="1" spans="1:4">
      <c r="A18" s="59" t="s">
        <v>22</v>
      </c>
      <c r="B18" s="162">
        <v>1912066.34</v>
      </c>
      <c r="C18" s="59" t="s">
        <v>22</v>
      </c>
      <c r="D18" s="162"/>
    </row>
    <row r="19" ht="18.75" customHeight="1" spans="1:4">
      <c r="A19" s="59" t="s">
        <v>23</v>
      </c>
      <c r="B19" s="162"/>
      <c r="C19" s="59" t="s">
        <v>23</v>
      </c>
      <c r="D19" s="162"/>
    </row>
    <row r="20" ht="18.75" customHeight="1" spans="1:4">
      <c r="A20" s="164" t="s">
        <v>24</v>
      </c>
      <c r="B20" s="162">
        <v>9146886.22</v>
      </c>
      <c r="C20" s="164" t="s">
        <v>25</v>
      </c>
      <c r="D20" s="162">
        <v>9146886.22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A1" sqref="A1"/>
    </sheetView>
  </sheetViews>
  <sheetFormatPr defaultColWidth="9.13888888888889" defaultRowHeight="14.25" customHeight="1" outlineLevelRow="7" outlineLevelCol="5"/>
  <cols>
    <col min="1" max="1" width="29.0277777777778" customWidth="1"/>
    <col min="2" max="2" width="28.6018518518519" customWidth="1"/>
    <col min="3" max="3" width="31.6018518518519" customWidth="1"/>
    <col min="4" max="6" width="33.4537037037037" customWidth="1"/>
  </cols>
  <sheetData>
    <row r="1" ht="15.75" customHeight="1" spans="2:6">
      <c r="B1" s="130"/>
      <c r="F1" s="131" t="s">
        <v>285</v>
      </c>
    </row>
    <row r="2" ht="28.5" customHeight="1" spans="1:6">
      <c r="A2" s="31" t="s">
        <v>286</v>
      </c>
      <c r="B2" s="31"/>
      <c r="C2" s="31"/>
      <c r="D2" s="31"/>
      <c r="E2" s="31"/>
      <c r="F2" s="31"/>
    </row>
    <row r="3" ht="15" customHeight="1" spans="1:6">
      <c r="A3" s="132" t="str">
        <f>"单位名称："&amp;"玉溪市博物馆"</f>
        <v>单位名称：玉溪市博物馆</v>
      </c>
      <c r="B3" s="133"/>
      <c r="C3" s="133"/>
      <c r="D3" s="73"/>
      <c r="E3" s="73"/>
      <c r="F3" s="134" t="s">
        <v>287</v>
      </c>
    </row>
    <row r="4" ht="18.75" customHeight="1" spans="1:6">
      <c r="A4" s="33" t="s">
        <v>122</v>
      </c>
      <c r="B4" s="33" t="s">
        <v>67</v>
      </c>
      <c r="C4" s="33" t="s">
        <v>68</v>
      </c>
      <c r="D4" s="34" t="s">
        <v>288</v>
      </c>
      <c r="E4" s="41"/>
      <c r="F4" s="41"/>
    </row>
    <row r="5" ht="30" customHeight="1" spans="1:6">
      <c r="A5" s="40"/>
      <c r="B5" s="40"/>
      <c r="C5" s="40"/>
      <c r="D5" s="34" t="s">
        <v>30</v>
      </c>
      <c r="E5" s="41" t="s">
        <v>71</v>
      </c>
      <c r="F5" s="41" t="s">
        <v>72</v>
      </c>
    </row>
    <row r="6" ht="16.5" customHeight="1" spans="1:6">
      <c r="A6" s="41">
        <v>1</v>
      </c>
      <c r="B6" s="41">
        <v>2</v>
      </c>
      <c r="C6" s="41">
        <v>3</v>
      </c>
      <c r="D6" s="41">
        <v>4</v>
      </c>
      <c r="E6" s="41">
        <v>5</v>
      </c>
      <c r="F6" s="41">
        <v>6</v>
      </c>
    </row>
    <row r="7" ht="20.25" customHeight="1" spans="1:6">
      <c r="A7" s="42"/>
      <c r="B7" s="42"/>
      <c r="C7" s="42"/>
      <c r="D7" s="24"/>
      <c r="E7" s="135"/>
      <c r="F7" s="135"/>
    </row>
    <row r="8" ht="17.25" customHeight="1" spans="1:6">
      <c r="A8" s="136" t="s">
        <v>242</v>
      </c>
      <c r="B8" s="137"/>
      <c r="C8" s="137" t="s">
        <v>242</v>
      </c>
      <c r="D8" s="135"/>
      <c r="E8" s="135"/>
      <c r="F8" s="135"/>
    </row>
  </sheetData>
  <mergeCells count="7">
    <mergeCell ref="A2:F2"/>
    <mergeCell ref="A3:E3"/>
    <mergeCell ref="D4:F4"/>
    <mergeCell ref="A8:C8"/>
    <mergeCell ref="A4:A5"/>
    <mergeCell ref="B4:B5"/>
    <mergeCell ref="C4:C5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0"/>
  <sheetViews>
    <sheetView showZeros="0" workbookViewId="0">
      <selection activeCell="A1" sqref="A1:Q1"/>
    </sheetView>
  </sheetViews>
  <sheetFormatPr defaultColWidth="9.13888888888889" defaultRowHeight="14.25" customHeight="1"/>
  <cols>
    <col min="1" max="1" width="29.5740740740741" customWidth="1"/>
    <col min="2" max="2" width="21.712962962963" customWidth="1"/>
    <col min="3" max="3" width="35.2777777777778" customWidth="1"/>
    <col min="4" max="4" width="7.71296296296296" customWidth="1"/>
    <col min="5" max="5" width="10.2777777777778" customWidth="1"/>
    <col min="6" max="6" width="14.8425925925926" customWidth="1"/>
    <col min="7" max="7" width="14.1296296296296" customWidth="1"/>
    <col min="8" max="11" width="14.7407407407407" customWidth="1"/>
    <col min="12" max="16" width="12.5740740740741" customWidth="1"/>
    <col min="17" max="17" width="10.4259259259259" customWidth="1"/>
  </cols>
  <sheetData>
    <row r="1" ht="13.5" customHeight="1" spans="1:17">
      <c r="A1" s="29" t="s">
        <v>289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48"/>
      <c r="P1" s="48"/>
      <c r="Q1" s="29"/>
    </row>
    <row r="2" ht="27.75" customHeight="1" spans="1:17">
      <c r="A2" s="71" t="s">
        <v>290</v>
      </c>
      <c r="B2" s="31"/>
      <c r="C2" s="31"/>
      <c r="D2" s="31"/>
      <c r="E2" s="31"/>
      <c r="F2" s="31"/>
      <c r="G2" s="31"/>
      <c r="H2" s="31"/>
      <c r="I2" s="31"/>
      <c r="J2" s="31"/>
      <c r="K2" s="100"/>
      <c r="L2" s="31"/>
      <c r="M2" s="31"/>
      <c r="N2" s="31"/>
      <c r="O2" s="100"/>
      <c r="P2" s="100"/>
      <c r="Q2" s="31"/>
    </row>
    <row r="3" ht="18.75" customHeight="1" spans="1:17">
      <c r="A3" s="109" t="str">
        <f>"单位名称："&amp;"玉溪市博物馆"</f>
        <v>单位名称：玉溪市博物馆</v>
      </c>
      <c r="B3" s="7"/>
      <c r="C3" s="7"/>
      <c r="D3" s="7"/>
      <c r="E3" s="7"/>
      <c r="F3" s="7"/>
      <c r="G3" s="7"/>
      <c r="H3" s="7"/>
      <c r="I3" s="7"/>
      <c r="J3" s="7"/>
      <c r="O3" s="77"/>
      <c r="P3" s="77"/>
      <c r="Q3" s="128" t="s">
        <v>2</v>
      </c>
    </row>
    <row r="4" ht="15.75" customHeight="1" spans="1:17">
      <c r="A4" s="33" t="s">
        <v>291</v>
      </c>
      <c r="B4" s="110" t="s">
        <v>292</v>
      </c>
      <c r="C4" s="110" t="s">
        <v>293</v>
      </c>
      <c r="D4" s="110" t="s">
        <v>294</v>
      </c>
      <c r="E4" s="110" t="s">
        <v>295</v>
      </c>
      <c r="F4" s="110" t="s">
        <v>296</v>
      </c>
      <c r="G4" s="111" t="s">
        <v>129</v>
      </c>
      <c r="H4" s="111"/>
      <c r="I4" s="111"/>
      <c r="J4" s="111"/>
      <c r="K4" s="120"/>
      <c r="L4" s="111"/>
      <c r="M4" s="111"/>
      <c r="N4" s="111"/>
      <c r="O4" s="121"/>
      <c r="P4" s="120"/>
      <c r="Q4" s="129"/>
    </row>
    <row r="5" ht="17.25" customHeight="1" spans="1:17">
      <c r="A5" s="36"/>
      <c r="B5" s="112"/>
      <c r="C5" s="112"/>
      <c r="D5" s="112"/>
      <c r="E5" s="112"/>
      <c r="F5" s="112"/>
      <c r="G5" s="112" t="s">
        <v>30</v>
      </c>
      <c r="H5" s="112" t="s">
        <v>33</v>
      </c>
      <c r="I5" s="112" t="s">
        <v>297</v>
      </c>
      <c r="J5" s="112" t="s">
        <v>298</v>
      </c>
      <c r="K5" s="122" t="s">
        <v>299</v>
      </c>
      <c r="L5" s="123" t="s">
        <v>300</v>
      </c>
      <c r="M5" s="123"/>
      <c r="N5" s="123"/>
      <c r="O5" s="124"/>
      <c r="P5" s="125"/>
      <c r="Q5" s="113"/>
    </row>
    <row r="6" ht="54" customHeight="1" spans="1:17">
      <c r="A6" s="39"/>
      <c r="B6" s="113"/>
      <c r="C6" s="113"/>
      <c r="D6" s="113"/>
      <c r="E6" s="113"/>
      <c r="F6" s="113"/>
      <c r="G6" s="113"/>
      <c r="H6" s="113" t="s">
        <v>32</v>
      </c>
      <c r="I6" s="113"/>
      <c r="J6" s="113"/>
      <c r="K6" s="126"/>
      <c r="L6" s="113" t="s">
        <v>32</v>
      </c>
      <c r="M6" s="113" t="s">
        <v>39</v>
      </c>
      <c r="N6" s="113" t="s">
        <v>136</v>
      </c>
      <c r="O6" s="127" t="s">
        <v>41</v>
      </c>
      <c r="P6" s="126" t="s">
        <v>42</v>
      </c>
      <c r="Q6" s="113" t="s">
        <v>43</v>
      </c>
    </row>
    <row r="7" ht="15" customHeight="1" spans="1:17">
      <c r="A7" s="40">
        <v>1</v>
      </c>
      <c r="B7" s="114">
        <v>2</v>
      </c>
      <c r="C7" s="114">
        <v>3</v>
      </c>
      <c r="D7" s="114">
        <v>4</v>
      </c>
      <c r="E7" s="114">
        <v>5</v>
      </c>
      <c r="F7" s="114">
        <v>6</v>
      </c>
      <c r="G7" s="115">
        <v>7</v>
      </c>
      <c r="H7" s="115">
        <v>8</v>
      </c>
      <c r="I7" s="115">
        <v>9</v>
      </c>
      <c r="J7" s="115">
        <v>10</v>
      </c>
      <c r="K7" s="115">
        <v>11</v>
      </c>
      <c r="L7" s="115">
        <v>12</v>
      </c>
      <c r="M7" s="115">
        <v>13</v>
      </c>
      <c r="N7" s="115">
        <v>14</v>
      </c>
      <c r="O7" s="115">
        <v>15</v>
      </c>
      <c r="P7" s="115">
        <v>16</v>
      </c>
      <c r="Q7" s="115">
        <v>17</v>
      </c>
    </row>
    <row r="8" ht="21" customHeight="1" spans="1:17">
      <c r="A8" s="93"/>
      <c r="B8" s="94"/>
      <c r="C8" s="94"/>
      <c r="D8" s="94"/>
      <c r="E8" s="116"/>
      <c r="F8" s="117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ht="21" customHeight="1" spans="1:17">
      <c r="A9" s="93"/>
      <c r="B9" s="94"/>
      <c r="C9" s="94"/>
      <c r="D9" s="118"/>
      <c r="E9" s="119"/>
      <c r="F9" s="2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</row>
    <row r="10" ht="21" customHeight="1" spans="1:17">
      <c r="A10" s="95" t="s">
        <v>242</v>
      </c>
      <c r="B10" s="96"/>
      <c r="C10" s="96"/>
      <c r="D10" s="96"/>
      <c r="E10" s="116"/>
      <c r="F10" s="117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</row>
  </sheetData>
  <mergeCells count="17">
    <mergeCell ref="A1:Q1"/>
    <mergeCell ref="A2:Q2"/>
    <mergeCell ref="A3:E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0"/>
  <sheetViews>
    <sheetView showZeros="0" workbookViewId="0">
      <selection activeCell="A1" sqref="A1:N1"/>
    </sheetView>
  </sheetViews>
  <sheetFormatPr defaultColWidth="9.13888888888889" defaultRowHeight="14.25" customHeight="1"/>
  <cols>
    <col min="1" max="1" width="31.4259259259259" customWidth="1"/>
    <col min="2" max="2" width="21.712962962963" customWidth="1"/>
    <col min="3" max="3" width="26.712962962963" customWidth="1"/>
    <col min="4" max="14" width="16.6018518518519" customWidth="1"/>
  </cols>
  <sheetData>
    <row r="1" ht="13.5" customHeight="1" spans="1:14">
      <c r="A1" s="78" t="s">
        <v>301</v>
      </c>
      <c r="B1" s="78"/>
      <c r="C1" s="78"/>
      <c r="D1" s="78"/>
      <c r="E1" s="78"/>
      <c r="F1" s="78"/>
      <c r="G1" s="78"/>
      <c r="H1" s="79"/>
      <c r="I1" s="78"/>
      <c r="J1" s="78"/>
      <c r="K1" s="78"/>
      <c r="L1" s="98"/>
      <c r="M1" s="79"/>
      <c r="N1" s="99"/>
    </row>
    <row r="2" ht="27.75" customHeight="1" spans="1:14">
      <c r="A2" s="71" t="s">
        <v>302</v>
      </c>
      <c r="B2" s="80"/>
      <c r="C2" s="80"/>
      <c r="D2" s="80"/>
      <c r="E2" s="80"/>
      <c r="F2" s="80"/>
      <c r="G2" s="80"/>
      <c r="H2" s="81"/>
      <c r="I2" s="80"/>
      <c r="J2" s="80"/>
      <c r="K2" s="80"/>
      <c r="L2" s="100"/>
      <c r="M2" s="81"/>
      <c r="N2" s="80"/>
    </row>
    <row r="3" ht="18.75" customHeight="1" spans="1:14">
      <c r="A3" s="72" t="str">
        <f>"单位名称："&amp;"玉溪市博物馆"</f>
        <v>单位名称：玉溪市博物馆</v>
      </c>
      <c r="B3" s="73"/>
      <c r="C3" s="73"/>
      <c r="D3" s="73"/>
      <c r="E3" s="73"/>
      <c r="F3" s="73"/>
      <c r="G3" s="73"/>
      <c r="H3" s="82"/>
      <c r="I3" s="75"/>
      <c r="J3" s="75"/>
      <c r="K3" s="75"/>
      <c r="L3" s="77"/>
      <c r="M3" s="101"/>
      <c r="N3" s="102" t="s">
        <v>2</v>
      </c>
    </row>
    <row r="4" ht="15.75" customHeight="1" spans="1:14">
      <c r="A4" s="83" t="s">
        <v>291</v>
      </c>
      <c r="B4" s="84" t="s">
        <v>303</v>
      </c>
      <c r="C4" s="84" t="s">
        <v>304</v>
      </c>
      <c r="D4" s="85" t="s">
        <v>129</v>
      </c>
      <c r="E4" s="85"/>
      <c r="F4" s="85"/>
      <c r="G4" s="85"/>
      <c r="H4" s="86"/>
      <c r="I4" s="85"/>
      <c r="J4" s="85"/>
      <c r="K4" s="85"/>
      <c r="L4" s="103"/>
      <c r="M4" s="86"/>
      <c r="N4" s="104"/>
    </row>
    <row r="5" ht="17.25" customHeight="1" spans="1:14">
      <c r="A5" s="87"/>
      <c r="B5" s="88"/>
      <c r="C5" s="88"/>
      <c r="D5" s="88" t="s">
        <v>30</v>
      </c>
      <c r="E5" s="88" t="s">
        <v>33</v>
      </c>
      <c r="F5" s="88" t="s">
        <v>297</v>
      </c>
      <c r="G5" s="88" t="s">
        <v>298</v>
      </c>
      <c r="H5" s="89" t="s">
        <v>299</v>
      </c>
      <c r="I5" s="105" t="s">
        <v>300</v>
      </c>
      <c r="J5" s="105"/>
      <c r="K5" s="105"/>
      <c r="L5" s="106"/>
      <c r="M5" s="107"/>
      <c r="N5" s="91"/>
    </row>
    <row r="6" ht="54" customHeight="1" spans="1:14">
      <c r="A6" s="90"/>
      <c r="B6" s="91"/>
      <c r="C6" s="91"/>
      <c r="D6" s="91"/>
      <c r="E6" s="91"/>
      <c r="F6" s="91"/>
      <c r="G6" s="91"/>
      <c r="H6" s="92"/>
      <c r="I6" s="91" t="s">
        <v>32</v>
      </c>
      <c r="J6" s="91" t="s">
        <v>39</v>
      </c>
      <c r="K6" s="91" t="s">
        <v>136</v>
      </c>
      <c r="L6" s="108" t="s">
        <v>41</v>
      </c>
      <c r="M6" s="92" t="s">
        <v>42</v>
      </c>
      <c r="N6" s="91" t="s">
        <v>43</v>
      </c>
    </row>
    <row r="7" ht="15" customHeight="1" spans="1:14">
      <c r="A7" s="90">
        <v>1</v>
      </c>
      <c r="B7" s="91">
        <v>2</v>
      </c>
      <c r="C7" s="91">
        <v>3</v>
      </c>
      <c r="D7" s="92">
        <v>4</v>
      </c>
      <c r="E7" s="92">
        <v>5</v>
      </c>
      <c r="F7" s="92">
        <v>6</v>
      </c>
      <c r="G7" s="92">
        <v>7</v>
      </c>
      <c r="H7" s="92">
        <v>8</v>
      </c>
      <c r="I7" s="92">
        <v>9</v>
      </c>
      <c r="J7" s="92">
        <v>10</v>
      </c>
      <c r="K7" s="92">
        <v>11</v>
      </c>
      <c r="L7" s="92">
        <v>12</v>
      </c>
      <c r="M7" s="92">
        <v>13</v>
      </c>
      <c r="N7" s="92">
        <v>14</v>
      </c>
    </row>
    <row r="8" ht="21" customHeight="1" spans="1:14">
      <c r="A8" s="93"/>
      <c r="B8" s="94"/>
      <c r="C8" s="9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ht="21" customHeight="1" spans="1:14">
      <c r="A9" s="93"/>
      <c r="B9" s="94"/>
      <c r="C9" s="9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ht="21" customHeight="1" spans="1:14">
      <c r="A10" s="95" t="s">
        <v>242</v>
      </c>
      <c r="B10" s="96"/>
      <c r="C10" s="97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</sheetData>
  <mergeCells count="14">
    <mergeCell ref="A1:N1"/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9"/>
  <sheetViews>
    <sheetView showZeros="0" workbookViewId="0">
      <selection activeCell="A1" sqref="A1:N1"/>
    </sheetView>
  </sheetViews>
  <sheetFormatPr defaultColWidth="9.13888888888889" defaultRowHeight="14.25" customHeight="1"/>
  <cols>
    <col min="1" max="1" width="76.2777777777778" customWidth="1"/>
    <col min="2" max="13" width="17.1759259259259" customWidth="1"/>
    <col min="14" max="14" width="17.0277777777778" customWidth="1"/>
  </cols>
  <sheetData>
    <row r="1" ht="13.5" customHeight="1" spans="1:14">
      <c r="A1" s="29" t="s">
        <v>305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48"/>
    </row>
    <row r="2" ht="27.75" customHeight="1" spans="1:14">
      <c r="A2" s="71" t="s">
        <v>306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18" customHeight="1" spans="1:14">
      <c r="A3" s="72" t="str">
        <f>"单位名称："&amp;"玉溪市博物馆"</f>
        <v>单位名称：玉溪市博物馆</v>
      </c>
      <c r="B3" s="73"/>
      <c r="C3" s="73"/>
      <c r="D3" s="74"/>
      <c r="E3" s="75"/>
      <c r="F3" s="75"/>
      <c r="G3" s="75"/>
      <c r="H3" s="75"/>
      <c r="I3" s="75"/>
      <c r="N3" s="77" t="s">
        <v>2</v>
      </c>
    </row>
    <row r="4" ht="19.5" customHeight="1" spans="1:14">
      <c r="A4" s="34" t="s">
        <v>307</v>
      </c>
      <c r="B4" s="50" t="s">
        <v>129</v>
      </c>
      <c r="C4" s="51"/>
      <c r="D4" s="51"/>
      <c r="E4" s="50" t="s">
        <v>308</v>
      </c>
      <c r="F4" s="51"/>
      <c r="G4" s="51"/>
      <c r="H4" s="51"/>
      <c r="I4" s="51"/>
      <c r="J4" s="51"/>
      <c r="K4" s="51"/>
      <c r="L4" s="51"/>
      <c r="M4" s="51"/>
      <c r="N4" s="51"/>
    </row>
    <row r="5" ht="40.5" customHeight="1" spans="1:14">
      <c r="A5" s="40"/>
      <c r="B5" s="37" t="s">
        <v>30</v>
      </c>
      <c r="C5" s="33" t="s">
        <v>33</v>
      </c>
      <c r="D5" s="76" t="s">
        <v>309</v>
      </c>
      <c r="E5" s="41" t="s">
        <v>310</v>
      </c>
      <c r="F5" s="41" t="s">
        <v>311</v>
      </c>
      <c r="G5" s="41" t="s">
        <v>312</v>
      </c>
      <c r="H5" s="41" t="s">
        <v>313</v>
      </c>
      <c r="I5" s="41" t="s">
        <v>314</v>
      </c>
      <c r="J5" s="41" t="s">
        <v>315</v>
      </c>
      <c r="K5" s="41" t="s">
        <v>316</v>
      </c>
      <c r="L5" s="41" t="s">
        <v>317</v>
      </c>
      <c r="M5" s="41" t="s">
        <v>318</v>
      </c>
      <c r="N5" s="41" t="s">
        <v>319</v>
      </c>
    </row>
    <row r="6" ht="19.5" customHeight="1" spans="1:14">
      <c r="A6" s="41">
        <v>1</v>
      </c>
      <c r="B6" s="41">
        <v>2</v>
      </c>
      <c r="C6" s="41">
        <v>3</v>
      </c>
      <c r="D6" s="50">
        <v>4</v>
      </c>
      <c r="E6" s="41">
        <v>5</v>
      </c>
      <c r="F6" s="41">
        <v>6</v>
      </c>
      <c r="G6" s="41">
        <v>7</v>
      </c>
      <c r="H6" s="50">
        <v>8</v>
      </c>
      <c r="I6" s="41">
        <v>9</v>
      </c>
      <c r="J6" s="41">
        <v>10</v>
      </c>
      <c r="K6" s="41">
        <v>11</v>
      </c>
      <c r="L6" s="50">
        <v>12</v>
      </c>
      <c r="M6" s="41">
        <v>13</v>
      </c>
      <c r="N6" s="41">
        <v>14</v>
      </c>
    </row>
    <row r="7" ht="20.25" customHeight="1" spans="1:14">
      <c r="A7" s="42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ht="20.25" customHeight="1" spans="1:14">
      <c r="A8" s="42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ht="20.25" customHeight="1" spans="1:14">
      <c r="A9" s="69" t="s">
        <v>30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</sheetData>
  <mergeCells count="6">
    <mergeCell ref="A1:N1"/>
    <mergeCell ref="A2:N2"/>
    <mergeCell ref="A3:I3"/>
    <mergeCell ref="B4:D4"/>
    <mergeCell ref="E4:N4"/>
    <mergeCell ref="A4:A5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workbookViewId="0">
      <selection activeCell="A1" sqref="A1:J1"/>
    </sheetView>
  </sheetViews>
  <sheetFormatPr defaultColWidth="9.13888888888889" defaultRowHeight="12" customHeight="1" outlineLevelRow="6"/>
  <cols>
    <col min="1" max="1" width="34.2777777777778" customWidth="1"/>
    <col min="2" max="2" width="29" customWidth="1"/>
    <col min="3" max="3" width="17.1759259259259" customWidth="1"/>
    <col min="4" max="4" width="21.0277777777778" customWidth="1"/>
    <col min="5" max="5" width="23.5740740740741" customWidth="1"/>
    <col min="6" max="6" width="11.2777777777778" customWidth="1"/>
    <col min="7" max="7" width="10.3148148148148" customWidth="1"/>
    <col min="8" max="8" width="9.31481481481481" customWidth="1"/>
    <col min="9" max="9" width="13.4259259259259" customWidth="1"/>
    <col min="10" max="10" width="27.4537037037037" customWidth="1"/>
  </cols>
  <sheetData>
    <row r="1" customHeight="1" spans="1:10">
      <c r="A1" s="29" t="s">
        <v>320</v>
      </c>
      <c r="B1" s="29"/>
      <c r="C1" s="29"/>
      <c r="D1" s="29"/>
      <c r="E1" s="29"/>
      <c r="F1" s="29"/>
      <c r="G1" s="29"/>
      <c r="H1" s="29"/>
      <c r="I1" s="29"/>
      <c r="J1" s="48"/>
    </row>
    <row r="2" ht="28.5" customHeight="1" spans="1:10">
      <c r="A2" s="63" t="s">
        <v>321</v>
      </c>
      <c r="B2" s="64"/>
      <c r="C2" s="64"/>
      <c r="D2" s="64"/>
      <c r="E2" s="64"/>
      <c r="F2" s="65"/>
      <c r="G2" s="64"/>
      <c r="H2" s="65"/>
      <c r="I2" s="65"/>
      <c r="J2" s="64"/>
    </row>
    <row r="3" ht="15" customHeight="1" spans="1:1">
      <c r="A3" s="5" t="str">
        <f>"单位名称："&amp;"玉溪市博物馆"</f>
        <v>单位名称：玉溪市博物馆</v>
      </c>
    </row>
    <row r="4" ht="14.25" customHeight="1" spans="1:10">
      <c r="A4" s="66" t="s">
        <v>245</v>
      </c>
      <c r="B4" s="66" t="s">
        <v>246</v>
      </c>
      <c r="C4" s="66" t="s">
        <v>247</v>
      </c>
      <c r="D4" s="66" t="s">
        <v>248</v>
      </c>
      <c r="E4" s="66" t="s">
        <v>249</v>
      </c>
      <c r="F4" s="53" t="s">
        <v>250</v>
      </c>
      <c r="G4" s="66" t="s">
        <v>251</v>
      </c>
      <c r="H4" s="53" t="s">
        <v>252</v>
      </c>
      <c r="I4" s="53" t="s">
        <v>253</v>
      </c>
      <c r="J4" s="66" t="s">
        <v>254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53">
        <v>6</v>
      </c>
      <c r="G5" s="66">
        <v>7</v>
      </c>
      <c r="H5" s="53">
        <v>8</v>
      </c>
      <c r="I5" s="53">
        <v>9</v>
      </c>
      <c r="J5" s="66">
        <v>10</v>
      </c>
    </row>
    <row r="6" ht="15" customHeight="1" spans="1:10">
      <c r="A6" s="67"/>
      <c r="B6" s="68"/>
      <c r="C6" s="68"/>
      <c r="D6" s="68"/>
      <c r="E6" s="69"/>
      <c r="F6" s="70"/>
      <c r="G6" s="69"/>
      <c r="H6" s="70"/>
      <c r="I6" s="70"/>
      <c r="J6" s="69"/>
    </row>
    <row r="7" ht="33.75" customHeight="1" spans="1:10">
      <c r="A7" s="67"/>
      <c r="B7" s="67"/>
      <c r="C7" s="67"/>
      <c r="D7" s="67"/>
      <c r="E7" s="67"/>
      <c r="F7" s="67"/>
      <c r="G7" s="42"/>
      <c r="H7" s="67"/>
      <c r="I7" s="67"/>
      <c r="J7" s="67"/>
    </row>
  </sheetData>
  <mergeCells count="3">
    <mergeCell ref="A1:J1"/>
    <mergeCell ref="A2:J2"/>
    <mergeCell ref="A3:H3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workbookViewId="0">
      <selection activeCell="A1" sqref="A1:H1"/>
    </sheetView>
  </sheetViews>
  <sheetFormatPr defaultColWidth="8.85185185185185" defaultRowHeight="15" customHeight="1" outlineLevelRow="7" outlineLevelCol="7"/>
  <cols>
    <col min="1" max="1" width="36.0277777777778" customWidth="1"/>
    <col min="2" max="2" width="19.7407407407407" customWidth="1"/>
    <col min="3" max="3" width="33.3148148148148" customWidth="1"/>
    <col min="4" max="4" width="34.7407407407407" customWidth="1"/>
    <col min="5" max="6" width="8.98148148148148" customWidth="1"/>
    <col min="7" max="8" width="15.1296296296296" customWidth="1"/>
  </cols>
  <sheetData>
    <row r="1" ht="18.75" customHeight="1" spans="1:8">
      <c r="A1" s="54" t="s">
        <v>322</v>
      </c>
      <c r="B1" s="54"/>
      <c r="C1" s="54"/>
      <c r="D1" s="54"/>
      <c r="E1" s="54"/>
      <c r="F1" s="54"/>
      <c r="G1" s="54"/>
      <c r="H1" s="54" t="s">
        <v>322</v>
      </c>
    </row>
    <row r="2" ht="28.5" customHeight="1" spans="1:8">
      <c r="A2" s="55" t="s">
        <v>323</v>
      </c>
      <c r="B2" s="55"/>
      <c r="C2" s="55"/>
      <c r="D2" s="55"/>
      <c r="E2" s="55"/>
      <c r="F2" s="55"/>
      <c r="G2" s="55"/>
      <c r="H2" s="55"/>
    </row>
    <row r="3" ht="18.75" customHeight="1" spans="1:8">
      <c r="A3" s="56" t="str">
        <f>"单位名称："&amp;"玉溪市博物馆"</f>
        <v>单位名称：玉溪市博物馆</v>
      </c>
      <c r="B3" s="56"/>
      <c r="C3" s="56"/>
      <c r="D3" s="56"/>
      <c r="E3" s="56"/>
      <c r="F3" s="56"/>
      <c r="G3" s="56"/>
      <c r="H3" s="56"/>
    </row>
    <row r="4" ht="18.75" customHeight="1" spans="1:8">
      <c r="A4" s="57" t="s">
        <v>122</v>
      </c>
      <c r="B4" s="57" t="s">
        <v>324</v>
      </c>
      <c r="C4" s="57" t="s">
        <v>325</v>
      </c>
      <c r="D4" s="57" t="s">
        <v>326</v>
      </c>
      <c r="E4" s="57" t="s">
        <v>327</v>
      </c>
      <c r="F4" s="57" t="s">
        <v>328</v>
      </c>
      <c r="G4" s="57"/>
      <c r="H4" s="57"/>
    </row>
    <row r="5" ht="18.75" customHeight="1" spans="1:8">
      <c r="A5" s="57"/>
      <c r="B5" s="57"/>
      <c r="C5" s="57"/>
      <c r="D5" s="57"/>
      <c r="E5" s="57"/>
      <c r="F5" s="57" t="s">
        <v>295</v>
      </c>
      <c r="G5" s="57" t="s">
        <v>329</v>
      </c>
      <c r="H5" s="57" t="s">
        <v>330</v>
      </c>
    </row>
    <row r="6" ht="18.75" customHeight="1" spans="1:8">
      <c r="A6" s="58" t="s">
        <v>44</v>
      </c>
      <c r="B6" s="58" t="s">
        <v>45</v>
      </c>
      <c r="C6" s="58" t="s">
        <v>46</v>
      </c>
      <c r="D6" s="58" t="s">
        <v>47</v>
      </c>
      <c r="E6" s="58" t="s">
        <v>48</v>
      </c>
      <c r="F6" s="58" t="s">
        <v>49</v>
      </c>
      <c r="G6" s="58" t="s">
        <v>50</v>
      </c>
      <c r="H6" s="58" t="s">
        <v>51</v>
      </c>
    </row>
    <row r="7" ht="18" customHeight="1" spans="1:8">
      <c r="A7" s="59"/>
      <c r="B7" s="59"/>
      <c r="C7" s="59"/>
      <c r="D7" s="59"/>
      <c r="E7" s="60"/>
      <c r="F7" s="61"/>
      <c r="G7" s="62"/>
      <c r="H7" s="62"/>
    </row>
    <row r="8" ht="18" customHeight="1" spans="1:8">
      <c r="A8" s="60" t="s">
        <v>30</v>
      </c>
      <c r="B8" s="60"/>
      <c r="C8" s="60"/>
      <c r="D8" s="60"/>
      <c r="E8" s="60"/>
      <c r="F8" s="61"/>
      <c r="G8" s="62"/>
      <c r="H8" s="62"/>
    </row>
  </sheetData>
  <mergeCells count="10">
    <mergeCell ref="A1:H1"/>
    <mergeCell ref="A2:H2"/>
    <mergeCell ref="A3:H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workbookViewId="0">
      <selection activeCell="A1" sqref="A1:K1"/>
    </sheetView>
  </sheetViews>
  <sheetFormatPr defaultColWidth="9.13888888888889" defaultRowHeight="14.25" customHeight="1"/>
  <cols>
    <col min="1" max="1" width="16.3148148148148" customWidth="1"/>
    <col min="2" max="2" width="29.0277777777778" customWidth="1"/>
    <col min="3" max="3" width="23.8518518518519" customWidth="1"/>
    <col min="4" max="7" width="19.6018518518519" customWidth="1"/>
    <col min="8" max="8" width="15.4259259259259" customWidth="1"/>
    <col min="9" max="11" width="19.6018518518519" customWidth="1"/>
  </cols>
  <sheetData>
    <row r="1" ht="13.5" customHeight="1" spans="1:11">
      <c r="A1" s="29" t="s">
        <v>331</v>
      </c>
      <c r="B1" s="29"/>
      <c r="C1" s="29"/>
      <c r="D1" s="30"/>
      <c r="E1" s="30"/>
      <c r="F1" s="30"/>
      <c r="G1" s="30"/>
      <c r="H1" s="29"/>
      <c r="I1" s="29"/>
      <c r="J1" s="29"/>
      <c r="K1" s="48"/>
    </row>
    <row r="2" ht="28.5" customHeight="1" spans="1:11">
      <c r="A2" s="31" t="s">
        <v>332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3.5" customHeight="1" spans="1:11">
      <c r="A3" s="5" t="str">
        <f>"单位名称："&amp;"玉溪市博物馆"</f>
        <v>单位名称：玉溪市博物馆</v>
      </c>
      <c r="B3" s="6"/>
      <c r="C3" s="6"/>
      <c r="D3" s="6"/>
      <c r="E3" s="6"/>
      <c r="F3" s="6"/>
      <c r="G3" s="6"/>
      <c r="H3" s="7"/>
      <c r="I3" s="7"/>
      <c r="J3" s="7"/>
      <c r="K3" s="49" t="s">
        <v>2</v>
      </c>
    </row>
    <row r="4" ht="21.75" customHeight="1" spans="1:11">
      <c r="A4" s="32" t="s">
        <v>213</v>
      </c>
      <c r="B4" s="32" t="s">
        <v>124</v>
      </c>
      <c r="C4" s="32" t="s">
        <v>214</v>
      </c>
      <c r="D4" s="33" t="s">
        <v>125</v>
      </c>
      <c r="E4" s="33" t="s">
        <v>126</v>
      </c>
      <c r="F4" s="33" t="s">
        <v>127</v>
      </c>
      <c r="G4" s="33" t="s">
        <v>128</v>
      </c>
      <c r="H4" s="34" t="s">
        <v>30</v>
      </c>
      <c r="I4" s="50" t="s">
        <v>333</v>
      </c>
      <c r="J4" s="51"/>
      <c r="K4" s="52"/>
    </row>
    <row r="5" ht="21.75" customHeight="1" spans="1:11">
      <c r="A5" s="35"/>
      <c r="B5" s="35"/>
      <c r="C5" s="35"/>
      <c r="D5" s="36"/>
      <c r="E5" s="36"/>
      <c r="F5" s="36"/>
      <c r="G5" s="36"/>
      <c r="H5" s="37"/>
      <c r="I5" s="33" t="s">
        <v>33</v>
      </c>
      <c r="J5" s="33" t="s">
        <v>34</v>
      </c>
      <c r="K5" s="33" t="s">
        <v>35</v>
      </c>
    </row>
    <row r="6" ht="40.5" customHeight="1" spans="1:11">
      <c r="A6" s="38"/>
      <c r="B6" s="38"/>
      <c r="C6" s="38"/>
      <c r="D6" s="39"/>
      <c r="E6" s="39"/>
      <c r="F6" s="39"/>
      <c r="G6" s="39"/>
      <c r="H6" s="40"/>
      <c r="I6" s="39" t="s">
        <v>32</v>
      </c>
      <c r="J6" s="39"/>
      <c r="K6" s="39"/>
    </row>
    <row r="7" ht="15" customHeight="1" spans="1:11">
      <c r="A7" s="41">
        <v>1</v>
      </c>
      <c r="B7" s="41">
        <v>2</v>
      </c>
      <c r="C7" s="41">
        <v>3</v>
      </c>
      <c r="D7" s="41">
        <v>4</v>
      </c>
      <c r="E7" s="41">
        <v>5</v>
      </c>
      <c r="F7" s="41">
        <v>6</v>
      </c>
      <c r="G7" s="41">
        <v>7</v>
      </c>
      <c r="H7" s="41">
        <v>8</v>
      </c>
      <c r="I7" s="41">
        <v>9</v>
      </c>
      <c r="J7" s="53">
        <v>10</v>
      </c>
      <c r="K7" s="53">
        <v>11</v>
      </c>
    </row>
    <row r="8" ht="30.65" customHeight="1" spans="1:11">
      <c r="A8" s="42"/>
      <c r="B8" s="43"/>
      <c r="C8" s="42"/>
      <c r="D8" s="42"/>
      <c r="E8" s="42"/>
      <c r="F8" s="42"/>
      <c r="G8" s="42"/>
      <c r="H8" s="44"/>
      <c r="I8" s="44"/>
      <c r="J8" s="44"/>
      <c r="K8" s="44"/>
    </row>
    <row r="9" ht="30.65" customHeight="1" spans="1:11">
      <c r="A9" s="43"/>
      <c r="B9" s="43"/>
      <c r="C9" s="43"/>
      <c r="D9" s="43"/>
      <c r="E9" s="43"/>
      <c r="F9" s="43"/>
      <c r="G9" s="43"/>
      <c r="H9" s="44"/>
      <c r="I9" s="44"/>
      <c r="J9" s="44"/>
      <c r="K9" s="44"/>
    </row>
    <row r="10" ht="18.75" customHeight="1" spans="1:11">
      <c r="A10" s="45" t="s">
        <v>242</v>
      </c>
      <c r="B10" s="46"/>
      <c r="C10" s="46"/>
      <c r="D10" s="46"/>
      <c r="E10" s="46"/>
      <c r="F10" s="46"/>
      <c r="G10" s="47"/>
      <c r="H10" s="44"/>
      <c r="I10" s="44"/>
      <c r="J10" s="44"/>
      <c r="K10" s="44"/>
    </row>
  </sheetData>
  <mergeCells count="16">
    <mergeCell ref="A1:K1"/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workbookViewId="0">
      <selection activeCell="A1" sqref="A1:G1"/>
    </sheetView>
  </sheetViews>
  <sheetFormatPr defaultColWidth="9.13888888888889" defaultRowHeight="14.25" customHeight="1" outlineLevelCol="6"/>
  <cols>
    <col min="1" max="1" width="37.7407407407407" customWidth="1"/>
    <col min="2" max="2" width="15.5648148148148" customWidth="1"/>
    <col min="3" max="3" width="57.4166666666667" customWidth="1"/>
    <col min="4" max="4" width="9.7037037037037" customWidth="1"/>
    <col min="5" max="7" width="19.8425925925926" customWidth="1"/>
  </cols>
  <sheetData>
    <row r="1" ht="13.5" customHeight="1" spans="1:7">
      <c r="A1" s="1" t="s">
        <v>334</v>
      </c>
      <c r="B1" s="1"/>
      <c r="C1" s="1"/>
      <c r="D1" s="2"/>
      <c r="E1" s="1"/>
      <c r="F1" s="1"/>
      <c r="G1" s="3"/>
    </row>
    <row r="2" ht="27.75" customHeight="1" spans="1:7">
      <c r="A2" s="4" t="s">
        <v>335</v>
      </c>
      <c r="B2" s="4"/>
      <c r="C2" s="4"/>
      <c r="D2" s="4"/>
      <c r="E2" s="4"/>
      <c r="F2" s="4"/>
      <c r="G2" s="4"/>
    </row>
    <row r="3" ht="13.5" customHeight="1" spans="1:7">
      <c r="A3" s="5" t="str">
        <f>"单位名称："&amp;"玉溪市博物馆"</f>
        <v>单位名称：玉溪市博物馆</v>
      </c>
      <c r="B3" s="6"/>
      <c r="C3" s="6"/>
      <c r="D3" s="6"/>
      <c r="E3" s="7"/>
      <c r="F3" s="7"/>
      <c r="G3" s="8" t="s">
        <v>2</v>
      </c>
    </row>
    <row r="4" ht="21.75" customHeight="1" spans="1:7">
      <c r="A4" s="9" t="s">
        <v>214</v>
      </c>
      <c r="B4" s="9" t="s">
        <v>213</v>
      </c>
      <c r="C4" s="9" t="s">
        <v>124</v>
      </c>
      <c r="D4" s="10" t="s">
        <v>336</v>
      </c>
      <c r="E4" s="11" t="s">
        <v>33</v>
      </c>
      <c r="F4" s="12"/>
      <c r="G4" s="13"/>
    </row>
    <row r="5" ht="21.75" customHeight="1" spans="1:7">
      <c r="A5" s="14"/>
      <c r="B5" s="14"/>
      <c r="C5" s="14"/>
      <c r="D5" s="15"/>
      <c r="E5" s="16" t="s">
        <v>337</v>
      </c>
      <c r="F5" s="10" t="s">
        <v>338</v>
      </c>
      <c r="G5" s="10" t="s">
        <v>339</v>
      </c>
    </row>
    <row r="6" ht="40.5" customHeight="1" spans="1:7">
      <c r="A6" s="17"/>
      <c r="B6" s="17"/>
      <c r="C6" s="17"/>
      <c r="D6" s="18"/>
      <c r="E6" s="19"/>
      <c r="F6" s="18" t="s">
        <v>32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1" customHeight="1" spans="1:7">
      <c r="A8" s="21" t="s">
        <v>64</v>
      </c>
      <c r="B8" s="22"/>
      <c r="C8" s="22"/>
      <c r="D8" s="23"/>
      <c r="E8" s="24">
        <v>100000</v>
      </c>
      <c r="F8" s="24"/>
      <c r="G8" s="24"/>
    </row>
    <row r="9" ht="21" customHeight="1" spans="1:7">
      <c r="A9" s="21"/>
      <c r="B9" s="21" t="s">
        <v>340</v>
      </c>
      <c r="C9" s="21" t="s">
        <v>231</v>
      </c>
      <c r="D9" s="25" t="s">
        <v>341</v>
      </c>
      <c r="E9" s="24">
        <v>100000</v>
      </c>
      <c r="F9" s="24"/>
      <c r="G9" s="24"/>
    </row>
    <row r="10" ht="21" customHeight="1" spans="1:7">
      <c r="A10" s="26" t="s">
        <v>30</v>
      </c>
      <c r="B10" s="27" t="s">
        <v>342</v>
      </c>
      <c r="C10" s="27"/>
      <c r="D10" s="28"/>
      <c r="E10" s="24">
        <v>100000</v>
      </c>
      <c r="F10" s="24"/>
      <c r="G10" s="24"/>
    </row>
  </sheetData>
  <mergeCells count="12">
    <mergeCell ref="A1:G1"/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" sqref="A1:S1"/>
    </sheetView>
  </sheetViews>
  <sheetFormatPr defaultColWidth="8.85185185185185" defaultRowHeight="15" customHeight="1"/>
  <cols>
    <col min="1" max="1" width="17.8425925925926" customWidth="1"/>
    <col min="2" max="2" width="53.1296296296296" customWidth="1"/>
    <col min="3" max="3" width="16.2777777777778" customWidth="1"/>
    <col min="4" max="4" width="16.4166666666667" customWidth="1"/>
    <col min="5" max="6" width="16.2777777777778" customWidth="1"/>
    <col min="7" max="11" width="16.4166666666667" customWidth="1"/>
    <col min="12" max="18" width="16.2777777777778" customWidth="1"/>
    <col min="19" max="19" width="16.4166666666667" customWidth="1"/>
  </cols>
  <sheetData>
    <row r="1" customHeight="1" spans="1:19">
      <c r="A1" s="153" t="s">
        <v>26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</row>
    <row r="2" ht="28.5" customHeight="1" spans="1:19">
      <c r="A2" s="147" t="s">
        <v>27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</row>
    <row r="3" ht="20.25" customHeight="1" spans="1:19">
      <c r="A3" s="148" t="str">
        <f>"单位名称："&amp;"玉溪市博物馆"</f>
        <v>单位名称：玉溪市博物馆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54"/>
      <c r="M3" s="154"/>
      <c r="N3" s="154"/>
      <c r="O3" s="154"/>
      <c r="P3" s="154"/>
      <c r="Q3" s="154"/>
      <c r="R3" s="154"/>
      <c r="S3" s="154" t="s">
        <v>2</v>
      </c>
    </row>
    <row r="4" ht="27" customHeight="1" spans="1:19">
      <c r="A4" s="149" t="s">
        <v>28</v>
      </c>
      <c r="B4" s="149" t="s">
        <v>29</v>
      </c>
      <c r="C4" s="149" t="s">
        <v>30</v>
      </c>
      <c r="D4" s="149" t="s">
        <v>31</v>
      </c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 t="s">
        <v>20</v>
      </c>
      <c r="P4" s="149"/>
      <c r="Q4" s="149"/>
      <c r="R4" s="149"/>
      <c r="S4" s="149"/>
    </row>
    <row r="5" ht="27" customHeight="1" spans="1:19">
      <c r="A5" s="149"/>
      <c r="B5" s="149"/>
      <c r="C5" s="149"/>
      <c r="D5" s="149" t="s">
        <v>32</v>
      </c>
      <c r="E5" s="149" t="s">
        <v>33</v>
      </c>
      <c r="F5" s="149" t="s">
        <v>34</v>
      </c>
      <c r="G5" s="149" t="s">
        <v>35</v>
      </c>
      <c r="H5" s="149" t="s">
        <v>36</v>
      </c>
      <c r="I5" s="149" t="s">
        <v>37</v>
      </c>
      <c r="J5" s="149"/>
      <c r="K5" s="149"/>
      <c r="L5" s="149"/>
      <c r="M5" s="149"/>
      <c r="N5" s="149"/>
      <c r="O5" s="149" t="s">
        <v>32</v>
      </c>
      <c r="P5" s="149" t="s">
        <v>33</v>
      </c>
      <c r="Q5" s="149" t="s">
        <v>34</v>
      </c>
      <c r="R5" s="149" t="s">
        <v>35</v>
      </c>
      <c r="S5" s="149" t="s">
        <v>38</v>
      </c>
    </row>
    <row r="6" ht="27" customHeight="1" spans="1:19">
      <c r="A6" s="149"/>
      <c r="B6" s="149"/>
      <c r="C6" s="149"/>
      <c r="D6" s="149"/>
      <c r="E6" s="149"/>
      <c r="F6" s="149"/>
      <c r="G6" s="149"/>
      <c r="H6" s="149"/>
      <c r="I6" s="149" t="s">
        <v>32</v>
      </c>
      <c r="J6" s="149" t="s">
        <v>39</v>
      </c>
      <c r="K6" s="149" t="s">
        <v>40</v>
      </c>
      <c r="L6" s="149" t="s">
        <v>41</v>
      </c>
      <c r="M6" s="149" t="s">
        <v>42</v>
      </c>
      <c r="N6" s="149" t="s">
        <v>43</v>
      </c>
      <c r="O6" s="149"/>
      <c r="P6" s="149"/>
      <c r="Q6" s="149"/>
      <c r="R6" s="149"/>
      <c r="S6" s="149"/>
    </row>
    <row r="7" ht="20.25" customHeight="1" spans="1:19">
      <c r="A7" s="152" t="s">
        <v>44</v>
      </c>
      <c r="B7" s="152" t="s">
        <v>45</v>
      </c>
      <c r="C7" s="152" t="s">
        <v>46</v>
      </c>
      <c r="D7" s="152" t="s">
        <v>47</v>
      </c>
      <c r="E7" s="152" t="s">
        <v>48</v>
      </c>
      <c r="F7" s="152" t="s">
        <v>49</v>
      </c>
      <c r="G7" s="152" t="s">
        <v>50</v>
      </c>
      <c r="H7" s="152" t="s">
        <v>51</v>
      </c>
      <c r="I7" s="152" t="s">
        <v>52</v>
      </c>
      <c r="J7" s="152" t="s">
        <v>53</v>
      </c>
      <c r="K7" s="152" t="s">
        <v>54</v>
      </c>
      <c r="L7" s="152" t="s">
        <v>55</v>
      </c>
      <c r="M7" s="152" t="s">
        <v>56</v>
      </c>
      <c r="N7" s="152" t="s">
        <v>57</v>
      </c>
      <c r="O7" s="152" t="s">
        <v>58</v>
      </c>
      <c r="P7" s="152" t="s">
        <v>59</v>
      </c>
      <c r="Q7" s="152" t="s">
        <v>60</v>
      </c>
      <c r="R7" s="152" t="s">
        <v>61</v>
      </c>
      <c r="S7" s="152" t="s">
        <v>62</v>
      </c>
    </row>
    <row r="8" ht="20.25" customHeight="1" spans="1:19">
      <c r="A8" s="148" t="s">
        <v>63</v>
      </c>
      <c r="B8" s="148" t="s">
        <v>64</v>
      </c>
      <c r="C8" s="151">
        <v>9146886.22</v>
      </c>
      <c r="D8" s="151">
        <v>7234819.88</v>
      </c>
      <c r="E8" s="62">
        <v>7234819.88</v>
      </c>
      <c r="F8" s="62"/>
      <c r="G8" s="62"/>
      <c r="H8" s="62"/>
      <c r="I8" s="62"/>
      <c r="J8" s="62"/>
      <c r="K8" s="62"/>
      <c r="L8" s="62"/>
      <c r="M8" s="62"/>
      <c r="N8" s="62"/>
      <c r="O8" s="151">
        <v>1912066.34</v>
      </c>
      <c r="P8" s="151">
        <v>1912066.34</v>
      </c>
      <c r="Q8" s="151"/>
      <c r="R8" s="151"/>
      <c r="S8" s="151"/>
    </row>
    <row r="9" ht="20.25" customHeight="1" spans="1:19">
      <c r="A9" s="150" t="s">
        <v>30</v>
      </c>
      <c r="B9" s="148"/>
      <c r="C9" s="151">
        <v>9146886.22</v>
      </c>
      <c r="D9" s="151">
        <v>7234819.88</v>
      </c>
      <c r="E9" s="151">
        <v>7234819.88</v>
      </c>
      <c r="F9" s="151"/>
      <c r="G9" s="151"/>
      <c r="H9" s="151"/>
      <c r="I9" s="151"/>
      <c r="J9" s="151"/>
      <c r="K9" s="151"/>
      <c r="L9" s="151"/>
      <c r="M9" s="151"/>
      <c r="N9" s="151"/>
      <c r="O9" s="151">
        <v>1912066.34</v>
      </c>
      <c r="P9" s="151">
        <v>1912066.34</v>
      </c>
      <c r="Q9" s="151"/>
      <c r="R9" s="151"/>
      <c r="S9" s="151"/>
    </row>
  </sheetData>
  <mergeCells count="20">
    <mergeCell ref="A1:S1"/>
    <mergeCell ref="A2:S2"/>
    <mergeCell ref="A3:R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workbookViewId="0">
      <selection activeCell="A1" sqref="A1:O1"/>
    </sheetView>
  </sheetViews>
  <sheetFormatPr defaultColWidth="8.85185185185185" defaultRowHeight="15" customHeight="1"/>
  <cols>
    <col min="1" max="1" width="17.8425925925926" customWidth="1"/>
    <col min="2" max="2" width="53.1296296296296" customWidth="1"/>
    <col min="3" max="15" width="15.1296296296296" customWidth="1"/>
  </cols>
  <sheetData>
    <row r="1" customHeight="1" spans="1:15">
      <c r="A1" s="153" t="s">
        <v>65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2" ht="28.5" customHeight="1" spans="1:15">
      <c r="A2" s="147" t="s">
        <v>66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ht="20.25" customHeight="1" spans="1:15">
      <c r="A3" s="148" t="str">
        <f>"单位名称："&amp;"玉溪市博物馆"</f>
        <v>单位名称：玉溪市博物馆</v>
      </c>
      <c r="B3" s="148"/>
      <c r="C3" s="148"/>
      <c r="D3" s="148"/>
      <c r="E3" s="148"/>
      <c r="F3" s="148"/>
      <c r="G3" s="148"/>
      <c r="H3" s="148"/>
      <c r="I3" s="148"/>
      <c r="J3" s="154"/>
      <c r="K3" s="154"/>
      <c r="L3" s="154"/>
      <c r="M3" s="154"/>
      <c r="N3" s="154"/>
      <c r="O3" s="154" t="s">
        <v>2</v>
      </c>
    </row>
    <row r="4" ht="27" customHeight="1" spans="1:15">
      <c r="A4" s="149" t="s">
        <v>67</v>
      </c>
      <c r="B4" s="149" t="s">
        <v>68</v>
      </c>
      <c r="C4" s="149" t="s">
        <v>30</v>
      </c>
      <c r="D4" s="149" t="s">
        <v>33</v>
      </c>
      <c r="E4" s="149"/>
      <c r="F4" s="149"/>
      <c r="G4" s="149" t="s">
        <v>34</v>
      </c>
      <c r="H4" s="149" t="s">
        <v>35</v>
      </c>
      <c r="I4" s="149" t="s">
        <v>69</v>
      </c>
      <c r="J4" s="149" t="s">
        <v>70</v>
      </c>
      <c r="K4" s="149"/>
      <c r="L4" s="149"/>
      <c r="M4" s="149"/>
      <c r="N4" s="149"/>
      <c r="O4" s="149"/>
    </row>
    <row r="5" ht="27" customHeight="1" spans="1:15">
      <c r="A5" s="149"/>
      <c r="B5" s="149"/>
      <c r="C5" s="149"/>
      <c r="D5" s="149" t="s">
        <v>32</v>
      </c>
      <c r="E5" s="149" t="s">
        <v>71</v>
      </c>
      <c r="F5" s="149" t="s">
        <v>72</v>
      </c>
      <c r="G5" s="149"/>
      <c r="H5" s="149"/>
      <c r="I5" s="149"/>
      <c r="J5" s="149" t="s">
        <v>32</v>
      </c>
      <c r="K5" s="149" t="s">
        <v>73</v>
      </c>
      <c r="L5" s="149" t="s">
        <v>74</v>
      </c>
      <c r="M5" s="149" t="s">
        <v>75</v>
      </c>
      <c r="N5" s="149" t="s">
        <v>76</v>
      </c>
      <c r="O5" s="149" t="s">
        <v>77</v>
      </c>
    </row>
    <row r="6" ht="20.25" customHeight="1" spans="1:15">
      <c r="A6" s="152" t="s">
        <v>44</v>
      </c>
      <c r="B6" s="152" t="s">
        <v>45</v>
      </c>
      <c r="C6" s="152" t="s">
        <v>46</v>
      </c>
      <c r="D6" s="152" t="s">
        <v>47</v>
      </c>
      <c r="E6" s="152" t="s">
        <v>48</v>
      </c>
      <c r="F6" s="152" t="s">
        <v>49</v>
      </c>
      <c r="G6" s="152" t="s">
        <v>50</v>
      </c>
      <c r="H6" s="152" t="s">
        <v>51</v>
      </c>
      <c r="I6" s="152" t="s">
        <v>52</v>
      </c>
      <c r="J6" s="152" t="s">
        <v>53</v>
      </c>
      <c r="K6" s="152" t="s">
        <v>54</v>
      </c>
      <c r="L6" s="152" t="s">
        <v>55</v>
      </c>
      <c r="M6" s="152" t="s">
        <v>56</v>
      </c>
      <c r="N6" s="152" t="s">
        <v>57</v>
      </c>
      <c r="O6" s="152" t="s">
        <v>58</v>
      </c>
    </row>
    <row r="7" ht="20.25" customHeight="1" spans="1:15">
      <c r="A7" s="148" t="s">
        <v>78</v>
      </c>
      <c r="B7" s="148" t="str">
        <f>"        "&amp;"文化旅游体育与传媒支出"</f>
        <v>        文化旅游体育与传媒支出</v>
      </c>
      <c r="C7" s="62">
        <v>7606478.15</v>
      </c>
      <c r="D7" s="62">
        <v>7606478.15</v>
      </c>
      <c r="E7" s="62">
        <v>5594411.81</v>
      </c>
      <c r="F7" s="62">
        <v>2012066.34</v>
      </c>
      <c r="G7" s="62"/>
      <c r="H7" s="62"/>
      <c r="I7" s="62"/>
      <c r="J7" s="62"/>
      <c r="K7" s="62"/>
      <c r="L7" s="62"/>
      <c r="M7" s="62"/>
      <c r="N7" s="62"/>
      <c r="O7" s="62"/>
    </row>
    <row r="8" ht="20.25" customHeight="1" spans="1:15">
      <c r="A8" s="155" t="s">
        <v>79</v>
      </c>
      <c r="B8" s="155" t="str">
        <f>"        "&amp;"文物"</f>
        <v>        文物</v>
      </c>
      <c r="C8" s="62">
        <v>7606478.15</v>
      </c>
      <c r="D8" s="62">
        <v>7606478.15</v>
      </c>
      <c r="E8" s="62">
        <v>5594411.81</v>
      </c>
      <c r="F8" s="62">
        <v>2012066.34</v>
      </c>
      <c r="G8" s="62"/>
      <c r="H8" s="62"/>
      <c r="I8" s="62"/>
      <c r="J8" s="62"/>
      <c r="K8" s="62"/>
      <c r="L8" s="62"/>
      <c r="M8" s="62"/>
      <c r="N8" s="62"/>
      <c r="O8" s="62"/>
    </row>
    <row r="9" ht="20.25" customHeight="1" spans="1:15">
      <c r="A9" s="156" t="s">
        <v>80</v>
      </c>
      <c r="B9" s="156" t="str">
        <f>"        "&amp;"博物馆"</f>
        <v>        博物馆</v>
      </c>
      <c r="C9" s="62">
        <v>7606478.15</v>
      </c>
      <c r="D9" s="62">
        <v>7606478.15</v>
      </c>
      <c r="E9" s="62">
        <v>5594411.81</v>
      </c>
      <c r="F9" s="62">
        <v>2012066.34</v>
      </c>
      <c r="G9" s="62"/>
      <c r="H9" s="62"/>
      <c r="I9" s="62"/>
      <c r="J9" s="62"/>
      <c r="K9" s="62"/>
      <c r="L9" s="62"/>
      <c r="M9" s="62"/>
      <c r="N9" s="62"/>
      <c r="O9" s="62"/>
    </row>
    <row r="10" ht="20.25" customHeight="1" spans="1:15">
      <c r="A10" s="148" t="s">
        <v>81</v>
      </c>
      <c r="B10" s="148" t="str">
        <f>"        "&amp;"社会保障和就业支出"</f>
        <v>        社会保障和就业支出</v>
      </c>
      <c r="C10" s="62">
        <v>852727.1</v>
      </c>
      <c r="D10" s="62">
        <v>852727.1</v>
      </c>
      <c r="E10" s="62">
        <v>852727.1</v>
      </c>
      <c r="F10" s="62"/>
      <c r="G10" s="62"/>
      <c r="H10" s="62"/>
      <c r="I10" s="62"/>
      <c r="J10" s="62"/>
      <c r="K10" s="62"/>
      <c r="L10" s="62"/>
      <c r="M10" s="62"/>
      <c r="N10" s="62"/>
      <c r="O10" s="62"/>
    </row>
    <row r="11" ht="20.25" customHeight="1" spans="1:15">
      <c r="A11" s="155" t="s">
        <v>82</v>
      </c>
      <c r="B11" s="155" t="str">
        <f>"        "&amp;"行政事业单位养老支出"</f>
        <v>        行政事业单位养老支出</v>
      </c>
      <c r="C11" s="62">
        <v>852727.1</v>
      </c>
      <c r="D11" s="62">
        <v>852727.1</v>
      </c>
      <c r="E11" s="62">
        <v>852727.1</v>
      </c>
      <c r="F11" s="62"/>
      <c r="G11" s="62"/>
      <c r="H11" s="62"/>
      <c r="I11" s="62"/>
      <c r="J11" s="62"/>
      <c r="K11" s="62"/>
      <c r="L11" s="62"/>
      <c r="M11" s="62"/>
      <c r="N11" s="62"/>
      <c r="O11" s="62"/>
    </row>
    <row r="12" ht="20.25" customHeight="1" spans="1:15">
      <c r="A12" s="156" t="s">
        <v>83</v>
      </c>
      <c r="B12" s="156" t="str">
        <f>"        "&amp;"事业单位离退休"</f>
        <v>        事业单位离退休</v>
      </c>
      <c r="C12" s="62">
        <v>216000</v>
      </c>
      <c r="D12" s="62">
        <v>216000</v>
      </c>
      <c r="E12" s="62">
        <v>216000</v>
      </c>
      <c r="F12" s="62"/>
      <c r="G12" s="62"/>
      <c r="H12" s="62"/>
      <c r="I12" s="62"/>
      <c r="J12" s="62"/>
      <c r="K12" s="62"/>
      <c r="L12" s="62"/>
      <c r="M12" s="62"/>
      <c r="N12" s="62"/>
      <c r="O12" s="62"/>
    </row>
    <row r="13" ht="20.25" customHeight="1" spans="1:15">
      <c r="A13" s="156" t="s">
        <v>84</v>
      </c>
      <c r="B13" s="156" t="str">
        <f>"        "&amp;"机关事业单位基本养老保险缴费支出"</f>
        <v>        机关事业单位基本养老保险缴费支出</v>
      </c>
      <c r="C13" s="62">
        <v>374492.16</v>
      </c>
      <c r="D13" s="62">
        <v>374492.16</v>
      </c>
      <c r="E13" s="62">
        <v>374492.16</v>
      </c>
      <c r="F13" s="62"/>
      <c r="G13" s="62"/>
      <c r="H13" s="62"/>
      <c r="I13" s="62"/>
      <c r="J13" s="62"/>
      <c r="K13" s="62"/>
      <c r="L13" s="62"/>
      <c r="M13" s="62"/>
      <c r="N13" s="62"/>
      <c r="O13" s="62"/>
    </row>
    <row r="14" ht="20.25" customHeight="1" spans="1:15">
      <c r="A14" s="156" t="s">
        <v>85</v>
      </c>
      <c r="B14" s="156" t="str">
        <f>"        "&amp;"机关事业单位职业年金缴费支出"</f>
        <v>        机关事业单位职业年金缴费支出</v>
      </c>
      <c r="C14" s="62">
        <v>262234.94</v>
      </c>
      <c r="D14" s="62">
        <v>262234.94</v>
      </c>
      <c r="E14" s="62">
        <v>262234.94</v>
      </c>
      <c r="F14" s="62"/>
      <c r="G14" s="62"/>
      <c r="H14" s="62"/>
      <c r="I14" s="62"/>
      <c r="J14" s="62"/>
      <c r="K14" s="62"/>
      <c r="L14" s="62"/>
      <c r="M14" s="62"/>
      <c r="N14" s="62"/>
      <c r="O14" s="62"/>
    </row>
    <row r="15" ht="20.25" customHeight="1" spans="1:15">
      <c r="A15" s="148" t="s">
        <v>86</v>
      </c>
      <c r="B15" s="148" t="str">
        <f>"        "&amp;"卫生健康支出"</f>
        <v>        卫生健康支出</v>
      </c>
      <c r="C15" s="62">
        <v>359780.97</v>
      </c>
      <c r="D15" s="62">
        <v>359780.97</v>
      </c>
      <c r="E15" s="62">
        <v>359780.97</v>
      </c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ht="20.25" customHeight="1" spans="1:15">
      <c r="A16" s="155" t="s">
        <v>87</v>
      </c>
      <c r="B16" s="155" t="str">
        <f>"        "&amp;"行政事业单位医疗"</f>
        <v>        行政事业单位医疗</v>
      </c>
      <c r="C16" s="62">
        <v>359780.97</v>
      </c>
      <c r="D16" s="62">
        <v>359780.97</v>
      </c>
      <c r="E16" s="62">
        <v>359780.97</v>
      </c>
      <c r="F16" s="62"/>
      <c r="G16" s="62"/>
      <c r="H16" s="62"/>
      <c r="I16" s="62"/>
      <c r="J16" s="62"/>
      <c r="K16" s="62"/>
      <c r="L16" s="62"/>
      <c r="M16" s="62"/>
      <c r="N16" s="62"/>
      <c r="O16" s="62"/>
    </row>
    <row r="17" ht="20.25" customHeight="1" spans="1:15">
      <c r="A17" s="156" t="s">
        <v>88</v>
      </c>
      <c r="B17" s="156" t="str">
        <f>"        "&amp;"行政单位医疗"</f>
        <v>        行政单位医疗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ht="20.25" customHeight="1" spans="1:15">
      <c r="A18" s="156" t="s">
        <v>89</v>
      </c>
      <c r="B18" s="156" t="str">
        <f>"        "&amp;"事业单位医疗"</f>
        <v>        事业单位医疗</v>
      </c>
      <c r="C18" s="62">
        <v>194267.81</v>
      </c>
      <c r="D18" s="62">
        <v>194267.81</v>
      </c>
      <c r="E18" s="62">
        <v>194267.81</v>
      </c>
      <c r="F18" s="62"/>
      <c r="G18" s="62"/>
      <c r="H18" s="62"/>
      <c r="I18" s="62"/>
      <c r="J18" s="62"/>
      <c r="K18" s="62"/>
      <c r="L18" s="62"/>
      <c r="M18" s="62"/>
      <c r="N18" s="62"/>
      <c r="O18" s="62"/>
    </row>
    <row r="19" ht="20.25" customHeight="1" spans="1:15">
      <c r="A19" s="156" t="s">
        <v>90</v>
      </c>
      <c r="B19" s="156" t="str">
        <f>"        "&amp;"公务员医疗补助"</f>
        <v>        公务员医疗补助</v>
      </c>
      <c r="C19" s="62">
        <v>145828.8</v>
      </c>
      <c r="D19" s="62">
        <v>145828.8</v>
      </c>
      <c r="E19" s="62">
        <v>145828.8</v>
      </c>
      <c r="F19" s="62"/>
      <c r="G19" s="62"/>
      <c r="H19" s="62"/>
      <c r="I19" s="62"/>
      <c r="J19" s="62"/>
      <c r="K19" s="62"/>
      <c r="L19" s="62"/>
      <c r="M19" s="62"/>
      <c r="N19" s="62"/>
      <c r="O19" s="62"/>
    </row>
    <row r="20" ht="20.25" customHeight="1" spans="1:15">
      <c r="A20" s="156" t="s">
        <v>91</v>
      </c>
      <c r="B20" s="156" t="str">
        <f>"        "&amp;"其他行政事业单位医疗支出"</f>
        <v>        其他行政事业单位医疗支出</v>
      </c>
      <c r="C20" s="62">
        <v>19684.36</v>
      </c>
      <c r="D20" s="62">
        <v>19684.36</v>
      </c>
      <c r="E20" s="62">
        <v>19684.36</v>
      </c>
      <c r="F20" s="62"/>
      <c r="G20" s="62"/>
      <c r="H20" s="62"/>
      <c r="I20" s="62"/>
      <c r="J20" s="62"/>
      <c r="K20" s="62"/>
      <c r="L20" s="62"/>
      <c r="M20" s="62"/>
      <c r="N20" s="62"/>
      <c r="O20" s="62"/>
    </row>
    <row r="21" ht="20.25" customHeight="1" spans="1:15">
      <c r="A21" s="148" t="s">
        <v>92</v>
      </c>
      <c r="B21" s="148" t="str">
        <f>"        "&amp;"住房保障支出"</f>
        <v>        住房保障支出</v>
      </c>
      <c r="C21" s="62">
        <v>327900</v>
      </c>
      <c r="D21" s="62">
        <v>327900</v>
      </c>
      <c r="E21" s="62">
        <v>327900</v>
      </c>
      <c r="F21" s="62"/>
      <c r="G21" s="62"/>
      <c r="H21" s="62"/>
      <c r="I21" s="62"/>
      <c r="J21" s="62"/>
      <c r="K21" s="62"/>
      <c r="L21" s="62"/>
      <c r="M21" s="62"/>
      <c r="N21" s="62"/>
      <c r="O21" s="62"/>
    </row>
    <row r="22" ht="20.25" customHeight="1" spans="1:15">
      <c r="A22" s="155" t="s">
        <v>93</v>
      </c>
      <c r="B22" s="155" t="str">
        <f>"        "&amp;"住房改革支出"</f>
        <v>        住房改革支出</v>
      </c>
      <c r="C22" s="62">
        <v>327900</v>
      </c>
      <c r="D22" s="62">
        <v>327900</v>
      </c>
      <c r="E22" s="62">
        <v>327900</v>
      </c>
      <c r="F22" s="62"/>
      <c r="G22" s="62"/>
      <c r="H22" s="62"/>
      <c r="I22" s="62"/>
      <c r="J22" s="62"/>
      <c r="K22" s="62"/>
      <c r="L22" s="62"/>
      <c r="M22" s="62"/>
      <c r="N22" s="62"/>
      <c r="O22" s="62"/>
    </row>
    <row r="23" ht="20.25" customHeight="1" spans="1:15">
      <c r="A23" s="156" t="s">
        <v>94</v>
      </c>
      <c r="B23" s="156" t="str">
        <f>"        "&amp;"住房公积金"</f>
        <v>        住房公积金</v>
      </c>
      <c r="C23" s="62">
        <v>307560</v>
      </c>
      <c r="D23" s="62">
        <v>307560</v>
      </c>
      <c r="E23" s="62">
        <v>307560</v>
      </c>
      <c r="F23" s="62"/>
      <c r="G23" s="62"/>
      <c r="H23" s="62"/>
      <c r="I23" s="62"/>
      <c r="J23" s="62"/>
      <c r="K23" s="62"/>
      <c r="L23" s="62"/>
      <c r="M23" s="62"/>
      <c r="N23" s="62"/>
      <c r="O23" s="62"/>
    </row>
    <row r="24" ht="20.25" customHeight="1" spans="1:15">
      <c r="A24" s="156" t="s">
        <v>95</v>
      </c>
      <c r="B24" s="156" t="str">
        <f>"        "&amp;"购房补贴"</f>
        <v>        购房补贴</v>
      </c>
      <c r="C24" s="62">
        <v>20340</v>
      </c>
      <c r="D24" s="62">
        <v>20340</v>
      </c>
      <c r="E24" s="62">
        <v>20340</v>
      </c>
      <c r="F24" s="62"/>
      <c r="G24" s="62"/>
      <c r="H24" s="62"/>
      <c r="I24" s="62"/>
      <c r="J24" s="62"/>
      <c r="K24" s="62"/>
      <c r="L24" s="62"/>
      <c r="M24" s="62"/>
      <c r="N24" s="62"/>
      <c r="O24" s="62"/>
    </row>
    <row r="25" ht="20.25" customHeight="1" spans="1:15">
      <c r="A25" s="150" t="s">
        <v>30</v>
      </c>
      <c r="B25" s="148"/>
      <c r="C25" s="151">
        <v>9146886.22</v>
      </c>
      <c r="D25" s="151">
        <v>9146886.22</v>
      </c>
      <c r="E25" s="151">
        <v>7134819.88</v>
      </c>
      <c r="F25" s="151">
        <v>2012066.34</v>
      </c>
      <c r="G25" s="151"/>
      <c r="H25" s="151"/>
      <c r="I25" s="151"/>
      <c r="J25" s="151"/>
      <c r="K25" s="151"/>
      <c r="L25" s="151"/>
      <c r="M25" s="151"/>
      <c r="N25" s="151"/>
      <c r="O25" s="151"/>
    </row>
  </sheetData>
  <mergeCells count="12">
    <mergeCell ref="A1:O1"/>
    <mergeCell ref="A2:O2"/>
    <mergeCell ref="A3:N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5"/>
  <sheetViews>
    <sheetView showZeros="0" workbookViewId="0">
      <selection activeCell="A1" sqref="A1:D1"/>
    </sheetView>
  </sheetViews>
  <sheetFormatPr defaultColWidth="8.85185185185185" defaultRowHeight="15" customHeight="1" outlineLevelCol="3"/>
  <cols>
    <col min="1" max="2" width="28.5740740740741" customWidth="1"/>
    <col min="3" max="3" width="35.7037037037037" customWidth="1"/>
    <col min="4" max="4" width="28.5740740740741" customWidth="1"/>
  </cols>
  <sheetData>
    <row r="1" ht="18.75" customHeight="1" spans="1:4">
      <c r="A1" s="146" t="s">
        <v>96</v>
      </c>
      <c r="B1" s="157"/>
      <c r="C1" s="157"/>
      <c r="D1" s="157"/>
    </row>
    <row r="2" ht="28.5" customHeight="1" spans="1:4">
      <c r="A2" s="158" t="s">
        <v>97</v>
      </c>
      <c r="B2" s="158"/>
      <c r="C2" s="158"/>
      <c r="D2" s="158"/>
    </row>
    <row r="3" ht="18.75" customHeight="1" spans="1:4">
      <c r="A3" s="148" t="str">
        <f>"单位名称："&amp;"玉溪市博物馆"</f>
        <v>单位名称：玉溪市博物馆</v>
      </c>
      <c r="B3" s="148"/>
      <c r="C3" s="148"/>
      <c r="D3" s="146" t="s">
        <v>2</v>
      </c>
    </row>
    <row r="4" ht="18.75" customHeight="1" spans="1:4">
      <c r="A4" s="57" t="s">
        <v>3</v>
      </c>
      <c r="B4" s="57"/>
      <c r="C4" s="57" t="s">
        <v>4</v>
      </c>
      <c r="D4" s="57"/>
    </row>
    <row r="5" ht="18.75" customHeight="1" spans="1:4">
      <c r="A5" s="57" t="s">
        <v>5</v>
      </c>
      <c r="B5" s="57" t="s">
        <v>6</v>
      </c>
      <c r="C5" s="57" t="s">
        <v>98</v>
      </c>
      <c r="D5" s="57" t="s">
        <v>6</v>
      </c>
    </row>
    <row r="6" ht="18.75" customHeight="1" spans="1:4">
      <c r="A6" s="159" t="s">
        <v>99</v>
      </c>
      <c r="B6" s="160"/>
      <c r="C6" s="161" t="s">
        <v>100</v>
      </c>
      <c r="D6" s="160"/>
    </row>
    <row r="7" ht="18.75" customHeight="1" spans="1:4">
      <c r="A7" s="148" t="s">
        <v>101</v>
      </c>
      <c r="B7" s="162">
        <v>7234819.88</v>
      </c>
      <c r="C7" s="163" t="str">
        <f>"（一）"&amp;"文化旅游体育与传媒支出"</f>
        <v>（一）文化旅游体育与传媒支出</v>
      </c>
      <c r="D7" s="162">
        <v>7606478.15</v>
      </c>
    </row>
    <row r="8" ht="18.75" customHeight="1" spans="1:4">
      <c r="A8" s="148" t="s">
        <v>102</v>
      </c>
      <c r="B8" s="162"/>
      <c r="C8" s="163" t="str">
        <f>"（二）"&amp;"社会保障和就业支出"</f>
        <v>（二）社会保障和就业支出</v>
      </c>
      <c r="D8" s="162">
        <v>852727.1</v>
      </c>
    </row>
    <row r="9" ht="18.75" customHeight="1" spans="1:4">
      <c r="A9" s="148" t="s">
        <v>103</v>
      </c>
      <c r="B9" s="162"/>
      <c r="C9" s="163" t="str">
        <f>"（三）"&amp;"卫生健康支出"</f>
        <v>（三）卫生健康支出</v>
      </c>
      <c r="D9" s="162">
        <v>359780.97</v>
      </c>
    </row>
    <row r="10" ht="18.75" customHeight="1" spans="1:4">
      <c r="A10" s="148" t="s">
        <v>104</v>
      </c>
      <c r="B10" s="162"/>
      <c r="C10" s="163" t="str">
        <f>"（四）"&amp;"住房保障支出"</f>
        <v>（四）住房保障支出</v>
      </c>
      <c r="D10" s="162">
        <v>327900</v>
      </c>
    </row>
    <row r="11" ht="18.75" customHeight="1" spans="1:4">
      <c r="A11" s="59" t="s">
        <v>101</v>
      </c>
      <c r="B11" s="162">
        <v>1912066.34</v>
      </c>
      <c r="C11" s="148"/>
      <c r="D11" s="148"/>
    </row>
    <row r="12" ht="18.75" customHeight="1" spans="1:4">
      <c r="A12" s="59" t="s">
        <v>102</v>
      </c>
      <c r="B12" s="162"/>
      <c r="C12" s="148"/>
      <c r="D12" s="148"/>
    </row>
    <row r="13" ht="18.75" customHeight="1" spans="1:4">
      <c r="A13" s="59" t="s">
        <v>103</v>
      </c>
      <c r="B13" s="162"/>
      <c r="C13" s="148"/>
      <c r="D13" s="148"/>
    </row>
    <row r="14" ht="18.75" customHeight="1" spans="1:4">
      <c r="A14" s="148"/>
      <c r="B14" s="148"/>
      <c r="C14" s="148" t="s">
        <v>105</v>
      </c>
      <c r="D14" s="148"/>
    </row>
    <row r="15" ht="18.75" customHeight="1" spans="1:4">
      <c r="A15" s="164" t="s">
        <v>24</v>
      </c>
      <c r="B15" s="162">
        <v>9146886.22</v>
      </c>
      <c r="C15" s="164" t="s">
        <v>25</v>
      </c>
      <c r="D15" s="162">
        <v>9146886.22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A1" sqref="A1:G1"/>
    </sheetView>
  </sheetViews>
  <sheetFormatPr defaultColWidth="8.85185185185185" defaultRowHeight="15" customHeight="1" outlineLevelCol="6"/>
  <cols>
    <col min="1" max="1" width="17.8425925925926" customWidth="1"/>
    <col min="2" max="2" width="53.1296296296296" customWidth="1"/>
    <col min="3" max="7" width="15.1296296296296" customWidth="1"/>
  </cols>
  <sheetData>
    <row r="1" customHeight="1" spans="1:7">
      <c r="A1" s="153" t="s">
        <v>106</v>
      </c>
      <c r="B1" s="153"/>
      <c r="C1" s="153"/>
      <c r="D1" s="153"/>
      <c r="E1" s="153"/>
      <c r="F1" s="153"/>
      <c r="G1" s="153"/>
    </row>
    <row r="2" ht="28.5" customHeight="1" spans="1:7">
      <c r="A2" s="147" t="s">
        <v>107</v>
      </c>
      <c r="B2" s="147"/>
      <c r="C2" s="147"/>
      <c r="D2" s="147"/>
      <c r="E2" s="147"/>
      <c r="F2" s="147"/>
      <c r="G2" s="147"/>
    </row>
    <row r="3" ht="20.25" customHeight="1" spans="1:7">
      <c r="A3" s="148" t="str">
        <f>"单位名称："&amp;"玉溪市博物馆"</f>
        <v>单位名称：玉溪市博物馆</v>
      </c>
      <c r="B3" s="148"/>
      <c r="C3" s="148"/>
      <c r="D3" s="148"/>
      <c r="E3" s="148"/>
      <c r="F3" s="148"/>
      <c r="G3" s="154" t="s">
        <v>2</v>
      </c>
    </row>
    <row r="4" ht="27" customHeight="1" spans="1:7">
      <c r="A4" s="149" t="s">
        <v>108</v>
      </c>
      <c r="B4" s="149"/>
      <c r="C4" s="149" t="s">
        <v>30</v>
      </c>
      <c r="D4" s="149" t="s">
        <v>33</v>
      </c>
      <c r="E4" s="149"/>
      <c r="F4" s="149"/>
      <c r="G4" s="149" t="s">
        <v>72</v>
      </c>
    </row>
    <row r="5" ht="27" customHeight="1" spans="1:7">
      <c r="A5" s="149" t="s">
        <v>67</v>
      </c>
      <c r="B5" s="149" t="s">
        <v>68</v>
      </c>
      <c r="C5" s="149"/>
      <c r="D5" s="149" t="s">
        <v>32</v>
      </c>
      <c r="E5" s="149" t="s">
        <v>109</v>
      </c>
      <c r="F5" s="149" t="s">
        <v>110</v>
      </c>
      <c r="G5" s="149"/>
    </row>
    <row r="6" ht="20.25" customHeight="1" spans="1:7">
      <c r="A6" s="152" t="s">
        <v>44</v>
      </c>
      <c r="B6" s="152" t="s">
        <v>45</v>
      </c>
      <c r="C6" s="152" t="s">
        <v>46</v>
      </c>
      <c r="D6" s="152" t="s">
        <v>47</v>
      </c>
      <c r="E6" s="152" t="s">
        <v>48</v>
      </c>
      <c r="F6" s="152" t="s">
        <v>49</v>
      </c>
      <c r="G6" s="152">
        <v>7</v>
      </c>
    </row>
    <row r="7" ht="20.25" customHeight="1" spans="1:7">
      <c r="A7" s="148" t="s">
        <v>78</v>
      </c>
      <c r="B7" s="148" t="str">
        <f>"        "&amp;"文化旅游体育与传媒支出"</f>
        <v>        文化旅游体育与传媒支出</v>
      </c>
      <c r="C7" s="62">
        <v>7606478.15</v>
      </c>
      <c r="D7" s="151">
        <v>5594411.81</v>
      </c>
      <c r="E7" s="62">
        <v>2947854.61</v>
      </c>
      <c r="F7" s="62">
        <v>2646557.2</v>
      </c>
      <c r="G7" s="62">
        <v>2012066.34</v>
      </c>
    </row>
    <row r="8" ht="20.25" customHeight="1" spans="1:7">
      <c r="A8" s="155" t="s">
        <v>79</v>
      </c>
      <c r="B8" s="155" t="str">
        <f>"        "&amp;"文物"</f>
        <v>        文物</v>
      </c>
      <c r="C8" s="62">
        <v>7606478.15</v>
      </c>
      <c r="D8" s="151">
        <v>5594411.81</v>
      </c>
      <c r="E8" s="62">
        <v>2947854.61</v>
      </c>
      <c r="F8" s="62">
        <v>2646557.2</v>
      </c>
      <c r="G8" s="62">
        <v>2012066.34</v>
      </c>
    </row>
    <row r="9" ht="20.25" customHeight="1" spans="1:7">
      <c r="A9" s="156" t="s">
        <v>80</v>
      </c>
      <c r="B9" s="156" t="str">
        <f>"        "&amp;"博物馆"</f>
        <v>        博物馆</v>
      </c>
      <c r="C9" s="62">
        <v>7606478.15</v>
      </c>
      <c r="D9" s="151">
        <v>5594411.81</v>
      </c>
      <c r="E9" s="62">
        <v>2947854.61</v>
      </c>
      <c r="F9" s="62">
        <v>2646557.2</v>
      </c>
      <c r="G9" s="62">
        <v>2012066.34</v>
      </c>
    </row>
    <row r="10" ht="20.25" customHeight="1" spans="1:7">
      <c r="A10" s="148" t="s">
        <v>81</v>
      </c>
      <c r="B10" s="148" t="str">
        <f>"        "&amp;"社会保障和就业支出"</f>
        <v>        社会保障和就业支出</v>
      </c>
      <c r="C10" s="62">
        <v>852727.1</v>
      </c>
      <c r="D10" s="151">
        <v>852727.1</v>
      </c>
      <c r="E10" s="62">
        <v>847927.1</v>
      </c>
      <c r="F10" s="62">
        <v>4800</v>
      </c>
      <c r="G10" s="62"/>
    </row>
    <row r="11" ht="20.25" customHeight="1" spans="1:7">
      <c r="A11" s="155" t="s">
        <v>82</v>
      </c>
      <c r="B11" s="155" t="str">
        <f>"        "&amp;"行政事业单位养老支出"</f>
        <v>        行政事业单位养老支出</v>
      </c>
      <c r="C11" s="62">
        <v>852727.1</v>
      </c>
      <c r="D11" s="151">
        <v>852727.1</v>
      </c>
      <c r="E11" s="62">
        <v>847927.1</v>
      </c>
      <c r="F11" s="62">
        <v>4800</v>
      </c>
      <c r="G11" s="62"/>
    </row>
    <row r="12" ht="20.25" customHeight="1" spans="1:7">
      <c r="A12" s="156" t="s">
        <v>83</v>
      </c>
      <c r="B12" s="156" t="str">
        <f>"        "&amp;"事业单位离退休"</f>
        <v>        事业单位离退休</v>
      </c>
      <c r="C12" s="62">
        <v>216000</v>
      </c>
      <c r="D12" s="151">
        <v>216000</v>
      </c>
      <c r="E12" s="62">
        <v>211200</v>
      </c>
      <c r="F12" s="62">
        <v>4800</v>
      </c>
      <c r="G12" s="62"/>
    </row>
    <row r="13" ht="20.25" customHeight="1" spans="1:7">
      <c r="A13" s="156" t="s">
        <v>84</v>
      </c>
      <c r="B13" s="156" t="str">
        <f>"        "&amp;"机关事业单位基本养老保险缴费支出"</f>
        <v>        机关事业单位基本养老保险缴费支出</v>
      </c>
      <c r="C13" s="62">
        <v>374492.16</v>
      </c>
      <c r="D13" s="151">
        <v>374492.16</v>
      </c>
      <c r="E13" s="62">
        <v>374492.16</v>
      </c>
      <c r="F13" s="62"/>
      <c r="G13" s="62"/>
    </row>
    <row r="14" ht="20.25" customHeight="1" spans="1:7">
      <c r="A14" s="156" t="s">
        <v>85</v>
      </c>
      <c r="B14" s="156" t="str">
        <f>"        "&amp;"机关事业单位职业年金缴费支出"</f>
        <v>        机关事业单位职业年金缴费支出</v>
      </c>
      <c r="C14" s="62">
        <v>262234.94</v>
      </c>
      <c r="D14" s="151">
        <v>262234.94</v>
      </c>
      <c r="E14" s="62">
        <v>262234.94</v>
      </c>
      <c r="F14" s="62"/>
      <c r="G14" s="62"/>
    </row>
    <row r="15" ht="20.25" customHeight="1" spans="1:7">
      <c r="A15" s="148" t="s">
        <v>86</v>
      </c>
      <c r="B15" s="148" t="str">
        <f>"        "&amp;"卫生健康支出"</f>
        <v>        卫生健康支出</v>
      </c>
      <c r="C15" s="62">
        <v>359780.97</v>
      </c>
      <c r="D15" s="151">
        <v>359780.97</v>
      </c>
      <c r="E15" s="62">
        <v>359780.97</v>
      </c>
      <c r="F15" s="62"/>
      <c r="G15" s="62"/>
    </row>
    <row r="16" ht="20.25" customHeight="1" spans="1:7">
      <c r="A16" s="155" t="s">
        <v>87</v>
      </c>
      <c r="B16" s="155" t="str">
        <f>"        "&amp;"行政事业单位医疗"</f>
        <v>        行政事业单位医疗</v>
      </c>
      <c r="C16" s="62">
        <v>359780.97</v>
      </c>
      <c r="D16" s="151">
        <v>359780.97</v>
      </c>
      <c r="E16" s="62">
        <v>359780.97</v>
      </c>
      <c r="F16" s="62"/>
      <c r="G16" s="62"/>
    </row>
    <row r="17" ht="20.25" customHeight="1" spans="1:7">
      <c r="A17" s="156" t="s">
        <v>89</v>
      </c>
      <c r="B17" s="156" t="str">
        <f>"        "&amp;"事业单位医疗"</f>
        <v>        事业单位医疗</v>
      </c>
      <c r="C17" s="62">
        <v>194267.81</v>
      </c>
      <c r="D17" s="151">
        <v>194267.81</v>
      </c>
      <c r="E17" s="62">
        <v>194267.81</v>
      </c>
      <c r="F17" s="62"/>
      <c r="G17" s="62"/>
    </row>
    <row r="18" ht="20.25" customHeight="1" spans="1:7">
      <c r="A18" s="156" t="s">
        <v>90</v>
      </c>
      <c r="B18" s="156" t="str">
        <f>"        "&amp;"公务员医疗补助"</f>
        <v>        公务员医疗补助</v>
      </c>
      <c r="C18" s="62">
        <v>145828.8</v>
      </c>
      <c r="D18" s="151">
        <v>145828.8</v>
      </c>
      <c r="E18" s="62">
        <v>145828.8</v>
      </c>
      <c r="F18" s="62"/>
      <c r="G18" s="62"/>
    </row>
    <row r="19" ht="20.25" customHeight="1" spans="1:7">
      <c r="A19" s="156" t="s">
        <v>91</v>
      </c>
      <c r="B19" s="156" t="str">
        <f>"        "&amp;"其他行政事业单位医疗支出"</f>
        <v>        其他行政事业单位医疗支出</v>
      </c>
      <c r="C19" s="62">
        <v>19684.36</v>
      </c>
      <c r="D19" s="151">
        <v>19684.36</v>
      </c>
      <c r="E19" s="62">
        <v>19684.36</v>
      </c>
      <c r="F19" s="62"/>
      <c r="G19" s="62"/>
    </row>
    <row r="20" ht="20.25" customHeight="1" spans="1:7">
      <c r="A20" s="148" t="s">
        <v>92</v>
      </c>
      <c r="B20" s="148" t="str">
        <f>"        "&amp;"住房保障支出"</f>
        <v>        住房保障支出</v>
      </c>
      <c r="C20" s="62">
        <v>327900</v>
      </c>
      <c r="D20" s="151">
        <v>327900</v>
      </c>
      <c r="E20" s="62">
        <v>327900</v>
      </c>
      <c r="F20" s="62"/>
      <c r="G20" s="62"/>
    </row>
    <row r="21" ht="20.25" customHeight="1" spans="1:7">
      <c r="A21" s="155" t="s">
        <v>93</v>
      </c>
      <c r="B21" s="155" t="str">
        <f>"        "&amp;"住房改革支出"</f>
        <v>        住房改革支出</v>
      </c>
      <c r="C21" s="62">
        <v>327900</v>
      </c>
      <c r="D21" s="151">
        <v>327900</v>
      </c>
      <c r="E21" s="62">
        <v>327900</v>
      </c>
      <c r="F21" s="62"/>
      <c r="G21" s="62"/>
    </row>
    <row r="22" ht="20.25" customHeight="1" spans="1:7">
      <c r="A22" s="156" t="s">
        <v>94</v>
      </c>
      <c r="B22" s="156" t="str">
        <f>"        "&amp;"住房公积金"</f>
        <v>        住房公积金</v>
      </c>
      <c r="C22" s="62">
        <v>307560</v>
      </c>
      <c r="D22" s="151">
        <v>307560</v>
      </c>
      <c r="E22" s="62">
        <v>307560</v>
      </c>
      <c r="F22" s="62"/>
      <c r="G22" s="62"/>
    </row>
    <row r="23" ht="20.25" customHeight="1" spans="1:7">
      <c r="A23" s="156" t="s">
        <v>95</v>
      </c>
      <c r="B23" s="156" t="str">
        <f>"        "&amp;"购房补贴"</f>
        <v>        购房补贴</v>
      </c>
      <c r="C23" s="62">
        <v>20340</v>
      </c>
      <c r="D23" s="151">
        <v>20340</v>
      </c>
      <c r="E23" s="62">
        <v>20340</v>
      </c>
      <c r="F23" s="62"/>
      <c r="G23" s="62"/>
    </row>
    <row r="24" ht="20.25" customHeight="1" spans="1:7">
      <c r="A24" s="150" t="s">
        <v>30</v>
      </c>
      <c r="B24" s="148"/>
      <c r="C24" s="151">
        <v>9146886.22</v>
      </c>
      <c r="D24" s="151">
        <v>7134819.88</v>
      </c>
      <c r="E24" s="151">
        <v>4483462.68</v>
      </c>
      <c r="F24" s="151">
        <v>2651357.2</v>
      </c>
      <c r="G24" s="151">
        <v>2012066.34</v>
      </c>
    </row>
  </sheetData>
  <mergeCells count="8">
    <mergeCell ref="A1:G1"/>
    <mergeCell ref="A2:G2"/>
    <mergeCell ref="A3:F3"/>
    <mergeCell ref="A4:B4"/>
    <mergeCell ref="D4:F4"/>
    <mergeCell ref="A24:B24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:F1"/>
    </sheetView>
  </sheetViews>
  <sheetFormatPr defaultColWidth="8.85185185185185" defaultRowHeight="15" customHeight="1" outlineLevelRow="6" outlineLevelCol="5"/>
  <cols>
    <col min="1" max="6" width="25.1296296296296" customWidth="1"/>
  </cols>
  <sheetData>
    <row r="1" customHeight="1" spans="1:6">
      <c r="A1" s="146" t="s">
        <v>111</v>
      </c>
      <c r="B1" s="146"/>
      <c r="C1" s="146"/>
      <c r="D1" s="146"/>
      <c r="E1" s="146"/>
      <c r="F1" s="146"/>
    </row>
    <row r="2" ht="28.5" customHeight="1" spans="1:6">
      <c r="A2" s="147" t="s">
        <v>112</v>
      </c>
      <c r="B2" s="147"/>
      <c r="C2" s="147"/>
      <c r="D2" s="147"/>
      <c r="E2" s="147"/>
      <c r="F2" s="147"/>
    </row>
    <row r="3" ht="20.25" customHeight="1" spans="1:6">
      <c r="A3" s="148" t="str">
        <f>"单位名称："&amp;"玉溪市博物馆"</f>
        <v>单位名称：玉溪市博物馆</v>
      </c>
      <c r="B3" s="148"/>
      <c r="C3" s="148"/>
      <c r="D3" s="148"/>
      <c r="E3" s="148"/>
      <c r="F3" s="146" t="s">
        <v>2</v>
      </c>
    </row>
    <row r="4" ht="20.25" customHeight="1" spans="1:6">
      <c r="A4" s="149" t="s">
        <v>113</v>
      </c>
      <c r="B4" s="149" t="s">
        <v>114</v>
      </c>
      <c r="C4" s="149" t="s">
        <v>115</v>
      </c>
      <c r="D4" s="149"/>
      <c r="E4" s="149"/>
      <c r="F4" s="149"/>
    </row>
    <row r="5" ht="35.25" customHeight="1" spans="1:6">
      <c r="A5" s="149"/>
      <c r="B5" s="149"/>
      <c r="C5" s="149" t="s">
        <v>32</v>
      </c>
      <c r="D5" s="149" t="s">
        <v>116</v>
      </c>
      <c r="E5" s="149" t="s">
        <v>117</v>
      </c>
      <c r="F5" s="149" t="s">
        <v>118</v>
      </c>
    </row>
    <row r="6" ht="20.25" customHeight="1" spans="1:6">
      <c r="A6" s="152" t="s">
        <v>44</v>
      </c>
      <c r="B6" s="152">
        <v>2</v>
      </c>
      <c r="C6" s="152">
        <v>3</v>
      </c>
      <c r="D6" s="152">
        <v>4</v>
      </c>
      <c r="E6" s="152">
        <v>5</v>
      </c>
      <c r="F6" s="152">
        <v>6</v>
      </c>
    </row>
    <row r="7" ht="20.25" customHeight="1" spans="1:6">
      <c r="A7" s="62">
        <v>28100</v>
      </c>
      <c r="B7" s="62"/>
      <c r="C7" s="62">
        <v>13100</v>
      </c>
      <c r="D7" s="62"/>
      <c r="E7" s="151">
        <v>13100</v>
      </c>
      <c r="F7" s="62">
        <v>15000</v>
      </c>
    </row>
  </sheetData>
  <mergeCells count="6">
    <mergeCell ref="A1:F1"/>
    <mergeCell ref="A2:F2"/>
    <mergeCell ref="A3:E3"/>
    <mergeCell ref="C4:E4"/>
    <mergeCell ref="A4:A5"/>
    <mergeCell ref="B4:B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4"/>
  <sheetViews>
    <sheetView showZeros="0" workbookViewId="0">
      <selection activeCell="A1" sqref="A1:W1"/>
    </sheetView>
  </sheetViews>
  <sheetFormatPr defaultColWidth="8.85185185185185" defaultRowHeight="15" customHeight="1"/>
  <cols>
    <col min="1" max="1" width="27.2777777777778" customWidth="1"/>
    <col min="2" max="2" width="20.8425925925926" customWidth="1"/>
    <col min="3" max="3" width="22.7037037037037" customWidth="1"/>
    <col min="4" max="4" width="11.1296296296296" customWidth="1"/>
    <col min="5" max="5" width="22.7037037037037" customWidth="1"/>
    <col min="6" max="6" width="11.1296296296296" customWidth="1"/>
    <col min="7" max="7" width="22.7037037037037" customWidth="1"/>
    <col min="8" max="8" width="16.2777777777778" customWidth="1"/>
    <col min="9" max="9" width="16.4166666666667" customWidth="1"/>
    <col min="10" max="13" width="16.2777777777778" customWidth="1"/>
    <col min="14" max="16" width="16.4166666666667" customWidth="1"/>
    <col min="17" max="22" width="16.2777777777778" customWidth="1"/>
    <col min="23" max="23" width="16.4166666666667" customWidth="1"/>
  </cols>
  <sheetData>
    <row r="1" customHeight="1" spans="1:23">
      <c r="A1" s="146" t="s">
        <v>119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</row>
    <row r="2" ht="28.5" customHeight="1" spans="1:23">
      <c r="A2" s="147" t="s">
        <v>120</v>
      </c>
      <c r="B2" s="147"/>
      <c r="C2" s="147" t="s">
        <v>121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</row>
    <row r="3" ht="19.5" customHeight="1" spans="1:23">
      <c r="A3" s="148" t="str">
        <f>"单位名称："&amp;"玉溪市博物馆"</f>
        <v>单位名称：玉溪市博物馆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6"/>
      <c r="S3" s="146"/>
      <c r="T3" s="146"/>
      <c r="U3" s="146"/>
      <c r="V3" s="146"/>
      <c r="W3" s="146" t="s">
        <v>2</v>
      </c>
    </row>
    <row r="4" ht="19.5" customHeight="1" spans="1:23">
      <c r="A4" s="149" t="s">
        <v>122</v>
      </c>
      <c r="B4" s="149" t="s">
        <v>123</v>
      </c>
      <c r="C4" s="149" t="s">
        <v>124</v>
      </c>
      <c r="D4" s="149" t="s">
        <v>125</v>
      </c>
      <c r="E4" s="149" t="s">
        <v>126</v>
      </c>
      <c r="F4" s="149" t="s">
        <v>127</v>
      </c>
      <c r="G4" s="149" t="s">
        <v>128</v>
      </c>
      <c r="H4" s="149" t="s">
        <v>129</v>
      </c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</row>
    <row r="5" ht="19.5" customHeight="1" spans="1:23">
      <c r="A5" s="149"/>
      <c r="B5" s="149"/>
      <c r="C5" s="149"/>
      <c r="D5" s="149"/>
      <c r="E5" s="149"/>
      <c r="F5" s="149"/>
      <c r="G5" s="149"/>
      <c r="H5" s="149" t="s">
        <v>30</v>
      </c>
      <c r="I5" s="149" t="s">
        <v>33</v>
      </c>
      <c r="J5" s="149"/>
      <c r="K5" s="149"/>
      <c r="L5" s="149"/>
      <c r="M5" s="149"/>
      <c r="N5" s="149" t="s">
        <v>130</v>
      </c>
      <c r="O5" s="149"/>
      <c r="P5" s="149"/>
      <c r="Q5" s="149" t="s">
        <v>36</v>
      </c>
      <c r="R5" s="149" t="s">
        <v>70</v>
      </c>
      <c r="S5" s="149"/>
      <c r="T5" s="149"/>
      <c r="U5" s="149"/>
      <c r="V5" s="149"/>
      <c r="W5" s="149"/>
    </row>
    <row r="6" ht="41.25" customHeight="1" spans="1:23">
      <c r="A6" s="149"/>
      <c r="B6" s="149"/>
      <c r="C6" s="149"/>
      <c r="D6" s="149"/>
      <c r="E6" s="149"/>
      <c r="F6" s="149"/>
      <c r="G6" s="149"/>
      <c r="H6" s="149"/>
      <c r="I6" s="149" t="s">
        <v>131</v>
      </c>
      <c r="J6" s="149" t="s">
        <v>132</v>
      </c>
      <c r="K6" s="149" t="s">
        <v>133</v>
      </c>
      <c r="L6" s="149" t="s">
        <v>134</v>
      </c>
      <c r="M6" s="149" t="s">
        <v>135</v>
      </c>
      <c r="N6" s="149" t="s">
        <v>33</v>
      </c>
      <c r="O6" s="149" t="s">
        <v>34</v>
      </c>
      <c r="P6" s="149" t="s">
        <v>35</v>
      </c>
      <c r="Q6" s="149"/>
      <c r="R6" s="149" t="s">
        <v>32</v>
      </c>
      <c r="S6" s="149" t="s">
        <v>39</v>
      </c>
      <c r="T6" s="149" t="s">
        <v>136</v>
      </c>
      <c r="U6" s="149" t="s">
        <v>41</v>
      </c>
      <c r="V6" s="149" t="s">
        <v>42</v>
      </c>
      <c r="W6" s="149" t="s">
        <v>43</v>
      </c>
    </row>
    <row r="7" ht="20.25" customHeight="1" spans="1:23">
      <c r="A7" s="150" t="s">
        <v>44</v>
      </c>
      <c r="B7" s="150" t="s">
        <v>45</v>
      </c>
      <c r="C7" s="150" t="s">
        <v>46</v>
      </c>
      <c r="D7" s="150" t="s">
        <v>47</v>
      </c>
      <c r="E7" s="150" t="s">
        <v>48</v>
      </c>
      <c r="F7" s="150" t="s">
        <v>49</v>
      </c>
      <c r="G7" s="150" t="s">
        <v>50</v>
      </c>
      <c r="H7" s="150" t="s">
        <v>51</v>
      </c>
      <c r="I7" s="150" t="s">
        <v>52</v>
      </c>
      <c r="J7" s="150" t="s">
        <v>53</v>
      </c>
      <c r="K7" s="150" t="s">
        <v>54</v>
      </c>
      <c r="L7" s="150" t="s">
        <v>55</v>
      </c>
      <c r="M7" s="150" t="s">
        <v>56</v>
      </c>
      <c r="N7" s="150" t="s">
        <v>57</v>
      </c>
      <c r="O7" s="150" t="s">
        <v>58</v>
      </c>
      <c r="P7" s="150" t="s">
        <v>59</v>
      </c>
      <c r="Q7" s="150" t="s">
        <v>60</v>
      </c>
      <c r="R7" s="150" t="s">
        <v>61</v>
      </c>
      <c r="S7" s="150" t="s">
        <v>62</v>
      </c>
      <c r="T7" s="150" t="s">
        <v>137</v>
      </c>
      <c r="U7" s="150" t="s">
        <v>138</v>
      </c>
      <c r="V7" s="150" t="s">
        <v>139</v>
      </c>
      <c r="W7" s="150" t="s">
        <v>140</v>
      </c>
    </row>
    <row r="8" ht="20.25" customHeight="1" spans="1:23">
      <c r="A8" t="s">
        <v>64</v>
      </c>
      <c r="C8" s="148"/>
      <c r="D8" s="148"/>
      <c r="E8" s="148"/>
      <c r="G8" s="148"/>
      <c r="H8" s="151">
        <v>7134819.88</v>
      </c>
      <c r="I8" s="62">
        <v>7134819.88</v>
      </c>
      <c r="J8" s="62">
        <v>893332.93</v>
      </c>
      <c r="K8" s="62"/>
      <c r="L8" s="62">
        <v>6241486.95</v>
      </c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</row>
    <row r="9" ht="20.25" customHeight="1" spans="1:23">
      <c r="A9" t="str">
        <f t="shared" ref="A9:A33" si="0">"       "&amp;"玉溪市博物馆"</f>
        <v>       玉溪市博物馆</v>
      </c>
      <c r="B9" s="148" t="s">
        <v>141</v>
      </c>
      <c r="C9" s="148" t="s">
        <v>142</v>
      </c>
      <c r="D9" s="148" t="s">
        <v>80</v>
      </c>
      <c r="E9" s="148" t="s">
        <v>143</v>
      </c>
      <c r="F9" s="148" t="s">
        <v>144</v>
      </c>
      <c r="G9" s="148" t="s">
        <v>145</v>
      </c>
      <c r="H9" s="151">
        <v>1032984</v>
      </c>
      <c r="I9" s="62">
        <v>1032984</v>
      </c>
      <c r="J9" s="62">
        <v>258246</v>
      </c>
      <c r="K9" s="62"/>
      <c r="L9" s="62">
        <v>774738</v>
      </c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</row>
    <row r="10" ht="20.25" customHeight="1" spans="1:23">
      <c r="A10" s="148" t="str">
        <f t="shared" si="0"/>
        <v>       玉溪市博物馆</v>
      </c>
      <c r="B10" s="148" t="s">
        <v>141</v>
      </c>
      <c r="C10" s="148" t="s">
        <v>142</v>
      </c>
      <c r="D10" s="148" t="s">
        <v>80</v>
      </c>
      <c r="E10" s="148" t="s">
        <v>143</v>
      </c>
      <c r="F10" s="148" t="s">
        <v>146</v>
      </c>
      <c r="G10" s="148" t="s">
        <v>147</v>
      </c>
      <c r="H10" s="151">
        <v>13044</v>
      </c>
      <c r="I10" s="62">
        <v>13044</v>
      </c>
      <c r="J10" s="62">
        <v>3261</v>
      </c>
      <c r="K10" s="148"/>
      <c r="L10" s="62">
        <v>9783</v>
      </c>
      <c r="M10" s="148"/>
      <c r="N10" s="62"/>
      <c r="O10" s="62"/>
      <c r="P10" s="148"/>
      <c r="Q10" s="62"/>
      <c r="R10" s="62"/>
      <c r="S10" s="62"/>
      <c r="T10" s="62"/>
      <c r="U10" s="62"/>
      <c r="V10" s="62"/>
      <c r="W10" s="62"/>
    </row>
    <row r="11" ht="20.25" customHeight="1" spans="1:23">
      <c r="A11" s="148" t="str">
        <f t="shared" si="0"/>
        <v>       玉溪市博物馆</v>
      </c>
      <c r="B11" s="148" t="s">
        <v>141</v>
      </c>
      <c r="C11" s="148" t="s">
        <v>142</v>
      </c>
      <c r="D11" s="148" t="s">
        <v>80</v>
      </c>
      <c r="E11" s="148" t="s">
        <v>143</v>
      </c>
      <c r="F11" s="148" t="s">
        <v>148</v>
      </c>
      <c r="G11" s="148" t="s">
        <v>149</v>
      </c>
      <c r="H11" s="151">
        <v>310320</v>
      </c>
      <c r="I11" s="62">
        <v>310320</v>
      </c>
      <c r="J11" s="62">
        <v>77580</v>
      </c>
      <c r="K11" s="148"/>
      <c r="L11" s="62">
        <v>232740</v>
      </c>
      <c r="M11" s="148"/>
      <c r="N11" s="62"/>
      <c r="O11" s="62"/>
      <c r="P11" s="148"/>
      <c r="Q11" s="62"/>
      <c r="R11" s="62"/>
      <c r="S11" s="62"/>
      <c r="T11" s="62"/>
      <c r="U11" s="62"/>
      <c r="V11" s="62"/>
      <c r="W11" s="62"/>
    </row>
    <row r="12" ht="20.25" customHeight="1" spans="1:23">
      <c r="A12" s="148" t="str">
        <f t="shared" si="0"/>
        <v>       玉溪市博物馆</v>
      </c>
      <c r="B12" s="148" t="s">
        <v>141</v>
      </c>
      <c r="C12" s="148" t="s">
        <v>142</v>
      </c>
      <c r="D12" s="148" t="s">
        <v>95</v>
      </c>
      <c r="E12" s="148" t="s">
        <v>150</v>
      </c>
      <c r="F12" s="148" t="s">
        <v>146</v>
      </c>
      <c r="G12" s="148" t="s">
        <v>147</v>
      </c>
      <c r="H12" s="151">
        <v>20340</v>
      </c>
      <c r="I12" s="62">
        <v>20340</v>
      </c>
      <c r="J12" s="62">
        <v>5085</v>
      </c>
      <c r="K12" s="148"/>
      <c r="L12" s="62">
        <v>15255</v>
      </c>
      <c r="M12" s="148"/>
      <c r="N12" s="62"/>
      <c r="O12" s="62"/>
      <c r="P12" s="148"/>
      <c r="Q12" s="62"/>
      <c r="R12" s="62"/>
      <c r="S12" s="62"/>
      <c r="T12" s="62"/>
      <c r="U12" s="62"/>
      <c r="V12" s="62"/>
      <c r="W12" s="62"/>
    </row>
    <row r="13" ht="20.25" customHeight="1" spans="1:23">
      <c r="A13" s="148" t="str">
        <f t="shared" si="0"/>
        <v>       玉溪市博物馆</v>
      </c>
      <c r="B13" s="148" t="s">
        <v>151</v>
      </c>
      <c r="C13" s="148" t="s">
        <v>152</v>
      </c>
      <c r="D13" s="148" t="s">
        <v>80</v>
      </c>
      <c r="E13" s="148" t="s">
        <v>143</v>
      </c>
      <c r="F13" s="148" t="s">
        <v>153</v>
      </c>
      <c r="G13" s="148" t="s">
        <v>154</v>
      </c>
      <c r="H13" s="151">
        <v>16986.61</v>
      </c>
      <c r="I13" s="62">
        <v>16986.61</v>
      </c>
      <c r="J13" s="62">
        <v>4246.65</v>
      </c>
      <c r="K13" s="148"/>
      <c r="L13" s="62">
        <v>12739.96</v>
      </c>
      <c r="M13" s="148"/>
      <c r="N13" s="62"/>
      <c r="O13" s="62"/>
      <c r="P13" s="148"/>
      <c r="Q13" s="62"/>
      <c r="R13" s="62"/>
      <c r="S13" s="62"/>
      <c r="T13" s="62"/>
      <c r="U13" s="62"/>
      <c r="V13" s="62"/>
      <c r="W13" s="62"/>
    </row>
    <row r="14" ht="20.25" customHeight="1" spans="1:23">
      <c r="A14" s="148" t="str">
        <f t="shared" si="0"/>
        <v>       玉溪市博物馆</v>
      </c>
      <c r="B14" s="148" t="s">
        <v>151</v>
      </c>
      <c r="C14" s="148" t="s">
        <v>152</v>
      </c>
      <c r="D14" s="148" t="s">
        <v>84</v>
      </c>
      <c r="E14" s="148" t="s">
        <v>155</v>
      </c>
      <c r="F14" s="148" t="s">
        <v>156</v>
      </c>
      <c r="G14" s="148" t="s">
        <v>157</v>
      </c>
      <c r="H14" s="151">
        <v>374492.16</v>
      </c>
      <c r="I14" s="62">
        <v>374492.16</v>
      </c>
      <c r="J14" s="62">
        <v>93623.04</v>
      </c>
      <c r="K14" s="148"/>
      <c r="L14" s="62">
        <v>280869.12</v>
      </c>
      <c r="M14" s="148"/>
      <c r="N14" s="62"/>
      <c r="O14" s="62"/>
      <c r="P14" s="148"/>
      <c r="Q14" s="62"/>
      <c r="R14" s="62"/>
      <c r="S14" s="62"/>
      <c r="T14" s="62"/>
      <c r="U14" s="62"/>
      <c r="V14" s="62"/>
      <c r="W14" s="62"/>
    </row>
    <row r="15" ht="20.25" customHeight="1" spans="1:23">
      <c r="A15" s="148" t="str">
        <f t="shared" si="0"/>
        <v>       玉溪市博物馆</v>
      </c>
      <c r="B15" s="148" t="s">
        <v>151</v>
      </c>
      <c r="C15" s="148" t="s">
        <v>152</v>
      </c>
      <c r="D15" s="148" t="s">
        <v>89</v>
      </c>
      <c r="E15" s="148" t="s">
        <v>158</v>
      </c>
      <c r="F15" s="148" t="s">
        <v>159</v>
      </c>
      <c r="G15" s="148" t="s">
        <v>160</v>
      </c>
      <c r="H15" s="151">
        <v>194267.81</v>
      </c>
      <c r="I15" s="62">
        <v>194267.81</v>
      </c>
      <c r="J15" s="62">
        <v>48566.95</v>
      </c>
      <c r="K15" s="148"/>
      <c r="L15" s="62">
        <v>145700.86</v>
      </c>
      <c r="M15" s="148"/>
      <c r="N15" s="62"/>
      <c r="O15" s="62"/>
      <c r="P15" s="148"/>
      <c r="Q15" s="62"/>
      <c r="R15" s="62"/>
      <c r="S15" s="62"/>
      <c r="T15" s="62"/>
      <c r="U15" s="62"/>
      <c r="V15" s="62"/>
      <c r="W15" s="62"/>
    </row>
    <row r="16" ht="20.25" customHeight="1" spans="1:23">
      <c r="A16" s="148" t="str">
        <f t="shared" si="0"/>
        <v>       玉溪市博物馆</v>
      </c>
      <c r="B16" s="148" t="s">
        <v>151</v>
      </c>
      <c r="C16" s="148" t="s">
        <v>152</v>
      </c>
      <c r="D16" s="148" t="s">
        <v>90</v>
      </c>
      <c r="E16" s="148" t="s">
        <v>161</v>
      </c>
      <c r="F16" s="148" t="s">
        <v>162</v>
      </c>
      <c r="G16" s="148" t="s">
        <v>163</v>
      </c>
      <c r="H16" s="151">
        <v>145828.8</v>
      </c>
      <c r="I16" s="62">
        <v>145828.8</v>
      </c>
      <c r="J16" s="62">
        <v>36457.2</v>
      </c>
      <c r="K16" s="148"/>
      <c r="L16" s="62">
        <v>109371.6</v>
      </c>
      <c r="M16" s="148"/>
      <c r="N16" s="62"/>
      <c r="O16" s="62"/>
      <c r="P16" s="148"/>
      <c r="Q16" s="62"/>
      <c r="R16" s="62"/>
      <c r="S16" s="62"/>
      <c r="T16" s="62"/>
      <c r="U16" s="62"/>
      <c r="V16" s="62"/>
      <c r="W16" s="62"/>
    </row>
    <row r="17" ht="20.25" customHeight="1" spans="1:23">
      <c r="A17" s="148" t="str">
        <f t="shared" si="0"/>
        <v>       玉溪市博物馆</v>
      </c>
      <c r="B17" s="148" t="s">
        <v>151</v>
      </c>
      <c r="C17" s="148" t="s">
        <v>152</v>
      </c>
      <c r="D17" s="148" t="s">
        <v>91</v>
      </c>
      <c r="E17" s="148" t="s">
        <v>164</v>
      </c>
      <c r="F17" s="148" t="s">
        <v>153</v>
      </c>
      <c r="G17" s="148" t="s">
        <v>154</v>
      </c>
      <c r="H17" s="151">
        <v>19684.36</v>
      </c>
      <c r="I17" s="62">
        <v>19684.36</v>
      </c>
      <c r="J17" s="62">
        <v>12487.09</v>
      </c>
      <c r="K17" s="148"/>
      <c r="L17" s="62">
        <v>7197.27</v>
      </c>
      <c r="M17" s="148"/>
      <c r="N17" s="62"/>
      <c r="O17" s="62"/>
      <c r="P17" s="148"/>
      <c r="Q17" s="62"/>
      <c r="R17" s="62"/>
      <c r="S17" s="62"/>
      <c r="T17" s="62"/>
      <c r="U17" s="62"/>
      <c r="V17" s="62"/>
      <c r="W17" s="62"/>
    </row>
    <row r="18" ht="20.25" customHeight="1" spans="1:23">
      <c r="A18" s="148" t="str">
        <f t="shared" si="0"/>
        <v>       玉溪市博物馆</v>
      </c>
      <c r="B18" s="148" t="s">
        <v>165</v>
      </c>
      <c r="C18" s="148" t="s">
        <v>166</v>
      </c>
      <c r="D18" s="148" t="s">
        <v>94</v>
      </c>
      <c r="E18" s="148" t="s">
        <v>166</v>
      </c>
      <c r="F18" s="148" t="s">
        <v>167</v>
      </c>
      <c r="G18" s="148" t="s">
        <v>166</v>
      </c>
      <c r="H18" s="151">
        <v>307560</v>
      </c>
      <c r="I18" s="62">
        <v>307560</v>
      </c>
      <c r="J18" s="62">
        <v>76890</v>
      </c>
      <c r="K18" s="148"/>
      <c r="L18" s="62">
        <v>230670</v>
      </c>
      <c r="M18" s="148"/>
      <c r="N18" s="62"/>
      <c r="O18" s="62"/>
      <c r="P18" s="148"/>
      <c r="Q18" s="62"/>
      <c r="R18" s="62"/>
      <c r="S18" s="62"/>
      <c r="T18" s="62"/>
      <c r="U18" s="62"/>
      <c r="V18" s="62"/>
      <c r="W18" s="62"/>
    </row>
    <row r="19" ht="20.25" customHeight="1" spans="1:23">
      <c r="A19" s="148" t="str">
        <f t="shared" si="0"/>
        <v>       玉溪市博物馆</v>
      </c>
      <c r="B19" s="148" t="s">
        <v>168</v>
      </c>
      <c r="C19" s="148" t="s">
        <v>169</v>
      </c>
      <c r="D19" s="148" t="s">
        <v>83</v>
      </c>
      <c r="E19" s="148" t="s">
        <v>170</v>
      </c>
      <c r="F19" s="148" t="s">
        <v>171</v>
      </c>
      <c r="G19" s="148" t="s">
        <v>172</v>
      </c>
      <c r="H19" s="151">
        <v>211200</v>
      </c>
      <c r="I19" s="62">
        <v>211200</v>
      </c>
      <c r="J19" s="62">
        <v>42240</v>
      </c>
      <c r="K19" s="148"/>
      <c r="L19" s="62">
        <v>168960</v>
      </c>
      <c r="M19" s="148"/>
      <c r="N19" s="62"/>
      <c r="O19" s="62"/>
      <c r="P19" s="148"/>
      <c r="Q19" s="62"/>
      <c r="R19" s="62"/>
      <c r="S19" s="62"/>
      <c r="T19" s="62"/>
      <c r="U19" s="62"/>
      <c r="V19" s="62"/>
      <c r="W19" s="62"/>
    </row>
    <row r="20" ht="20.25" customHeight="1" spans="1:23">
      <c r="A20" s="148" t="str">
        <f t="shared" si="0"/>
        <v>       玉溪市博物馆</v>
      </c>
      <c r="B20" s="148" t="s">
        <v>173</v>
      </c>
      <c r="C20" s="148" t="s">
        <v>174</v>
      </c>
      <c r="D20" s="148" t="s">
        <v>80</v>
      </c>
      <c r="E20" s="148" t="s">
        <v>143</v>
      </c>
      <c r="F20" s="148" t="s">
        <v>175</v>
      </c>
      <c r="G20" s="148" t="s">
        <v>176</v>
      </c>
      <c r="H20" s="151">
        <v>13100</v>
      </c>
      <c r="I20" s="62">
        <v>13100</v>
      </c>
      <c r="J20" s="62"/>
      <c r="K20" s="148"/>
      <c r="L20" s="62">
        <v>13100</v>
      </c>
      <c r="M20" s="148"/>
      <c r="N20" s="62"/>
      <c r="O20" s="62"/>
      <c r="P20" s="148"/>
      <c r="Q20" s="62"/>
      <c r="R20" s="62"/>
      <c r="S20" s="62"/>
      <c r="T20" s="62"/>
      <c r="U20" s="62"/>
      <c r="V20" s="62"/>
      <c r="W20" s="62"/>
    </row>
    <row r="21" ht="20.25" customHeight="1" spans="1:23">
      <c r="A21" s="148" t="str">
        <f t="shared" si="0"/>
        <v>       玉溪市博物馆</v>
      </c>
      <c r="B21" s="148" t="s">
        <v>177</v>
      </c>
      <c r="C21" s="148" t="s">
        <v>178</v>
      </c>
      <c r="D21" s="148" t="s">
        <v>80</v>
      </c>
      <c r="E21" s="148" t="s">
        <v>143</v>
      </c>
      <c r="F21" s="148" t="s">
        <v>179</v>
      </c>
      <c r="G21" s="148" t="s">
        <v>178</v>
      </c>
      <c r="H21" s="151">
        <v>38839.2</v>
      </c>
      <c r="I21" s="62">
        <v>38839.2</v>
      </c>
      <c r="J21" s="62"/>
      <c r="K21" s="148"/>
      <c r="L21" s="62">
        <v>38839.2</v>
      </c>
      <c r="M21" s="148"/>
      <c r="N21" s="62"/>
      <c r="O21" s="62"/>
      <c r="P21" s="148"/>
      <c r="Q21" s="62"/>
      <c r="R21" s="62"/>
      <c r="S21" s="62"/>
      <c r="T21" s="62"/>
      <c r="U21" s="62"/>
      <c r="V21" s="62"/>
      <c r="W21" s="62"/>
    </row>
    <row r="22" ht="20.25" customHeight="1" spans="1:23">
      <c r="A22" s="148" t="str">
        <f t="shared" si="0"/>
        <v>       玉溪市博物馆</v>
      </c>
      <c r="B22" s="148" t="s">
        <v>180</v>
      </c>
      <c r="C22" s="148" t="s">
        <v>181</v>
      </c>
      <c r="D22" s="148" t="s">
        <v>80</v>
      </c>
      <c r="E22" s="148" t="s">
        <v>143</v>
      </c>
      <c r="F22" s="148" t="s">
        <v>182</v>
      </c>
      <c r="G22" s="148" t="s">
        <v>183</v>
      </c>
      <c r="H22" s="151">
        <v>110163</v>
      </c>
      <c r="I22" s="62">
        <v>110163</v>
      </c>
      <c r="J22" s="62"/>
      <c r="K22" s="148"/>
      <c r="L22" s="62">
        <v>110163</v>
      </c>
      <c r="M22" s="148"/>
      <c r="N22" s="62"/>
      <c r="O22" s="62"/>
      <c r="P22" s="148"/>
      <c r="Q22" s="62"/>
      <c r="R22" s="62"/>
      <c r="S22" s="62"/>
      <c r="T22" s="62"/>
      <c r="U22" s="62"/>
      <c r="V22" s="62"/>
      <c r="W22" s="62"/>
    </row>
    <row r="23" ht="20.25" customHeight="1" spans="1:23">
      <c r="A23" s="148" t="str">
        <f t="shared" si="0"/>
        <v>       玉溪市博物馆</v>
      </c>
      <c r="B23" s="148" t="s">
        <v>180</v>
      </c>
      <c r="C23" s="148" t="s">
        <v>181</v>
      </c>
      <c r="D23" s="148" t="s">
        <v>80</v>
      </c>
      <c r="E23" s="148" t="s">
        <v>143</v>
      </c>
      <c r="F23" s="148" t="s">
        <v>184</v>
      </c>
      <c r="G23" s="148" t="s">
        <v>185</v>
      </c>
      <c r="H23" s="151">
        <v>49000</v>
      </c>
      <c r="I23" s="62">
        <v>49000</v>
      </c>
      <c r="J23" s="62"/>
      <c r="K23" s="148"/>
      <c r="L23" s="62">
        <v>49000</v>
      </c>
      <c r="M23" s="148"/>
      <c r="N23" s="62"/>
      <c r="O23" s="62"/>
      <c r="P23" s="148"/>
      <c r="Q23" s="62"/>
      <c r="R23" s="62"/>
      <c r="S23" s="62"/>
      <c r="T23" s="62"/>
      <c r="U23" s="62"/>
      <c r="V23" s="62"/>
      <c r="W23" s="62"/>
    </row>
    <row r="24" ht="20.25" customHeight="1" spans="1:23">
      <c r="A24" s="148" t="str">
        <f t="shared" si="0"/>
        <v>       玉溪市博物馆</v>
      </c>
      <c r="B24" s="148" t="s">
        <v>180</v>
      </c>
      <c r="C24" s="148" t="s">
        <v>181</v>
      </c>
      <c r="D24" s="148" t="s">
        <v>80</v>
      </c>
      <c r="E24" s="148" t="s">
        <v>143</v>
      </c>
      <c r="F24" s="148" t="s">
        <v>186</v>
      </c>
      <c r="G24" s="148" t="s">
        <v>187</v>
      </c>
      <c r="H24" s="151">
        <v>32837</v>
      </c>
      <c r="I24" s="62">
        <v>32837</v>
      </c>
      <c r="J24" s="62"/>
      <c r="K24" s="148"/>
      <c r="L24" s="62">
        <v>32837</v>
      </c>
      <c r="M24" s="148"/>
      <c r="N24" s="62"/>
      <c r="O24" s="62"/>
      <c r="P24" s="148"/>
      <c r="Q24" s="62"/>
      <c r="R24" s="62"/>
      <c r="S24" s="62"/>
      <c r="T24" s="62"/>
      <c r="U24" s="62"/>
      <c r="V24" s="62"/>
      <c r="W24" s="62"/>
    </row>
    <row r="25" ht="20.25" customHeight="1" spans="1:23">
      <c r="A25" s="148" t="str">
        <f t="shared" si="0"/>
        <v>       玉溪市博物馆</v>
      </c>
      <c r="B25" s="148" t="s">
        <v>180</v>
      </c>
      <c r="C25" s="148" t="s">
        <v>181</v>
      </c>
      <c r="D25" s="148" t="s">
        <v>83</v>
      </c>
      <c r="E25" s="148" t="s">
        <v>170</v>
      </c>
      <c r="F25" s="148" t="s">
        <v>186</v>
      </c>
      <c r="G25" s="148" t="s">
        <v>187</v>
      </c>
      <c r="H25" s="151">
        <v>4800</v>
      </c>
      <c r="I25" s="62">
        <v>4800</v>
      </c>
      <c r="J25" s="62"/>
      <c r="K25" s="148"/>
      <c r="L25" s="62">
        <v>4800</v>
      </c>
      <c r="M25" s="148"/>
      <c r="N25" s="62"/>
      <c r="O25" s="62"/>
      <c r="P25" s="148"/>
      <c r="Q25" s="62"/>
      <c r="R25" s="62"/>
      <c r="S25" s="62"/>
      <c r="T25" s="62"/>
      <c r="U25" s="62"/>
      <c r="V25" s="62"/>
      <c r="W25" s="62"/>
    </row>
    <row r="26" ht="20.25" customHeight="1" spans="1:23">
      <c r="A26" s="148" t="str">
        <f t="shared" si="0"/>
        <v>       玉溪市博物馆</v>
      </c>
      <c r="B26" s="148" t="s">
        <v>188</v>
      </c>
      <c r="C26" s="148" t="s">
        <v>118</v>
      </c>
      <c r="D26" s="148" t="s">
        <v>80</v>
      </c>
      <c r="E26" s="148" t="s">
        <v>143</v>
      </c>
      <c r="F26" s="148" t="s">
        <v>189</v>
      </c>
      <c r="G26" s="148" t="s">
        <v>118</v>
      </c>
      <c r="H26" s="151">
        <v>15000</v>
      </c>
      <c r="I26" s="62">
        <v>15000</v>
      </c>
      <c r="J26" s="62"/>
      <c r="K26" s="148"/>
      <c r="L26" s="62">
        <v>15000</v>
      </c>
      <c r="M26" s="148"/>
      <c r="N26" s="62"/>
      <c r="O26" s="62"/>
      <c r="P26" s="148"/>
      <c r="Q26" s="62"/>
      <c r="R26" s="62"/>
      <c r="S26" s="62"/>
      <c r="T26" s="62"/>
      <c r="U26" s="62"/>
      <c r="V26" s="62"/>
      <c r="W26" s="62"/>
    </row>
    <row r="27" ht="20.25" customHeight="1" spans="1:23">
      <c r="A27" s="148" t="str">
        <f t="shared" si="0"/>
        <v>       玉溪市博物馆</v>
      </c>
      <c r="B27" s="148" t="s">
        <v>190</v>
      </c>
      <c r="C27" s="148" t="s">
        <v>191</v>
      </c>
      <c r="D27" s="148" t="s">
        <v>80</v>
      </c>
      <c r="E27" s="148" t="s">
        <v>143</v>
      </c>
      <c r="F27" s="148" t="s">
        <v>182</v>
      </c>
      <c r="G27" s="148" t="s">
        <v>183</v>
      </c>
      <c r="H27" s="151">
        <v>29300</v>
      </c>
      <c r="I27" s="62">
        <v>29300</v>
      </c>
      <c r="J27" s="62"/>
      <c r="K27" s="148"/>
      <c r="L27" s="62">
        <v>29300</v>
      </c>
      <c r="M27" s="148"/>
      <c r="N27" s="62"/>
      <c r="O27" s="62"/>
      <c r="P27" s="148"/>
      <c r="Q27" s="62"/>
      <c r="R27" s="62"/>
      <c r="S27" s="62"/>
      <c r="T27" s="62"/>
      <c r="U27" s="62"/>
      <c r="V27" s="62"/>
      <c r="W27" s="62"/>
    </row>
    <row r="28" ht="20.25" customHeight="1" spans="1:23">
      <c r="A28" s="148" t="str">
        <f t="shared" si="0"/>
        <v>       玉溪市博物馆</v>
      </c>
      <c r="B28" s="148" t="s">
        <v>192</v>
      </c>
      <c r="C28" s="148" t="s">
        <v>193</v>
      </c>
      <c r="D28" s="148" t="s">
        <v>80</v>
      </c>
      <c r="E28" s="148" t="s">
        <v>143</v>
      </c>
      <c r="F28" s="148" t="s">
        <v>148</v>
      </c>
      <c r="G28" s="148" t="s">
        <v>149</v>
      </c>
      <c r="H28" s="151">
        <v>938600</v>
      </c>
      <c r="I28" s="62">
        <v>938600</v>
      </c>
      <c r="J28" s="62">
        <v>234650</v>
      </c>
      <c r="K28" s="148"/>
      <c r="L28" s="62">
        <v>703950</v>
      </c>
      <c r="M28" s="148"/>
      <c r="N28" s="62"/>
      <c r="O28" s="62"/>
      <c r="P28" s="148"/>
      <c r="Q28" s="62"/>
      <c r="R28" s="62"/>
      <c r="S28" s="62"/>
      <c r="T28" s="62"/>
      <c r="U28" s="62"/>
      <c r="V28" s="62"/>
      <c r="W28" s="62"/>
    </row>
    <row r="29" ht="20.25" customHeight="1" spans="1:23">
      <c r="A29" s="148" t="str">
        <f t="shared" si="0"/>
        <v>       玉溪市博物馆</v>
      </c>
      <c r="B29" s="148" t="s">
        <v>194</v>
      </c>
      <c r="C29" s="148" t="s">
        <v>195</v>
      </c>
      <c r="D29" s="148" t="s">
        <v>80</v>
      </c>
      <c r="E29" s="148" t="s">
        <v>143</v>
      </c>
      <c r="F29" s="148" t="s">
        <v>148</v>
      </c>
      <c r="G29" s="148" t="s">
        <v>149</v>
      </c>
      <c r="H29" s="151">
        <v>475000</v>
      </c>
      <c r="I29" s="62">
        <v>475000</v>
      </c>
      <c r="J29" s="62"/>
      <c r="K29" s="148"/>
      <c r="L29" s="62">
        <v>475000</v>
      </c>
      <c r="M29" s="148"/>
      <c r="N29" s="62"/>
      <c r="O29" s="62"/>
      <c r="P29" s="148"/>
      <c r="Q29" s="62"/>
      <c r="R29" s="62"/>
      <c r="S29" s="62"/>
      <c r="T29" s="62"/>
      <c r="U29" s="62"/>
      <c r="V29" s="62"/>
      <c r="W29" s="62"/>
    </row>
    <row r="30" ht="20.25" customHeight="1" spans="1:23">
      <c r="A30" s="148" t="str">
        <f t="shared" si="0"/>
        <v>       玉溪市博物馆</v>
      </c>
      <c r="B30" s="148" t="s">
        <v>196</v>
      </c>
      <c r="C30" s="148" t="s">
        <v>197</v>
      </c>
      <c r="D30" s="148" t="s">
        <v>80</v>
      </c>
      <c r="E30" s="148" t="s">
        <v>143</v>
      </c>
      <c r="F30" s="148" t="s">
        <v>198</v>
      </c>
      <c r="G30" s="148" t="s">
        <v>199</v>
      </c>
      <c r="H30" s="151">
        <v>160920</v>
      </c>
      <c r="I30" s="62">
        <v>160920</v>
      </c>
      <c r="J30" s="62"/>
      <c r="K30" s="148"/>
      <c r="L30" s="62">
        <v>160920</v>
      </c>
      <c r="M30" s="148"/>
      <c r="N30" s="62"/>
      <c r="O30" s="62"/>
      <c r="P30" s="148"/>
      <c r="Q30" s="62"/>
      <c r="R30" s="62"/>
      <c r="S30" s="62"/>
      <c r="T30" s="62"/>
      <c r="U30" s="62"/>
      <c r="V30" s="62"/>
      <c r="W30" s="62"/>
    </row>
    <row r="31" ht="20.25" customHeight="1" spans="1:23">
      <c r="A31" s="148" t="str">
        <f t="shared" si="0"/>
        <v>       玉溪市博物馆</v>
      </c>
      <c r="B31" s="148" t="s">
        <v>200</v>
      </c>
      <c r="C31" s="148" t="s">
        <v>201</v>
      </c>
      <c r="D31" s="148" t="s">
        <v>80</v>
      </c>
      <c r="E31" s="148" t="s">
        <v>143</v>
      </c>
      <c r="F31" s="148" t="s">
        <v>202</v>
      </c>
      <c r="G31" s="148" t="s">
        <v>201</v>
      </c>
      <c r="H31" s="151">
        <v>1906800</v>
      </c>
      <c r="I31" s="62">
        <v>1906800</v>
      </c>
      <c r="J31" s="62"/>
      <c r="K31" s="148"/>
      <c r="L31" s="62">
        <v>1906800</v>
      </c>
      <c r="M31" s="148"/>
      <c r="N31" s="62"/>
      <c r="O31" s="62"/>
      <c r="P31" s="148"/>
      <c r="Q31" s="62"/>
      <c r="R31" s="62"/>
      <c r="S31" s="62"/>
      <c r="T31" s="62"/>
      <c r="U31" s="62"/>
      <c r="V31" s="62"/>
      <c r="W31" s="62"/>
    </row>
    <row r="32" ht="20.25" customHeight="1" spans="1:23">
      <c r="A32" s="148" t="str">
        <f t="shared" si="0"/>
        <v>       玉溪市博物馆</v>
      </c>
      <c r="B32" s="148" t="s">
        <v>203</v>
      </c>
      <c r="C32" s="148" t="s">
        <v>204</v>
      </c>
      <c r="D32" s="148" t="s">
        <v>80</v>
      </c>
      <c r="E32" s="148" t="s">
        <v>143</v>
      </c>
      <c r="F32" s="148" t="s">
        <v>205</v>
      </c>
      <c r="G32" s="148" t="s">
        <v>204</v>
      </c>
      <c r="H32" s="151">
        <v>451518</v>
      </c>
      <c r="I32" s="62">
        <v>451518</v>
      </c>
      <c r="J32" s="62"/>
      <c r="K32" s="148"/>
      <c r="L32" s="62">
        <v>451518</v>
      </c>
      <c r="M32" s="148"/>
      <c r="N32" s="62"/>
      <c r="O32" s="62"/>
      <c r="P32" s="148"/>
      <c r="Q32" s="62"/>
      <c r="R32" s="62"/>
      <c r="S32" s="62"/>
      <c r="T32" s="62"/>
      <c r="U32" s="62"/>
      <c r="V32" s="62"/>
      <c r="W32" s="62"/>
    </row>
    <row r="33" ht="20.25" customHeight="1" spans="1:23">
      <c r="A33" s="148" t="str">
        <f t="shared" si="0"/>
        <v>       玉溪市博物馆</v>
      </c>
      <c r="B33" s="148" t="s">
        <v>206</v>
      </c>
      <c r="C33" s="148" t="s">
        <v>207</v>
      </c>
      <c r="D33" s="148" t="s">
        <v>85</v>
      </c>
      <c r="E33" s="148" t="s">
        <v>208</v>
      </c>
      <c r="F33" s="148" t="s">
        <v>209</v>
      </c>
      <c r="G33" s="148" t="s">
        <v>210</v>
      </c>
      <c r="H33" s="151">
        <v>262234.94</v>
      </c>
      <c r="I33" s="62">
        <v>262234.94</v>
      </c>
      <c r="J33" s="62"/>
      <c r="K33" s="148"/>
      <c r="L33" s="62">
        <v>262234.94</v>
      </c>
      <c r="M33" s="148"/>
      <c r="N33" s="62"/>
      <c r="O33" s="62"/>
      <c r="P33" s="148"/>
      <c r="Q33" s="62"/>
      <c r="R33" s="62"/>
      <c r="S33" s="62"/>
      <c r="T33" s="62"/>
      <c r="U33" s="62"/>
      <c r="V33" s="62"/>
      <c r="W33" s="62"/>
    </row>
    <row r="34" ht="20.25" customHeight="1" spans="1:23">
      <c r="A34" s="150" t="s">
        <v>30</v>
      </c>
      <c r="B34" s="150"/>
      <c r="C34" s="150"/>
      <c r="D34" s="150"/>
      <c r="E34" s="150"/>
      <c r="F34" s="150"/>
      <c r="G34" s="150"/>
      <c r="H34" s="62">
        <v>7134819.88</v>
      </c>
      <c r="I34" s="62">
        <v>7134819.88</v>
      </c>
      <c r="J34" s="62">
        <v>893332.93</v>
      </c>
      <c r="K34" s="62"/>
      <c r="L34" s="62">
        <v>6241486.95</v>
      </c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</row>
  </sheetData>
  <mergeCells count="17">
    <mergeCell ref="A1:W1"/>
    <mergeCell ref="A2:W2"/>
    <mergeCell ref="A3:V3"/>
    <mergeCell ref="H4:W4"/>
    <mergeCell ref="I5:M5"/>
    <mergeCell ref="N5:P5"/>
    <mergeCell ref="R5:W5"/>
    <mergeCell ref="A34:G34"/>
    <mergeCell ref="A4:A6"/>
    <mergeCell ref="B4:B6"/>
    <mergeCell ref="C4:C6"/>
    <mergeCell ref="D4:D6"/>
    <mergeCell ref="E4:E6"/>
    <mergeCell ref="F4:F6"/>
    <mergeCell ref="G4:G6"/>
    <mergeCell ref="H5:H6"/>
    <mergeCell ref="Q5:Q6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0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4.5740740740741" customWidth="1"/>
    <col min="2" max="2" width="21.0277777777778" customWidth="1"/>
    <col min="3" max="3" width="31.3148148148148" customWidth="1"/>
    <col min="4" max="4" width="23.8518518518519" customWidth="1"/>
    <col min="5" max="5" width="15.6018518518519" customWidth="1"/>
    <col min="6" max="6" width="19.7407407407407" customWidth="1"/>
    <col min="7" max="7" width="14.8796296296296" customWidth="1"/>
    <col min="8" max="8" width="19.7407407407407" customWidth="1"/>
    <col min="9" max="16" width="14.1759259259259" customWidth="1"/>
    <col min="17" max="17" width="13.6018518518519" customWidth="1"/>
    <col min="18" max="23" width="15.1759259259259" customWidth="1"/>
  </cols>
  <sheetData>
    <row r="1" ht="13.5" customHeight="1" spans="2:23">
      <c r="B1" s="130"/>
      <c r="E1" s="140"/>
      <c r="F1" s="140"/>
      <c r="G1" s="140"/>
      <c r="H1" s="140"/>
      <c r="K1" s="130"/>
      <c r="N1" s="130"/>
      <c r="O1" s="130"/>
      <c r="P1" s="130"/>
      <c r="U1" s="145"/>
      <c r="W1" s="131" t="s">
        <v>211</v>
      </c>
    </row>
    <row r="2" ht="27.75" customHeight="1" spans="1:23">
      <c r="A2" s="31" t="s">
        <v>212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ht="13.5" customHeight="1" spans="1:23">
      <c r="A3" s="5" t="str">
        <f>"单位名称："&amp;"玉溪市博物馆"</f>
        <v>单位名称：玉溪市博物馆</v>
      </c>
      <c r="B3" s="141" t="str">
        <f>"单位名称："&amp;"玉溪市博物馆"</f>
        <v>单位名称：玉溪市博物馆</v>
      </c>
      <c r="C3" s="141"/>
      <c r="D3" s="141"/>
      <c r="E3" s="141"/>
      <c r="F3" s="141"/>
      <c r="G3" s="141"/>
      <c r="H3" s="141"/>
      <c r="I3" s="141"/>
      <c r="J3" s="7"/>
      <c r="K3" s="7"/>
      <c r="L3" s="7"/>
      <c r="M3" s="7"/>
      <c r="N3" s="7"/>
      <c r="O3" s="7"/>
      <c r="P3" s="7"/>
      <c r="Q3" s="7"/>
      <c r="U3" s="145"/>
      <c r="W3" s="134" t="s">
        <v>2</v>
      </c>
    </row>
    <row r="4" ht="21.75" customHeight="1" spans="1:23">
      <c r="A4" s="9" t="s">
        <v>213</v>
      </c>
      <c r="B4" s="9" t="s">
        <v>123</v>
      </c>
      <c r="C4" s="9" t="s">
        <v>124</v>
      </c>
      <c r="D4" s="9" t="s">
        <v>214</v>
      </c>
      <c r="E4" s="10" t="s">
        <v>125</v>
      </c>
      <c r="F4" s="10" t="s">
        <v>126</v>
      </c>
      <c r="G4" s="10" t="s">
        <v>127</v>
      </c>
      <c r="H4" s="10" t="s">
        <v>128</v>
      </c>
      <c r="I4" s="20" t="s">
        <v>30</v>
      </c>
      <c r="J4" s="20" t="s">
        <v>215</v>
      </c>
      <c r="K4" s="20"/>
      <c r="L4" s="20"/>
      <c r="M4" s="20"/>
      <c r="N4" s="20" t="s">
        <v>130</v>
      </c>
      <c r="O4" s="20"/>
      <c r="P4" s="20"/>
      <c r="Q4" s="10" t="s">
        <v>36</v>
      </c>
      <c r="R4" s="11" t="s">
        <v>216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20"/>
      <c r="J5" s="144" t="s">
        <v>33</v>
      </c>
      <c r="K5" s="144"/>
      <c r="L5" s="144" t="s">
        <v>34</v>
      </c>
      <c r="M5" s="144" t="s">
        <v>35</v>
      </c>
      <c r="N5" s="10" t="s">
        <v>33</v>
      </c>
      <c r="O5" s="10" t="s">
        <v>34</v>
      </c>
      <c r="P5" s="10" t="s">
        <v>35</v>
      </c>
      <c r="Q5" s="15"/>
      <c r="R5" s="10" t="s">
        <v>32</v>
      </c>
      <c r="S5" s="10" t="s">
        <v>39</v>
      </c>
      <c r="T5" s="10" t="s">
        <v>136</v>
      </c>
      <c r="U5" s="10" t="s">
        <v>41</v>
      </c>
      <c r="V5" s="10" t="s">
        <v>42</v>
      </c>
      <c r="W5" s="10" t="s">
        <v>43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20"/>
      <c r="J6" s="144" t="s">
        <v>32</v>
      </c>
      <c r="K6" s="144" t="s">
        <v>217</v>
      </c>
      <c r="L6" s="144"/>
      <c r="M6" s="144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142">
        <v>1</v>
      </c>
      <c r="B7" s="142">
        <v>2</v>
      </c>
      <c r="C7" s="142">
        <v>3</v>
      </c>
      <c r="D7" s="142">
        <v>4</v>
      </c>
      <c r="E7" s="142">
        <v>5</v>
      </c>
      <c r="F7" s="142">
        <v>6</v>
      </c>
      <c r="G7" s="142">
        <v>7</v>
      </c>
      <c r="H7" s="142">
        <v>8</v>
      </c>
      <c r="I7" s="142">
        <v>9</v>
      </c>
      <c r="J7" s="142">
        <v>10</v>
      </c>
      <c r="K7" s="142">
        <v>11</v>
      </c>
      <c r="L7" s="142">
        <v>12</v>
      </c>
      <c r="M7" s="142">
        <v>13</v>
      </c>
      <c r="N7" s="142">
        <v>14</v>
      </c>
      <c r="O7" s="142">
        <v>15</v>
      </c>
      <c r="P7" s="142">
        <v>16</v>
      </c>
      <c r="Q7" s="142">
        <v>17</v>
      </c>
      <c r="R7" s="142">
        <v>18</v>
      </c>
      <c r="S7" s="142">
        <v>19</v>
      </c>
      <c r="T7" s="142">
        <v>20</v>
      </c>
      <c r="U7" s="142">
        <v>21</v>
      </c>
      <c r="V7" s="142">
        <v>22</v>
      </c>
      <c r="W7" s="142">
        <v>23</v>
      </c>
    </row>
    <row r="8" ht="32.9" customHeight="1" spans="1:23">
      <c r="A8" s="67"/>
      <c r="B8" s="143"/>
      <c r="C8" s="67" t="s">
        <v>218</v>
      </c>
      <c r="D8" s="67"/>
      <c r="E8" s="67"/>
      <c r="F8" s="67"/>
      <c r="G8" s="67"/>
      <c r="H8" s="67"/>
      <c r="I8" s="44">
        <v>1111016.19</v>
      </c>
      <c r="J8" s="44"/>
      <c r="K8" s="44"/>
      <c r="L8" s="44"/>
      <c r="M8" s="44"/>
      <c r="N8" s="44">
        <v>1111016.19</v>
      </c>
      <c r="O8" s="44"/>
      <c r="P8" s="44"/>
      <c r="Q8" s="44"/>
      <c r="R8" s="44"/>
      <c r="S8" s="44"/>
      <c r="T8" s="44"/>
      <c r="U8" s="44"/>
      <c r="V8" s="44"/>
      <c r="W8" s="44"/>
    </row>
    <row r="9" ht="32.9" customHeight="1" spans="1:23">
      <c r="A9" s="67" t="s">
        <v>219</v>
      </c>
      <c r="B9" s="143" t="s">
        <v>220</v>
      </c>
      <c r="C9" s="67" t="s">
        <v>218</v>
      </c>
      <c r="D9" s="67" t="s">
        <v>64</v>
      </c>
      <c r="E9" s="67" t="s">
        <v>80</v>
      </c>
      <c r="F9" s="67" t="s">
        <v>143</v>
      </c>
      <c r="G9" s="67" t="s">
        <v>182</v>
      </c>
      <c r="H9" s="67" t="s">
        <v>183</v>
      </c>
      <c r="I9" s="44">
        <v>19881.44</v>
      </c>
      <c r="J9" s="44"/>
      <c r="K9" s="44"/>
      <c r="L9" s="44"/>
      <c r="M9" s="44"/>
      <c r="N9" s="44">
        <v>19881.44</v>
      </c>
      <c r="O9" s="44"/>
      <c r="P9" s="44"/>
      <c r="Q9" s="44"/>
      <c r="R9" s="44"/>
      <c r="S9" s="44"/>
      <c r="T9" s="44"/>
      <c r="U9" s="44"/>
      <c r="V9" s="44"/>
      <c r="W9" s="44"/>
    </row>
    <row r="10" ht="32.9" customHeight="1" spans="1:23">
      <c r="A10" s="67" t="s">
        <v>219</v>
      </c>
      <c r="B10" s="143" t="s">
        <v>220</v>
      </c>
      <c r="C10" s="67" t="s">
        <v>218</v>
      </c>
      <c r="D10" s="67" t="s">
        <v>64</v>
      </c>
      <c r="E10" s="67" t="s">
        <v>80</v>
      </c>
      <c r="F10" s="67" t="s">
        <v>143</v>
      </c>
      <c r="G10" s="67" t="s">
        <v>221</v>
      </c>
      <c r="H10" s="67" t="s">
        <v>222</v>
      </c>
      <c r="I10" s="44">
        <v>57217.9</v>
      </c>
      <c r="J10" s="44"/>
      <c r="K10" s="44"/>
      <c r="L10" s="44"/>
      <c r="M10" s="44"/>
      <c r="N10" s="44">
        <v>57217.9</v>
      </c>
      <c r="O10" s="44"/>
      <c r="P10" s="44"/>
      <c r="Q10" s="44"/>
      <c r="R10" s="44"/>
      <c r="S10" s="44"/>
      <c r="T10" s="44"/>
      <c r="U10" s="44"/>
      <c r="V10" s="44"/>
      <c r="W10" s="44"/>
    </row>
    <row r="11" ht="32.9" customHeight="1" spans="1:23">
      <c r="A11" s="67" t="s">
        <v>219</v>
      </c>
      <c r="B11" s="143" t="s">
        <v>220</v>
      </c>
      <c r="C11" s="67" t="s">
        <v>218</v>
      </c>
      <c r="D11" s="67" t="s">
        <v>64</v>
      </c>
      <c r="E11" s="67" t="s">
        <v>80</v>
      </c>
      <c r="F11" s="67" t="s">
        <v>143</v>
      </c>
      <c r="G11" s="67" t="s">
        <v>223</v>
      </c>
      <c r="H11" s="67" t="s">
        <v>224</v>
      </c>
      <c r="I11" s="44">
        <v>36896.97</v>
      </c>
      <c r="J11" s="44"/>
      <c r="K11" s="44"/>
      <c r="L11" s="44"/>
      <c r="M11" s="44"/>
      <c r="N11" s="44">
        <v>36896.97</v>
      </c>
      <c r="O11" s="44"/>
      <c r="P11" s="44"/>
      <c r="Q11" s="44"/>
      <c r="R11" s="44"/>
      <c r="S11" s="44"/>
      <c r="T11" s="44"/>
      <c r="U11" s="44"/>
      <c r="V11" s="44"/>
      <c r="W11" s="44"/>
    </row>
    <row r="12" ht="32.9" customHeight="1" spans="1:23">
      <c r="A12" s="67" t="s">
        <v>219</v>
      </c>
      <c r="B12" s="143" t="s">
        <v>220</v>
      </c>
      <c r="C12" s="67" t="s">
        <v>218</v>
      </c>
      <c r="D12" s="67" t="s">
        <v>64</v>
      </c>
      <c r="E12" s="67" t="s">
        <v>80</v>
      </c>
      <c r="F12" s="67" t="s">
        <v>143</v>
      </c>
      <c r="G12" s="67" t="s">
        <v>225</v>
      </c>
      <c r="H12" s="67" t="s">
        <v>226</v>
      </c>
      <c r="I12" s="44">
        <v>7480</v>
      </c>
      <c r="J12" s="44"/>
      <c r="K12" s="44"/>
      <c r="L12" s="44"/>
      <c r="M12" s="44"/>
      <c r="N12" s="44">
        <v>7480</v>
      </c>
      <c r="O12" s="44"/>
      <c r="P12" s="44"/>
      <c r="Q12" s="44"/>
      <c r="R12" s="44"/>
      <c r="S12" s="44"/>
      <c r="T12" s="44"/>
      <c r="U12" s="44"/>
      <c r="V12" s="44"/>
      <c r="W12" s="44"/>
    </row>
    <row r="13" ht="32.9" customHeight="1" spans="1:23">
      <c r="A13" s="67" t="s">
        <v>219</v>
      </c>
      <c r="B13" s="143" t="s">
        <v>220</v>
      </c>
      <c r="C13" s="67" t="s">
        <v>218</v>
      </c>
      <c r="D13" s="67" t="s">
        <v>64</v>
      </c>
      <c r="E13" s="67" t="s">
        <v>80</v>
      </c>
      <c r="F13" s="67" t="s">
        <v>143</v>
      </c>
      <c r="G13" s="67" t="s">
        <v>205</v>
      </c>
      <c r="H13" s="67" t="s">
        <v>204</v>
      </c>
      <c r="I13" s="44">
        <v>818406.6</v>
      </c>
      <c r="J13" s="44"/>
      <c r="K13" s="44"/>
      <c r="L13" s="44"/>
      <c r="M13" s="44"/>
      <c r="N13" s="44">
        <v>818406.6</v>
      </c>
      <c r="O13" s="44"/>
      <c r="P13" s="44"/>
      <c r="Q13" s="44"/>
      <c r="R13" s="44"/>
      <c r="S13" s="44"/>
      <c r="T13" s="44"/>
      <c r="U13" s="44"/>
      <c r="V13" s="44"/>
      <c r="W13" s="44"/>
    </row>
    <row r="14" ht="32.9" customHeight="1" spans="1:23">
      <c r="A14" s="67" t="s">
        <v>219</v>
      </c>
      <c r="B14" s="143" t="s">
        <v>220</v>
      </c>
      <c r="C14" s="67" t="s">
        <v>218</v>
      </c>
      <c r="D14" s="67" t="s">
        <v>64</v>
      </c>
      <c r="E14" s="67" t="s">
        <v>80</v>
      </c>
      <c r="F14" s="67" t="s">
        <v>143</v>
      </c>
      <c r="G14" s="67" t="s">
        <v>227</v>
      </c>
      <c r="H14" s="67" t="s">
        <v>228</v>
      </c>
      <c r="I14" s="44">
        <v>21054.28</v>
      </c>
      <c r="J14" s="44"/>
      <c r="K14" s="44"/>
      <c r="L14" s="44"/>
      <c r="M14" s="44"/>
      <c r="N14" s="44">
        <v>21054.28</v>
      </c>
      <c r="O14" s="44"/>
      <c r="P14" s="44"/>
      <c r="Q14" s="44"/>
      <c r="R14" s="44"/>
      <c r="S14" s="44"/>
      <c r="T14" s="44"/>
      <c r="U14" s="44"/>
      <c r="V14" s="44"/>
      <c r="W14" s="44"/>
    </row>
    <row r="15" ht="32.9" customHeight="1" spans="1:23">
      <c r="A15" s="67" t="s">
        <v>219</v>
      </c>
      <c r="B15" s="143" t="s">
        <v>220</v>
      </c>
      <c r="C15" s="67" t="s">
        <v>218</v>
      </c>
      <c r="D15" s="67" t="s">
        <v>64</v>
      </c>
      <c r="E15" s="67" t="s">
        <v>80</v>
      </c>
      <c r="F15" s="67" t="s">
        <v>143</v>
      </c>
      <c r="G15" s="67" t="s">
        <v>184</v>
      </c>
      <c r="H15" s="67" t="s">
        <v>185</v>
      </c>
      <c r="I15" s="44">
        <v>23230.06</v>
      </c>
      <c r="J15" s="44"/>
      <c r="K15" s="44"/>
      <c r="L15" s="44"/>
      <c r="M15" s="44"/>
      <c r="N15" s="44">
        <v>23230.06</v>
      </c>
      <c r="O15" s="44"/>
      <c r="P15" s="44"/>
      <c r="Q15" s="44"/>
      <c r="R15" s="44"/>
      <c r="S15" s="44"/>
      <c r="T15" s="44"/>
      <c r="U15" s="44"/>
      <c r="V15" s="44"/>
      <c r="W15" s="44"/>
    </row>
    <row r="16" ht="32.9" customHeight="1" spans="1:23">
      <c r="A16" s="67" t="s">
        <v>219</v>
      </c>
      <c r="B16" s="143" t="s">
        <v>220</v>
      </c>
      <c r="C16" s="67" t="s">
        <v>218</v>
      </c>
      <c r="D16" s="67" t="s">
        <v>64</v>
      </c>
      <c r="E16" s="67" t="s">
        <v>80</v>
      </c>
      <c r="F16" s="67" t="s">
        <v>143</v>
      </c>
      <c r="G16" s="67" t="s">
        <v>229</v>
      </c>
      <c r="H16" s="67" t="s">
        <v>230</v>
      </c>
      <c r="I16" s="44">
        <v>126848.94</v>
      </c>
      <c r="J16" s="44"/>
      <c r="K16" s="44"/>
      <c r="L16" s="44"/>
      <c r="M16" s="44"/>
      <c r="N16" s="44">
        <v>126848.94</v>
      </c>
      <c r="O16" s="44"/>
      <c r="P16" s="44"/>
      <c r="Q16" s="44"/>
      <c r="R16" s="44"/>
      <c r="S16" s="44"/>
      <c r="T16" s="44"/>
      <c r="U16" s="44"/>
      <c r="V16" s="44"/>
      <c r="W16" s="44"/>
    </row>
    <row r="17" ht="32.9" customHeight="1" spans="1:23">
      <c r="A17" s="67"/>
      <c r="B17" s="67"/>
      <c r="C17" s="67" t="s">
        <v>231</v>
      </c>
      <c r="D17" s="67"/>
      <c r="E17" s="67"/>
      <c r="F17" s="67"/>
      <c r="G17" s="67"/>
      <c r="H17" s="67"/>
      <c r="I17" s="44">
        <v>100000</v>
      </c>
      <c r="J17" s="44">
        <v>100000</v>
      </c>
      <c r="K17" s="44">
        <v>100000</v>
      </c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</row>
    <row r="18" ht="32.9" customHeight="1" spans="1:23">
      <c r="A18" s="67" t="s">
        <v>219</v>
      </c>
      <c r="B18" s="143" t="s">
        <v>232</v>
      </c>
      <c r="C18" s="67" t="s">
        <v>231</v>
      </c>
      <c r="D18" s="67" t="s">
        <v>64</v>
      </c>
      <c r="E18" s="67" t="s">
        <v>80</v>
      </c>
      <c r="F18" s="67" t="s">
        <v>143</v>
      </c>
      <c r="G18" s="67" t="s">
        <v>221</v>
      </c>
      <c r="H18" s="67" t="s">
        <v>222</v>
      </c>
      <c r="I18" s="44">
        <v>70003.01</v>
      </c>
      <c r="J18" s="44">
        <v>70003.01</v>
      </c>
      <c r="K18" s="44">
        <v>70003.01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  <row r="19" ht="32.9" customHeight="1" spans="1:23">
      <c r="A19" s="67" t="s">
        <v>219</v>
      </c>
      <c r="B19" s="143" t="s">
        <v>232</v>
      </c>
      <c r="C19" s="67" t="s">
        <v>231</v>
      </c>
      <c r="D19" s="67" t="s">
        <v>64</v>
      </c>
      <c r="E19" s="67" t="s">
        <v>80</v>
      </c>
      <c r="F19" s="67" t="s">
        <v>143</v>
      </c>
      <c r="G19" s="67" t="s">
        <v>223</v>
      </c>
      <c r="H19" s="67" t="s">
        <v>224</v>
      </c>
      <c r="I19" s="44">
        <v>29996.99</v>
      </c>
      <c r="J19" s="44">
        <v>29996.99</v>
      </c>
      <c r="K19" s="44">
        <v>29996.99</v>
      </c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</row>
    <row r="20" ht="32.9" customHeight="1" spans="1:23">
      <c r="A20" s="67"/>
      <c r="B20" s="67"/>
      <c r="C20" s="67" t="s">
        <v>233</v>
      </c>
      <c r="D20" s="67"/>
      <c r="E20" s="67"/>
      <c r="F20" s="67"/>
      <c r="G20" s="67"/>
      <c r="H20" s="67"/>
      <c r="I20" s="44">
        <v>118762.15</v>
      </c>
      <c r="J20" s="44"/>
      <c r="K20" s="44"/>
      <c r="L20" s="44"/>
      <c r="M20" s="44"/>
      <c r="N20" s="44">
        <v>118762.15</v>
      </c>
      <c r="O20" s="44"/>
      <c r="P20" s="44"/>
      <c r="Q20" s="44"/>
      <c r="R20" s="44"/>
      <c r="S20" s="44"/>
      <c r="T20" s="44"/>
      <c r="U20" s="44"/>
      <c r="V20" s="44"/>
      <c r="W20" s="44"/>
    </row>
    <row r="21" ht="32.9" customHeight="1" spans="1:23">
      <c r="A21" s="67" t="s">
        <v>234</v>
      </c>
      <c r="B21" s="143" t="s">
        <v>235</v>
      </c>
      <c r="C21" s="67" t="s">
        <v>233</v>
      </c>
      <c r="D21" s="67" t="s">
        <v>64</v>
      </c>
      <c r="E21" s="67" t="s">
        <v>80</v>
      </c>
      <c r="F21" s="67" t="s">
        <v>143</v>
      </c>
      <c r="G21" s="67" t="s">
        <v>221</v>
      </c>
      <c r="H21" s="67" t="s">
        <v>222</v>
      </c>
      <c r="I21" s="44">
        <v>29997</v>
      </c>
      <c r="J21" s="44"/>
      <c r="K21" s="44"/>
      <c r="L21" s="44"/>
      <c r="M21" s="44"/>
      <c r="N21" s="44">
        <v>29997</v>
      </c>
      <c r="O21" s="44"/>
      <c r="P21" s="44"/>
      <c r="Q21" s="44"/>
      <c r="R21" s="44"/>
      <c r="S21" s="44"/>
      <c r="T21" s="44"/>
      <c r="U21" s="44"/>
      <c r="V21" s="44"/>
      <c r="W21" s="44"/>
    </row>
    <row r="22" ht="32.9" customHeight="1" spans="1:23">
      <c r="A22" s="67" t="s">
        <v>234</v>
      </c>
      <c r="B22" s="143" t="s">
        <v>235</v>
      </c>
      <c r="C22" s="67" t="s">
        <v>233</v>
      </c>
      <c r="D22" s="67" t="s">
        <v>64</v>
      </c>
      <c r="E22" s="67" t="s">
        <v>80</v>
      </c>
      <c r="F22" s="67" t="s">
        <v>143</v>
      </c>
      <c r="G22" s="67" t="s">
        <v>223</v>
      </c>
      <c r="H22" s="67" t="s">
        <v>224</v>
      </c>
      <c r="I22" s="44">
        <v>50003</v>
      </c>
      <c r="J22" s="44"/>
      <c r="K22" s="44"/>
      <c r="L22" s="44"/>
      <c r="M22" s="44"/>
      <c r="N22" s="44">
        <v>50003</v>
      </c>
      <c r="O22" s="44"/>
      <c r="P22" s="44"/>
      <c r="Q22" s="44"/>
      <c r="R22" s="44"/>
      <c r="S22" s="44"/>
      <c r="T22" s="44"/>
      <c r="U22" s="44"/>
      <c r="V22" s="44"/>
      <c r="W22" s="44"/>
    </row>
    <row r="23" ht="32.9" customHeight="1" spans="1:23">
      <c r="A23" s="67" t="s">
        <v>234</v>
      </c>
      <c r="B23" s="143" t="s">
        <v>235</v>
      </c>
      <c r="C23" s="67" t="s">
        <v>233</v>
      </c>
      <c r="D23" s="67" t="s">
        <v>64</v>
      </c>
      <c r="E23" s="67" t="s">
        <v>80</v>
      </c>
      <c r="F23" s="67" t="s">
        <v>143</v>
      </c>
      <c r="G23" s="67" t="s">
        <v>227</v>
      </c>
      <c r="H23" s="67" t="s">
        <v>228</v>
      </c>
      <c r="I23" s="44">
        <v>38762.15</v>
      </c>
      <c r="J23" s="44"/>
      <c r="K23" s="44"/>
      <c r="L23" s="44"/>
      <c r="M23" s="44"/>
      <c r="N23" s="44">
        <v>38762.15</v>
      </c>
      <c r="O23" s="44"/>
      <c r="P23" s="44"/>
      <c r="Q23" s="44"/>
      <c r="R23" s="44"/>
      <c r="S23" s="44"/>
      <c r="T23" s="44"/>
      <c r="U23" s="44"/>
      <c r="V23" s="44"/>
      <c r="W23" s="44"/>
    </row>
    <row r="24" ht="32.9" customHeight="1" spans="1:23">
      <c r="A24" s="67"/>
      <c r="B24" s="67"/>
      <c r="C24" s="67" t="s">
        <v>236</v>
      </c>
      <c r="D24" s="67"/>
      <c r="E24" s="67"/>
      <c r="F24" s="67"/>
      <c r="G24" s="67"/>
      <c r="H24" s="67"/>
      <c r="I24" s="44">
        <v>614000</v>
      </c>
      <c r="J24" s="44"/>
      <c r="K24" s="44"/>
      <c r="L24" s="44"/>
      <c r="M24" s="44"/>
      <c r="N24" s="44">
        <v>614000</v>
      </c>
      <c r="O24" s="44"/>
      <c r="P24" s="44"/>
      <c r="Q24" s="44"/>
      <c r="R24" s="44"/>
      <c r="S24" s="44"/>
      <c r="T24" s="44"/>
      <c r="U24" s="44"/>
      <c r="V24" s="44"/>
      <c r="W24" s="44"/>
    </row>
    <row r="25" ht="32.9" customHeight="1" spans="1:23">
      <c r="A25" s="67" t="s">
        <v>234</v>
      </c>
      <c r="B25" s="143" t="s">
        <v>237</v>
      </c>
      <c r="C25" s="67" t="s">
        <v>236</v>
      </c>
      <c r="D25" s="67" t="s">
        <v>64</v>
      </c>
      <c r="E25" s="67" t="s">
        <v>80</v>
      </c>
      <c r="F25" s="67" t="s">
        <v>143</v>
      </c>
      <c r="G25" s="67" t="s">
        <v>229</v>
      </c>
      <c r="H25" s="67" t="s">
        <v>230</v>
      </c>
      <c r="I25" s="44">
        <v>579000</v>
      </c>
      <c r="J25" s="44"/>
      <c r="K25" s="44"/>
      <c r="L25" s="44"/>
      <c r="M25" s="44"/>
      <c r="N25" s="44">
        <v>579000</v>
      </c>
      <c r="O25" s="44"/>
      <c r="P25" s="44"/>
      <c r="Q25" s="44"/>
      <c r="R25" s="44"/>
      <c r="S25" s="44"/>
      <c r="T25" s="44"/>
      <c r="U25" s="44"/>
      <c r="V25" s="44"/>
      <c r="W25" s="44"/>
    </row>
    <row r="26" ht="32.9" customHeight="1" spans="1:23">
      <c r="A26" s="67" t="s">
        <v>234</v>
      </c>
      <c r="B26" s="143" t="s">
        <v>237</v>
      </c>
      <c r="C26" s="67" t="s">
        <v>236</v>
      </c>
      <c r="D26" s="67" t="s">
        <v>64</v>
      </c>
      <c r="E26" s="67" t="s">
        <v>80</v>
      </c>
      <c r="F26" s="67" t="s">
        <v>143</v>
      </c>
      <c r="G26" s="67" t="s">
        <v>238</v>
      </c>
      <c r="H26" s="67" t="s">
        <v>239</v>
      </c>
      <c r="I26" s="44">
        <v>35000</v>
      </c>
      <c r="J26" s="44"/>
      <c r="K26" s="44"/>
      <c r="L26" s="44"/>
      <c r="M26" s="44"/>
      <c r="N26" s="44">
        <v>35000</v>
      </c>
      <c r="O26" s="44"/>
      <c r="P26" s="44"/>
      <c r="Q26" s="44"/>
      <c r="R26" s="44"/>
      <c r="S26" s="44"/>
      <c r="T26" s="44"/>
      <c r="U26" s="44"/>
      <c r="V26" s="44"/>
      <c r="W26" s="44"/>
    </row>
    <row r="27" ht="32.9" customHeight="1" spans="1:23">
      <c r="A27" s="67"/>
      <c r="B27" s="67"/>
      <c r="C27" s="67" t="s">
        <v>240</v>
      </c>
      <c r="D27" s="67"/>
      <c r="E27" s="67"/>
      <c r="F27" s="67"/>
      <c r="G27" s="67"/>
      <c r="H27" s="67"/>
      <c r="I27" s="44">
        <v>68288</v>
      </c>
      <c r="J27" s="44"/>
      <c r="K27" s="44"/>
      <c r="L27" s="44"/>
      <c r="M27" s="44"/>
      <c r="N27" s="44">
        <v>68288</v>
      </c>
      <c r="O27" s="44"/>
      <c r="P27" s="44"/>
      <c r="Q27" s="44"/>
      <c r="R27" s="44"/>
      <c r="S27" s="44"/>
      <c r="T27" s="44"/>
      <c r="U27" s="44"/>
      <c r="V27" s="44"/>
      <c r="W27" s="44"/>
    </row>
    <row r="28" ht="32.9" customHeight="1" spans="1:23">
      <c r="A28" s="67" t="s">
        <v>234</v>
      </c>
      <c r="B28" s="143" t="s">
        <v>241</v>
      </c>
      <c r="C28" s="67" t="s">
        <v>240</v>
      </c>
      <c r="D28" s="67" t="s">
        <v>64</v>
      </c>
      <c r="E28" s="67" t="s">
        <v>80</v>
      </c>
      <c r="F28" s="67" t="s">
        <v>143</v>
      </c>
      <c r="G28" s="67" t="s">
        <v>182</v>
      </c>
      <c r="H28" s="67" t="s">
        <v>183</v>
      </c>
      <c r="I28" s="44">
        <v>45110</v>
      </c>
      <c r="J28" s="44"/>
      <c r="K28" s="44"/>
      <c r="L28" s="44"/>
      <c r="M28" s="44"/>
      <c r="N28" s="44">
        <v>45110</v>
      </c>
      <c r="O28" s="44"/>
      <c r="P28" s="44"/>
      <c r="Q28" s="44"/>
      <c r="R28" s="44"/>
      <c r="S28" s="44"/>
      <c r="T28" s="44"/>
      <c r="U28" s="44"/>
      <c r="V28" s="44"/>
      <c r="W28" s="44"/>
    </row>
    <row r="29" ht="32.9" customHeight="1" spans="1:23">
      <c r="A29" s="67" t="s">
        <v>234</v>
      </c>
      <c r="B29" s="143" t="s">
        <v>241</v>
      </c>
      <c r="C29" s="67" t="s">
        <v>240</v>
      </c>
      <c r="D29" s="67" t="s">
        <v>64</v>
      </c>
      <c r="E29" s="67" t="s">
        <v>80</v>
      </c>
      <c r="F29" s="67" t="s">
        <v>143</v>
      </c>
      <c r="G29" s="67" t="s">
        <v>184</v>
      </c>
      <c r="H29" s="67" t="s">
        <v>185</v>
      </c>
      <c r="I29" s="44">
        <v>23178</v>
      </c>
      <c r="J29" s="44"/>
      <c r="K29" s="44"/>
      <c r="L29" s="44"/>
      <c r="M29" s="44"/>
      <c r="N29" s="44">
        <v>23178</v>
      </c>
      <c r="O29" s="44"/>
      <c r="P29" s="44"/>
      <c r="Q29" s="44"/>
      <c r="R29" s="44"/>
      <c r="S29" s="44"/>
      <c r="T29" s="44"/>
      <c r="U29" s="44"/>
      <c r="V29" s="44"/>
      <c r="W29" s="44"/>
    </row>
    <row r="30" ht="18.75" customHeight="1" spans="1:23">
      <c r="A30" s="45" t="s">
        <v>242</v>
      </c>
      <c r="B30" s="46"/>
      <c r="C30" s="46"/>
      <c r="D30" s="46"/>
      <c r="E30" s="46"/>
      <c r="F30" s="46"/>
      <c r="G30" s="46"/>
      <c r="H30" s="47"/>
      <c r="I30" s="44">
        <v>2012066.34</v>
      </c>
      <c r="J30" s="44">
        <v>100000</v>
      </c>
      <c r="K30" s="44">
        <v>100000</v>
      </c>
      <c r="L30" s="44"/>
      <c r="M30" s="44"/>
      <c r="N30" s="44">
        <v>1912066.34</v>
      </c>
      <c r="O30" s="44"/>
      <c r="P30" s="44"/>
      <c r="Q30" s="44"/>
      <c r="R30" s="44"/>
      <c r="S30" s="44"/>
      <c r="T30" s="44"/>
      <c r="U30" s="44"/>
      <c r="V30" s="44"/>
      <c r="W30" s="44"/>
    </row>
  </sheetData>
  <mergeCells count="28">
    <mergeCell ref="A2:W2"/>
    <mergeCell ref="A3:I3"/>
    <mergeCell ref="J4:M4"/>
    <mergeCell ref="N4:P4"/>
    <mergeCell ref="R4:W4"/>
    <mergeCell ref="J5:K5"/>
    <mergeCell ref="A30:H3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1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3" width="17.1759259259259" customWidth="1"/>
    <col min="4" max="4" width="21.0277777777778" customWidth="1"/>
    <col min="5" max="5" width="23.5740740740741" customWidth="1"/>
    <col min="6" max="6" width="11.2777777777778" customWidth="1"/>
    <col min="7" max="7" width="10.3148148148148" customWidth="1"/>
    <col min="8" max="8" width="9.31481481481481" customWidth="1"/>
    <col min="9" max="9" width="13.4259259259259" customWidth="1"/>
    <col min="10" max="10" width="27.4537037037037" customWidth="1"/>
  </cols>
  <sheetData>
    <row r="1" customHeight="1" spans="10:10">
      <c r="J1" s="139" t="s">
        <v>243</v>
      </c>
    </row>
    <row r="2" ht="28.5" customHeight="1" spans="1:10">
      <c r="A2" s="138" t="s">
        <v>244</v>
      </c>
      <c r="B2" s="31"/>
      <c r="C2" s="31"/>
      <c r="D2" s="31"/>
      <c r="E2" s="31"/>
      <c r="F2" s="100"/>
      <c r="G2" s="31"/>
      <c r="H2" s="100"/>
      <c r="I2" s="100"/>
      <c r="J2" s="31"/>
    </row>
    <row r="3" ht="15" customHeight="1" spans="1:1">
      <c r="A3" s="5" t="str">
        <f>"单位名称："&amp;"玉溪市博物馆"</f>
        <v>单位名称：玉溪市博物馆</v>
      </c>
    </row>
    <row r="4" ht="14.25" customHeight="1" spans="1:10">
      <c r="A4" s="66" t="s">
        <v>245</v>
      </c>
      <c r="B4" s="66" t="s">
        <v>246</v>
      </c>
      <c r="C4" s="66" t="s">
        <v>247</v>
      </c>
      <c r="D4" s="66" t="s">
        <v>248</v>
      </c>
      <c r="E4" s="66" t="s">
        <v>249</v>
      </c>
      <c r="F4" s="53" t="s">
        <v>250</v>
      </c>
      <c r="G4" s="66" t="s">
        <v>251</v>
      </c>
      <c r="H4" s="53" t="s">
        <v>252</v>
      </c>
      <c r="I4" s="53" t="s">
        <v>253</v>
      </c>
      <c r="J4" s="66" t="s">
        <v>254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53">
        <v>6</v>
      </c>
      <c r="G5" s="66">
        <v>7</v>
      </c>
      <c r="H5" s="53">
        <v>8</v>
      </c>
      <c r="I5" s="53">
        <v>9</v>
      </c>
      <c r="J5" s="66">
        <v>10</v>
      </c>
    </row>
    <row r="6" ht="15" customHeight="1" spans="1:10">
      <c r="A6" s="67" t="s">
        <v>64</v>
      </c>
      <c r="B6" s="68"/>
      <c r="C6" s="68"/>
      <c r="D6" s="68"/>
      <c r="E6" s="69"/>
      <c r="F6" s="70"/>
      <c r="G6" s="69"/>
      <c r="H6" s="70"/>
      <c r="I6" s="70"/>
      <c r="J6" s="69"/>
    </row>
    <row r="7" ht="33.75" customHeight="1" spans="1:10">
      <c r="A7" s="67" t="s">
        <v>231</v>
      </c>
      <c r="B7" s="67" t="s">
        <v>255</v>
      </c>
      <c r="C7" s="67" t="s">
        <v>256</v>
      </c>
      <c r="D7" s="67" t="s">
        <v>257</v>
      </c>
      <c r="E7" s="67" t="s">
        <v>258</v>
      </c>
      <c r="F7" s="67" t="s">
        <v>259</v>
      </c>
      <c r="G7" s="42" t="s">
        <v>260</v>
      </c>
      <c r="H7" s="67" t="s">
        <v>261</v>
      </c>
      <c r="I7" s="67" t="s">
        <v>262</v>
      </c>
      <c r="J7" s="67" t="s">
        <v>263</v>
      </c>
    </row>
    <row r="8" ht="33.75" customHeight="1" spans="1:10">
      <c r="A8" s="67" t="s">
        <v>231</v>
      </c>
      <c r="B8" s="67" t="s">
        <v>255</v>
      </c>
      <c r="C8" s="67" t="s">
        <v>256</v>
      </c>
      <c r="D8" s="67" t="s">
        <v>264</v>
      </c>
      <c r="E8" s="67" t="s">
        <v>265</v>
      </c>
      <c r="F8" s="67" t="s">
        <v>266</v>
      </c>
      <c r="G8" s="42" t="s">
        <v>267</v>
      </c>
      <c r="H8" s="67" t="s">
        <v>268</v>
      </c>
      <c r="I8" s="67" t="s">
        <v>262</v>
      </c>
      <c r="J8" s="67" t="s">
        <v>269</v>
      </c>
    </row>
    <row r="9" ht="33.75" customHeight="1" spans="1:10">
      <c r="A9" s="67" t="s">
        <v>231</v>
      </c>
      <c r="B9" s="67" t="s">
        <v>255</v>
      </c>
      <c r="C9" s="67" t="s">
        <v>256</v>
      </c>
      <c r="D9" s="67" t="s">
        <v>270</v>
      </c>
      <c r="E9" s="67" t="s">
        <v>271</v>
      </c>
      <c r="F9" s="67" t="s">
        <v>259</v>
      </c>
      <c r="G9" s="42" t="s">
        <v>272</v>
      </c>
      <c r="H9" s="67" t="s">
        <v>273</v>
      </c>
      <c r="I9" s="67" t="s">
        <v>262</v>
      </c>
      <c r="J9" s="67" t="s">
        <v>274</v>
      </c>
    </row>
    <row r="10" ht="33.75" customHeight="1" spans="1:10">
      <c r="A10" s="67" t="s">
        <v>231</v>
      </c>
      <c r="B10" s="67" t="s">
        <v>255</v>
      </c>
      <c r="C10" s="67" t="s">
        <v>275</v>
      </c>
      <c r="D10" s="67" t="s">
        <v>276</v>
      </c>
      <c r="E10" s="67" t="s">
        <v>277</v>
      </c>
      <c r="F10" s="67" t="s">
        <v>259</v>
      </c>
      <c r="G10" s="42" t="s">
        <v>137</v>
      </c>
      <c r="H10" s="67" t="s">
        <v>278</v>
      </c>
      <c r="I10" s="67" t="s">
        <v>262</v>
      </c>
      <c r="J10" s="67" t="s">
        <v>279</v>
      </c>
    </row>
    <row r="11" ht="33.75" customHeight="1" spans="1:10">
      <c r="A11" s="67" t="s">
        <v>231</v>
      </c>
      <c r="B11" s="67" t="s">
        <v>255</v>
      </c>
      <c r="C11" s="67" t="s">
        <v>280</v>
      </c>
      <c r="D11" s="67" t="s">
        <v>281</v>
      </c>
      <c r="E11" s="67" t="s">
        <v>282</v>
      </c>
      <c r="F11" s="67" t="s">
        <v>259</v>
      </c>
      <c r="G11" s="42" t="s">
        <v>283</v>
      </c>
      <c r="H11" s="67" t="s">
        <v>268</v>
      </c>
      <c r="I11" s="67" t="s">
        <v>262</v>
      </c>
      <c r="J11" s="67" t="s">
        <v>284</v>
      </c>
    </row>
  </sheetData>
  <mergeCells count="4">
    <mergeCell ref="A2:J2"/>
    <mergeCell ref="A3:H3"/>
    <mergeCell ref="A7:A11"/>
    <mergeCell ref="B7:B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2026-02-06T03:36:32Z</dcterms:created>
  <dcterms:modified xsi:type="dcterms:W3CDTF">2026-02-06T03:42:55Z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9C12B0DA653849F29123B3B8286C68EB</vt:lpwstr>
  </property>
  <property fmtid="{D5CDD505-2E9C-101B-9397-08002B2CF9AE}" pid="3" name="KSOProductBuildVer">
    <vt:lpwstr>2052-11.8.2.12089</vt:lpwstr>
  </property>
</Properties>
</file>