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6" hidden="1">部门基本支出预算表04!$A$7:$W$69</definedName>
    <definedName name="_xlnm._FilterDatabase" localSheetId="7" hidden="1">'部门项目支出预算表05-1'!$A$7:$W$58</definedName>
  </definedNames>
  <calcPr calcId="144525"/>
</workbook>
</file>

<file path=xl/sharedStrings.xml><?xml version="1.0" encoding="utf-8"?>
<sst xmlns="http://schemas.openxmlformats.org/spreadsheetml/2006/main" count="3036" uniqueCount="628">
  <si>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</si>
  <si>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</si>
  <si>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</si>
  <si>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</si>
  <si>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</si>
  <si>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</si>
  <si>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</si>
  <si>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</si>
  <si>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</si>
  <si>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</si>
  <si>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</si>
  <si>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</si>
  <si>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</si>
  <si>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</si>
  <si>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</si>
  <si>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</si>
  <si>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</si>
  <si>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</si>
  <si>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</si>
  <si>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</si>
  <si>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</si>
  <si>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</si>
  <si>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</si>
  <si>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</si>
  <si>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</si>
  <si>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</si>
  <si>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</si>
  <si>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</si>
  <si>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</si>
  <si>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</si>
  <si>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</si>
  <si>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</si>
  <si>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</si>
  <si>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</si>
  <si>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</si>
  <si>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</si>
  <si>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</si>
  <si>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</si>
  <si>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</si>
  <si>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</si>
  <si>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</si>
  <si>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</si>
  <si>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</si>
  <si>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</si>
  <si>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</si>
  <si>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</si>
  <si>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</si>
  <si>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</si>
  <si>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</si>
  <si>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</si>
  <si>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</si>
  <si>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</si>
  <si>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</si>
  <si>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t>
  </si>
  <si>
    <t>11</t>
  </si>
  <si>
    <t>12</t>
  </si>
  <si>
    <t>13</t>
  </si>
  <si>
    <t>14</t>
  </si>
  <si>
    <t>15</t>
  </si>
  <si>
    <t>16</t>
  </si>
  <si>
    <t>17</t>
  </si>
  <si>
    <t>18</t>
  </si>
  <si>
    <t>19</t>
  </si>
  <si>
    <t>131001</t>
  </si>
  <si>
    <t>玉溪市卫生健康委员会</t>
  </si>
  <si>
    <t>预算01-3表</t>
  </si>
  <si>
    <t>2026年部门支出预算表</t>
  </si>
  <si>
    <t>科目编码</t>
  </si>
  <si>
    <t>科目名称</t>
  </si>
  <si>
    <t>财政专户管理的支出</t>
  </si>
  <si>
    <t>单位自有资金</t>
  </si>
  <si>
    <t>基本支出</t>
  </si>
  <si>
    <t>项目支出</t>
  </si>
  <si>
    <t>事业支出</t>
  </si>
  <si>
    <t>事业单位
经营支出</t>
  </si>
  <si>
    <t>上级补助支出</t>
  </si>
  <si>
    <t>附属单位补助支出</t>
  </si>
  <si>
    <t>其他支出</t>
  </si>
  <si>
    <t>208</t>
  </si>
  <si>
    <t>20805</t>
  </si>
  <si>
    <t>2080501</t>
  </si>
  <si>
    <t>2080505</t>
  </si>
  <si>
    <t>2080506</t>
  </si>
  <si>
    <t>210</t>
  </si>
  <si>
    <t>21001</t>
  </si>
  <si>
    <t>2100101</t>
  </si>
  <si>
    <t>2100102</t>
  </si>
  <si>
    <t>2100103</t>
  </si>
  <si>
    <t>2100199</t>
  </si>
  <si>
    <t>21002</t>
  </si>
  <si>
    <t>2100299</t>
  </si>
  <si>
    <t>21003</t>
  </si>
  <si>
    <t>2100399</t>
  </si>
  <si>
    <t>21004</t>
  </si>
  <si>
    <t>2100408</t>
  </si>
  <si>
    <t>2100409</t>
  </si>
  <si>
    <t>21007</t>
  </si>
  <si>
    <t>2100717</t>
  </si>
  <si>
    <t>21011</t>
  </si>
  <si>
    <t>2101101</t>
  </si>
  <si>
    <t>2101102</t>
  </si>
  <si>
    <t>2101103</t>
  </si>
  <si>
    <t>2101199</t>
  </si>
  <si>
    <t>21099</t>
  </si>
  <si>
    <t>2109999</t>
  </si>
  <si>
    <t>221</t>
  </si>
  <si>
    <t>22102</t>
  </si>
  <si>
    <t>2210201</t>
  </si>
  <si>
    <t>2210203</t>
  </si>
  <si>
    <t>230</t>
  </si>
  <si>
    <t>23002</t>
  </si>
  <si>
    <t>2300249</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</si>
  <si>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</si>
  <si>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</si>
  <si>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</si>
  <si>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</si>
  <si>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</si>
  <si>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</si>
  <si>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</si>
  <si>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</si>
  <si>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</si>
  <si>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</si>
  <si>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</si>
  <si>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</si>
  <si>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</si>
  <si>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</si>
  <si>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</si>
  <si>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</si>
  <si>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</si>
  <si>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</si>
  <si>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</si>
  <si>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</si>
  <si>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公务用车购置</t>
  </si>
  <si>
    <t>公务用车运行费</t>
  </si>
  <si>
    <t>公务接待费</t>
  </si>
  <si>
    <t>预算04表</t>
  </si>
  <si>
    <t>2026年部门基本支出预算表</t>
  </si>
  <si>
    <t>2025年初预算项目初选表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</si>
  <si>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</si>
  <si>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</si>
  <si>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</si>
  <si>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</si>
  <si>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</si>
  <si>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</si>
  <si>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</si>
  <si>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</si>
  <si>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</si>
  <si>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</si>
  <si>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</si>
  <si>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</si>
  <si>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</si>
  <si>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</si>
  <si>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</si>
  <si>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20</t>
  </si>
  <si>
    <t>21</t>
  </si>
  <si>
    <t>22</t>
  </si>
  <si>
    <t>23</t>
  </si>
  <si>
    <t>530400210000000627846</t>
  </si>
  <si>
    <t>行政人员工资支出</t>
  </si>
  <si>
    <t>行政运行</t>
  </si>
  <si>
    <t>30101</t>
  </si>
  <si>
    <t>基本工资</t>
  </si>
  <si>
    <t>30102</t>
  </si>
  <si>
    <t>津贴补贴</t>
  </si>
  <si>
    <t>购房补贴</t>
  </si>
  <si>
    <t>530400210000000627847</t>
  </si>
  <si>
    <t>事业人员工资支出</t>
  </si>
  <si>
    <t>30107</t>
  </si>
  <si>
    <t>绩效工资</t>
  </si>
  <si>
    <t>机关服务</t>
  </si>
  <si>
    <t>530400210000000627848</t>
  </si>
  <si>
    <t>社会保障缴费</t>
  </si>
  <si>
    <t>机关事业单位基本养老保险缴费支出</t>
  </si>
  <si>
    <t>30108</t>
  </si>
  <si>
    <t>机关事业单位基本养老保险缴费</t>
  </si>
  <si>
    <t>30112</t>
  </si>
  <si>
    <t>其他社会保障缴费</t>
  </si>
  <si>
    <t>行政单位医疗</t>
  </si>
  <si>
    <t>30110</t>
  </si>
  <si>
    <t>职工基本医疗保险缴费</t>
  </si>
  <si>
    <t>30307</t>
  </si>
  <si>
    <t>医疗费补助</t>
  </si>
  <si>
    <t>事业单位医疗</t>
  </si>
  <si>
    <t>公务员医疗补助</t>
  </si>
  <si>
    <t>30111</t>
  </si>
  <si>
    <t>公务员医疗补助缴费</t>
  </si>
  <si>
    <t>其他行政事业单位医疗支出</t>
  </si>
  <si>
    <t>530400210000000627849</t>
  </si>
  <si>
    <t>住房公积金</t>
  </si>
  <si>
    <t>30113</t>
  </si>
  <si>
    <t>530400210000000627850</t>
  </si>
  <si>
    <t>对个人和家庭的补助</t>
  </si>
  <si>
    <t>行政单位离退休</t>
  </si>
  <si>
    <t>30301</t>
  </si>
  <si>
    <t>离休费</t>
  </si>
  <si>
    <t>30305</t>
  </si>
  <si>
    <t>生活补助</t>
  </si>
  <si>
    <t>530400210000000627851</t>
  </si>
  <si>
    <t>其他工资福利支出</t>
  </si>
  <si>
    <t>30103</t>
  </si>
  <si>
    <t>奖金</t>
  </si>
  <si>
    <t>530400210000000627853</t>
  </si>
  <si>
    <t>公车购置及运维费</t>
  </si>
  <si>
    <t>30231</t>
  </si>
  <si>
    <t>公务用车运行维护费</t>
  </si>
  <si>
    <t>530400210000000627854</t>
  </si>
  <si>
    <t>行政人员公务交通补贴</t>
  </si>
  <si>
    <t>30239</t>
  </si>
  <si>
    <t>其他交通费用</t>
  </si>
  <si>
    <t>530400210000000627855</t>
  </si>
  <si>
    <t>工会经费</t>
  </si>
  <si>
    <t>30228</t>
  </si>
  <si>
    <t>530400210000000627857</t>
  </si>
  <si>
    <t>一般公用经费</t>
  </si>
  <si>
    <t>30299</t>
  </si>
  <si>
    <t>其他商品和服务支出</t>
  </si>
  <si>
    <t>30201</t>
  </si>
  <si>
    <t>办公费</t>
  </si>
  <si>
    <t>30202</t>
  </si>
  <si>
    <t>印刷费</t>
  </si>
  <si>
    <t>30211</t>
  </si>
  <si>
    <t>差旅费</t>
  </si>
  <si>
    <t>30215</t>
  </si>
  <si>
    <t>会议费</t>
  </si>
  <si>
    <t>30226</t>
  </si>
  <si>
    <t>劳务费</t>
  </si>
  <si>
    <t>30227</t>
  </si>
  <si>
    <t>委托业务费</t>
  </si>
  <si>
    <t>31002</t>
  </si>
  <si>
    <t>办公设备购置</t>
  </si>
  <si>
    <t>530400221100000664021</t>
  </si>
  <si>
    <t>30217</t>
  </si>
  <si>
    <t>530400241100002355358</t>
  </si>
  <si>
    <t>奖励性绩效工资（工资部分）经费</t>
  </si>
  <si>
    <t>530400241100002355637</t>
  </si>
  <si>
    <t>编外临聘人员经费</t>
  </si>
  <si>
    <t>30199</t>
  </si>
  <si>
    <t>530400241100002355699</t>
  </si>
  <si>
    <t>职业年金经费</t>
  </si>
  <si>
    <t>机关事业单位职业年金缴费支出</t>
  </si>
  <si>
    <t>30109</t>
  </si>
  <si>
    <t>职业年金缴费</t>
  </si>
  <si>
    <t>530400241100002355775</t>
  </si>
  <si>
    <t>机关后勤购买服务经费</t>
  </si>
  <si>
    <t>530400241100002367639</t>
  </si>
  <si>
    <t>年终一次性奖金</t>
  </si>
  <si>
    <t>530400241100002367717</t>
  </si>
  <si>
    <t>工作业务经费</t>
  </si>
  <si>
    <t>一般行政管理事务</t>
  </si>
  <si>
    <t>30205</t>
  </si>
  <si>
    <t>水费</t>
  </si>
  <si>
    <t>30206</t>
  </si>
  <si>
    <t>电费</t>
  </si>
  <si>
    <t>30207</t>
  </si>
  <si>
    <t>邮电费</t>
  </si>
  <si>
    <t>30213</t>
  </si>
  <si>
    <t>维修（护）费</t>
  </si>
  <si>
    <t>30216</t>
  </si>
  <si>
    <t>培训费</t>
  </si>
  <si>
    <t>530400241100002368020</t>
  </si>
  <si>
    <t>工作业务（公务用车运维费）经费</t>
  </si>
  <si>
    <t>530400241100002368126</t>
  </si>
  <si>
    <t>工作业务（接待费）经费</t>
  </si>
  <si>
    <t>530400251100003569383</t>
  </si>
  <si>
    <t>奖励性绩效工资（高于部分）经费</t>
  </si>
  <si>
    <t>530400251100003842852</t>
  </si>
  <si>
    <t>物业管理费</t>
  </si>
  <si>
    <t>30209</t>
  </si>
  <si>
    <t>530400261100004926753</t>
  </si>
  <si>
    <t>市直单位医疗照顾人员门诊医疗统筹补助经费</t>
  </si>
  <si>
    <t>预算05-1表</t>
  </si>
  <si>
    <t>2026年部门项目支出预算表</t>
  </si>
  <si>
    <t>项目分类</t>
  </si>
  <si>
    <t>项目单位</t>
  </si>
  <si>
    <t>本年拨款</t>
  </si>
  <si>
    <t>单位资金</t>
  </si>
  <si>
    <t>其中：本次下达</t>
  </si>
  <si>
    <t>医疗事故预防接种异常反应鉴定经费</t>
  </si>
  <si>
    <t>民生类</t>
  </si>
  <si>
    <t>530400200000000000182</t>
  </si>
  <si>
    <t>农村定向免费医学生市级配套补助资金</t>
  </si>
  <si>
    <t>530400200000000000196</t>
  </si>
  <si>
    <t>其他卫生健康管理事务支出</t>
  </si>
  <si>
    <t>妇幼健康专项经费</t>
  </si>
  <si>
    <t>530400200000000000769</t>
  </si>
  <si>
    <t>计划生育服务</t>
  </si>
  <si>
    <t>39999</t>
  </si>
  <si>
    <t>严重精神障碍患者监护人市本级专项资金</t>
  </si>
  <si>
    <t>530400200000000000887</t>
  </si>
  <si>
    <t>重大公共卫生服务</t>
  </si>
  <si>
    <t>严重精神障碍患者监护人县区级专项经费</t>
  </si>
  <si>
    <t>530400200000000000906</t>
  </si>
  <si>
    <t>市对下基层卫生保障资金</t>
  </si>
  <si>
    <t>530400200000000001051</t>
  </si>
  <si>
    <t>其他基层医疗卫生机构支出</t>
  </si>
  <si>
    <t>基本公共卫生服务</t>
  </si>
  <si>
    <t>市级家庭发展项目补助经费</t>
  </si>
  <si>
    <t>530400200000000001209</t>
  </si>
  <si>
    <t>市卫生健康委人才工作综合补助经费</t>
  </si>
  <si>
    <t>事业发展类</t>
  </si>
  <si>
    <t>530400200000000001923</t>
  </si>
  <si>
    <t>其他卫生健康支出</t>
  </si>
  <si>
    <t>市级人口均衡发展项目补助经费</t>
  </si>
  <si>
    <t>530400210000000626736</t>
  </si>
  <si>
    <t>基本公共卫生服务中央补助资金</t>
  </si>
  <si>
    <t>530400221100000690701</t>
  </si>
  <si>
    <t>医疗卫生共同财政事权转移支付支出</t>
  </si>
  <si>
    <t>特定项目社2025045专项经费</t>
  </si>
  <si>
    <t>530400251100004392355</t>
  </si>
  <si>
    <t>2025年医疗服务与保障能力提升（公立医院综合改革）中央补助资金</t>
  </si>
  <si>
    <t>530400251100004545642</t>
  </si>
  <si>
    <t>其他公立医院支出</t>
  </si>
  <si>
    <t>基本公共卫生服务项目中央补助资金</t>
  </si>
  <si>
    <t>530400251100004650724</t>
  </si>
  <si>
    <t>特定项目社2025065专项经费</t>
  </si>
  <si>
    <t>530400251100004721577</t>
  </si>
  <si>
    <t>特定项目社2026021专项经费</t>
  </si>
  <si>
    <t>530400261100004880011</t>
  </si>
  <si>
    <t>玉溪考点卫生专业考试经费</t>
  </si>
  <si>
    <t>专项业务类</t>
  </si>
  <si>
    <t>530400261100004882183</t>
  </si>
  <si>
    <t>特定项目社2026022专项经费</t>
  </si>
  <si>
    <t>530400261100004911724</t>
  </si>
  <si>
    <t>（对下）2026年医疗服务与保障能力提升补助资金(中医药事业传承与发展部分)中央预算补助资金</t>
  </si>
  <si>
    <t>530400261100005287291</t>
  </si>
  <si>
    <t>（对下）下达计划生育中央转移支付资金</t>
  </si>
  <si>
    <t>530400261100005289301</t>
  </si>
  <si>
    <t>（对下）育儿补贴中央补助资金</t>
  </si>
  <si>
    <t>530400261100005291248</t>
  </si>
  <si>
    <t>合  计</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</si>
  <si>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</si>
  <si>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</si>
  <si>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</si>
  <si>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</si>
  <si>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</si>
  <si>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</si>
  <si>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</si>
  <si>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</si>
  <si>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</si>
  <si>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</si>
  <si>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</si>
  <si>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</si>
  <si>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贯彻落实《国务院办公厅关于改革完善全科医生培养与使用激励机制的意见》《国务院办公厅关于加快医学教育创新发展的指导意见》等文件提出的工作任务，完成2026年本地区卫生健康培训任务。继续培养省属农村订单定向免费医学生3人。按照本科生补助5000元/人补助，夯实毕业生实操能力，毕业生住院医师规范化培训率达到90%以上，促进毕业生落实岗位，岗位落实率达90%以上。促进医疗卫生服务供给效率稳步提高，医疗卫生服务能力不断提升.</t>
  </si>
  <si>
    <t>产出指标</t>
  </si>
  <si>
    <t>数量指标</t>
  </si>
  <si>
    <t>培养省属在校农村订单定向免费医学生10人</t>
  </si>
  <si>
    <t>=</t>
  </si>
  <si>
    <t>人</t>
  </si>
  <si>
    <t>定量指标</t>
  </si>
  <si>
    <t>反映培养省属在校农村订单定向免费医学生3人的情况</t>
  </si>
  <si>
    <t>质量指标</t>
  </si>
  <si>
    <t>农村订单定向免费医学生计划招收完成率</t>
  </si>
  <si>
    <t>&gt;=</t>
  </si>
  <si>
    <t>90</t>
  </si>
  <si>
    <t>%</t>
  </si>
  <si>
    <t>反映农村订单定向免费医学生计划招收完成的情况</t>
  </si>
  <si>
    <t>效益指标</t>
  </si>
  <si>
    <t>社会效益</t>
  </si>
  <si>
    <t>毕业生到基层的就业率</t>
  </si>
  <si>
    <t>反映毕业生到基层的就业情况</t>
  </si>
  <si>
    <t>履约的农村订单定向免费医学生参加住院医师规范化培训情况</t>
  </si>
  <si>
    <t>履约的农村订单定向免费医学生参加住院医师规范化培训情况。</t>
  </si>
  <si>
    <t>满意度指标</t>
  </si>
  <si>
    <t>服务对象满意度</t>
  </si>
  <si>
    <t>在校农村订单定向免费医学生满意度</t>
  </si>
  <si>
    <t>85</t>
  </si>
  <si>
    <t>反映在校农村订单定向免费医学生满意度的情况</t>
  </si>
  <si>
    <t>按照《医疗事故处理条例》和国家《预防接种异常反应鉴定办法》2026年对发生的医疗纠纷至少60起、预防接种异常反应纠纷至少5起进行及时鉴定，鉴定时间大于等于30天，有效化解率95%以上医患矛盾，医患双访满意率达95%以上。规范建立医共体党组织运行和作用发挥机制，提升党组织引领医疗制度改革的能力。</t>
  </si>
  <si>
    <t>预防接种异常反应鉴定</t>
  </si>
  <si>
    <t>95</t>
  </si>
  <si>
    <t>全年进行预防接种异常反应鉴定的次数</t>
  </si>
  <si>
    <t>医疗事故技术鉴定</t>
  </si>
  <si>
    <t>全年进行医疗事故技术鉴定的次数</t>
  </si>
  <si>
    <t>样本检测率</t>
  </si>
  <si>
    <t>反映样本检测率</t>
  </si>
  <si>
    <t>时效指标</t>
  </si>
  <si>
    <t>鉴定时间</t>
  </si>
  <si>
    <t>自收到鉴定申请移交书开始组织医患双方抽取鉴定专家</t>
  </si>
  <si>
    <t>医疗事故化解率</t>
  </si>
  <si>
    <t>指标由进行鉴定后，医患双方对鉴定结果认可度度量，对鉴定结果无异议即为已化解</t>
  </si>
  <si>
    <t>医患双方满意率</t>
  </si>
  <si>
    <t>满意度</t>
  </si>
  <si>
    <t>目标1.实施生育支持项目，健全生育支持体系，切实降低群众抚育成本，有效缓解生育下降趋势，人口结构进一步改善，促进玉溪人口长期均衡发展。
目标2.完成配套支持实施三孩生育政策，促进人口长期均衡发展。
目标3.充分发挥全员人口数据库作为全民健康信息基础数据库的作用，调动基层工作人员积极性，为评估生育政策效果、研判人口形势、推进健康云南建设和完善人口发展战略提供支撑。</t>
  </si>
  <si>
    <t>常住人口出生率</t>
  </si>
  <si>
    <t>1.3</t>
  </si>
  <si>
    <t>万人</t>
  </si>
  <si>
    <t>此指标用于反映常住人口出生数量情况。</t>
  </si>
  <si>
    <t>资金发放到位率</t>
  </si>
  <si>
    <t>100</t>
  </si>
  <si>
    <t>此指标用于反映符项目资金发放情况。</t>
  </si>
  <si>
    <t>符合条件申报对象覆盖率</t>
  </si>
  <si>
    <t>此指标用于反映符合项目申报人员情况。</t>
  </si>
  <si>
    <t>育儿补助发放标准</t>
  </si>
  <si>
    <t>3600</t>
  </si>
  <si>
    <t>元/人</t>
  </si>
  <si>
    <t>此指标用于反映按照补助标准是否足额发放情况。即：在规定时间内每年补贴3600元。</t>
  </si>
  <si>
    <t>生育养育成本</t>
  </si>
  <si>
    <t>&lt;=</t>
  </si>
  <si>
    <t>有所降低</t>
  </si>
  <si>
    <t>定性指标</t>
  </si>
  <si>
    <t>此指标用于反映家庭发展生育养育成本情况。</t>
  </si>
  <si>
    <t>家庭发展能力、社会稳定水平</t>
  </si>
  <si>
    <t>逐步提高</t>
  </si>
  <si>
    <t>此指标用于反映家庭发展能力、社会稳定水平情况。</t>
  </si>
  <si>
    <t>生育支持政策体系</t>
  </si>
  <si>
    <t>初步建立</t>
  </si>
  <si>
    <t>此指标用于反映支持生育政策情况</t>
  </si>
  <si>
    <t>服务满意率</t>
  </si>
  <si>
    <t>该指标用于反映社会公众或服务对象对项目实施效果的满意程度。</t>
  </si>
  <si>
    <t>完成下达计划生育中央转移支付资金</t>
  </si>
  <si>
    <t>对下转移支付单位</t>
  </si>
  <si>
    <t>个</t>
  </si>
  <si>
    <t>完成上级资金分配下达工作</t>
  </si>
  <si>
    <t>完成</t>
  </si>
  <si>
    <t>对下转移支付完成时间</t>
  </si>
  <si>
    <t>60</t>
  </si>
  <si>
    <t>天</t>
  </si>
  <si>
    <t>为医疗卫生事业建设提供资金支持</t>
  </si>
  <si>
    <t>资金下达单位满意度</t>
  </si>
  <si>
    <t>资金资金下达单位满意度</t>
  </si>
  <si>
    <t>完成下达育儿补贴中央补助资金</t>
  </si>
  <si>
    <t>1.免费向城乡居民提供基本公共卫生服务，促进基本公共卫生服务均等化。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3.开展对重点疾病及危害因素监测，有效控制疾病流行，为制度相关政策提供依据，保持重点地方病防治措施全面落实。开展职业病监测，最大限度保护放射人员、患者和公众的健康权益。同时推进妇幼卫生、健康素养促进、医养结合和老年健康服务、卫生应急、计划生育等方面的工作。</t>
  </si>
  <si>
    <t>提供资金</t>
  </si>
  <si>
    <t>购买玉溪市严重精神障碍患者伤害他人人身伤害无记名保险，保障2026年度所有被在册精神患者伤害的人100%得到相关赔偿，严密监测患者服药情况，确保患者规律服药率达80%以上，按时统计病人情况，保障严重精神障碍患者规范管理，保障市民安全，推进严重精神障碍患者管理的健全。</t>
  </si>
  <si>
    <t>在册患者受害人受偿率</t>
  </si>
  <si>
    <t>保障所有受到在册精神患者伤害的人在保险责任范围内都能得到保险公司相应赔偿。</t>
  </si>
  <si>
    <t>严重精神障碍患者规范管理率</t>
  </si>
  <si>
    <t>玉溪市辖区内居民或流动人口覆盖率</t>
  </si>
  <si>
    <t>在保险期内，玉溪市居民或流动人口在承保区域内，遭受精神精神病人伤害导致人身伤亡或财产损失，无法找到责任人或责任人无力赔偿，对被保险人依据国家或地方有关法律规定以及本保险给付的一次性伤亡救助金、财产损失补偿金以及支付的医疗费用，保险人按照本保险协议的约定负责赔偿。</t>
  </si>
  <si>
    <t>经济效益</t>
  </si>
  <si>
    <t>赔付响应及时率</t>
  </si>
  <si>
    <t>被保险人提供完整必要的索赔材料，经市卫生健康委认定后提交保险公司，保险公司按协议启动理赔程序。</t>
  </si>
  <si>
    <t>患者及家属满意度</t>
  </si>
  <si>
    <t>患者及家属满意度=满意人数/抽样人数*100%</t>
  </si>
  <si>
    <t>力求通过计划生育手术减免，健康知识宣传、防癌知识普及和开展宫颈癌检查等方式，有效减少意外妊娠和提升全市广大育龄妇女宫颈癌早查早诊早治率，提高广大适龄育龄妇女健康水平和医疗卫生机构的服务能力，维护育龄妇女生育生殖健康，保障妇女生命健康。2026年全市孕产妇死亡率控制在6/10万以下；全市婴儿死亡率控制在3.2‰以下、5岁以下儿童死亡率控制在4.5‰以下；免费孕前优生健康检查目标人群检查率保持在80%以上；以县为单位乳腺癌和宫颈癌筛查覆盖率达90%以上；0-6岁儿童眼保健和视力检查覆盖率达90%以上；0-6岁儿童龋齿防控任务数完成率达90%以上。</t>
  </si>
  <si>
    <t>妇女(宫颈癌)筛查人数</t>
  </si>
  <si>
    <t>&gt;</t>
  </si>
  <si>
    <t>500</t>
  </si>
  <si>
    <t>完成9100名妇女(宫颈癌)筛查</t>
  </si>
  <si>
    <t>实施国家免费孕前优生健康检查</t>
  </si>
  <si>
    <t>对</t>
  </si>
  <si>
    <t>完成11005对国家免费孕前优生健康检查</t>
  </si>
  <si>
    <t>妇女(乳腺癌)筛查人数</t>
  </si>
  <si>
    <t>完成6700名妇女(乳腺癌)筛查</t>
  </si>
  <si>
    <t>儿童龋齿筛查人数</t>
  </si>
  <si>
    <t>完成9000名儿童龋齿筛查</t>
  </si>
  <si>
    <t>儿童眼视力筛查人数</t>
  </si>
  <si>
    <t>完成14950名儿童眼视力筛查</t>
  </si>
  <si>
    <t>以县为单位乳腺癌和宫颈癌筛查率</t>
  </si>
  <si>
    <t>反应孕产妇系统管理率=孕产妇建档管理数/孕产妇数*100</t>
  </si>
  <si>
    <t>孕前优生健康检查率</t>
  </si>
  <si>
    <t>80</t>
  </si>
  <si>
    <t>反应孕前优生健康检查率=孕产妇孕前优生健康检查数/孕产妇数*100</t>
  </si>
  <si>
    <t>0-6岁儿童眼保健和视力检查覆盖率</t>
  </si>
  <si>
    <t>反应0-6岁儿童眼保健和视力检查覆盖率=0-6岁儿童眼保健和视力检查覆盖数/0-6岁儿童数*100</t>
  </si>
  <si>
    <t>0-6岁儿童龋齿防控任务数完成率</t>
  </si>
  <si>
    <t>反应0-6岁儿童龋齿防控任务数完成率=0-6岁儿童龋齿防控数/0-6岁儿童龋齿防控任务数数*100</t>
  </si>
  <si>
    <t>项目完成及时率</t>
  </si>
  <si>
    <t>项目进度及时完成，项目完成及时率达到90%及以上。</t>
  </si>
  <si>
    <t>保障提高人口素质</t>
  </si>
  <si>
    <t>反应提高人口素质，保障妇女儿童健康</t>
  </si>
  <si>
    <t>保障保障妇女儿童健康。</t>
  </si>
  <si>
    <t>反应提高人口素质保障妇女儿童健康</t>
  </si>
  <si>
    <t>居民满意度</t>
  </si>
  <si>
    <t>居民获得感 、幸福感提高</t>
  </si>
  <si>
    <t>市级基层卫生保障资金包括乡村医生市级补助资金、国家基本公共卫生服务项目市级补助资金、重点对象家庭医生签约服务费市级补助和村卫生室建设市级补助资金。预期效果：实现乡村医生满意度≧80%的要求。促进居民健康意识的提高和不良生活方式的改变。村卫生室建筑面积60平方米以上，大力改善村民看病就医的条件。重点对象家庭医生签约服务是巩固拓展健康扶贫成果同乡村振兴有效衔接，是建立巩固脱贫攻坚成果长效机制的举措之一。
目标1.做好年度乡村医生补助工作，经费按标准及时下达，做到专款专用，确保无拖欠挪用情况发生。2.面向全体居民免费提供基本公共卫生服务，促进基本公共卫生服务逐步均等化。.将0-6岁儿童、孕产妇、65岁及以上老年人、高血压和糖尿病患者、重性精神疾病患者、结核病患者列为重点人群，按照《国家基本公共卫生服务规范》开展针对性的健康管理服务，具体服务包括：城乡居民健康档案管理服务、健康教育服务、预防接种服务、0-6岁儿童健康管理服务、孕产妇健康管理服务。为辖区内居住的孕产妇提供健康管理服务、老年人健康管理服务、慢性病患者健康管理服务、重性精神病患者健康管理服务。3.家庭医生签约服务以已脱贫人口、农村低收入人口、困难产业工人、持证残疾人、计划生育特殊家庭、孕产妇、0-6岁儿童、老年人等重点人群，以及高血压、2型糖尿病、肺结核病、严重精神障碍等重点疾病患者为重点。坚持统筹兼顾、分片负责，以网格化健康管理为抓手，探索责任到人的网格化健康管理服务体系，强化县乡村联动，强化专业公共卫生机构、基层医疗卫生机构和医院联动，以规范落实服务内容为主线，创新慢性病医防协同机制，签约服务与基本公共卫生服务同步推进。对标对表，以“强基层，惠群众”为标准，县、乡、村明确专人，定期汇总分析和监督评价，紧盯履约薄弱环节，紧盯影响履约工作质量和成色的问题，盯牢重点环节和履约滞后的签约服务团队，加强督促检查和指导力度，规范抓好履约工作，服务内容做到月清季结，完善履约记录，稳步推进履约工作。4.完成年度村卫生室建设任务，完成至少20个村卫生室改扩建任务，确保改造的村卫生室建筑面积60平方米以上，至少设有诊断室、治疗室、公共卫生室和药房，村卫生室建设达标率100%。</t>
  </si>
  <si>
    <t>按标准下达2025年在岗乡村医生补助人数</t>
  </si>
  <si>
    <t>1855</t>
  </si>
  <si>
    <t>2026年在岗乡村医生补助人数≦1855人</t>
  </si>
  <si>
    <t>按标准下达2025年按年龄政策退出岗位乡村医生补助人数</t>
  </si>
  <si>
    <t>684</t>
  </si>
  <si>
    <t>2026年按年龄政策退出岗位乡村医生补助人数≦684人</t>
  </si>
  <si>
    <t>村卫生室建筑面积</t>
  </si>
  <si>
    <t>平方米</t>
  </si>
  <si>
    <t>反映村卫生室建筑面积</t>
  </si>
  <si>
    <t>补助县区数量</t>
  </si>
  <si>
    <t>反映补助县区数量</t>
  </si>
  <si>
    <t>孕产妇系统管理率</t>
  </si>
  <si>
    <t>孕产妇系统管理率≧90%</t>
  </si>
  <si>
    <t>7岁以下儿童健康管理率</t>
  </si>
  <si>
    <t>7岁以下儿童健康管理率 ≧90%</t>
  </si>
  <si>
    <t>适龄儿童国家免疫规划疫苗接种率</t>
  </si>
  <si>
    <t>反映适龄儿童国家免疫规划疫苗接种率</t>
  </si>
  <si>
    <t>签约人员履约率</t>
  </si>
  <si>
    <t>反映签约人员履约情况</t>
  </si>
  <si>
    <t>乡村医生满意度</t>
  </si>
  <si>
    <t>按照国家、省考区安排，在玉溪考点组织开展各项卫生专业考试，含卫生专业技术资格考试、护士执业资格考试、卫生人才评价考试、医师资格考试医学综合考试一试、医师资格考试医学综合考试二试，安全、平稳、顺利完成各项卫生专业考试考务工作，预计组织考试累计10天次，服务考生人数5000人以上，考生满意度90%以上。</t>
  </si>
  <si>
    <t>会议人次</t>
  </si>
  <si>
    <t>反映预算部门（单位）组织开展各项卫生专业考试的考生实考率。</t>
  </si>
  <si>
    <t>开展考前模拟演练次数</t>
  </si>
  <si>
    <t>300</t>
  </si>
  <si>
    <t>分钟</t>
  </si>
  <si>
    <t>在正式考试前进行考前模拟演练总时长。</t>
  </si>
  <si>
    <t>考务人员培训覆盖率</t>
  </si>
  <si>
    <t>反应考务人员专业性、系统性，考务人员须经培训合格上岗。</t>
  </si>
  <si>
    <t>可持续影响</t>
  </si>
  <si>
    <t>考生负面反馈</t>
  </si>
  <si>
    <t>人次</t>
  </si>
  <si>
    <t>反映考生提出的意见建议、服务需求。</t>
  </si>
  <si>
    <t>参会人员满意度</t>
  </si>
  <si>
    <t>反映考生对考试组织的满意度。考生满意度=（调查考生满意人数/调查人数）*100%</t>
  </si>
  <si>
    <t>通过“以奖代补”等办法促进患者监护人切实履行监护责任，确保严重精神障碍患者规范管理，保障重精病人做到应报尽报，规律服药，有效控制病情，切实防止严重精神障碍患者肇事肇祸案(事)件发生。2026年对1368人进行“以奖代补”的监护人发放资金（家庭监护人（2.5元/人/天），指定监护人（5元/人/天）），做到及时到位率100%、无拖欠、无挪用。建立健全政府、社会、家庭“三位一体”关怀帮扶体系，为严重精神障碍患者提供治疗康复服务和人文关怀。</t>
  </si>
  <si>
    <t>规范管理率（%）=规范管理人数/在册患者人数×100%。</t>
  </si>
  <si>
    <t>居家患者病情稳定率</t>
  </si>
  <si>
    <t>居家患者病情稳定率（%）=本年1月1日零时至本月最后一日24时3个月内最后一次随访时病情稳定的患者人数/居家患者人数×100%。</t>
  </si>
  <si>
    <t>规律服药率</t>
  </si>
  <si>
    <t>在册患者规律服药率（%）=规律服药患者人数/在册患者人数×100%。</t>
  </si>
  <si>
    <t>资金到位率</t>
  </si>
  <si>
    <t>涉密项目</t>
  </si>
  <si>
    <t>一是“兴玉名医”给予入选者一次性3万元特殊生活补助。入选者按照“兴玉英才支持计划”实施办法和工作协议履行责任，积极带培人才，围绕我市重大战略需求、卫生健康发展需要和破解“卡脖子”等关键技术，积极申报各类重大科研项目，开展从事领域原创性、关键性技术研究，提供可行性论证、智力咨询、技术服务，努力取得重大标志性成果。二是“卫生行业专家工作站”经市人才工作领导小组会议认定建站的单位，3年每年2万元工作经费补助，主要用于专家在服务期间的培训讲课费、交通差旅费、食宿费用和培养专业人才工作经费等。三是吸引一批医学人才和高层次医学团队进驻我市各级公立医疗卫生机构，根据团队学科带头人及团队所在专科水平，给予A、B、C、D四类团队最高不超过100万元补助。</t>
  </si>
  <si>
    <t>“兴玉名医”奖励人数</t>
  </si>
  <si>
    <t>可以享受奖励的人数</t>
  </si>
  <si>
    <t>行业专家工作站奖励个数</t>
  </si>
  <si>
    <t>可以享受奖励的站点</t>
  </si>
  <si>
    <t>奖补标准考核达标率</t>
  </si>
  <si>
    <t>反映考核达标率</t>
  </si>
  <si>
    <t>保障促进产学研相结合和经济社会事业发展</t>
  </si>
  <si>
    <t>评选兴玉名医后医院的的教学研究情况</t>
  </si>
  <si>
    <t>奖励对象满意度</t>
  </si>
  <si>
    <t>获得奖励的人才对评选的满意程度</t>
  </si>
  <si>
    <t>目标1.实施计划生育家庭奖励扶助制度，缓解计划生育困难家庭在生产、生活、医疗和养老等方面的特殊困难，改善计划生育家庭生产生活状况，引导和帮助计划生育家庭发展生产，保障和改善民生，促进社会和谐稳定。具体为:计划生育家庭各项扶补项目资金，发放率达98%以上，服务对象满意度达85%以上。
目标2.一是各县（市、区）建立健全流动人口管理机构，加强队伍建设，配齐配强专职人员，创新用人机制，推行流动人口协管员聘用制度和岗位责任制度，明确职责，依法管理；二是经费及时足额配套到位，并足额发放到人，做到专款专用，无拖欠挪用情况发生；三是加强计划生育协管员管理，确保各项目标工作任务的完成。具体为：全市计划生育家庭优质服务率达85%以上，流动人口均等化试点服务率达90%以上，显著提高全市人口监测与家庭发展工作服务水平。</t>
  </si>
  <si>
    <t>计划生育特别扶助（伤残、死亡）金目标人员发放人数</t>
  </si>
  <si>
    <t>此指标用于反映全市符合享受奖励扶助项目资金人员发放数量情况。</t>
  </si>
  <si>
    <t>失独家庭一次性抚慰金目标人员发放人数</t>
  </si>
  <si>
    <t>&lt;</t>
  </si>
  <si>
    <t>独生子女“保健费”目标人员发放人数</t>
  </si>
  <si>
    <t>城镇居民“养老扶助金”目标人员发放人数</t>
  </si>
  <si>
    <t>城乡居民医疗保险金目标人员发放人数</t>
  </si>
  <si>
    <t>此指标用于反映全市符合享受奖励扶助项目资金人员发放数量情况</t>
  </si>
  <si>
    <t>独生子女家庭“奖学金”目标人员发放人数</t>
  </si>
  <si>
    <t>聘用协管员</t>
  </si>
  <si>
    <t>此指标用于反映项目聘用计划生育协管员人员数量情况。</t>
  </si>
  <si>
    <t>扶助对象档案建档率</t>
  </si>
  <si>
    <t>此指标用于反映全市符合享受补助人员档案建档情况。</t>
  </si>
  <si>
    <t>奖励扶助补助准确率</t>
  </si>
  <si>
    <t>此指标用于反映全市符合享受补助人员发放符合标准情况。</t>
  </si>
  <si>
    <t>此指标用于反映全市符合享受补助人员资金发放情况</t>
  </si>
  <si>
    <t>保障提高全市流动人口计划生育工作管理水平</t>
  </si>
  <si>
    <t>此指标用于反映完成协管员职责内的各项目标工作任务情况。</t>
  </si>
  <si>
    <t>家庭发展能力逐步提高</t>
  </si>
  <si>
    <t>明显提高</t>
  </si>
  <si>
    <t>此指标用于反映社会公众或服务对象家庭发展能力情况</t>
  </si>
  <si>
    <t>99</t>
  </si>
  <si>
    <t>中长期</t>
  </si>
  <si>
    <t>完成下达2026年医疗服务与保障能力提升补助资金(中医药事业传承与发展部分)中央预算补助资金</t>
  </si>
  <si>
    <t>预算06表</t>
  </si>
  <si>
    <t>2026年部门政府性基金预算支出预算表</t>
  </si>
  <si>
    <t>单位:元</t>
  </si>
  <si>
    <t>政府性基金预算支出</t>
  </si>
  <si>
    <t>备注：本年无政府性基金预算支出，此表为空。</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</si>
  <si>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</si>
  <si>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</si>
  <si>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</si>
  <si>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</si>
  <si>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</si>
  <si>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</si>
  <si>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</si>
  <si>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</si>
  <si>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</si>
  <si>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</si>
  <si>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</si>
  <si>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</si>
  <si>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保险费</t>
  </si>
  <si>
    <t>元</t>
  </si>
  <si>
    <t>燃油费</t>
  </si>
  <si>
    <t>台式机</t>
  </si>
  <si>
    <t>台</t>
  </si>
  <si>
    <t>复印机</t>
  </si>
  <si>
    <t>打印机</t>
  </si>
  <si>
    <t>复印纸</t>
  </si>
  <si>
    <t>互联网接入服务</t>
  </si>
  <si>
    <t>维修保养费</t>
  </si>
  <si>
    <t>预算08表</t>
  </si>
  <si>
    <t>2026年部门政府购买服务预算表</t>
  </si>
  <si>
    <t>政府购买服务项目</t>
  </si>
  <si>
    <t>政府购买服务目录</t>
  </si>
  <si>
    <t>物业管理</t>
  </si>
  <si>
    <t>B1102 物业管理服务</t>
  </si>
  <si>
    <t>B1003 网络接入服务</t>
  </si>
  <si>
    <t>法律顾问服务</t>
  </si>
  <si>
    <t>B0101 法律顾问服务</t>
  </si>
  <si>
    <t>财务咨询服务</t>
  </si>
  <si>
    <t>B0801 咨询服务</t>
  </si>
  <si>
    <t>预算09-1表</t>
  </si>
  <si>
    <t>2026年市对下转移支付预算表</t>
  </si>
  <si>
    <t>单位名称（项目）</t>
  </si>
  <si>
    <t>地区</t>
  </si>
  <si>
    <t>政府性基金</t>
  </si>
  <si>
    <t>红塔区</t>
  </si>
  <si>
    <t>江川区</t>
  </si>
  <si>
    <t>澄江市</t>
  </si>
  <si>
    <t>通海县</t>
  </si>
  <si>
    <t>华宁县</t>
  </si>
  <si>
    <t>易门县</t>
  </si>
  <si>
    <t>峨山县</t>
  </si>
  <si>
    <t>新平县</t>
  </si>
  <si>
    <t>元江县</t>
  </si>
  <si>
    <t>高新区</t>
  </si>
  <si>
    <t>预算09-2表</t>
  </si>
  <si>
    <t>2026年市对下转移支付绩效目标表</t>
  </si>
  <si>
    <t>预算10表</t>
  </si>
  <si>
    <t>2026年新增资产配置表</t>
  </si>
  <si>
    <t>资产类别</t>
  </si>
  <si>
    <t>资产分类代码.名称</t>
  </si>
  <si>
    <t>资产名称</t>
  </si>
  <si>
    <t>计量单位</t>
  </si>
  <si>
    <t>财政部门批复数（元）</t>
  </si>
  <si>
    <t>单价</t>
  </si>
  <si>
    <t>金额</t>
  </si>
  <si>
    <t>备注：本年无新增资产，此表为空。</t>
  </si>
  <si>
    <t>预算11表</t>
  </si>
  <si>
    <t>2026年上级补助项目支出预算表</t>
  </si>
  <si>
    <t>上级补助</t>
  </si>
  <si>
    <t>备注：本年无上级补助项目支出预算，此表为空。</t>
  </si>
  <si>
    <t>预算12表</t>
  </si>
  <si>
    <t>2026年部门项目支出中期规划预算表</t>
  </si>
  <si>
    <t>项目级次</t>
  </si>
  <si>
    <t>2026年</t>
  </si>
  <si>
    <t>2027年</t>
  </si>
  <si>
    <t>2028年</t>
  </si>
  <si>
    <t>312 民生类</t>
  </si>
  <si>
    <t>本级</t>
  </si>
  <si>
    <t>322 民生类</t>
  </si>
  <si>
    <t>下级</t>
  </si>
  <si>
    <t>311 专项业务类</t>
  </si>
  <si>
    <t>313 事业发展类</t>
  </si>
  <si>
    <t>323 事业发展类</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</si>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</sst>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yyyy/mm/dd\ hh:mm:ss"/>
    <numFmt numFmtId="178" formatCode="yyyy/mm/dd"/>
    <numFmt numFmtId="179" formatCode="#,##0;\-#,##0;;@"/>
    <numFmt numFmtId="180" formatCode="hh:mm:ss"/>
  </numFmts>
  <fonts count="41">
    <font>
      <sz val="11"/>
      <color rgb="FF000000"/>
      <name val="宋体"/>
      <charset val="134"/>
      <scheme val="minor"/>
    </font>
    <font>
      <sz val="9.75"/>
      <color rgb="FF000000"/>
      <name val="SimSun"/>
      <charset val="134"/>
    </font>
    <font>
      <b/>
      <sz val="21"/>
      <color rgb="FF000000"/>
      <name val="宋体"/>
      <charset val="134"/>
    </font>
    <font>
      <sz val="9"/>
      <color rgb="FF000000"/>
      <name val="宋体"/>
      <charset val="134"/>
    </font>
    <font>
      <sz val="11"/>
      <color rgb="FF000000"/>
      <name val="宋体"/>
      <charset val="134"/>
    </font>
    <font>
      <sz val="10"/>
      <color rgb="FF000000"/>
      <name val="SimSun"/>
      <charset val="134"/>
    </font>
    <font>
      <sz val="9"/>
      <color rgb="FF000000"/>
      <name val="SimSun"/>
      <charset val="134"/>
    </font>
    <font>
      <sz val="9"/>
      <color theme="1"/>
      <name val="宋体"/>
      <charset val="134"/>
    </font>
    <font>
      <b/>
      <sz val="23"/>
      <color rgb="FF000000"/>
      <name val="宋体"/>
      <charset val="134"/>
    </font>
    <font>
      <sz val="9.75"/>
      <color rgb="FF000000"/>
      <name val="宋体"/>
      <charset val="134"/>
    </font>
    <font>
      <sz val="10"/>
      <color rgb="FF000000"/>
      <name val="宋体"/>
      <charset val="134"/>
    </font>
    <font>
      <sz val="9"/>
      <name val="宋体"/>
      <charset val="134"/>
    </font>
    <font>
      <b/>
      <sz val="23.25"/>
      <name val="宋体"/>
      <charset val="134"/>
    </font>
    <font>
      <sz val="9.75"/>
      <name val="宋体"/>
      <charset val="134"/>
    </font>
    <font>
      <sz val="9.75"/>
      <name val="SimSun"/>
      <charset val="134"/>
    </font>
    <font>
      <b/>
      <sz val="23.25"/>
      <color rgb="FF000000"/>
      <name val="宋体"/>
      <charset val="134"/>
    </font>
    <font>
      <b/>
      <sz val="24"/>
      <color rgb="FF000000"/>
      <name val="宋体"/>
      <charset val="134"/>
    </font>
    <font>
      <b/>
      <sz val="22"/>
      <color rgb="FF000000"/>
      <name val="宋体"/>
      <charset val="134"/>
    </font>
    <font>
      <sz val="8.25"/>
      <color rgb="FF000000"/>
      <name val="宋体"/>
      <charset val="134"/>
    </font>
    <font>
      <sz val="11"/>
      <color theme="1"/>
      <name val="宋体"/>
      <charset val="134"/>
      <scheme val="minor"/>
    </font>
    <font>
      <sz val="9"/>
      <name val="SimSun"/>
      <charset val="134"/>
    </font>
    <font>
      <b/>
      <sz val="9"/>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auto="1"/>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19" fillId="0" borderId="0" applyFont="0" applyFill="0" applyBorder="0" applyAlignment="0" applyProtection="0">
      <alignment vertical="center"/>
    </xf>
    <xf numFmtId="0" fontId="22" fillId="2" borderId="0" applyNumberFormat="0" applyBorder="0" applyAlignment="0" applyProtection="0">
      <alignment vertical="center"/>
    </xf>
    <xf numFmtId="0" fontId="23" fillId="3" borderId="16"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177" fontId="11" fillId="0" borderId="6">
      <alignment horizontal="right" vertical="center"/>
    </xf>
    <xf numFmtId="0" fontId="22" fillId="4" borderId="0" applyNumberFormat="0" applyBorder="0" applyAlignment="0" applyProtection="0">
      <alignment vertical="center"/>
    </xf>
    <xf numFmtId="0" fontId="24" fillId="5" borderId="0" applyNumberFormat="0" applyBorder="0" applyAlignment="0" applyProtection="0">
      <alignment vertical="center"/>
    </xf>
    <xf numFmtId="43" fontId="19" fillId="0" borderId="0" applyFont="0" applyFill="0" applyBorder="0" applyAlignment="0" applyProtection="0">
      <alignment vertical="center"/>
    </xf>
    <xf numFmtId="0" fontId="25" fillId="6" borderId="0" applyNumberFormat="0" applyBorder="0" applyAlignment="0" applyProtection="0">
      <alignment vertical="center"/>
    </xf>
    <xf numFmtId="0" fontId="26" fillId="0" borderId="0" applyNumberFormat="0" applyFill="0" applyBorder="0" applyAlignment="0" applyProtection="0">
      <alignment vertical="center"/>
    </xf>
    <xf numFmtId="9" fontId="19" fillId="0" borderId="0" applyFont="0" applyFill="0" applyBorder="0" applyAlignment="0" applyProtection="0">
      <alignment vertical="center"/>
    </xf>
    <xf numFmtId="178" fontId="11" fillId="0" borderId="6">
      <alignment horizontal="right" vertical="center"/>
    </xf>
    <xf numFmtId="0" fontId="27" fillId="0" borderId="0" applyNumberFormat="0" applyFill="0" applyBorder="0" applyAlignment="0" applyProtection="0">
      <alignment vertical="center"/>
    </xf>
    <xf numFmtId="0" fontId="19" fillId="7" borderId="17" applyNumberFormat="0" applyFont="0" applyAlignment="0" applyProtection="0">
      <alignment vertical="center"/>
    </xf>
    <xf numFmtId="0" fontId="25" fillId="8"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8" applyNumberFormat="0" applyFill="0" applyAlignment="0" applyProtection="0">
      <alignment vertical="center"/>
    </xf>
    <xf numFmtId="0" fontId="33" fillId="0" borderId="18" applyNumberFormat="0" applyFill="0" applyAlignment="0" applyProtection="0">
      <alignment vertical="center"/>
    </xf>
    <xf numFmtId="0" fontId="25" fillId="9" borderId="0" applyNumberFormat="0" applyBorder="0" applyAlignment="0" applyProtection="0">
      <alignment vertical="center"/>
    </xf>
    <xf numFmtId="0" fontId="28" fillId="0" borderId="19" applyNumberFormat="0" applyFill="0" applyAlignment="0" applyProtection="0">
      <alignment vertical="center"/>
    </xf>
    <xf numFmtId="0" fontId="25" fillId="10" borderId="0" applyNumberFormat="0" applyBorder="0" applyAlignment="0" applyProtection="0">
      <alignment vertical="center"/>
    </xf>
    <xf numFmtId="0" fontId="34" fillId="11" borderId="20" applyNumberFormat="0" applyAlignment="0" applyProtection="0">
      <alignment vertical="center"/>
    </xf>
    <xf numFmtId="0" fontId="35" fillId="11" borderId="16" applyNumberFormat="0" applyAlignment="0" applyProtection="0">
      <alignment vertical="center"/>
    </xf>
    <xf numFmtId="0" fontId="36" fillId="12" borderId="21" applyNumberFormat="0" applyAlignment="0" applyProtection="0">
      <alignment vertical="center"/>
    </xf>
    <xf numFmtId="0" fontId="22" fillId="13" borderId="0" applyNumberFormat="0" applyBorder="0" applyAlignment="0" applyProtection="0">
      <alignment vertical="center"/>
    </xf>
    <xf numFmtId="0" fontId="25" fillId="14" borderId="0" applyNumberFormat="0" applyBorder="0" applyAlignment="0" applyProtection="0">
      <alignment vertical="center"/>
    </xf>
    <xf numFmtId="0" fontId="37" fillId="0" borderId="22" applyNumberFormat="0" applyFill="0" applyAlignment="0" applyProtection="0">
      <alignment vertical="center"/>
    </xf>
    <xf numFmtId="0" fontId="38" fillId="0" borderId="23" applyNumberFormat="0" applyFill="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10" fontId="11" fillId="0" borderId="6">
      <alignment horizontal="right" vertical="center"/>
    </xf>
    <xf numFmtId="0" fontId="22" fillId="17" borderId="0" applyNumberFormat="0" applyBorder="0" applyAlignment="0" applyProtection="0">
      <alignment vertical="center"/>
    </xf>
    <xf numFmtId="0" fontId="25"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5" fillId="27" borderId="0" applyNumberFormat="0" applyBorder="0" applyAlignment="0" applyProtection="0">
      <alignment vertical="center"/>
    </xf>
    <xf numFmtId="0" fontId="22"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2" fillId="31" borderId="0" applyNumberFormat="0" applyBorder="0" applyAlignment="0" applyProtection="0">
      <alignment vertical="center"/>
    </xf>
    <xf numFmtId="0" fontId="25" fillId="32" borderId="0" applyNumberFormat="0" applyBorder="0" applyAlignment="0" applyProtection="0">
      <alignment vertical="center"/>
    </xf>
    <xf numFmtId="176" fontId="11" fillId="0" borderId="6">
      <alignment horizontal="right" vertical="center"/>
    </xf>
    <xf numFmtId="49" fontId="11" fillId="0" borderId="6">
      <alignment horizontal="left" vertical="center" wrapText="1"/>
    </xf>
    <xf numFmtId="176" fontId="11" fillId="0" borderId="6">
      <alignment horizontal="right" vertical="center"/>
    </xf>
    <xf numFmtId="180" fontId="11" fillId="0" borderId="6">
      <alignment horizontal="right" vertical="center"/>
    </xf>
    <xf numFmtId="179" fontId="11" fillId="0" borderId="6">
      <alignment horizontal="right" vertical="center"/>
    </xf>
  </cellStyleXfs>
  <cellXfs count="189">
    <xf numFmtId="0" fontId="0" fillId="0" borderId="0" xfId="0" applyFont="1">
      <alignment vertical="top"/>
    </xf>
    <xf numFmtId="0" fontId="1" fillId="0" borderId="0" xfId="0" applyFont="1" applyBorder="1" applyAlignment="1">
      <alignment horizontal="right" vertical="center"/>
    </xf>
    <xf numFmtId="49" fontId="1" fillId="0" borderId="0" xfId="0" applyNumberFormat="1" applyFont="1" applyBorder="1" applyAlignment="1">
      <alignment horizontal="right" vertical="center"/>
    </xf>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applyAlignment="1"/>
    <xf numFmtId="0" fontId="5" fillId="0" borderId="0" xfId="0" applyFont="1" applyBorder="1" applyAlignment="1" applyProtection="1">
      <alignment horizontal="right"/>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pplyProtection="1">
      <alignment horizontal="center" vertical="center" wrapText="1"/>
      <protection locked="0"/>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6" fillId="0" borderId="2" xfId="0" applyFont="1" applyBorder="1" applyAlignment="1" applyProtection="1">
      <alignment horizontal="left" vertical="center" wrapText="1"/>
      <protection locked="0"/>
    </xf>
    <xf numFmtId="0" fontId="6" fillId="0" borderId="2" xfId="0" applyFont="1" applyBorder="1" applyAlignment="1" applyProtection="1">
      <alignment horizontal="left" vertical="center"/>
      <protection locked="0"/>
    </xf>
    <xf numFmtId="49" fontId="6" fillId="0" borderId="2" xfId="53" applyNumberFormat="1" applyFont="1" applyBorder="1">
      <alignment horizontal="left" vertical="center" wrapText="1"/>
    </xf>
    <xf numFmtId="176" fontId="7" fillId="0" borderId="2" xfId="0" applyNumberFormat="1" applyFont="1" applyBorder="1" applyAlignment="1">
      <alignment horizontal="right" vertical="center"/>
    </xf>
    <xf numFmtId="49" fontId="6" fillId="0" borderId="2" xfId="0" applyNumberFormat="1" applyFont="1" applyBorder="1" applyAlignment="1">
      <alignment horizontal="center" vertical="center" wrapText="1"/>
    </xf>
    <xf numFmtId="49" fontId="7" fillId="0" borderId="2" xfId="53" applyNumberFormat="1" applyFont="1" applyBorder="1">
      <alignment horizontal="left" vertical="center" wrapText="1"/>
    </xf>
    <xf numFmtId="0" fontId="6" fillId="0" borderId="2" xfId="0" applyFont="1" applyBorder="1" applyAlignment="1" applyProtection="1">
      <alignment horizontal="center" vertical="center" wrapText="1"/>
      <protection locked="0"/>
    </xf>
    <xf numFmtId="0" fontId="6" fillId="0" borderId="0" xfId="0" applyFont="1" applyBorder="1" applyAlignment="1">
      <alignment horizontal="right" vertical="center"/>
    </xf>
    <xf numFmtId="49" fontId="6" fillId="0" borderId="0" xfId="0" applyNumberFormat="1" applyFont="1" applyBorder="1" applyAlignment="1">
      <alignment horizontal="right" vertical="center"/>
    </xf>
    <xf numFmtId="0" fontId="8" fillId="0" borderId="0" xfId="0" applyFont="1" applyBorder="1" applyAlignment="1">
      <alignment horizontal="center" vertical="center"/>
    </xf>
    <xf numFmtId="0" fontId="9" fillId="0" borderId="3" xfId="0" applyFont="1" applyBorder="1" applyAlignment="1" applyProtection="1">
      <alignment horizontal="center" vertical="center" wrapText="1"/>
      <protection locked="0"/>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0" fontId="9" fillId="0" borderId="4" xfId="0" applyFont="1" applyBorder="1" applyAlignment="1" applyProtection="1">
      <alignment horizontal="center" vertical="center" wrapText="1"/>
      <protection locked="0"/>
    </xf>
    <xf numFmtId="0" fontId="9" fillId="0" borderId="4" xfId="0" applyFont="1" applyBorder="1" applyAlignment="1">
      <alignment horizontal="center" vertical="center" wrapText="1"/>
    </xf>
    <xf numFmtId="0" fontId="9" fillId="0" borderId="4" xfId="0" applyFont="1" applyBorder="1" applyAlignment="1">
      <alignment horizontal="center" vertical="center"/>
    </xf>
    <xf numFmtId="0" fontId="9" fillId="0" borderId="5"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3" fillId="0" borderId="6" xfId="0" applyFont="1" applyBorder="1" applyAlignment="1">
      <alignment horizontal="left" vertical="center" wrapText="1"/>
    </xf>
    <xf numFmtId="0" fontId="3" fillId="0" borderId="6" xfId="0" applyFont="1" applyBorder="1" applyAlignment="1" applyProtection="1">
      <alignment horizontal="left" vertical="center" wrapText="1"/>
      <protection locked="0"/>
    </xf>
    <xf numFmtId="176" fontId="7" fillId="0" borderId="6" xfId="0" applyNumberFormat="1" applyFont="1" applyBorder="1" applyAlignment="1">
      <alignment horizontal="right" vertical="center" wrapText="1"/>
    </xf>
    <xf numFmtId="0" fontId="10" fillId="0" borderId="7" xfId="0" applyFont="1" applyBorder="1" applyAlignment="1" applyProtection="1">
      <alignment horizontal="center" vertical="center" wrapText="1"/>
      <protection locked="0"/>
    </xf>
    <xf numFmtId="0" fontId="3" fillId="0" borderId="8" xfId="0" applyFont="1" applyBorder="1" applyAlignment="1">
      <alignment horizontal="left" vertical="center"/>
    </xf>
    <xf numFmtId="0" fontId="3" fillId="0" borderId="9" xfId="0" applyFont="1" applyBorder="1" applyAlignment="1">
      <alignment horizontal="left" vertical="center"/>
    </xf>
    <xf numFmtId="0" fontId="6" fillId="0" borderId="0" xfId="0" applyFont="1" applyBorder="1" applyAlignment="1" applyProtection="1">
      <alignment horizontal="right" vertical="center"/>
      <protection locked="0"/>
    </xf>
    <xf numFmtId="0" fontId="10" fillId="0" borderId="0" xfId="0" applyFont="1" applyBorder="1" applyAlignment="1" applyProtection="1">
      <alignment horizontal="right"/>
      <protection locked="0"/>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6" xfId="0" applyFont="1" applyBorder="1" applyAlignment="1" applyProtection="1">
      <alignment horizontal="center" vertical="center"/>
      <protection locked="0"/>
    </xf>
    <xf numFmtId="49" fontId="11" fillId="0" borderId="0" xfId="53" applyNumberFormat="1" applyFont="1" applyBorder="1" applyAlignment="1">
      <alignment horizontal="right" vertical="center" wrapText="1"/>
    </xf>
    <xf numFmtId="49" fontId="12" fillId="0" borderId="0" xfId="53" applyNumberFormat="1" applyFont="1" applyBorder="1" applyAlignment="1">
      <alignment horizontal="center" vertical="center" wrapText="1"/>
    </xf>
    <xf numFmtId="49" fontId="11" fillId="0" borderId="0" xfId="53" applyNumberFormat="1" applyFont="1" applyBorder="1">
      <alignment horizontal="left" vertical="center" wrapText="1"/>
    </xf>
    <xf numFmtId="49" fontId="13" fillId="0" borderId="6" xfId="0" applyNumberFormat="1" applyFont="1" applyBorder="1" applyAlignment="1">
      <alignment horizontal="center" vertical="center" wrapText="1"/>
    </xf>
    <xf numFmtId="49" fontId="14" fillId="0" borderId="6" xfId="0" applyNumberFormat="1" applyFont="1" applyBorder="1" applyAlignment="1">
      <alignment horizontal="center" vertical="center" wrapText="1"/>
    </xf>
    <xf numFmtId="49" fontId="11" fillId="0" borderId="6" xfId="0" applyNumberFormat="1" applyFont="1" applyBorder="1" applyAlignment="1">
      <alignment horizontal="left" vertical="center" wrapText="1"/>
    </xf>
    <xf numFmtId="49" fontId="11" fillId="0" borderId="6" xfId="0" applyNumberFormat="1" applyFont="1" applyBorder="1" applyAlignment="1">
      <alignment horizontal="center" vertical="center" wrapText="1"/>
    </xf>
    <xf numFmtId="179" fontId="11" fillId="0" borderId="6" xfId="0" applyNumberFormat="1" applyFont="1" applyBorder="1" applyAlignment="1">
      <alignment horizontal="right" vertical="center" wrapText="1"/>
    </xf>
    <xf numFmtId="176" fontId="11" fillId="0" borderId="6" xfId="0" applyNumberFormat="1" applyFont="1" applyBorder="1" applyAlignment="1">
      <alignment horizontal="right" vertical="center" wrapText="1"/>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16" fillId="0" borderId="0" xfId="0" applyFont="1" applyBorder="1" applyAlignment="1" applyProtection="1">
      <alignment horizontal="center" vertical="center"/>
      <protection locked="0"/>
    </xf>
    <xf numFmtId="0" fontId="9" fillId="0" borderId="6" xfId="0" applyFont="1" applyBorder="1" applyAlignment="1">
      <alignment horizontal="center" vertical="center" wrapText="1"/>
    </xf>
    <xf numFmtId="49" fontId="7" fillId="0" borderId="6" xfId="53" applyNumberFormat="1" applyFont="1" applyBorder="1">
      <alignment horizontal="left" vertical="center" wrapText="1"/>
    </xf>
    <xf numFmtId="0" fontId="3" fillId="0" borderId="6" xfId="0" applyFont="1" applyBorder="1" applyAlignment="1">
      <alignment vertical="center" wrapText="1"/>
    </xf>
    <xf numFmtId="0" fontId="3" fillId="0" borderId="6" xfId="0" applyFont="1" applyBorder="1" applyAlignment="1">
      <alignment horizontal="center" vertical="center" wrapText="1"/>
    </xf>
    <xf numFmtId="0" fontId="3" fillId="0" borderId="6" xfId="0" applyFont="1" applyBorder="1" applyAlignment="1" applyProtection="1">
      <alignment horizontal="center" vertical="center"/>
      <protection locked="0"/>
    </xf>
    <xf numFmtId="0" fontId="17"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0" fillId="0" borderId="0" xfId="0" applyFont="1" applyBorder="1" applyAlignment="1">
      <alignment horizontal="right" wrapText="1"/>
    </xf>
    <xf numFmtId="0" fontId="10" fillId="0" borderId="0" xfId="0" applyFont="1" applyBorder="1" applyAlignment="1">
      <alignment wrapText="1"/>
    </xf>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0" fontId="3" fillId="0" borderId="2" xfId="0" applyFont="1" applyBorder="1" applyAlignment="1">
      <alignment horizontal="left" vertical="center" wrapText="1"/>
    </xf>
    <xf numFmtId="176" fontId="7" fillId="0" borderId="2" xfId="0" applyNumberFormat="1" applyFont="1" applyBorder="1" applyAlignment="1">
      <alignment horizontal="right" vertical="center" wrapText="1"/>
    </xf>
    <xf numFmtId="0" fontId="3" fillId="0" borderId="2" xfId="0" applyFont="1" applyBorder="1" applyAlignment="1">
      <alignment horizontal="center" vertical="center" wrapText="1"/>
    </xf>
    <xf numFmtId="0" fontId="3" fillId="0" borderId="0" xfId="0" applyFont="1" applyBorder="1" applyAlignment="1" applyProtection="1">
      <alignment horizontal="right"/>
      <protection locked="0"/>
    </xf>
    <xf numFmtId="0" fontId="3" fillId="0" borderId="0" xfId="0" applyFont="1" applyBorder="1" applyAlignment="1">
      <alignment horizontal="right" vertical="center" wrapText="1"/>
    </xf>
    <xf numFmtId="0" fontId="18" fillId="0" borderId="0" xfId="0" applyFont="1" applyBorder="1" applyAlignment="1" applyProtection="1">
      <alignment horizontal="right" vertical="center" wrapText="1"/>
      <protection locked="0"/>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3" fillId="0" borderId="0" xfId="0" applyFont="1" applyBorder="1" applyAlignment="1" applyProtection="1">
      <alignment vertical="top" wrapText="1"/>
      <protection locked="0"/>
    </xf>
    <xf numFmtId="0" fontId="4" fillId="0" borderId="3"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pplyProtection="1">
      <alignment horizontal="center" vertical="center" wrapText="1"/>
      <protection locked="0"/>
    </xf>
    <xf numFmtId="0" fontId="4" fillId="0" borderId="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3" fillId="0" borderId="5"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center" vertical="center"/>
    </xf>
    <xf numFmtId="0" fontId="3" fillId="0" borderId="14" xfId="0" applyFont="1" applyBorder="1" applyAlignment="1">
      <alignment horizontal="left" vertical="center"/>
    </xf>
    <xf numFmtId="0" fontId="3" fillId="0" borderId="12" xfId="0" applyFont="1" applyBorder="1" applyAlignment="1">
      <alignment horizontal="left" vertical="center"/>
    </xf>
    <xf numFmtId="0" fontId="18" fillId="0" borderId="0" xfId="0" applyFont="1" applyBorder="1" applyAlignment="1" applyProtection="1">
      <alignment horizontal="right" vertical="center"/>
      <protection locked="0"/>
    </xf>
    <xf numFmtId="0" fontId="18" fillId="0" borderId="0" xfId="0" applyFont="1" applyBorder="1" applyAlignment="1">
      <alignment horizontal="right" vertical="center" wrapText="1"/>
    </xf>
    <xf numFmtId="0" fontId="8" fillId="0" borderId="0" xfId="0" applyFont="1" applyBorder="1" applyAlignment="1" applyProtection="1">
      <alignment horizontal="center" vertical="center"/>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8"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3" fillId="0" borderId="0" xfId="0" applyFont="1" applyBorder="1" applyAlignment="1">
      <alignment horizontal="left" vertical="center"/>
    </xf>
    <xf numFmtId="0" fontId="9"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2" xfId="0" applyFont="1" applyBorder="1" applyAlignment="1">
      <alignment horizontal="center" vertical="center"/>
    </xf>
    <xf numFmtId="0" fontId="9"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176" fontId="3" fillId="0" borderId="6" xfId="0" applyNumberFormat="1" applyFont="1" applyBorder="1" applyAlignment="1">
      <alignment horizontal="right" vertical="center"/>
    </xf>
    <xf numFmtId="0" fontId="3" fillId="0" borderId="12" xfId="0" applyFont="1" applyBorder="1" applyAlignment="1">
      <alignment horizontal="center" vertical="center" wrapText="1"/>
    </xf>
    <xf numFmtId="179" fontId="7" fillId="0" borderId="6" xfId="56" applyNumberFormat="1" applyFont="1" applyBorder="1" applyAlignment="1">
      <alignment horizontal="center" vertical="center" wrapText="1"/>
    </xf>
    <xf numFmtId="176" fontId="7" fillId="0" borderId="6" xfId="0" applyNumberFormat="1" applyFont="1" applyBorder="1" applyAlignment="1">
      <alignment horizontal="right" vertical="center"/>
    </xf>
    <xf numFmtId="0" fontId="9" fillId="0" borderId="8"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protection locked="0"/>
    </xf>
    <xf numFmtId="0" fontId="9" fillId="0" borderId="11" xfId="0" applyFont="1" applyBorder="1" applyAlignment="1" applyProtection="1">
      <alignment horizontal="center" vertical="center" wrapText="1"/>
      <protection locked="0"/>
    </xf>
    <xf numFmtId="0" fontId="9" fillId="0" borderId="14" xfId="0" applyFont="1" applyBorder="1" applyAlignment="1">
      <alignment horizontal="center" vertical="center" wrapText="1"/>
    </xf>
    <xf numFmtId="0" fontId="9" fillId="0" borderId="14" xfId="0" applyFont="1" applyBorder="1" applyAlignment="1" applyProtection="1">
      <alignment horizontal="center" vertical="center"/>
      <protection locked="0"/>
    </xf>
    <xf numFmtId="0" fontId="9" fillId="0" borderId="14"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3" fillId="0" borderId="0" xfId="0" applyFont="1" applyBorder="1" applyAlignment="1">
      <alignment horizontal="right"/>
    </xf>
    <xf numFmtId="0" fontId="9" fillId="0" borderId="9" xfId="0" applyFont="1" applyBorder="1" applyAlignment="1">
      <alignment horizontal="center" vertical="center" wrapText="1"/>
    </xf>
    <xf numFmtId="0" fontId="19" fillId="0" borderId="0" xfId="0" applyFont="1" applyBorder="1" applyAlignment="1"/>
    <xf numFmtId="0" fontId="10" fillId="0" borderId="0" xfId="0"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0" fillId="0" borderId="0" xfId="0" applyFont="1" applyBorder="1" applyAlignment="1">
      <alignment horizontal="right"/>
    </xf>
    <xf numFmtId="176" fontId="7" fillId="0" borderId="6" xfId="54" applyNumberFormat="1" applyFont="1" applyBorder="1">
      <alignment horizontal="right" vertical="center"/>
    </xf>
    <xf numFmtId="0" fontId="10" fillId="0" borderId="6" xfId="0" applyFont="1" applyBorder="1" applyAlignment="1" applyProtection="1">
      <alignment horizontal="center" vertical="center" wrapText="1"/>
      <protection locked="0"/>
    </xf>
    <xf numFmtId="0" fontId="10" fillId="0" borderId="6" xfId="0" applyFont="1" applyBorder="1" applyAlignment="1">
      <alignment horizontal="center" vertical="center" wrapText="1"/>
    </xf>
    <xf numFmtId="0" fontId="17" fillId="0" borderId="0" xfId="0" applyFont="1" applyBorder="1" applyAlignment="1">
      <alignment horizontal="center" vertical="center"/>
    </xf>
    <xf numFmtId="0" fontId="3" fillId="0" borderId="0" xfId="0" applyFont="1" applyBorder="1" applyAlignment="1" applyProtection="1">
      <alignment horizontal="right" vertical="center"/>
      <protection locked="0"/>
    </xf>
    <xf numFmtId="49" fontId="10" fillId="0" borderId="0" xfId="0" applyNumberFormat="1" applyFont="1" applyBorder="1" applyAlignment="1"/>
    <xf numFmtId="0" fontId="7" fillId="0" borderId="0" xfId="0" applyFont="1" applyBorder="1" applyAlignment="1">
      <alignment horizontal="left" vertical="center"/>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4" xfId="0" applyFont="1" applyBorder="1" applyAlignment="1" applyProtection="1">
      <alignment horizontal="center" vertical="center" wrapText="1"/>
      <protection locked="0"/>
    </xf>
    <xf numFmtId="0" fontId="1" fillId="0" borderId="4" xfId="0" applyFont="1" applyBorder="1" applyAlignment="1">
      <alignment horizontal="center" vertical="center" wrapText="1"/>
    </xf>
    <xf numFmtId="0" fontId="1" fillId="0" borderId="5" xfId="0" applyFont="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0" fillId="0" borderId="6" xfId="0" applyFont="1" applyBorder="1" applyAlignment="1">
      <alignment horizontal="center" vertical="center"/>
    </xf>
    <xf numFmtId="49" fontId="7" fillId="0" borderId="6" xfId="0" applyNumberFormat="1" applyFont="1" applyBorder="1" applyAlignment="1">
      <alignment horizontal="left" vertical="center" wrapText="1"/>
    </xf>
    <xf numFmtId="0" fontId="1" fillId="0" borderId="6" xfId="0" applyFont="1" applyBorder="1" applyAlignment="1">
      <alignment horizontal="center" vertical="center"/>
    </xf>
    <xf numFmtId="0" fontId="1" fillId="0" borderId="6" xfId="0" applyFont="1" applyBorder="1" applyAlignment="1">
      <alignment horizontal="center" vertical="center" wrapText="1"/>
    </xf>
    <xf numFmtId="0" fontId="10" fillId="0" borderId="0" xfId="0" applyFont="1" applyBorder="1">
      <alignment vertical="top"/>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5" xfId="0" applyFont="1" applyBorder="1" applyAlignment="1">
      <alignment horizontal="center" vertical="center"/>
    </xf>
    <xf numFmtId="49" fontId="13" fillId="0" borderId="1" xfId="53" applyNumberFormat="1" applyFont="1" applyBorder="1" applyAlignment="1">
      <alignment horizontal="center" vertical="center" wrapText="1"/>
    </xf>
    <xf numFmtId="49" fontId="13" fillId="0" borderId="2" xfId="53" applyNumberFormat="1" applyFont="1" applyBorder="1" applyAlignment="1">
      <alignment horizontal="center" vertical="center" wrapText="1"/>
    </xf>
    <xf numFmtId="49" fontId="11" fillId="0" borderId="2" xfId="53" applyNumberFormat="1" applyFont="1" applyBorder="1" applyAlignment="1">
      <alignment horizontal="center" vertical="center" wrapText="1"/>
    </xf>
    <xf numFmtId="0" fontId="0" fillId="0" borderId="2" xfId="0" applyFont="1" applyBorder="1">
      <alignment vertical="top"/>
    </xf>
    <xf numFmtId="49" fontId="11" fillId="0" borderId="2" xfId="53" applyNumberFormat="1" applyFont="1" applyBorder="1">
      <alignment horizontal="left" vertical="center" wrapText="1"/>
    </xf>
    <xf numFmtId="176" fontId="11" fillId="0" borderId="2" xfId="53" applyNumberFormat="1" applyFont="1" applyBorder="1" applyAlignment="1">
      <alignment horizontal="right" vertical="center" wrapText="1"/>
    </xf>
    <xf numFmtId="49" fontId="11" fillId="0" borderId="15" xfId="53" applyNumberFormat="1" applyFont="1" applyBorder="1">
      <alignment horizontal="left" vertical="center" wrapText="1"/>
    </xf>
    <xf numFmtId="176" fontId="11" fillId="0" borderId="15" xfId="53" applyNumberFormat="1" applyFont="1" applyBorder="1" applyAlignment="1">
      <alignment horizontal="right" vertical="center" wrapText="1"/>
    </xf>
    <xf numFmtId="49" fontId="11" fillId="0" borderId="6" xfId="53" applyNumberFormat="1" applyFont="1" applyBorder="1">
      <alignment horizontal="left" vertical="center" wrapText="1"/>
    </xf>
    <xf numFmtId="176" fontId="11" fillId="0" borderId="6" xfId="53" applyNumberFormat="1" applyFont="1" applyBorder="1" applyAlignment="1">
      <alignment horizontal="right" vertical="center" wrapText="1"/>
    </xf>
    <xf numFmtId="176" fontId="11" fillId="0" borderId="2" xfId="0" applyNumberFormat="1" applyFont="1" applyBorder="1" applyAlignment="1">
      <alignment horizontal="right" vertical="center" wrapText="1"/>
    </xf>
    <xf numFmtId="176" fontId="11" fillId="0" borderId="15" xfId="0" applyNumberFormat="1" applyFont="1" applyBorder="1" applyAlignment="1">
      <alignment horizontal="right" vertical="center" wrapText="1"/>
    </xf>
    <xf numFmtId="49" fontId="11" fillId="0" borderId="6" xfId="53" applyNumberFormat="1" applyFont="1" applyBorder="1" applyAlignment="1">
      <alignment horizontal="center" vertical="center" wrapText="1"/>
    </xf>
    <xf numFmtId="179" fontId="11" fillId="0" borderId="2" xfId="56" applyNumberFormat="1" applyFont="1" applyBorder="1" applyAlignment="1">
      <alignment horizontal="center" vertical="center" wrapText="1"/>
    </xf>
    <xf numFmtId="49" fontId="20" fillId="0" borderId="0" xfId="53" applyNumberFormat="1" applyFont="1" applyBorder="1" applyAlignment="1">
      <alignment horizontal="right" vertical="center" wrapText="1"/>
    </xf>
    <xf numFmtId="49" fontId="11" fillId="0" borderId="2" xfId="53" applyNumberFormat="1" applyFont="1" applyBorder="1" applyAlignment="1">
      <alignment horizontal="left" vertical="center" wrapText="1" indent="2"/>
    </xf>
    <xf numFmtId="49" fontId="11" fillId="0" borderId="2" xfId="53" applyNumberFormat="1" applyFont="1" applyBorder="1" applyAlignment="1">
      <alignment horizontal="left" vertical="center" wrapText="1" indent="4"/>
    </xf>
    <xf numFmtId="49" fontId="11" fillId="0" borderId="15" xfId="53" applyNumberFormat="1" applyFont="1" applyBorder="1" applyAlignment="1">
      <alignment horizontal="left" vertical="center" wrapText="1" indent="4"/>
    </xf>
    <xf numFmtId="49" fontId="11" fillId="0" borderId="6" xfId="53" applyNumberFormat="1" applyFont="1" applyBorder="1" applyAlignment="1">
      <alignment horizontal="left" vertical="center" wrapText="1" indent="4"/>
    </xf>
    <xf numFmtId="49" fontId="11" fillId="0" borderId="6" xfId="53" applyNumberFormat="1" applyFont="1" applyBorder="1" applyAlignment="1">
      <alignment horizontal="left" vertical="center" wrapText="1" indent="2"/>
    </xf>
    <xf numFmtId="49" fontId="21" fillId="0" borderId="0" xfId="0" applyNumberFormat="1" applyFont="1" applyBorder="1" applyAlignment="1">
      <alignment horizontal="right" vertical="center" wrapText="1"/>
    </xf>
    <xf numFmtId="49" fontId="12" fillId="0" borderId="0"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49" fontId="13" fillId="0" borderId="2" xfId="0" applyNumberFormat="1" applyFont="1" applyBorder="1" applyAlignment="1">
      <alignment horizontal="center" vertical="center" wrapText="1"/>
    </xf>
    <xf numFmtId="49" fontId="21" fillId="0" borderId="2" xfId="53" applyNumberFormat="1" applyFont="1" applyBorder="1">
      <alignment horizontal="left" vertical="center" wrapText="1"/>
    </xf>
    <xf numFmtId="176" fontId="11" fillId="0" borderId="2" xfId="0" applyNumberFormat="1" applyFont="1" applyBorder="1" applyAlignment="1">
      <alignment horizontal="right" vertical="center"/>
    </xf>
    <xf numFmtId="176" fontId="21" fillId="0" borderId="2" xfId="0" applyNumberFormat="1" applyFont="1" applyBorder="1" applyAlignment="1">
      <alignment horizontal="left" vertical="center"/>
    </xf>
    <xf numFmtId="176" fontId="11" fillId="0" borderId="2" xfId="54" applyNumberFormat="1" applyFont="1" applyBorder="1">
      <alignment horizontal="right" vertical="center"/>
    </xf>
    <xf numFmtId="176" fontId="11" fillId="0" borderId="2" xfId="0" applyNumberFormat="1" applyFont="1" applyBorder="1" applyAlignment="1">
      <alignment horizontal="left" vertical="center"/>
    </xf>
    <xf numFmtId="49" fontId="11" fillId="0" borderId="15" xfId="0" applyNumberFormat="1" applyFont="1" applyBorder="1" applyAlignment="1">
      <alignment horizontal="left" vertical="center" wrapText="1"/>
    </xf>
    <xf numFmtId="176" fontId="11" fillId="0" borderId="15" xfId="54" applyNumberFormat="1" applyFont="1" applyBorder="1">
      <alignment horizontal="right" vertical="center"/>
    </xf>
    <xf numFmtId="176" fontId="11" fillId="0" borderId="6" xfId="54" applyNumberFormat="1" applyFont="1" applyBorder="1">
      <alignment horizontal="right" vertical="center"/>
    </xf>
    <xf numFmtId="49" fontId="21" fillId="0" borderId="6" xfId="0" applyNumberFormat="1" applyFont="1" applyBorder="1" applyAlignment="1">
      <alignment horizontal="center" vertical="center" wrapText="1"/>
    </xf>
    <xf numFmtId="49" fontId="21" fillId="0" borderId="6" xfId="53" applyNumberFormat="1" applyFont="1" applyBorder="1">
      <alignment horizontal="lef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0"/>
  <sheetViews>
    <sheetView showZeros="0" workbookViewId="0">
      <selection activeCell="A4" sqref="A4:D11"/>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47" t="s">
        <v>0</v>
      </c>
      <c r="B1" s="175"/>
      <c r="C1" s="175"/>
      <c r="D1" s="175"/>
    </row>
    <row r="2" ht="28.5" customHeight="1" spans="1:4">
      <c r="A2" s="176" t="s">
        <v>1</v>
      </c>
      <c r="B2" s="176"/>
      <c r="C2" s="176"/>
      <c r="D2" s="176"/>
    </row>
    <row r="3" ht="18.75" customHeight="1" spans="1:4">
      <c r="A3" s="49" t="str">
        <f>"单位名称："&amp;"玉溪市卫生健康委员会"</f>
        <v>单位名称：玉溪市卫生健康委员会</v>
      </c>
      <c r="B3" s="49"/>
      <c r="C3" s="49"/>
      <c r="D3" s="47" t="s">
        <v>2</v>
      </c>
    </row>
    <row r="4" ht="18.75" customHeight="1" spans="1:4">
      <c r="A4" s="155" t="s">
        <v>3</v>
      </c>
      <c r="B4" s="155"/>
      <c r="C4" s="155" t="s">
        <v>4</v>
      </c>
      <c r="D4" s="155"/>
    </row>
    <row r="5" ht="18.75" customHeight="1" spans="1:4">
      <c r="A5" s="156" t="s">
        <v>5</v>
      </c>
      <c r="B5" s="156" t="s">
        <v>6</v>
      </c>
      <c r="C5" s="156" t="s">
        <v>7</v>
      </c>
      <c r="D5" s="156" t="s">
        <v>6</v>
      </c>
    </row>
    <row r="6" ht="18.75" customHeight="1" spans="1:4">
      <c r="A6" s="159" t="s">
        <v>8</v>
      </c>
      <c r="B6" s="182">
        <v>407569247.6</v>
      </c>
      <c r="C6" s="183" t="str">
        <f>"一"&amp;"、"&amp;"社会保障和就业支出"</f>
        <v>一、社会保障和就业支出</v>
      </c>
      <c r="D6" s="182">
        <v>3602625.6</v>
      </c>
    </row>
    <row r="7" ht="18.75" customHeight="1" spans="1:4">
      <c r="A7" s="159" t="s">
        <v>9</v>
      </c>
      <c r="B7" s="182"/>
      <c r="C7" s="183" t="str">
        <f>"二"&amp;"、"&amp;"卫生健康支出"</f>
        <v>二、卫生健康支出</v>
      </c>
      <c r="D7" s="182">
        <v>48292228.2</v>
      </c>
    </row>
    <row r="8" ht="18.75" customHeight="1" spans="1:4">
      <c r="A8" s="159" t="s">
        <v>10</v>
      </c>
      <c r="B8" s="182"/>
      <c r="C8" s="183" t="str">
        <f>"三"&amp;"、"&amp;"住房保障支出"</f>
        <v>三、住房保障支出</v>
      </c>
      <c r="D8" s="182">
        <v>960000</v>
      </c>
    </row>
    <row r="9" ht="18.75" customHeight="1" spans="1:4">
      <c r="A9" s="159" t="s">
        <v>11</v>
      </c>
      <c r="B9" s="182"/>
      <c r="C9" s="183" t="str">
        <f>"四"&amp;"、"&amp;"转移性支出"</f>
        <v>四、转移性支出</v>
      </c>
      <c r="D9" s="182">
        <v>356370000</v>
      </c>
    </row>
    <row r="10" ht="18.75" customHeight="1" spans="1:4">
      <c r="A10" s="159" t="s">
        <v>12</v>
      </c>
      <c r="B10" s="182"/>
      <c r="C10" s="159"/>
      <c r="D10" s="159"/>
    </row>
    <row r="11" ht="18.75" customHeight="1" spans="1:4">
      <c r="A11" s="161" t="s">
        <v>13</v>
      </c>
      <c r="B11" s="185"/>
      <c r="C11" s="161"/>
      <c r="D11" s="161"/>
    </row>
    <row r="12" ht="18.75" customHeight="1" spans="1:4">
      <c r="A12" s="163" t="s">
        <v>14</v>
      </c>
      <c r="B12" s="186"/>
      <c r="C12" s="163"/>
      <c r="D12" s="163"/>
    </row>
    <row r="13" ht="18.75" customHeight="1" spans="1:4">
      <c r="A13" s="163" t="s">
        <v>15</v>
      </c>
      <c r="B13" s="186"/>
      <c r="C13" s="163"/>
      <c r="D13" s="163"/>
    </row>
    <row r="14" ht="18.75" customHeight="1" spans="1:4">
      <c r="A14" s="163" t="s">
        <v>16</v>
      </c>
      <c r="B14" s="186"/>
      <c r="C14" s="163"/>
      <c r="D14" s="163"/>
    </row>
    <row r="15" ht="18.75" customHeight="1" spans="1:4">
      <c r="A15" s="163" t="s">
        <v>17</v>
      </c>
      <c r="B15" s="186"/>
      <c r="C15" s="163"/>
      <c r="D15" s="163"/>
    </row>
    <row r="16" ht="18.75" customHeight="1" spans="1:4">
      <c r="A16" s="187" t="s">
        <v>18</v>
      </c>
      <c r="B16" s="186">
        <v>407569247.6</v>
      </c>
      <c r="C16" s="187" t="s">
        <v>19</v>
      </c>
      <c r="D16" s="186">
        <v>409224853.8</v>
      </c>
    </row>
    <row r="17" ht="18.75" customHeight="1" spans="1:4">
      <c r="A17" s="188" t="s">
        <v>20</v>
      </c>
      <c r="B17" s="163"/>
      <c r="C17" s="188" t="s">
        <v>21</v>
      </c>
      <c r="D17" s="163"/>
    </row>
    <row r="18" ht="18.75" customHeight="1" spans="1:4">
      <c r="A18" s="52" t="s">
        <v>22</v>
      </c>
      <c r="B18" s="186">
        <v>1655606.2</v>
      </c>
      <c r="C18" s="52" t="s">
        <v>22</v>
      </c>
      <c r="D18" s="186"/>
    </row>
    <row r="19" ht="18.75" customHeight="1" spans="1:4">
      <c r="A19" s="52" t="s">
        <v>23</v>
      </c>
      <c r="B19" s="186"/>
      <c r="C19" s="52" t="s">
        <v>23</v>
      </c>
      <c r="D19" s="186"/>
    </row>
    <row r="20" ht="18.75" customHeight="1" spans="1:4">
      <c r="A20" s="187" t="s">
        <v>24</v>
      </c>
      <c r="B20" s="186">
        <v>409224853.8</v>
      </c>
      <c r="C20" s="187" t="s">
        <v>25</v>
      </c>
      <c r="D20" s="186">
        <v>409224853.8</v>
      </c>
    </row>
  </sheetData>
  <mergeCells count="5">
    <mergeCell ref="A1:D1"/>
    <mergeCell ref="A2:D2"/>
    <mergeCell ref="A3:C3"/>
    <mergeCell ref="A4:B4"/>
    <mergeCell ref="C4:D4"/>
  </mergeCells>
  <printOptions horizontalCentered="1"/>
  <pageMargins left="0.751388888888889" right="0.751388888888889" top="1" bottom="1" header="0.5" footer="0.5"/>
  <pageSetup paperSize="9" pageOrder="overThenDown"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C25" sqref="C25"/>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2:6">
      <c r="B1" s="128"/>
      <c r="F1" s="129" t="s">
        <v>545</v>
      </c>
    </row>
    <row r="2" ht="28.5" customHeight="1" spans="1:6">
      <c r="A2" s="24" t="s">
        <v>546</v>
      </c>
      <c r="B2" s="24"/>
      <c r="C2" s="24"/>
      <c r="D2" s="24"/>
      <c r="E2" s="24"/>
      <c r="F2" s="24"/>
    </row>
    <row r="3" ht="15" customHeight="1" spans="1:6">
      <c r="A3" s="130" t="str">
        <f>"单位名称："&amp;"玉溪市卫生健康委员会"</f>
        <v>单位名称：玉溪市卫生健康委员会</v>
      </c>
      <c r="B3" s="131"/>
      <c r="C3" s="131"/>
      <c r="D3" s="66"/>
      <c r="E3" s="66"/>
      <c r="F3" s="132" t="s">
        <v>547</v>
      </c>
    </row>
    <row r="4" ht="18.75" customHeight="1" spans="1:6">
      <c r="A4" s="26" t="s">
        <v>138</v>
      </c>
      <c r="B4" s="26" t="s">
        <v>67</v>
      </c>
      <c r="C4" s="26" t="s">
        <v>68</v>
      </c>
      <c r="D4" s="27" t="s">
        <v>548</v>
      </c>
      <c r="E4" s="34"/>
      <c r="F4" s="34"/>
    </row>
    <row r="5" ht="30" customHeight="1" spans="1:6">
      <c r="A5" s="33"/>
      <c r="B5" s="33"/>
      <c r="C5" s="33"/>
      <c r="D5" s="27" t="s">
        <v>30</v>
      </c>
      <c r="E5" s="34" t="s">
        <v>71</v>
      </c>
      <c r="F5" s="34" t="s">
        <v>72</v>
      </c>
    </row>
    <row r="6" ht="16.5" customHeight="1" spans="1:6">
      <c r="A6" s="34">
        <v>1</v>
      </c>
      <c r="B6" s="34">
        <v>2</v>
      </c>
      <c r="C6" s="34">
        <v>3</v>
      </c>
      <c r="D6" s="34">
        <v>4</v>
      </c>
      <c r="E6" s="34">
        <v>5</v>
      </c>
      <c r="F6" s="34">
        <v>6</v>
      </c>
    </row>
    <row r="7" ht="20.25" customHeight="1" spans="1:6">
      <c r="A7" s="35"/>
      <c r="B7" s="35"/>
      <c r="C7" s="35"/>
      <c r="D7" s="117"/>
      <c r="E7" s="133"/>
      <c r="F7" s="133"/>
    </row>
    <row r="8" ht="17.25" customHeight="1" spans="1:6">
      <c r="A8" s="134" t="s">
        <v>329</v>
      </c>
      <c r="B8" s="135"/>
      <c r="C8" s="135" t="s">
        <v>329</v>
      </c>
      <c r="D8" s="133"/>
      <c r="E8" s="133"/>
      <c r="F8" s="133"/>
    </row>
    <row r="9" customHeight="1" spans="1:1">
      <c r="A9" t="s">
        <v>549</v>
      </c>
    </row>
  </sheetData>
  <mergeCells count="7">
    <mergeCell ref="A2:F2"/>
    <mergeCell ref="A3:E3"/>
    <mergeCell ref="D4:F4"/>
    <mergeCell ref="A8:C8"/>
    <mergeCell ref="A4:A5"/>
    <mergeCell ref="B4:B5"/>
    <mergeCell ref="C4:C5"/>
  </mergeCells>
  <pageMargins left="0.75" right="0.75" top="1" bottom="1" header="0.5" footer="0.5"/>
  <pageSetup paperSize="9" scale="6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20"/>
  <sheetViews>
    <sheetView showZeros="0" workbookViewId="0">
      <selection activeCell="E12" sqref="E12"/>
    </sheetView>
  </sheetViews>
  <sheetFormatPr defaultColWidth="9.14166666666667" defaultRowHeight="14.25" customHeight="1"/>
  <cols>
    <col min="1" max="1" width="29.575" customWidth="1"/>
    <col min="2" max="2" width="14.5" customWidth="1"/>
    <col min="3" max="3" width="24.875" customWidth="1"/>
    <col min="4" max="4" width="7.70833333333333" customWidth="1"/>
    <col min="5" max="5" width="10.2833333333333" customWidth="1"/>
    <col min="6" max="8" width="12" customWidth="1"/>
    <col min="9" max="17" width="8" customWidth="1"/>
  </cols>
  <sheetData>
    <row r="1" ht="13.5" customHeight="1" spans="1:17">
      <c r="A1" s="22" t="s">
        <v>550</v>
      </c>
      <c r="B1" s="22"/>
      <c r="C1" s="22"/>
      <c r="D1" s="22"/>
      <c r="E1" s="22"/>
      <c r="F1" s="22"/>
      <c r="G1" s="22"/>
      <c r="H1" s="22"/>
      <c r="I1" s="22"/>
      <c r="J1" s="22"/>
      <c r="K1" s="22"/>
      <c r="L1" s="22"/>
      <c r="M1" s="22"/>
      <c r="N1" s="22"/>
      <c r="O1" s="41"/>
      <c r="P1" s="41"/>
      <c r="Q1" s="22"/>
    </row>
    <row r="2" ht="27.75" customHeight="1" spans="1:17">
      <c r="A2" s="64" t="s">
        <v>551</v>
      </c>
      <c r="B2" s="24"/>
      <c r="C2" s="24"/>
      <c r="D2" s="24"/>
      <c r="E2" s="24"/>
      <c r="F2" s="24"/>
      <c r="G2" s="24"/>
      <c r="H2" s="24"/>
      <c r="I2" s="24"/>
      <c r="J2" s="24"/>
      <c r="K2" s="97"/>
      <c r="L2" s="24"/>
      <c r="M2" s="24"/>
      <c r="N2" s="24"/>
      <c r="O2" s="97"/>
      <c r="P2" s="97"/>
      <c r="Q2" s="24"/>
    </row>
    <row r="3" ht="18.75" customHeight="1" spans="1:17">
      <c r="A3" s="106" t="str">
        <f>"单位名称："&amp;"玉溪市卫生健康委员会"</f>
        <v>单位名称：玉溪市卫生健康委员会</v>
      </c>
      <c r="B3" s="7"/>
      <c r="C3" s="7"/>
      <c r="D3" s="7"/>
      <c r="E3" s="7"/>
      <c r="F3" s="7"/>
      <c r="G3" s="7"/>
      <c r="H3" s="7"/>
      <c r="I3" s="7"/>
      <c r="J3" s="7"/>
      <c r="O3" s="74"/>
      <c r="P3" s="74"/>
      <c r="Q3" s="126" t="s">
        <v>2</v>
      </c>
    </row>
    <row r="4" ht="15.75" customHeight="1" spans="1:17">
      <c r="A4" s="26" t="s">
        <v>552</v>
      </c>
      <c r="B4" s="107" t="s">
        <v>553</v>
      </c>
      <c r="C4" s="107" t="s">
        <v>554</v>
      </c>
      <c r="D4" s="107" t="s">
        <v>555</v>
      </c>
      <c r="E4" s="107" t="s">
        <v>556</v>
      </c>
      <c r="F4" s="107" t="s">
        <v>557</v>
      </c>
      <c r="G4" s="108" t="s">
        <v>145</v>
      </c>
      <c r="H4" s="108"/>
      <c r="I4" s="108"/>
      <c r="J4" s="108"/>
      <c r="K4" s="118"/>
      <c r="L4" s="108"/>
      <c r="M4" s="108"/>
      <c r="N4" s="108"/>
      <c r="O4" s="119"/>
      <c r="P4" s="118"/>
      <c r="Q4" s="127"/>
    </row>
    <row r="5" ht="17.25" customHeight="1" spans="1:17">
      <c r="A5" s="29"/>
      <c r="B5" s="109"/>
      <c r="C5" s="109"/>
      <c r="D5" s="109"/>
      <c r="E5" s="109"/>
      <c r="F5" s="109"/>
      <c r="G5" s="109" t="s">
        <v>30</v>
      </c>
      <c r="H5" s="109" t="s">
        <v>33</v>
      </c>
      <c r="I5" s="109" t="s">
        <v>558</v>
      </c>
      <c r="J5" s="109" t="s">
        <v>559</v>
      </c>
      <c r="K5" s="120" t="s">
        <v>560</v>
      </c>
      <c r="L5" s="121" t="s">
        <v>561</v>
      </c>
      <c r="M5" s="121"/>
      <c r="N5" s="121"/>
      <c r="O5" s="122"/>
      <c r="P5" s="123"/>
      <c r="Q5" s="110"/>
    </row>
    <row r="6" ht="54" customHeight="1" spans="1:17">
      <c r="A6" s="32"/>
      <c r="B6" s="110"/>
      <c r="C6" s="110"/>
      <c r="D6" s="110"/>
      <c r="E6" s="110"/>
      <c r="F6" s="110"/>
      <c r="G6" s="110"/>
      <c r="H6" s="110" t="s">
        <v>32</v>
      </c>
      <c r="I6" s="110"/>
      <c r="J6" s="110"/>
      <c r="K6" s="124"/>
      <c r="L6" s="110" t="s">
        <v>32</v>
      </c>
      <c r="M6" s="110" t="s">
        <v>39</v>
      </c>
      <c r="N6" s="110" t="s">
        <v>152</v>
      </c>
      <c r="O6" s="125" t="s">
        <v>41</v>
      </c>
      <c r="P6" s="124" t="s">
        <v>42</v>
      </c>
      <c r="Q6" s="110" t="s">
        <v>43</v>
      </c>
    </row>
    <row r="7" ht="15" customHeight="1" spans="1:17">
      <c r="A7" s="33">
        <v>1</v>
      </c>
      <c r="B7" s="111">
        <v>2</v>
      </c>
      <c r="C7" s="111">
        <v>3</v>
      </c>
      <c r="D7" s="111">
        <v>4</v>
      </c>
      <c r="E7" s="111">
        <v>5</v>
      </c>
      <c r="F7" s="111">
        <v>6</v>
      </c>
      <c r="G7" s="112">
        <v>7</v>
      </c>
      <c r="H7" s="112">
        <v>8</v>
      </c>
      <c r="I7" s="112">
        <v>9</v>
      </c>
      <c r="J7" s="112">
        <v>10</v>
      </c>
      <c r="K7" s="112">
        <v>11</v>
      </c>
      <c r="L7" s="112">
        <v>12</v>
      </c>
      <c r="M7" s="112">
        <v>13</v>
      </c>
      <c r="N7" s="112">
        <v>14</v>
      </c>
      <c r="O7" s="112">
        <v>15</v>
      </c>
      <c r="P7" s="112">
        <v>16</v>
      </c>
      <c r="Q7" s="112">
        <v>17</v>
      </c>
    </row>
    <row r="8" ht="21" customHeight="1" spans="1:17">
      <c r="A8" s="90" t="s">
        <v>64</v>
      </c>
      <c r="B8" s="91"/>
      <c r="C8" s="91"/>
      <c r="D8" s="91"/>
      <c r="E8" s="113"/>
      <c r="F8" s="114">
        <v>295893</v>
      </c>
      <c r="G8" s="37">
        <v>388393</v>
      </c>
      <c r="H8" s="37">
        <v>388393</v>
      </c>
      <c r="I8" s="37"/>
      <c r="J8" s="37"/>
      <c r="K8" s="37"/>
      <c r="L8" s="37"/>
      <c r="M8" s="37"/>
      <c r="N8" s="37"/>
      <c r="O8" s="37"/>
      <c r="P8" s="37"/>
      <c r="Q8" s="37"/>
    </row>
    <row r="9" ht="21" customHeight="1" spans="1:17">
      <c r="A9" s="90" t="str">
        <f>"      "&amp;"公车购置及运维费"</f>
        <v>      公车购置及运维费</v>
      </c>
      <c r="B9" s="91" t="s">
        <v>562</v>
      </c>
      <c r="C9" s="91" t="str">
        <f>"C1804010201"&amp;"  "&amp;"机动车保险服务"</f>
        <v>C1804010201  机动车保险服务</v>
      </c>
      <c r="D9" s="115" t="s">
        <v>563</v>
      </c>
      <c r="E9" s="116">
        <v>1</v>
      </c>
      <c r="F9" s="117"/>
      <c r="G9" s="37">
        <v>7000</v>
      </c>
      <c r="H9" s="37">
        <v>7000</v>
      </c>
      <c r="I9" s="37"/>
      <c r="J9" s="37"/>
      <c r="K9" s="37"/>
      <c r="L9" s="37"/>
      <c r="M9" s="37"/>
      <c r="N9" s="37"/>
      <c r="O9" s="37"/>
      <c r="P9" s="37"/>
      <c r="Q9" s="37"/>
    </row>
    <row r="10" ht="21" customHeight="1" spans="1:17">
      <c r="A10" s="90" t="str">
        <f>"      "&amp;"公车购置及运维费"</f>
        <v>      公车购置及运维费</v>
      </c>
      <c r="B10" s="91" t="s">
        <v>564</v>
      </c>
      <c r="C10" s="91" t="str">
        <f>"A07070101"&amp;"  "&amp;"汽油"</f>
        <v>A07070101  汽油</v>
      </c>
      <c r="D10" s="115" t="s">
        <v>563</v>
      </c>
      <c r="E10" s="116">
        <v>1</v>
      </c>
      <c r="F10" s="117"/>
      <c r="G10" s="37">
        <v>4500</v>
      </c>
      <c r="H10" s="37">
        <v>4500</v>
      </c>
      <c r="I10" s="37"/>
      <c r="J10" s="37"/>
      <c r="K10" s="37"/>
      <c r="L10" s="37"/>
      <c r="M10" s="37"/>
      <c r="N10" s="37"/>
      <c r="O10" s="37"/>
      <c r="P10" s="37"/>
      <c r="Q10" s="37"/>
    </row>
    <row r="11" ht="21" customHeight="1" spans="1:17">
      <c r="A11" s="90" t="str">
        <f>"      "&amp;"公车购置及运维费"</f>
        <v>      公车购置及运维费</v>
      </c>
      <c r="B11" s="91" t="s">
        <v>564</v>
      </c>
      <c r="C11" s="91" t="str">
        <f>"A07070101"&amp;"  "&amp;"汽油"</f>
        <v>A07070101  汽油</v>
      </c>
      <c r="D11" s="115" t="s">
        <v>563</v>
      </c>
      <c r="E11" s="116">
        <v>1</v>
      </c>
      <c r="F11" s="117"/>
      <c r="G11" s="37">
        <v>1600</v>
      </c>
      <c r="H11" s="37">
        <v>1600</v>
      </c>
      <c r="I11" s="37"/>
      <c r="J11" s="37"/>
      <c r="K11" s="37"/>
      <c r="L11" s="37"/>
      <c r="M11" s="37"/>
      <c r="N11" s="37"/>
      <c r="O11" s="37"/>
      <c r="P11" s="37"/>
      <c r="Q11" s="37"/>
    </row>
    <row r="12" ht="21" customHeight="1" spans="1:17">
      <c r="A12" s="90" t="str">
        <f>"      "&amp;"物业管理费"</f>
        <v>      物业管理费</v>
      </c>
      <c r="B12" s="91" t="s">
        <v>266</v>
      </c>
      <c r="C12" s="91" t="str">
        <f>"C21040001"&amp;"  "&amp;"物业管理服务"</f>
        <v>C21040001  物业管理服务</v>
      </c>
      <c r="D12" s="115" t="s">
        <v>563</v>
      </c>
      <c r="E12" s="116">
        <v>1</v>
      </c>
      <c r="F12" s="117">
        <v>198000</v>
      </c>
      <c r="G12" s="37">
        <v>198000</v>
      </c>
      <c r="H12" s="37">
        <v>198000</v>
      </c>
      <c r="I12" s="37"/>
      <c r="J12" s="37"/>
      <c r="K12" s="37"/>
      <c r="L12" s="37"/>
      <c r="M12" s="37"/>
      <c r="N12" s="37"/>
      <c r="O12" s="37"/>
      <c r="P12" s="37"/>
      <c r="Q12" s="37"/>
    </row>
    <row r="13" ht="21" customHeight="1" spans="1:17">
      <c r="A13" s="90" t="str">
        <f>"      "&amp;"一般公用经费"</f>
        <v>      一般公用经费</v>
      </c>
      <c r="B13" s="91" t="s">
        <v>565</v>
      </c>
      <c r="C13" s="91" t="str">
        <f>"A02010105"&amp;"  "&amp;"台式计算机"</f>
        <v>A02010105  台式计算机</v>
      </c>
      <c r="D13" s="115" t="s">
        <v>566</v>
      </c>
      <c r="E13" s="116">
        <v>2</v>
      </c>
      <c r="F13" s="117">
        <v>12000</v>
      </c>
      <c r="G13" s="37">
        <v>12000</v>
      </c>
      <c r="H13" s="37">
        <v>12000</v>
      </c>
      <c r="I13" s="37"/>
      <c r="J13" s="37"/>
      <c r="K13" s="37"/>
      <c r="L13" s="37"/>
      <c r="M13" s="37"/>
      <c r="N13" s="37"/>
      <c r="O13" s="37"/>
      <c r="P13" s="37"/>
      <c r="Q13" s="37"/>
    </row>
    <row r="14" ht="21" customHeight="1" spans="1:17">
      <c r="A14" s="90" t="str">
        <f>"      "&amp;"一般公用经费"</f>
        <v>      一般公用经费</v>
      </c>
      <c r="B14" s="91" t="s">
        <v>567</v>
      </c>
      <c r="C14" s="91" t="str">
        <f>"A02020100"&amp;"  "&amp;"复印机"</f>
        <v>A02020100  复印机</v>
      </c>
      <c r="D14" s="115" t="s">
        <v>566</v>
      </c>
      <c r="E14" s="116">
        <v>1</v>
      </c>
      <c r="F14" s="117">
        <v>20000</v>
      </c>
      <c r="G14" s="37">
        <v>20000</v>
      </c>
      <c r="H14" s="37">
        <v>20000</v>
      </c>
      <c r="I14" s="37"/>
      <c r="J14" s="37"/>
      <c r="K14" s="37"/>
      <c r="L14" s="37"/>
      <c r="M14" s="37"/>
      <c r="N14" s="37"/>
      <c r="O14" s="37"/>
      <c r="P14" s="37"/>
      <c r="Q14" s="37"/>
    </row>
    <row r="15" ht="21" customHeight="1" spans="1:17">
      <c r="A15" s="90" t="str">
        <f>"      "&amp;"一般公用经费"</f>
        <v>      一般公用经费</v>
      </c>
      <c r="B15" s="91" t="s">
        <v>568</v>
      </c>
      <c r="C15" s="91" t="str">
        <f>"A02021003"&amp;"  "&amp;"A4黑白打印机"</f>
        <v>A02021003  A4黑白打印机</v>
      </c>
      <c r="D15" s="115" t="s">
        <v>566</v>
      </c>
      <c r="E15" s="116">
        <v>5</v>
      </c>
      <c r="F15" s="117">
        <v>7500</v>
      </c>
      <c r="G15" s="37">
        <v>7500</v>
      </c>
      <c r="H15" s="37">
        <v>7500</v>
      </c>
      <c r="I15" s="37"/>
      <c r="J15" s="37"/>
      <c r="K15" s="37"/>
      <c r="L15" s="37"/>
      <c r="M15" s="37"/>
      <c r="N15" s="37"/>
      <c r="O15" s="37"/>
      <c r="P15" s="37"/>
      <c r="Q15" s="37"/>
    </row>
    <row r="16" ht="21" customHeight="1" spans="1:17">
      <c r="A16" s="90" t="str">
        <f>"      "&amp;"一般公用经费"</f>
        <v>      一般公用经费</v>
      </c>
      <c r="B16" s="91" t="s">
        <v>569</v>
      </c>
      <c r="C16" s="91" t="str">
        <f>"A05040101"&amp;"  "&amp;"复印纸"</f>
        <v>A05040101  复印纸</v>
      </c>
      <c r="D16" s="115" t="s">
        <v>563</v>
      </c>
      <c r="E16" s="116">
        <v>1</v>
      </c>
      <c r="F16" s="117">
        <v>48393</v>
      </c>
      <c r="G16" s="37">
        <v>48393</v>
      </c>
      <c r="H16" s="37">
        <v>48393</v>
      </c>
      <c r="I16" s="37"/>
      <c r="J16" s="37"/>
      <c r="K16" s="37"/>
      <c r="L16" s="37"/>
      <c r="M16" s="37"/>
      <c r="N16" s="37"/>
      <c r="O16" s="37"/>
      <c r="P16" s="37"/>
      <c r="Q16" s="37"/>
    </row>
    <row r="17" ht="21" customHeight="1" spans="1:17">
      <c r="A17" s="90" t="str">
        <f>"      "&amp;"一般公用经费"</f>
        <v>      一般公用经费</v>
      </c>
      <c r="B17" s="91" t="s">
        <v>570</v>
      </c>
      <c r="C17" s="91" t="str">
        <f>"C17010200"&amp;"  "&amp;"网络接入服务"</f>
        <v>C17010200  网络接入服务</v>
      </c>
      <c r="D17" s="115" t="s">
        <v>563</v>
      </c>
      <c r="E17" s="116">
        <v>1</v>
      </c>
      <c r="F17" s="117"/>
      <c r="G17" s="37">
        <v>59400</v>
      </c>
      <c r="H17" s="37">
        <v>59400</v>
      </c>
      <c r="I17" s="37"/>
      <c r="J17" s="37"/>
      <c r="K17" s="37"/>
      <c r="L17" s="37"/>
      <c r="M17" s="37"/>
      <c r="N17" s="37"/>
      <c r="O17" s="37"/>
      <c r="P17" s="37"/>
      <c r="Q17" s="37"/>
    </row>
    <row r="18" ht="21" customHeight="1" spans="1:17">
      <c r="A18" s="90" t="str">
        <f>"      "&amp;"工作业务（公务用车运维费）经费"</f>
        <v>      工作业务（公务用车运维费）经费</v>
      </c>
      <c r="B18" s="91" t="s">
        <v>564</v>
      </c>
      <c r="C18" s="91" t="str">
        <f>"A07070101"&amp;"  "&amp;"汽油"</f>
        <v>A07070101  汽油</v>
      </c>
      <c r="D18" s="115" t="s">
        <v>563</v>
      </c>
      <c r="E18" s="116">
        <v>1</v>
      </c>
      <c r="F18" s="117"/>
      <c r="G18" s="37">
        <v>20000</v>
      </c>
      <c r="H18" s="37">
        <v>20000</v>
      </c>
      <c r="I18" s="37"/>
      <c r="J18" s="37"/>
      <c r="K18" s="37"/>
      <c r="L18" s="37"/>
      <c r="M18" s="37"/>
      <c r="N18" s="37"/>
      <c r="O18" s="37"/>
      <c r="P18" s="37"/>
      <c r="Q18" s="37"/>
    </row>
    <row r="19" ht="21" customHeight="1" spans="1:17">
      <c r="A19" s="90" t="str">
        <f>"      "&amp;"工作业务（公务用车运维费）经费"</f>
        <v>      工作业务（公务用车运维费）经费</v>
      </c>
      <c r="B19" s="91" t="s">
        <v>571</v>
      </c>
      <c r="C19" s="91" t="str">
        <f>"C23120301"&amp;"  "&amp;"车辆维修和保养服务"</f>
        <v>C23120301  车辆维修和保养服务</v>
      </c>
      <c r="D19" s="115" t="s">
        <v>563</v>
      </c>
      <c r="E19" s="116">
        <v>1</v>
      </c>
      <c r="F19" s="117">
        <v>10000</v>
      </c>
      <c r="G19" s="37">
        <v>10000</v>
      </c>
      <c r="H19" s="37">
        <v>10000</v>
      </c>
      <c r="I19" s="37"/>
      <c r="J19" s="37"/>
      <c r="K19" s="37"/>
      <c r="L19" s="37"/>
      <c r="M19" s="37"/>
      <c r="N19" s="37"/>
      <c r="O19" s="37"/>
      <c r="P19" s="37"/>
      <c r="Q19" s="37"/>
    </row>
    <row r="20" ht="21" customHeight="1" spans="1:17">
      <c r="A20" s="92" t="s">
        <v>329</v>
      </c>
      <c r="B20" s="93"/>
      <c r="C20" s="93"/>
      <c r="D20" s="93"/>
      <c r="E20" s="113"/>
      <c r="F20" s="114">
        <v>295893</v>
      </c>
      <c r="G20" s="37">
        <v>388393</v>
      </c>
      <c r="H20" s="37">
        <v>388393</v>
      </c>
      <c r="I20" s="37"/>
      <c r="J20" s="37"/>
      <c r="K20" s="37"/>
      <c r="L20" s="37"/>
      <c r="M20" s="37"/>
      <c r="N20" s="37"/>
      <c r="O20" s="37"/>
      <c r="P20" s="37"/>
      <c r="Q20" s="37"/>
    </row>
  </sheetData>
  <mergeCells count="17">
    <mergeCell ref="A1:Q1"/>
    <mergeCell ref="A2:Q2"/>
    <mergeCell ref="A3:E3"/>
    <mergeCell ref="G4:Q4"/>
    <mergeCell ref="L5:Q5"/>
    <mergeCell ref="A20:E20"/>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6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3"/>
  <sheetViews>
    <sheetView showZeros="0" workbookViewId="0">
      <selection activeCell="G18" sqref="G18"/>
    </sheetView>
  </sheetViews>
  <sheetFormatPr defaultColWidth="9.14166666666667" defaultRowHeight="14.25" customHeight="1"/>
  <cols>
    <col min="1" max="1" width="16.625" customWidth="1"/>
    <col min="2" max="2" width="14.5" customWidth="1"/>
    <col min="3" max="3" width="18.75" customWidth="1"/>
    <col min="4" max="5" width="11.625" customWidth="1"/>
    <col min="6" max="14" width="9.125" customWidth="1"/>
  </cols>
  <sheetData>
    <row r="1" ht="13.5" customHeight="1" spans="1:14">
      <c r="A1" s="75" t="s">
        <v>572</v>
      </c>
      <c r="B1" s="75"/>
      <c r="C1" s="75"/>
      <c r="D1" s="75"/>
      <c r="E1" s="75"/>
      <c r="F1" s="75"/>
      <c r="G1" s="75"/>
      <c r="H1" s="76"/>
      <c r="I1" s="75"/>
      <c r="J1" s="75"/>
      <c r="K1" s="75"/>
      <c r="L1" s="95"/>
      <c r="M1" s="76"/>
      <c r="N1" s="96"/>
    </row>
    <row r="2" ht="27.75" customHeight="1" spans="1:14">
      <c r="A2" s="64" t="s">
        <v>573</v>
      </c>
      <c r="B2" s="77"/>
      <c r="C2" s="77"/>
      <c r="D2" s="77"/>
      <c r="E2" s="77"/>
      <c r="F2" s="77"/>
      <c r="G2" s="77"/>
      <c r="H2" s="78"/>
      <c r="I2" s="77"/>
      <c r="J2" s="77"/>
      <c r="K2" s="77"/>
      <c r="L2" s="97"/>
      <c r="M2" s="78"/>
      <c r="N2" s="77"/>
    </row>
    <row r="3" ht="18.75" customHeight="1" spans="1:14">
      <c r="A3" s="65" t="str">
        <f>"单位名称："&amp;"玉溪市卫生健康委员会"</f>
        <v>单位名称：玉溪市卫生健康委员会</v>
      </c>
      <c r="B3" s="66"/>
      <c r="C3" s="66"/>
      <c r="D3" s="66"/>
      <c r="E3" s="66"/>
      <c r="F3" s="66"/>
      <c r="G3" s="66"/>
      <c r="H3" s="79"/>
      <c r="I3" s="68"/>
      <c r="J3" s="68"/>
      <c r="K3" s="68"/>
      <c r="L3" s="74"/>
      <c r="M3" s="98"/>
      <c r="N3" s="99" t="s">
        <v>2</v>
      </c>
    </row>
    <row r="4" ht="15.75" customHeight="1" spans="1:14">
      <c r="A4" s="80" t="s">
        <v>552</v>
      </c>
      <c r="B4" s="81" t="s">
        <v>574</v>
      </c>
      <c r="C4" s="81" t="s">
        <v>575</v>
      </c>
      <c r="D4" s="82" t="s">
        <v>145</v>
      </c>
      <c r="E4" s="82"/>
      <c r="F4" s="82"/>
      <c r="G4" s="82"/>
      <c r="H4" s="83"/>
      <c r="I4" s="82"/>
      <c r="J4" s="82"/>
      <c r="K4" s="82"/>
      <c r="L4" s="100"/>
      <c r="M4" s="83"/>
      <c r="N4" s="101"/>
    </row>
    <row r="5" ht="17.25" customHeight="1" spans="1:14">
      <c r="A5" s="84"/>
      <c r="B5" s="85"/>
      <c r="C5" s="85"/>
      <c r="D5" s="85" t="s">
        <v>30</v>
      </c>
      <c r="E5" s="85" t="s">
        <v>33</v>
      </c>
      <c r="F5" s="85" t="s">
        <v>558</v>
      </c>
      <c r="G5" s="85" t="s">
        <v>559</v>
      </c>
      <c r="H5" s="86" t="s">
        <v>560</v>
      </c>
      <c r="I5" s="102" t="s">
        <v>561</v>
      </c>
      <c r="J5" s="102"/>
      <c r="K5" s="102"/>
      <c r="L5" s="103"/>
      <c r="M5" s="104"/>
      <c r="N5" s="88"/>
    </row>
    <row r="6" ht="54" customHeight="1" spans="1:14">
      <c r="A6" s="87"/>
      <c r="B6" s="88"/>
      <c r="C6" s="88"/>
      <c r="D6" s="88"/>
      <c r="E6" s="88"/>
      <c r="F6" s="88"/>
      <c r="G6" s="88"/>
      <c r="H6" s="89"/>
      <c r="I6" s="88" t="s">
        <v>32</v>
      </c>
      <c r="J6" s="88" t="s">
        <v>39</v>
      </c>
      <c r="K6" s="88" t="s">
        <v>152</v>
      </c>
      <c r="L6" s="105" t="s">
        <v>41</v>
      </c>
      <c r="M6" s="89" t="s">
        <v>42</v>
      </c>
      <c r="N6" s="88" t="s">
        <v>43</v>
      </c>
    </row>
    <row r="7" ht="15" customHeight="1" spans="1:14">
      <c r="A7" s="87">
        <v>1</v>
      </c>
      <c r="B7" s="88">
        <v>2</v>
      </c>
      <c r="C7" s="88">
        <v>3</v>
      </c>
      <c r="D7" s="89">
        <v>4</v>
      </c>
      <c r="E7" s="89">
        <v>5</v>
      </c>
      <c r="F7" s="89">
        <v>6</v>
      </c>
      <c r="G7" s="89">
        <v>7</v>
      </c>
      <c r="H7" s="89">
        <v>8</v>
      </c>
      <c r="I7" s="89">
        <v>9</v>
      </c>
      <c r="J7" s="89">
        <v>10</v>
      </c>
      <c r="K7" s="89">
        <v>11</v>
      </c>
      <c r="L7" s="89">
        <v>12</v>
      </c>
      <c r="M7" s="89">
        <v>13</v>
      </c>
      <c r="N7" s="89">
        <v>14</v>
      </c>
    </row>
    <row r="8" ht="21" customHeight="1" spans="1:14">
      <c r="A8" s="90" t="s">
        <v>64</v>
      </c>
      <c r="B8" s="91"/>
      <c r="C8" s="91"/>
      <c r="D8" s="37">
        <v>331400</v>
      </c>
      <c r="E8" s="37">
        <v>331400</v>
      </c>
      <c r="F8" s="37"/>
      <c r="G8" s="37"/>
      <c r="H8" s="37"/>
      <c r="I8" s="37"/>
      <c r="J8" s="37"/>
      <c r="K8" s="37"/>
      <c r="L8" s="37"/>
      <c r="M8" s="37"/>
      <c r="N8" s="37"/>
    </row>
    <row r="9" ht="21" customHeight="1" spans="1:14">
      <c r="A9" s="90" t="str">
        <f>"    "&amp;"物业管理费"</f>
        <v>    物业管理费</v>
      </c>
      <c r="B9" s="91" t="s">
        <v>576</v>
      </c>
      <c r="C9" s="91" t="s">
        <v>577</v>
      </c>
      <c r="D9" s="37">
        <v>198000</v>
      </c>
      <c r="E9" s="37">
        <v>198000</v>
      </c>
      <c r="F9" s="37"/>
      <c r="G9" s="37"/>
      <c r="H9" s="37"/>
      <c r="I9" s="37"/>
      <c r="J9" s="37"/>
      <c r="K9" s="37"/>
      <c r="L9" s="37"/>
      <c r="M9" s="37"/>
      <c r="N9" s="37"/>
    </row>
    <row r="10" ht="21" customHeight="1" spans="1:14">
      <c r="A10" s="90" t="str">
        <f>"    "&amp;"一般公用经费"</f>
        <v>    一般公用经费</v>
      </c>
      <c r="B10" s="91" t="s">
        <v>570</v>
      </c>
      <c r="C10" s="91" t="s">
        <v>578</v>
      </c>
      <c r="D10" s="37">
        <v>59400</v>
      </c>
      <c r="E10" s="37">
        <v>59400</v>
      </c>
      <c r="F10" s="37"/>
      <c r="G10" s="37"/>
      <c r="H10" s="37"/>
      <c r="I10" s="37"/>
      <c r="J10" s="37"/>
      <c r="K10" s="37"/>
      <c r="L10" s="37"/>
      <c r="M10" s="37"/>
      <c r="N10" s="37"/>
    </row>
    <row r="11" ht="21" customHeight="1" spans="1:14">
      <c r="A11" s="90" t="str">
        <f>"    "&amp;"一般公用经费"</f>
        <v>    一般公用经费</v>
      </c>
      <c r="B11" s="91" t="s">
        <v>579</v>
      </c>
      <c r="C11" s="91" t="s">
        <v>580</v>
      </c>
      <c r="D11" s="37">
        <v>35000</v>
      </c>
      <c r="E11" s="37">
        <v>35000</v>
      </c>
      <c r="F11" s="37"/>
      <c r="G11" s="37"/>
      <c r="H11" s="37"/>
      <c r="I11" s="37"/>
      <c r="J11" s="37"/>
      <c r="K11" s="37"/>
      <c r="L11" s="37"/>
      <c r="M11" s="37"/>
      <c r="N11" s="37"/>
    </row>
    <row r="12" ht="21" customHeight="1" spans="1:14">
      <c r="A12" s="90" t="str">
        <f>"    "&amp;"一般公用经费"</f>
        <v>    一般公用经费</v>
      </c>
      <c r="B12" s="91" t="s">
        <v>581</v>
      </c>
      <c r="C12" s="91" t="s">
        <v>582</v>
      </c>
      <c r="D12" s="37">
        <v>39000</v>
      </c>
      <c r="E12" s="37">
        <v>39000</v>
      </c>
      <c r="F12" s="37"/>
      <c r="G12" s="37"/>
      <c r="H12" s="37"/>
      <c r="I12" s="37"/>
      <c r="J12" s="37"/>
      <c r="K12" s="37"/>
      <c r="L12" s="37"/>
      <c r="M12" s="37"/>
      <c r="N12" s="37"/>
    </row>
    <row r="13" ht="21" customHeight="1" spans="1:14">
      <c r="A13" s="92" t="s">
        <v>329</v>
      </c>
      <c r="B13" s="93"/>
      <c r="C13" s="94"/>
      <c r="D13" s="37">
        <v>331400</v>
      </c>
      <c r="E13" s="37">
        <v>331400</v>
      </c>
      <c r="F13" s="37"/>
      <c r="G13" s="37"/>
      <c r="H13" s="37"/>
      <c r="I13" s="37"/>
      <c r="J13" s="37"/>
      <c r="K13" s="37"/>
      <c r="L13" s="37"/>
      <c r="M13" s="37"/>
      <c r="N13" s="37"/>
    </row>
  </sheetData>
  <mergeCells count="14">
    <mergeCell ref="A1:N1"/>
    <mergeCell ref="A2:N2"/>
    <mergeCell ref="A3:C3"/>
    <mergeCell ref="D4:N4"/>
    <mergeCell ref="I5:N5"/>
    <mergeCell ref="A13:C13"/>
    <mergeCell ref="A4:A6"/>
    <mergeCell ref="B4:B6"/>
    <mergeCell ref="C4:C6"/>
    <mergeCell ref="D5:D6"/>
    <mergeCell ref="E5:E6"/>
    <mergeCell ref="F5:F6"/>
    <mergeCell ref="G5:G6"/>
    <mergeCell ref="H5:H6"/>
  </mergeCells>
  <pageMargins left="0.75" right="0.75" top="1" bottom="1" header="0.5" footer="0.5"/>
  <pageSetup paperSize="9" scale="85"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4"/>
  <sheetViews>
    <sheetView showZeros="0" workbookViewId="0">
      <selection activeCell="A4" sqref="A4:N14"/>
    </sheetView>
  </sheetViews>
  <sheetFormatPr defaultColWidth="9.14166666666667" defaultRowHeight="14.25" customHeight="1"/>
  <cols>
    <col min="1" max="1" width="34.875" customWidth="1"/>
    <col min="2" max="3" width="12.375" customWidth="1"/>
    <col min="4" max="4" width="10" customWidth="1"/>
    <col min="5" max="14" width="11.75" customWidth="1"/>
  </cols>
  <sheetData>
    <row r="1" ht="13.5" customHeight="1" spans="1:14">
      <c r="A1" s="22" t="s">
        <v>583</v>
      </c>
      <c r="B1" s="22"/>
      <c r="C1" s="22"/>
      <c r="D1" s="22"/>
      <c r="E1" s="22"/>
      <c r="F1" s="22"/>
      <c r="G1" s="22"/>
      <c r="H1" s="22"/>
      <c r="I1" s="22"/>
      <c r="J1" s="22"/>
      <c r="K1" s="22"/>
      <c r="L1" s="22"/>
      <c r="M1" s="22"/>
      <c r="N1" s="41"/>
    </row>
    <row r="2" ht="27.75" customHeight="1" spans="1:14">
      <c r="A2" s="64" t="s">
        <v>584</v>
      </c>
      <c r="B2" s="24"/>
      <c r="C2" s="24"/>
      <c r="D2" s="24"/>
      <c r="E2" s="24"/>
      <c r="F2" s="24"/>
      <c r="G2" s="24"/>
      <c r="H2" s="24"/>
      <c r="I2" s="24"/>
      <c r="J2" s="24"/>
      <c r="K2" s="24"/>
      <c r="L2" s="24"/>
      <c r="M2" s="24"/>
      <c r="N2" s="24"/>
    </row>
    <row r="3" ht="18" customHeight="1" spans="1:14">
      <c r="A3" s="65" t="str">
        <f>"单位名称："&amp;"玉溪市卫生健康委员会"</f>
        <v>单位名称：玉溪市卫生健康委员会</v>
      </c>
      <c r="B3" s="66"/>
      <c r="C3" s="66"/>
      <c r="D3" s="67"/>
      <c r="E3" s="68"/>
      <c r="F3" s="68"/>
      <c r="G3" s="68"/>
      <c r="H3" s="68"/>
      <c r="I3" s="68"/>
      <c r="N3" s="74" t="s">
        <v>2</v>
      </c>
    </row>
    <row r="4" ht="19.5" customHeight="1" spans="1:14">
      <c r="A4" s="69" t="s">
        <v>585</v>
      </c>
      <c r="B4" s="69" t="s">
        <v>145</v>
      </c>
      <c r="C4" s="69"/>
      <c r="D4" s="69"/>
      <c r="E4" s="69" t="s">
        <v>586</v>
      </c>
      <c r="F4" s="69"/>
      <c r="G4" s="69"/>
      <c r="H4" s="69"/>
      <c r="I4" s="69"/>
      <c r="J4" s="69"/>
      <c r="K4" s="69"/>
      <c r="L4" s="69"/>
      <c r="M4" s="69"/>
      <c r="N4" s="69"/>
    </row>
    <row r="5" ht="40.5" customHeight="1" spans="1:14">
      <c r="A5" s="69"/>
      <c r="B5" s="69" t="s">
        <v>30</v>
      </c>
      <c r="C5" s="70" t="s">
        <v>33</v>
      </c>
      <c r="D5" s="70" t="s">
        <v>587</v>
      </c>
      <c r="E5" s="69" t="s">
        <v>588</v>
      </c>
      <c r="F5" s="69" t="s">
        <v>589</v>
      </c>
      <c r="G5" s="69" t="s">
        <v>590</v>
      </c>
      <c r="H5" s="69" t="s">
        <v>591</v>
      </c>
      <c r="I5" s="69" t="s">
        <v>592</v>
      </c>
      <c r="J5" s="69" t="s">
        <v>593</v>
      </c>
      <c r="K5" s="69" t="s">
        <v>594</v>
      </c>
      <c r="L5" s="69" t="s">
        <v>595</v>
      </c>
      <c r="M5" s="69" t="s">
        <v>596</v>
      </c>
      <c r="N5" s="69" t="s">
        <v>597</v>
      </c>
    </row>
    <row r="6" ht="19.5" customHeight="1" spans="1:14">
      <c r="A6" s="69">
        <v>1</v>
      </c>
      <c r="B6" s="69">
        <v>2</v>
      </c>
      <c r="C6" s="69">
        <v>3</v>
      </c>
      <c r="D6" s="69">
        <v>4</v>
      </c>
      <c r="E6" s="69">
        <v>5</v>
      </c>
      <c r="F6" s="69">
        <v>6</v>
      </c>
      <c r="G6" s="69">
        <v>7</v>
      </c>
      <c r="H6" s="69">
        <v>8</v>
      </c>
      <c r="I6" s="69">
        <v>9</v>
      </c>
      <c r="J6" s="69">
        <v>10</v>
      </c>
      <c r="K6" s="69">
        <v>11</v>
      </c>
      <c r="L6" s="69">
        <v>12</v>
      </c>
      <c r="M6" s="69">
        <v>13</v>
      </c>
      <c r="N6" s="69">
        <v>14</v>
      </c>
    </row>
    <row r="7" ht="20.25" customHeight="1" spans="1:14">
      <c r="A7" s="71" t="s">
        <v>64</v>
      </c>
      <c r="B7" s="72">
        <v>25201130</v>
      </c>
      <c r="C7" s="72">
        <v>25201130</v>
      </c>
      <c r="D7" s="72"/>
      <c r="E7" s="72">
        <v>5024550</v>
      </c>
      <c r="F7" s="72">
        <v>2784315</v>
      </c>
      <c r="G7" s="72">
        <v>1983460</v>
      </c>
      <c r="H7" s="72">
        <v>3381532.5</v>
      </c>
      <c r="I7" s="72">
        <v>2331662.5</v>
      </c>
      <c r="J7" s="72">
        <v>1973070</v>
      </c>
      <c r="K7" s="72">
        <v>2083322.5</v>
      </c>
      <c r="L7" s="72">
        <v>2957250</v>
      </c>
      <c r="M7" s="72">
        <v>2681967.5</v>
      </c>
      <c r="N7" s="72"/>
    </row>
    <row r="8" ht="20.25" customHeight="1" spans="1:14">
      <c r="A8" s="71" t="str">
        <f>"      "&amp;"妇幼健康专项经费"</f>
        <v>      妇幼健康专项经费</v>
      </c>
      <c r="B8" s="72">
        <v>2975200</v>
      </c>
      <c r="C8" s="72">
        <v>2975200</v>
      </c>
      <c r="D8" s="72"/>
      <c r="E8" s="72">
        <v>571400</v>
      </c>
      <c r="F8" s="72">
        <v>347300</v>
      </c>
      <c r="G8" s="72">
        <v>287600</v>
      </c>
      <c r="H8" s="72">
        <v>370200</v>
      </c>
      <c r="I8" s="72">
        <v>304300</v>
      </c>
      <c r="J8" s="72">
        <v>239200</v>
      </c>
      <c r="K8" s="72">
        <v>219500</v>
      </c>
      <c r="L8" s="72">
        <v>373500</v>
      </c>
      <c r="M8" s="72">
        <v>262200</v>
      </c>
      <c r="N8" s="72"/>
    </row>
    <row r="9" ht="20.25" customHeight="1" spans="1:14">
      <c r="A9" s="71" t="str">
        <f>"      "&amp;"严重精神障碍患者监护人县区级专项经费"</f>
        <v>      严重精神障碍患者监护人县区级专项经费</v>
      </c>
      <c r="B9" s="72">
        <v>1390650</v>
      </c>
      <c r="C9" s="72">
        <v>1390650</v>
      </c>
      <c r="D9" s="72"/>
      <c r="E9" s="72">
        <v>127750</v>
      </c>
      <c r="F9" s="72">
        <v>209875</v>
      </c>
      <c r="G9" s="72">
        <v>160600</v>
      </c>
      <c r="H9" s="72">
        <v>234512.5</v>
      </c>
      <c r="I9" s="72">
        <v>187062.5</v>
      </c>
      <c r="J9" s="72">
        <v>135050</v>
      </c>
      <c r="K9" s="72">
        <v>92162.5</v>
      </c>
      <c r="L9" s="72">
        <v>127750</v>
      </c>
      <c r="M9" s="72">
        <v>115887.5</v>
      </c>
      <c r="N9" s="72"/>
    </row>
    <row r="10" ht="20.25" customHeight="1" spans="1:14">
      <c r="A10" s="71" t="str">
        <f>"      "&amp;"市对下基层卫生保障资金"</f>
        <v>      市对下基层卫生保障资金</v>
      </c>
      <c r="B10" s="72">
        <v>12548480</v>
      </c>
      <c r="C10" s="72">
        <v>12548480</v>
      </c>
      <c r="D10" s="72"/>
      <c r="E10" s="72">
        <v>2204200</v>
      </c>
      <c r="F10" s="72">
        <v>1419340</v>
      </c>
      <c r="G10" s="72">
        <v>992060</v>
      </c>
      <c r="H10" s="72">
        <v>1575320</v>
      </c>
      <c r="I10" s="72">
        <v>1231300</v>
      </c>
      <c r="J10" s="72">
        <v>880320</v>
      </c>
      <c r="K10" s="72">
        <v>1107660</v>
      </c>
      <c r="L10" s="72">
        <v>1593900</v>
      </c>
      <c r="M10" s="72">
        <v>1544380</v>
      </c>
      <c r="N10" s="72"/>
    </row>
    <row r="11" ht="20.25" customHeight="1" spans="1:14">
      <c r="A11" s="71" t="str">
        <f>"      "&amp;"市级家庭发展项目补助经费"</f>
        <v>      市级家庭发展项目补助经费</v>
      </c>
      <c r="B11" s="72">
        <v>4892600</v>
      </c>
      <c r="C11" s="72">
        <v>4892600</v>
      </c>
      <c r="D11" s="72"/>
      <c r="E11" s="72">
        <v>1324000</v>
      </c>
      <c r="F11" s="72">
        <v>436800</v>
      </c>
      <c r="G11" s="72">
        <v>286200</v>
      </c>
      <c r="H11" s="72">
        <v>716600</v>
      </c>
      <c r="I11" s="72">
        <v>329100</v>
      </c>
      <c r="J11" s="72">
        <v>476400</v>
      </c>
      <c r="K11" s="72">
        <v>428400</v>
      </c>
      <c r="L11" s="72">
        <v>478600</v>
      </c>
      <c r="M11" s="72">
        <v>416500</v>
      </c>
      <c r="N11" s="72"/>
    </row>
    <row r="12" ht="20.25" customHeight="1" spans="1:14">
      <c r="A12" s="71" t="str">
        <f>"      "&amp;"市级人口均衡发展项目补助经费"</f>
        <v>      市级人口均衡发展项目补助经费</v>
      </c>
      <c r="B12" s="72">
        <v>1434200</v>
      </c>
      <c r="C12" s="72">
        <v>1434200</v>
      </c>
      <c r="D12" s="72"/>
      <c r="E12" s="72">
        <v>304500</v>
      </c>
      <c r="F12" s="72">
        <v>172900</v>
      </c>
      <c r="G12" s="72">
        <v>100300</v>
      </c>
      <c r="H12" s="72">
        <v>238300</v>
      </c>
      <c r="I12" s="72">
        <v>122600</v>
      </c>
      <c r="J12" s="72">
        <v>102100</v>
      </c>
      <c r="K12" s="72">
        <v>96200</v>
      </c>
      <c r="L12" s="72">
        <v>140800</v>
      </c>
      <c r="M12" s="72">
        <v>156500</v>
      </c>
      <c r="N12" s="72"/>
    </row>
    <row r="13" ht="20.25" customHeight="1" spans="1:14">
      <c r="A13" s="71" t="str">
        <f>"      "&amp;"特定项目社2026021专项经费"</f>
        <v>      特定项目社2026021专项经费</v>
      </c>
      <c r="B13" s="72">
        <v>1960000</v>
      </c>
      <c r="C13" s="72">
        <v>1960000</v>
      </c>
      <c r="D13" s="72"/>
      <c r="E13" s="72">
        <v>492700</v>
      </c>
      <c r="F13" s="72">
        <v>198100</v>
      </c>
      <c r="G13" s="72">
        <v>156700</v>
      </c>
      <c r="H13" s="72">
        <v>246600</v>
      </c>
      <c r="I13" s="72">
        <v>157300</v>
      </c>
      <c r="J13" s="72">
        <v>140000</v>
      </c>
      <c r="K13" s="72">
        <v>139400</v>
      </c>
      <c r="L13" s="72">
        <v>242700</v>
      </c>
      <c r="M13" s="72">
        <v>186500</v>
      </c>
      <c r="N13" s="72"/>
    </row>
    <row r="14" ht="20.25" customHeight="1" spans="1:14">
      <c r="A14" s="73" t="s">
        <v>30</v>
      </c>
      <c r="B14" s="72">
        <v>25201130</v>
      </c>
      <c r="C14" s="72">
        <v>25201130</v>
      </c>
      <c r="D14" s="72"/>
      <c r="E14" s="72">
        <v>5024550</v>
      </c>
      <c r="F14" s="72">
        <v>2784315</v>
      </c>
      <c r="G14" s="72">
        <v>1983460</v>
      </c>
      <c r="H14" s="72">
        <v>3381532.5</v>
      </c>
      <c r="I14" s="72">
        <v>2331662.5</v>
      </c>
      <c r="J14" s="72">
        <v>1973070</v>
      </c>
      <c r="K14" s="72">
        <v>2083322.5</v>
      </c>
      <c r="L14" s="72">
        <v>2957250</v>
      </c>
      <c r="M14" s="72">
        <v>2681967.5</v>
      </c>
      <c r="N14" s="72"/>
    </row>
  </sheetData>
  <mergeCells count="6">
    <mergeCell ref="A1:N1"/>
    <mergeCell ref="A2:N2"/>
    <mergeCell ref="A3:I3"/>
    <mergeCell ref="B4:D4"/>
    <mergeCell ref="E4:N4"/>
    <mergeCell ref="A4:A5"/>
  </mergeCells>
  <pageMargins left="0.75" right="0.75" top="1" bottom="1" header="0.5" footer="0.5"/>
  <pageSetup paperSize="9" scale="7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7"/>
  <sheetViews>
    <sheetView showZeros="0" topLeftCell="A77" workbookViewId="0">
      <selection activeCell="A1" sqref="A1:J1"/>
    </sheetView>
  </sheetViews>
  <sheetFormatPr defaultColWidth="9.14166666666667" defaultRowHeight="12" customHeight="1"/>
  <cols>
    <col min="1" max="1" width="34.2833333333333" customWidth="1"/>
    <col min="2" max="2" width="55.25"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34.625" customWidth="1"/>
  </cols>
  <sheetData>
    <row r="1" customHeight="1" spans="1:10">
      <c r="A1" s="22" t="s">
        <v>598</v>
      </c>
      <c r="B1" s="22"/>
      <c r="C1" s="22"/>
      <c r="D1" s="22"/>
      <c r="E1" s="22"/>
      <c r="F1" s="22"/>
      <c r="G1" s="22"/>
      <c r="H1" s="22"/>
      <c r="I1" s="22"/>
      <c r="J1" s="41"/>
    </row>
    <row r="2" ht="28.5" customHeight="1" spans="1:10">
      <c r="A2" s="56" t="s">
        <v>599</v>
      </c>
      <c r="B2" s="57"/>
      <c r="C2" s="57"/>
      <c r="D2" s="57"/>
      <c r="E2" s="57"/>
      <c r="F2" s="58"/>
      <c r="G2" s="57"/>
      <c r="H2" s="58"/>
      <c r="I2" s="58"/>
      <c r="J2" s="57"/>
    </row>
    <row r="3" ht="15" customHeight="1" spans="1:1">
      <c r="A3" s="5" t="str">
        <f>"单位名称："&amp;"玉溪市卫生健康委员会"</f>
        <v>单位名称：玉溪市卫生健康委员会</v>
      </c>
    </row>
    <row r="4" ht="14.25" customHeight="1" spans="1:10">
      <c r="A4" s="59" t="s">
        <v>332</v>
      </c>
      <c r="B4" s="59" t="s">
        <v>333</v>
      </c>
      <c r="C4" s="59" t="s">
        <v>334</v>
      </c>
      <c r="D4" s="59" t="s">
        <v>335</v>
      </c>
      <c r="E4" s="59" t="s">
        <v>336</v>
      </c>
      <c r="F4" s="46" t="s">
        <v>337</v>
      </c>
      <c r="G4" s="59" t="s">
        <v>338</v>
      </c>
      <c r="H4" s="46" t="s">
        <v>339</v>
      </c>
      <c r="I4" s="46" t="s">
        <v>340</v>
      </c>
      <c r="J4" s="59" t="s">
        <v>341</v>
      </c>
    </row>
    <row r="5" ht="14.25" customHeight="1" spans="1:10">
      <c r="A5" s="59">
        <v>1</v>
      </c>
      <c r="B5" s="59">
        <v>2</v>
      </c>
      <c r="C5" s="59">
        <v>3</v>
      </c>
      <c r="D5" s="59">
        <v>4</v>
      </c>
      <c r="E5" s="59">
        <v>5</v>
      </c>
      <c r="F5" s="46">
        <v>6</v>
      </c>
      <c r="G5" s="59">
        <v>7</v>
      </c>
      <c r="H5" s="46">
        <v>8</v>
      </c>
      <c r="I5" s="46">
        <v>9</v>
      </c>
      <c r="J5" s="59">
        <v>10</v>
      </c>
    </row>
    <row r="6" ht="15" customHeight="1" spans="1:10">
      <c r="A6" s="60" t="s">
        <v>64</v>
      </c>
      <c r="B6" s="61"/>
      <c r="C6" s="61"/>
      <c r="D6" s="61"/>
      <c r="E6" s="62"/>
      <c r="F6" s="63"/>
      <c r="G6" s="62"/>
      <c r="H6" s="63"/>
      <c r="I6" s="63"/>
      <c r="J6" s="62"/>
    </row>
    <row r="7" ht="33.75" customHeight="1" spans="1:10">
      <c r="A7" s="60" t="s">
        <v>302</v>
      </c>
      <c r="B7" s="60" t="s">
        <v>382</v>
      </c>
      <c r="C7" s="60" t="s">
        <v>343</v>
      </c>
      <c r="D7" s="60" t="s">
        <v>344</v>
      </c>
      <c r="E7" s="60" t="s">
        <v>383</v>
      </c>
      <c r="F7" s="60" t="s">
        <v>352</v>
      </c>
      <c r="G7" s="35" t="s">
        <v>384</v>
      </c>
      <c r="H7" s="60" t="s">
        <v>385</v>
      </c>
      <c r="I7" s="60" t="s">
        <v>348</v>
      </c>
      <c r="J7" s="60" t="s">
        <v>386</v>
      </c>
    </row>
    <row r="8" ht="33.75" customHeight="1" spans="1:10">
      <c r="A8" s="60" t="s">
        <v>302</v>
      </c>
      <c r="B8" s="60" t="s">
        <v>382</v>
      </c>
      <c r="C8" s="60" t="s">
        <v>343</v>
      </c>
      <c r="D8" s="60" t="s">
        <v>350</v>
      </c>
      <c r="E8" s="60" t="s">
        <v>387</v>
      </c>
      <c r="F8" s="60" t="s">
        <v>346</v>
      </c>
      <c r="G8" s="35" t="s">
        <v>388</v>
      </c>
      <c r="H8" s="60" t="s">
        <v>354</v>
      </c>
      <c r="I8" s="60" t="s">
        <v>348</v>
      </c>
      <c r="J8" s="60" t="s">
        <v>389</v>
      </c>
    </row>
    <row r="9" ht="33.75" customHeight="1" spans="1:10">
      <c r="A9" s="60" t="s">
        <v>302</v>
      </c>
      <c r="B9" s="60" t="s">
        <v>382</v>
      </c>
      <c r="C9" s="60" t="s">
        <v>343</v>
      </c>
      <c r="D9" s="60" t="s">
        <v>350</v>
      </c>
      <c r="E9" s="60" t="s">
        <v>390</v>
      </c>
      <c r="F9" s="60" t="s">
        <v>352</v>
      </c>
      <c r="G9" s="35" t="s">
        <v>369</v>
      </c>
      <c r="H9" s="60" t="s">
        <v>354</v>
      </c>
      <c r="I9" s="60" t="s">
        <v>348</v>
      </c>
      <c r="J9" s="60" t="s">
        <v>391</v>
      </c>
    </row>
    <row r="10" ht="33.75" customHeight="1" spans="1:10">
      <c r="A10" s="60" t="s">
        <v>302</v>
      </c>
      <c r="B10" s="60" t="s">
        <v>382</v>
      </c>
      <c r="C10" s="60" t="s">
        <v>343</v>
      </c>
      <c r="D10" s="60" t="s">
        <v>350</v>
      </c>
      <c r="E10" s="60" t="s">
        <v>392</v>
      </c>
      <c r="F10" s="60" t="s">
        <v>346</v>
      </c>
      <c r="G10" s="35" t="s">
        <v>393</v>
      </c>
      <c r="H10" s="60" t="s">
        <v>394</v>
      </c>
      <c r="I10" s="60" t="s">
        <v>348</v>
      </c>
      <c r="J10" s="60" t="s">
        <v>395</v>
      </c>
    </row>
    <row r="11" ht="33.75" customHeight="1" spans="1:10">
      <c r="A11" s="60" t="s">
        <v>302</v>
      </c>
      <c r="B11" s="60" t="s">
        <v>382</v>
      </c>
      <c r="C11" s="60" t="s">
        <v>356</v>
      </c>
      <c r="D11" s="60" t="s">
        <v>357</v>
      </c>
      <c r="E11" s="60" t="s">
        <v>396</v>
      </c>
      <c r="F11" s="60" t="s">
        <v>397</v>
      </c>
      <c r="G11" s="35" t="s">
        <v>398</v>
      </c>
      <c r="H11" s="60"/>
      <c r="I11" s="60" t="s">
        <v>399</v>
      </c>
      <c r="J11" s="60" t="s">
        <v>400</v>
      </c>
    </row>
    <row r="12" ht="33.75" customHeight="1" spans="1:10">
      <c r="A12" s="60" t="s">
        <v>302</v>
      </c>
      <c r="B12" s="60" t="s">
        <v>382</v>
      </c>
      <c r="C12" s="60" t="s">
        <v>356</v>
      </c>
      <c r="D12" s="60" t="s">
        <v>357</v>
      </c>
      <c r="E12" s="60" t="s">
        <v>401</v>
      </c>
      <c r="F12" s="60" t="s">
        <v>346</v>
      </c>
      <c r="G12" s="35" t="s">
        <v>402</v>
      </c>
      <c r="H12" s="60"/>
      <c r="I12" s="60" t="s">
        <v>399</v>
      </c>
      <c r="J12" s="60" t="s">
        <v>403</v>
      </c>
    </row>
    <row r="13" ht="33.75" customHeight="1" spans="1:10">
      <c r="A13" s="60" t="s">
        <v>302</v>
      </c>
      <c r="B13" s="60" t="s">
        <v>382</v>
      </c>
      <c r="C13" s="60" t="s">
        <v>356</v>
      </c>
      <c r="D13" s="60" t="s">
        <v>357</v>
      </c>
      <c r="E13" s="60" t="s">
        <v>404</v>
      </c>
      <c r="F13" s="60" t="s">
        <v>346</v>
      </c>
      <c r="G13" s="35" t="s">
        <v>405</v>
      </c>
      <c r="H13" s="60"/>
      <c r="I13" s="60" t="s">
        <v>399</v>
      </c>
      <c r="J13" s="60" t="s">
        <v>406</v>
      </c>
    </row>
    <row r="14" ht="33.75" customHeight="1" spans="1:10">
      <c r="A14" s="60" t="s">
        <v>302</v>
      </c>
      <c r="B14" s="60" t="s">
        <v>382</v>
      </c>
      <c r="C14" s="60" t="s">
        <v>362</v>
      </c>
      <c r="D14" s="60" t="s">
        <v>363</v>
      </c>
      <c r="E14" s="60" t="s">
        <v>407</v>
      </c>
      <c r="F14" s="60" t="s">
        <v>352</v>
      </c>
      <c r="G14" s="35" t="s">
        <v>365</v>
      </c>
      <c r="H14" s="60" t="s">
        <v>354</v>
      </c>
      <c r="I14" s="60" t="s">
        <v>348</v>
      </c>
      <c r="J14" s="60" t="s">
        <v>408</v>
      </c>
    </row>
    <row r="15" ht="33.75" customHeight="1" spans="1:10">
      <c r="A15" s="60" t="s">
        <v>325</v>
      </c>
      <c r="B15" s="60" t="s">
        <v>409</v>
      </c>
      <c r="C15" s="60" t="s">
        <v>343</v>
      </c>
      <c r="D15" s="60" t="s">
        <v>344</v>
      </c>
      <c r="E15" s="60" t="s">
        <v>410</v>
      </c>
      <c r="F15" s="60" t="s">
        <v>352</v>
      </c>
      <c r="G15" s="35" t="s">
        <v>48</v>
      </c>
      <c r="H15" s="60" t="s">
        <v>411</v>
      </c>
      <c r="I15" s="60" t="s">
        <v>348</v>
      </c>
      <c r="J15" s="60" t="s">
        <v>410</v>
      </c>
    </row>
    <row r="16" ht="33.75" customHeight="1" spans="1:10">
      <c r="A16" s="60" t="s">
        <v>325</v>
      </c>
      <c r="B16" s="60" t="s">
        <v>409</v>
      </c>
      <c r="C16" s="60" t="s">
        <v>343</v>
      </c>
      <c r="D16" s="60" t="s">
        <v>350</v>
      </c>
      <c r="E16" s="60" t="s">
        <v>412</v>
      </c>
      <c r="F16" s="60" t="s">
        <v>346</v>
      </c>
      <c r="G16" s="35" t="s">
        <v>413</v>
      </c>
      <c r="H16" s="60"/>
      <c r="I16" s="60" t="s">
        <v>399</v>
      </c>
      <c r="J16" s="60" t="s">
        <v>412</v>
      </c>
    </row>
    <row r="17" ht="33.75" customHeight="1" spans="1:10">
      <c r="A17" s="60" t="s">
        <v>325</v>
      </c>
      <c r="B17" s="60" t="s">
        <v>409</v>
      </c>
      <c r="C17" s="60" t="s">
        <v>343</v>
      </c>
      <c r="D17" s="60" t="s">
        <v>375</v>
      </c>
      <c r="E17" s="60" t="s">
        <v>414</v>
      </c>
      <c r="F17" s="60" t="s">
        <v>397</v>
      </c>
      <c r="G17" s="35" t="s">
        <v>415</v>
      </c>
      <c r="H17" s="60" t="s">
        <v>416</v>
      </c>
      <c r="I17" s="60" t="s">
        <v>348</v>
      </c>
      <c r="J17" s="60" t="s">
        <v>414</v>
      </c>
    </row>
    <row r="18" ht="33.75" customHeight="1" spans="1:10">
      <c r="A18" s="60" t="s">
        <v>325</v>
      </c>
      <c r="B18" s="60" t="s">
        <v>409</v>
      </c>
      <c r="C18" s="60" t="s">
        <v>356</v>
      </c>
      <c r="D18" s="60" t="s">
        <v>357</v>
      </c>
      <c r="E18" s="60" t="s">
        <v>417</v>
      </c>
      <c r="F18" s="60" t="s">
        <v>346</v>
      </c>
      <c r="G18" s="35" t="s">
        <v>413</v>
      </c>
      <c r="H18" s="60"/>
      <c r="I18" s="60" t="s">
        <v>399</v>
      </c>
      <c r="J18" s="60" t="s">
        <v>417</v>
      </c>
    </row>
    <row r="19" ht="33.75" customHeight="1" spans="1:10">
      <c r="A19" s="60" t="s">
        <v>325</v>
      </c>
      <c r="B19" s="60" t="s">
        <v>409</v>
      </c>
      <c r="C19" s="60" t="s">
        <v>362</v>
      </c>
      <c r="D19" s="60" t="s">
        <v>363</v>
      </c>
      <c r="E19" s="60" t="s">
        <v>418</v>
      </c>
      <c r="F19" s="60" t="s">
        <v>352</v>
      </c>
      <c r="G19" s="35" t="s">
        <v>365</v>
      </c>
      <c r="H19" s="60" t="s">
        <v>354</v>
      </c>
      <c r="I19" s="60" t="s">
        <v>348</v>
      </c>
      <c r="J19" s="60" t="s">
        <v>419</v>
      </c>
    </row>
    <row r="20" ht="33.75" customHeight="1" spans="1:10">
      <c r="A20" s="60" t="s">
        <v>327</v>
      </c>
      <c r="B20" s="60" t="s">
        <v>420</v>
      </c>
      <c r="C20" s="60" t="s">
        <v>343</v>
      </c>
      <c r="D20" s="60" t="s">
        <v>344</v>
      </c>
      <c r="E20" s="60" t="s">
        <v>410</v>
      </c>
      <c r="F20" s="60" t="s">
        <v>352</v>
      </c>
      <c r="G20" s="35" t="s">
        <v>48</v>
      </c>
      <c r="H20" s="60" t="s">
        <v>411</v>
      </c>
      <c r="I20" s="60" t="s">
        <v>348</v>
      </c>
      <c r="J20" s="60" t="s">
        <v>410</v>
      </c>
    </row>
    <row r="21" ht="33.75" customHeight="1" spans="1:10">
      <c r="A21" s="60" t="s">
        <v>327</v>
      </c>
      <c r="B21" s="60" t="s">
        <v>420</v>
      </c>
      <c r="C21" s="60" t="s">
        <v>343</v>
      </c>
      <c r="D21" s="60" t="s">
        <v>350</v>
      </c>
      <c r="E21" s="60" t="s">
        <v>412</v>
      </c>
      <c r="F21" s="60" t="s">
        <v>346</v>
      </c>
      <c r="G21" s="35" t="s">
        <v>413</v>
      </c>
      <c r="H21" s="60"/>
      <c r="I21" s="60" t="s">
        <v>399</v>
      </c>
      <c r="J21" s="60" t="s">
        <v>412</v>
      </c>
    </row>
    <row r="22" ht="33.75" customHeight="1" spans="1:10">
      <c r="A22" s="60" t="s">
        <v>327</v>
      </c>
      <c r="B22" s="60" t="s">
        <v>420</v>
      </c>
      <c r="C22" s="60" t="s">
        <v>343</v>
      </c>
      <c r="D22" s="60" t="s">
        <v>375</v>
      </c>
      <c r="E22" s="60" t="s">
        <v>414</v>
      </c>
      <c r="F22" s="60" t="s">
        <v>397</v>
      </c>
      <c r="G22" s="35" t="s">
        <v>415</v>
      </c>
      <c r="H22" s="60" t="s">
        <v>416</v>
      </c>
      <c r="I22" s="60" t="s">
        <v>348</v>
      </c>
      <c r="J22" s="60" t="s">
        <v>414</v>
      </c>
    </row>
    <row r="23" ht="33.75" customHeight="1" spans="1:10">
      <c r="A23" s="60" t="s">
        <v>327</v>
      </c>
      <c r="B23" s="60" t="s">
        <v>420</v>
      </c>
      <c r="C23" s="60" t="s">
        <v>356</v>
      </c>
      <c r="D23" s="60" t="s">
        <v>357</v>
      </c>
      <c r="E23" s="60" t="s">
        <v>417</v>
      </c>
      <c r="F23" s="60" t="s">
        <v>346</v>
      </c>
      <c r="G23" s="35" t="s">
        <v>413</v>
      </c>
      <c r="H23" s="60"/>
      <c r="I23" s="60" t="s">
        <v>399</v>
      </c>
      <c r="J23" s="60" t="s">
        <v>417</v>
      </c>
    </row>
    <row r="24" ht="33.75" customHeight="1" spans="1:10">
      <c r="A24" s="60" t="s">
        <v>327</v>
      </c>
      <c r="B24" s="60" t="s">
        <v>420</v>
      </c>
      <c r="C24" s="60" t="s">
        <v>362</v>
      </c>
      <c r="D24" s="60" t="s">
        <v>363</v>
      </c>
      <c r="E24" s="60" t="s">
        <v>418</v>
      </c>
      <c r="F24" s="60" t="s">
        <v>352</v>
      </c>
      <c r="G24" s="35" t="s">
        <v>365</v>
      </c>
      <c r="H24" s="60" t="s">
        <v>354</v>
      </c>
      <c r="I24" s="60" t="s">
        <v>348</v>
      </c>
      <c r="J24" s="60" t="s">
        <v>418</v>
      </c>
    </row>
    <row r="25" ht="33.75" customHeight="1" spans="1:10">
      <c r="A25" s="60" t="s">
        <v>304</v>
      </c>
      <c r="B25" s="60" t="s">
        <v>421</v>
      </c>
      <c r="C25" s="60" t="s">
        <v>343</v>
      </c>
      <c r="D25" s="60" t="s">
        <v>344</v>
      </c>
      <c r="E25" s="60" t="s">
        <v>410</v>
      </c>
      <c r="F25" s="60" t="s">
        <v>352</v>
      </c>
      <c r="G25" s="35" t="s">
        <v>48</v>
      </c>
      <c r="H25" s="60" t="s">
        <v>411</v>
      </c>
      <c r="I25" s="60" t="s">
        <v>348</v>
      </c>
      <c r="J25" s="60" t="s">
        <v>410</v>
      </c>
    </row>
    <row r="26" ht="33.75" customHeight="1" spans="1:10">
      <c r="A26" s="60" t="s">
        <v>304</v>
      </c>
      <c r="B26" s="60" t="s">
        <v>421</v>
      </c>
      <c r="C26" s="60" t="s">
        <v>343</v>
      </c>
      <c r="D26" s="60" t="s">
        <v>350</v>
      </c>
      <c r="E26" s="60" t="s">
        <v>412</v>
      </c>
      <c r="F26" s="60" t="s">
        <v>346</v>
      </c>
      <c r="G26" s="35" t="s">
        <v>413</v>
      </c>
      <c r="H26" s="60"/>
      <c r="I26" s="60" t="s">
        <v>399</v>
      </c>
      <c r="J26" s="60" t="s">
        <v>412</v>
      </c>
    </row>
    <row r="27" ht="33.75" customHeight="1" spans="1:10">
      <c r="A27" s="60" t="s">
        <v>304</v>
      </c>
      <c r="B27" s="60" t="s">
        <v>421</v>
      </c>
      <c r="C27" s="60" t="s">
        <v>343</v>
      </c>
      <c r="D27" s="60" t="s">
        <v>375</v>
      </c>
      <c r="E27" s="60" t="s">
        <v>414</v>
      </c>
      <c r="F27" s="60" t="s">
        <v>397</v>
      </c>
      <c r="G27" s="35" t="s">
        <v>415</v>
      </c>
      <c r="H27" s="60" t="s">
        <v>416</v>
      </c>
      <c r="I27" s="60" t="s">
        <v>348</v>
      </c>
      <c r="J27" s="60" t="s">
        <v>414</v>
      </c>
    </row>
    <row r="28" ht="33.75" customHeight="1" spans="1:10">
      <c r="A28" s="60" t="s">
        <v>304</v>
      </c>
      <c r="B28" s="60" t="s">
        <v>421</v>
      </c>
      <c r="C28" s="60" t="s">
        <v>356</v>
      </c>
      <c r="D28" s="60" t="s">
        <v>357</v>
      </c>
      <c r="E28" s="60" t="s">
        <v>417</v>
      </c>
      <c r="F28" s="60" t="s">
        <v>346</v>
      </c>
      <c r="G28" s="35" t="s">
        <v>422</v>
      </c>
      <c r="H28" s="60"/>
      <c r="I28" s="60" t="s">
        <v>399</v>
      </c>
      <c r="J28" s="60" t="s">
        <v>417</v>
      </c>
    </row>
    <row r="29" ht="33.75" customHeight="1" spans="1:10">
      <c r="A29" s="60" t="s">
        <v>304</v>
      </c>
      <c r="B29" s="60" t="s">
        <v>421</v>
      </c>
      <c r="C29" s="60" t="s">
        <v>362</v>
      </c>
      <c r="D29" s="60" t="s">
        <v>363</v>
      </c>
      <c r="E29" s="60" t="s">
        <v>418</v>
      </c>
      <c r="F29" s="60" t="s">
        <v>352</v>
      </c>
      <c r="G29" s="35" t="s">
        <v>365</v>
      </c>
      <c r="H29" s="60" t="s">
        <v>354</v>
      </c>
      <c r="I29" s="60" t="s">
        <v>348</v>
      </c>
      <c r="J29" s="60" t="s">
        <v>418</v>
      </c>
    </row>
    <row r="30" ht="33.75" customHeight="1" spans="1:10">
      <c r="A30" s="60" t="s">
        <v>283</v>
      </c>
      <c r="B30" s="60" t="s">
        <v>434</v>
      </c>
      <c r="C30" s="60" t="s">
        <v>343</v>
      </c>
      <c r="D30" s="60" t="s">
        <v>344</v>
      </c>
      <c r="E30" s="60" t="s">
        <v>435</v>
      </c>
      <c r="F30" s="60" t="s">
        <v>436</v>
      </c>
      <c r="G30" s="35" t="s">
        <v>437</v>
      </c>
      <c r="H30" s="60" t="s">
        <v>347</v>
      </c>
      <c r="I30" s="60" t="s">
        <v>348</v>
      </c>
      <c r="J30" s="60" t="s">
        <v>438</v>
      </c>
    </row>
    <row r="31" ht="33.75" customHeight="1" spans="1:10">
      <c r="A31" s="60" t="s">
        <v>283</v>
      </c>
      <c r="B31" s="60" t="s">
        <v>434</v>
      </c>
      <c r="C31" s="60" t="s">
        <v>343</v>
      </c>
      <c r="D31" s="60" t="s">
        <v>344</v>
      </c>
      <c r="E31" s="60" t="s">
        <v>439</v>
      </c>
      <c r="F31" s="60" t="s">
        <v>436</v>
      </c>
      <c r="G31" s="35" t="s">
        <v>437</v>
      </c>
      <c r="H31" s="60" t="s">
        <v>440</v>
      </c>
      <c r="I31" s="60" t="s">
        <v>348</v>
      </c>
      <c r="J31" s="60" t="s">
        <v>441</v>
      </c>
    </row>
    <row r="32" ht="33.75" customHeight="1" spans="1:10">
      <c r="A32" s="60" t="s">
        <v>283</v>
      </c>
      <c r="B32" s="60" t="s">
        <v>434</v>
      </c>
      <c r="C32" s="60" t="s">
        <v>343</v>
      </c>
      <c r="D32" s="60" t="s">
        <v>344</v>
      </c>
      <c r="E32" s="60" t="s">
        <v>442</v>
      </c>
      <c r="F32" s="60" t="s">
        <v>436</v>
      </c>
      <c r="G32" s="35" t="s">
        <v>437</v>
      </c>
      <c r="H32" s="60" t="s">
        <v>347</v>
      </c>
      <c r="I32" s="60" t="s">
        <v>348</v>
      </c>
      <c r="J32" s="60" t="s">
        <v>443</v>
      </c>
    </row>
    <row r="33" ht="33.75" customHeight="1" spans="1:10">
      <c r="A33" s="60" t="s">
        <v>283</v>
      </c>
      <c r="B33" s="60" t="s">
        <v>434</v>
      </c>
      <c r="C33" s="60" t="s">
        <v>343</v>
      </c>
      <c r="D33" s="60" t="s">
        <v>344</v>
      </c>
      <c r="E33" s="60" t="s">
        <v>444</v>
      </c>
      <c r="F33" s="60" t="s">
        <v>352</v>
      </c>
      <c r="G33" s="35" t="s">
        <v>437</v>
      </c>
      <c r="H33" s="60" t="s">
        <v>347</v>
      </c>
      <c r="I33" s="60" t="s">
        <v>348</v>
      </c>
      <c r="J33" s="60" t="s">
        <v>445</v>
      </c>
    </row>
    <row r="34" ht="33.75" customHeight="1" spans="1:10">
      <c r="A34" s="60" t="s">
        <v>283</v>
      </c>
      <c r="B34" s="60" t="s">
        <v>434</v>
      </c>
      <c r="C34" s="60" t="s">
        <v>343</v>
      </c>
      <c r="D34" s="60" t="s">
        <v>344</v>
      </c>
      <c r="E34" s="60" t="s">
        <v>446</v>
      </c>
      <c r="F34" s="60" t="s">
        <v>352</v>
      </c>
      <c r="G34" s="35" t="s">
        <v>437</v>
      </c>
      <c r="H34" s="60" t="s">
        <v>347</v>
      </c>
      <c r="I34" s="60" t="s">
        <v>348</v>
      </c>
      <c r="J34" s="60" t="s">
        <v>447</v>
      </c>
    </row>
    <row r="35" ht="33.75" customHeight="1" spans="1:10">
      <c r="A35" s="60" t="s">
        <v>283</v>
      </c>
      <c r="B35" s="60" t="s">
        <v>434</v>
      </c>
      <c r="C35" s="60" t="s">
        <v>343</v>
      </c>
      <c r="D35" s="60" t="s">
        <v>350</v>
      </c>
      <c r="E35" s="60" t="s">
        <v>448</v>
      </c>
      <c r="F35" s="60" t="s">
        <v>352</v>
      </c>
      <c r="G35" s="35" t="s">
        <v>353</v>
      </c>
      <c r="H35" s="60" t="s">
        <v>354</v>
      </c>
      <c r="I35" s="60" t="s">
        <v>348</v>
      </c>
      <c r="J35" s="60" t="s">
        <v>449</v>
      </c>
    </row>
    <row r="36" ht="33.75" customHeight="1" spans="1:10">
      <c r="A36" s="60" t="s">
        <v>283</v>
      </c>
      <c r="B36" s="60" t="s">
        <v>434</v>
      </c>
      <c r="C36" s="60" t="s">
        <v>343</v>
      </c>
      <c r="D36" s="60" t="s">
        <v>350</v>
      </c>
      <c r="E36" s="60" t="s">
        <v>450</v>
      </c>
      <c r="F36" s="60" t="s">
        <v>352</v>
      </c>
      <c r="G36" s="35" t="s">
        <v>451</v>
      </c>
      <c r="H36" s="60" t="s">
        <v>354</v>
      </c>
      <c r="I36" s="60" t="s">
        <v>348</v>
      </c>
      <c r="J36" s="60" t="s">
        <v>452</v>
      </c>
    </row>
    <row r="37" ht="33.75" customHeight="1" spans="1:10">
      <c r="A37" s="60" t="s">
        <v>283</v>
      </c>
      <c r="B37" s="60" t="s">
        <v>434</v>
      </c>
      <c r="C37" s="60" t="s">
        <v>343</v>
      </c>
      <c r="D37" s="60" t="s">
        <v>350</v>
      </c>
      <c r="E37" s="60" t="s">
        <v>453</v>
      </c>
      <c r="F37" s="60" t="s">
        <v>352</v>
      </c>
      <c r="G37" s="35" t="s">
        <v>353</v>
      </c>
      <c r="H37" s="60" t="s">
        <v>354</v>
      </c>
      <c r="I37" s="60" t="s">
        <v>348</v>
      </c>
      <c r="J37" s="60" t="s">
        <v>454</v>
      </c>
    </row>
    <row r="38" ht="33.75" customHeight="1" spans="1:10">
      <c r="A38" s="60" t="s">
        <v>283</v>
      </c>
      <c r="B38" s="60" t="s">
        <v>434</v>
      </c>
      <c r="C38" s="60" t="s">
        <v>343</v>
      </c>
      <c r="D38" s="60" t="s">
        <v>350</v>
      </c>
      <c r="E38" s="60" t="s">
        <v>455</v>
      </c>
      <c r="F38" s="60" t="s">
        <v>352</v>
      </c>
      <c r="G38" s="35" t="s">
        <v>353</v>
      </c>
      <c r="H38" s="60" t="s">
        <v>354</v>
      </c>
      <c r="I38" s="60" t="s">
        <v>348</v>
      </c>
      <c r="J38" s="60" t="s">
        <v>456</v>
      </c>
    </row>
    <row r="39" ht="33.75" customHeight="1" spans="1:10">
      <c r="A39" s="60" t="s">
        <v>283</v>
      </c>
      <c r="B39" s="60" t="s">
        <v>434</v>
      </c>
      <c r="C39" s="60" t="s">
        <v>343</v>
      </c>
      <c r="D39" s="60" t="s">
        <v>375</v>
      </c>
      <c r="E39" s="60" t="s">
        <v>457</v>
      </c>
      <c r="F39" s="60" t="s">
        <v>352</v>
      </c>
      <c r="G39" s="35" t="s">
        <v>353</v>
      </c>
      <c r="H39" s="60" t="s">
        <v>354</v>
      </c>
      <c r="I39" s="60" t="s">
        <v>348</v>
      </c>
      <c r="J39" s="60" t="s">
        <v>458</v>
      </c>
    </row>
    <row r="40" ht="33.75" customHeight="1" spans="1:10">
      <c r="A40" s="60" t="s">
        <v>283</v>
      </c>
      <c r="B40" s="60" t="s">
        <v>434</v>
      </c>
      <c r="C40" s="60" t="s">
        <v>356</v>
      </c>
      <c r="D40" s="60" t="s">
        <v>357</v>
      </c>
      <c r="E40" s="60" t="s">
        <v>459</v>
      </c>
      <c r="F40" s="60" t="s">
        <v>346</v>
      </c>
      <c r="G40" s="35" t="s">
        <v>388</v>
      </c>
      <c r="H40" s="60" t="s">
        <v>354</v>
      </c>
      <c r="I40" s="60" t="s">
        <v>348</v>
      </c>
      <c r="J40" s="60" t="s">
        <v>460</v>
      </c>
    </row>
    <row r="41" ht="33.75" customHeight="1" spans="1:10">
      <c r="A41" s="60" t="s">
        <v>283</v>
      </c>
      <c r="B41" s="60" t="s">
        <v>434</v>
      </c>
      <c r="C41" s="60" t="s">
        <v>356</v>
      </c>
      <c r="D41" s="60" t="s">
        <v>357</v>
      </c>
      <c r="E41" s="60" t="s">
        <v>461</v>
      </c>
      <c r="F41" s="60" t="s">
        <v>346</v>
      </c>
      <c r="G41" s="35" t="s">
        <v>388</v>
      </c>
      <c r="H41" s="60" t="s">
        <v>354</v>
      </c>
      <c r="I41" s="60" t="s">
        <v>348</v>
      </c>
      <c r="J41" s="60" t="s">
        <v>462</v>
      </c>
    </row>
    <row r="42" ht="33.75" customHeight="1" spans="1:10">
      <c r="A42" s="60" t="s">
        <v>283</v>
      </c>
      <c r="B42" s="60" t="s">
        <v>434</v>
      </c>
      <c r="C42" s="60" t="s">
        <v>362</v>
      </c>
      <c r="D42" s="60" t="s">
        <v>363</v>
      </c>
      <c r="E42" s="60" t="s">
        <v>463</v>
      </c>
      <c r="F42" s="60" t="s">
        <v>352</v>
      </c>
      <c r="G42" s="35" t="s">
        <v>365</v>
      </c>
      <c r="H42" s="60" t="s">
        <v>354</v>
      </c>
      <c r="I42" s="60" t="s">
        <v>348</v>
      </c>
      <c r="J42" s="60" t="s">
        <v>464</v>
      </c>
    </row>
    <row r="43" ht="33.75" customHeight="1" spans="1:10">
      <c r="A43" s="60" t="s">
        <v>292</v>
      </c>
      <c r="B43" s="60" t="s">
        <v>465</v>
      </c>
      <c r="C43" s="60" t="s">
        <v>343</v>
      </c>
      <c r="D43" s="60" t="s">
        <v>344</v>
      </c>
      <c r="E43" s="60" t="s">
        <v>466</v>
      </c>
      <c r="F43" s="60" t="s">
        <v>346</v>
      </c>
      <c r="G43" s="35" t="s">
        <v>467</v>
      </c>
      <c r="H43" s="60" t="s">
        <v>347</v>
      </c>
      <c r="I43" s="60" t="s">
        <v>348</v>
      </c>
      <c r="J43" s="60" t="s">
        <v>468</v>
      </c>
    </row>
    <row r="44" ht="33.75" customHeight="1" spans="1:10">
      <c r="A44" s="60" t="s">
        <v>292</v>
      </c>
      <c r="B44" s="60" t="s">
        <v>465</v>
      </c>
      <c r="C44" s="60" t="s">
        <v>343</v>
      </c>
      <c r="D44" s="60" t="s">
        <v>344</v>
      </c>
      <c r="E44" s="60" t="s">
        <v>469</v>
      </c>
      <c r="F44" s="60" t="s">
        <v>346</v>
      </c>
      <c r="G44" s="35" t="s">
        <v>470</v>
      </c>
      <c r="H44" s="60" t="s">
        <v>347</v>
      </c>
      <c r="I44" s="60" t="s">
        <v>348</v>
      </c>
      <c r="J44" s="60" t="s">
        <v>471</v>
      </c>
    </row>
    <row r="45" ht="33.75" customHeight="1" spans="1:10">
      <c r="A45" s="60" t="s">
        <v>292</v>
      </c>
      <c r="B45" s="60" t="s">
        <v>465</v>
      </c>
      <c r="C45" s="60" t="s">
        <v>343</v>
      </c>
      <c r="D45" s="60" t="s">
        <v>344</v>
      </c>
      <c r="E45" s="60" t="s">
        <v>472</v>
      </c>
      <c r="F45" s="60" t="s">
        <v>352</v>
      </c>
      <c r="G45" s="35" t="s">
        <v>415</v>
      </c>
      <c r="H45" s="60" t="s">
        <v>473</v>
      </c>
      <c r="I45" s="60" t="s">
        <v>348</v>
      </c>
      <c r="J45" s="60" t="s">
        <v>474</v>
      </c>
    </row>
    <row r="46" ht="33.75" customHeight="1" spans="1:10">
      <c r="A46" s="60" t="s">
        <v>292</v>
      </c>
      <c r="B46" s="60" t="s">
        <v>465</v>
      </c>
      <c r="C46" s="60" t="s">
        <v>343</v>
      </c>
      <c r="D46" s="60" t="s">
        <v>344</v>
      </c>
      <c r="E46" s="60" t="s">
        <v>475</v>
      </c>
      <c r="F46" s="60" t="s">
        <v>346</v>
      </c>
      <c r="G46" s="35" t="s">
        <v>52</v>
      </c>
      <c r="H46" s="60" t="s">
        <v>411</v>
      </c>
      <c r="I46" s="60" t="s">
        <v>348</v>
      </c>
      <c r="J46" s="60" t="s">
        <v>476</v>
      </c>
    </row>
    <row r="47" ht="33.75" customHeight="1" spans="1:10">
      <c r="A47" s="60" t="s">
        <v>292</v>
      </c>
      <c r="B47" s="60" t="s">
        <v>465</v>
      </c>
      <c r="C47" s="60" t="s">
        <v>343</v>
      </c>
      <c r="D47" s="60" t="s">
        <v>350</v>
      </c>
      <c r="E47" s="60" t="s">
        <v>477</v>
      </c>
      <c r="F47" s="60" t="s">
        <v>352</v>
      </c>
      <c r="G47" s="35" t="s">
        <v>353</v>
      </c>
      <c r="H47" s="60" t="s">
        <v>354</v>
      </c>
      <c r="I47" s="60" t="s">
        <v>348</v>
      </c>
      <c r="J47" s="60" t="s">
        <v>478</v>
      </c>
    </row>
    <row r="48" ht="33.75" customHeight="1" spans="1:10">
      <c r="A48" s="60" t="s">
        <v>292</v>
      </c>
      <c r="B48" s="60" t="s">
        <v>465</v>
      </c>
      <c r="C48" s="60" t="s">
        <v>343</v>
      </c>
      <c r="D48" s="60" t="s">
        <v>350</v>
      </c>
      <c r="E48" s="60" t="s">
        <v>479</v>
      </c>
      <c r="F48" s="60" t="s">
        <v>352</v>
      </c>
      <c r="G48" s="35" t="s">
        <v>353</v>
      </c>
      <c r="H48" s="60" t="s">
        <v>354</v>
      </c>
      <c r="I48" s="60" t="s">
        <v>348</v>
      </c>
      <c r="J48" s="60" t="s">
        <v>480</v>
      </c>
    </row>
    <row r="49" ht="33.75" customHeight="1" spans="1:10">
      <c r="A49" s="60" t="s">
        <v>292</v>
      </c>
      <c r="B49" s="60" t="s">
        <v>465</v>
      </c>
      <c r="C49" s="60" t="s">
        <v>356</v>
      </c>
      <c r="D49" s="60" t="s">
        <v>357</v>
      </c>
      <c r="E49" s="60" t="s">
        <v>481</v>
      </c>
      <c r="F49" s="60" t="s">
        <v>352</v>
      </c>
      <c r="G49" s="35" t="s">
        <v>353</v>
      </c>
      <c r="H49" s="60" t="s">
        <v>354</v>
      </c>
      <c r="I49" s="60" t="s">
        <v>348</v>
      </c>
      <c r="J49" s="60" t="s">
        <v>482</v>
      </c>
    </row>
    <row r="50" ht="33.75" customHeight="1" spans="1:10">
      <c r="A50" s="60" t="s">
        <v>292</v>
      </c>
      <c r="B50" s="60" t="s">
        <v>465</v>
      </c>
      <c r="C50" s="60" t="s">
        <v>356</v>
      </c>
      <c r="D50" s="60" t="s">
        <v>357</v>
      </c>
      <c r="E50" s="60" t="s">
        <v>483</v>
      </c>
      <c r="F50" s="60" t="s">
        <v>352</v>
      </c>
      <c r="G50" s="35" t="s">
        <v>369</v>
      </c>
      <c r="H50" s="60" t="s">
        <v>354</v>
      </c>
      <c r="I50" s="60" t="s">
        <v>348</v>
      </c>
      <c r="J50" s="60" t="s">
        <v>484</v>
      </c>
    </row>
    <row r="51" ht="33.75" customHeight="1" spans="1:10">
      <c r="A51" s="60" t="s">
        <v>292</v>
      </c>
      <c r="B51" s="60" t="s">
        <v>465</v>
      </c>
      <c r="C51" s="60" t="s">
        <v>362</v>
      </c>
      <c r="D51" s="60" t="s">
        <v>363</v>
      </c>
      <c r="E51" s="60" t="s">
        <v>485</v>
      </c>
      <c r="F51" s="60" t="s">
        <v>352</v>
      </c>
      <c r="G51" s="35" t="s">
        <v>365</v>
      </c>
      <c r="H51" s="60" t="s">
        <v>354</v>
      </c>
      <c r="I51" s="60" t="s">
        <v>348</v>
      </c>
      <c r="J51" s="60" t="s">
        <v>485</v>
      </c>
    </row>
    <row r="52" ht="33.75" customHeight="1" spans="1:10">
      <c r="A52" s="60" t="s">
        <v>290</v>
      </c>
      <c r="B52" s="60" t="s">
        <v>501</v>
      </c>
      <c r="C52" s="60" t="s">
        <v>343</v>
      </c>
      <c r="D52" s="60" t="s">
        <v>344</v>
      </c>
      <c r="E52" s="60" t="s">
        <v>426</v>
      </c>
      <c r="F52" s="60" t="s">
        <v>352</v>
      </c>
      <c r="G52" s="35" t="s">
        <v>353</v>
      </c>
      <c r="H52" s="60" t="s">
        <v>354</v>
      </c>
      <c r="I52" s="60" t="s">
        <v>348</v>
      </c>
      <c r="J52" s="60" t="s">
        <v>502</v>
      </c>
    </row>
    <row r="53" ht="33.75" customHeight="1" spans="1:10">
      <c r="A53" s="60" t="s">
        <v>290</v>
      </c>
      <c r="B53" s="60" t="s">
        <v>501</v>
      </c>
      <c r="C53" s="60" t="s">
        <v>343</v>
      </c>
      <c r="D53" s="60" t="s">
        <v>350</v>
      </c>
      <c r="E53" s="60" t="s">
        <v>503</v>
      </c>
      <c r="F53" s="60" t="s">
        <v>352</v>
      </c>
      <c r="G53" s="35" t="s">
        <v>451</v>
      </c>
      <c r="H53" s="60" t="s">
        <v>354</v>
      </c>
      <c r="I53" s="60" t="s">
        <v>348</v>
      </c>
      <c r="J53" s="60" t="s">
        <v>504</v>
      </c>
    </row>
    <row r="54" ht="33.75" customHeight="1" spans="1:10">
      <c r="A54" s="60" t="s">
        <v>290</v>
      </c>
      <c r="B54" s="60" t="s">
        <v>501</v>
      </c>
      <c r="C54" s="60" t="s">
        <v>343</v>
      </c>
      <c r="D54" s="60" t="s">
        <v>350</v>
      </c>
      <c r="E54" s="60" t="s">
        <v>505</v>
      </c>
      <c r="F54" s="60" t="s">
        <v>352</v>
      </c>
      <c r="G54" s="35" t="s">
        <v>451</v>
      </c>
      <c r="H54" s="60" t="s">
        <v>354</v>
      </c>
      <c r="I54" s="60" t="s">
        <v>348</v>
      </c>
      <c r="J54" s="60" t="s">
        <v>506</v>
      </c>
    </row>
    <row r="55" ht="33.75" customHeight="1" spans="1:10">
      <c r="A55" s="60" t="s">
        <v>290</v>
      </c>
      <c r="B55" s="60" t="s">
        <v>501</v>
      </c>
      <c r="C55" s="60" t="s">
        <v>356</v>
      </c>
      <c r="D55" s="60" t="s">
        <v>429</v>
      </c>
      <c r="E55" s="60" t="s">
        <v>507</v>
      </c>
      <c r="F55" s="60" t="s">
        <v>346</v>
      </c>
      <c r="G55" s="35" t="s">
        <v>388</v>
      </c>
      <c r="H55" s="60" t="s">
        <v>354</v>
      </c>
      <c r="I55" s="60" t="s">
        <v>348</v>
      </c>
      <c r="J55" s="60" t="s">
        <v>507</v>
      </c>
    </row>
    <row r="56" ht="33.75" customHeight="1" spans="1:10">
      <c r="A56" s="60" t="s">
        <v>290</v>
      </c>
      <c r="B56" s="60" t="s">
        <v>501</v>
      </c>
      <c r="C56" s="60" t="s">
        <v>362</v>
      </c>
      <c r="D56" s="60" t="s">
        <v>363</v>
      </c>
      <c r="E56" s="60" t="s">
        <v>432</v>
      </c>
      <c r="F56" s="60" t="s">
        <v>352</v>
      </c>
      <c r="G56" s="35" t="s">
        <v>365</v>
      </c>
      <c r="H56" s="60" t="s">
        <v>354</v>
      </c>
      <c r="I56" s="60" t="s">
        <v>348</v>
      </c>
      <c r="J56" s="60" t="s">
        <v>433</v>
      </c>
    </row>
    <row r="57" ht="33.75" customHeight="1" spans="1:10">
      <c r="A57" s="60" t="s">
        <v>296</v>
      </c>
      <c r="B57" s="60" t="s">
        <v>520</v>
      </c>
      <c r="C57" s="60" t="s">
        <v>343</v>
      </c>
      <c r="D57" s="60" t="s">
        <v>344</v>
      </c>
      <c r="E57" s="60" t="s">
        <v>521</v>
      </c>
      <c r="F57" s="60" t="s">
        <v>436</v>
      </c>
      <c r="G57" s="35" t="s">
        <v>437</v>
      </c>
      <c r="H57" s="60" t="s">
        <v>347</v>
      </c>
      <c r="I57" s="60" t="s">
        <v>348</v>
      </c>
      <c r="J57" s="60" t="s">
        <v>522</v>
      </c>
    </row>
    <row r="58" ht="33.75" customHeight="1" spans="1:10">
      <c r="A58" s="60" t="s">
        <v>296</v>
      </c>
      <c r="B58" s="60" t="s">
        <v>520</v>
      </c>
      <c r="C58" s="60" t="s">
        <v>343</v>
      </c>
      <c r="D58" s="60" t="s">
        <v>344</v>
      </c>
      <c r="E58" s="60" t="s">
        <v>523</v>
      </c>
      <c r="F58" s="60" t="s">
        <v>524</v>
      </c>
      <c r="G58" s="35" t="s">
        <v>388</v>
      </c>
      <c r="H58" s="60" t="s">
        <v>347</v>
      </c>
      <c r="I58" s="60" t="s">
        <v>348</v>
      </c>
      <c r="J58" s="60" t="s">
        <v>522</v>
      </c>
    </row>
    <row r="59" ht="33.75" customHeight="1" spans="1:10">
      <c r="A59" s="60" t="s">
        <v>296</v>
      </c>
      <c r="B59" s="60" t="s">
        <v>520</v>
      </c>
      <c r="C59" s="60" t="s">
        <v>343</v>
      </c>
      <c r="D59" s="60" t="s">
        <v>344</v>
      </c>
      <c r="E59" s="60" t="s">
        <v>525</v>
      </c>
      <c r="F59" s="60" t="s">
        <v>436</v>
      </c>
      <c r="G59" s="35" t="s">
        <v>437</v>
      </c>
      <c r="H59" s="60" t="s">
        <v>347</v>
      </c>
      <c r="I59" s="60" t="s">
        <v>348</v>
      </c>
      <c r="J59" s="60" t="s">
        <v>522</v>
      </c>
    </row>
    <row r="60" ht="33.75" customHeight="1" spans="1:10">
      <c r="A60" s="60" t="s">
        <v>296</v>
      </c>
      <c r="B60" s="60" t="s">
        <v>520</v>
      </c>
      <c r="C60" s="60" t="s">
        <v>343</v>
      </c>
      <c r="D60" s="60" t="s">
        <v>344</v>
      </c>
      <c r="E60" s="60" t="s">
        <v>526</v>
      </c>
      <c r="F60" s="60" t="s">
        <v>436</v>
      </c>
      <c r="G60" s="35" t="s">
        <v>437</v>
      </c>
      <c r="H60" s="60" t="s">
        <v>347</v>
      </c>
      <c r="I60" s="60" t="s">
        <v>348</v>
      </c>
      <c r="J60" s="60" t="s">
        <v>522</v>
      </c>
    </row>
    <row r="61" ht="33.75" customHeight="1" spans="1:10">
      <c r="A61" s="60" t="s">
        <v>296</v>
      </c>
      <c r="B61" s="60" t="s">
        <v>520</v>
      </c>
      <c r="C61" s="60" t="s">
        <v>343</v>
      </c>
      <c r="D61" s="60" t="s">
        <v>344</v>
      </c>
      <c r="E61" s="60" t="s">
        <v>527</v>
      </c>
      <c r="F61" s="60" t="s">
        <v>436</v>
      </c>
      <c r="G61" s="35" t="s">
        <v>437</v>
      </c>
      <c r="H61" s="60" t="s">
        <v>347</v>
      </c>
      <c r="I61" s="60" t="s">
        <v>348</v>
      </c>
      <c r="J61" s="60" t="s">
        <v>528</v>
      </c>
    </row>
    <row r="62" ht="33.75" customHeight="1" spans="1:10">
      <c r="A62" s="60" t="s">
        <v>296</v>
      </c>
      <c r="B62" s="60" t="s">
        <v>520</v>
      </c>
      <c r="C62" s="60" t="s">
        <v>343</v>
      </c>
      <c r="D62" s="60" t="s">
        <v>344</v>
      </c>
      <c r="E62" s="60" t="s">
        <v>529</v>
      </c>
      <c r="F62" s="60" t="s">
        <v>436</v>
      </c>
      <c r="G62" s="35" t="s">
        <v>437</v>
      </c>
      <c r="H62" s="60" t="s">
        <v>347</v>
      </c>
      <c r="I62" s="60" t="s">
        <v>348</v>
      </c>
      <c r="J62" s="60" t="s">
        <v>528</v>
      </c>
    </row>
    <row r="63" ht="33.75" customHeight="1" spans="1:10">
      <c r="A63" s="60" t="s">
        <v>296</v>
      </c>
      <c r="B63" s="60" t="s">
        <v>520</v>
      </c>
      <c r="C63" s="60" t="s">
        <v>343</v>
      </c>
      <c r="D63" s="60" t="s">
        <v>344</v>
      </c>
      <c r="E63" s="60" t="s">
        <v>530</v>
      </c>
      <c r="F63" s="60" t="s">
        <v>346</v>
      </c>
      <c r="G63" s="35" t="s">
        <v>353</v>
      </c>
      <c r="H63" s="60" t="s">
        <v>411</v>
      </c>
      <c r="I63" s="60" t="s">
        <v>348</v>
      </c>
      <c r="J63" s="60" t="s">
        <v>531</v>
      </c>
    </row>
    <row r="64" ht="33.75" customHeight="1" spans="1:10">
      <c r="A64" s="60" t="s">
        <v>296</v>
      </c>
      <c r="B64" s="60" t="s">
        <v>520</v>
      </c>
      <c r="C64" s="60" t="s">
        <v>343</v>
      </c>
      <c r="D64" s="60" t="s">
        <v>350</v>
      </c>
      <c r="E64" s="60" t="s">
        <v>532</v>
      </c>
      <c r="F64" s="60" t="s">
        <v>346</v>
      </c>
      <c r="G64" s="35" t="s">
        <v>388</v>
      </c>
      <c r="H64" s="60" t="s">
        <v>354</v>
      </c>
      <c r="I64" s="60" t="s">
        <v>348</v>
      </c>
      <c r="J64" s="60" t="s">
        <v>533</v>
      </c>
    </row>
    <row r="65" ht="33.75" customHeight="1" spans="1:10">
      <c r="A65" s="60" t="s">
        <v>296</v>
      </c>
      <c r="B65" s="60" t="s">
        <v>520</v>
      </c>
      <c r="C65" s="60" t="s">
        <v>343</v>
      </c>
      <c r="D65" s="60" t="s">
        <v>350</v>
      </c>
      <c r="E65" s="60" t="s">
        <v>534</v>
      </c>
      <c r="F65" s="60" t="s">
        <v>346</v>
      </c>
      <c r="G65" s="35" t="s">
        <v>388</v>
      </c>
      <c r="H65" s="60" t="s">
        <v>354</v>
      </c>
      <c r="I65" s="60" t="s">
        <v>348</v>
      </c>
      <c r="J65" s="60" t="s">
        <v>535</v>
      </c>
    </row>
    <row r="66" ht="33.75" customHeight="1" spans="1:10">
      <c r="A66" s="60" t="s">
        <v>296</v>
      </c>
      <c r="B66" s="60" t="s">
        <v>520</v>
      </c>
      <c r="C66" s="60" t="s">
        <v>343</v>
      </c>
      <c r="D66" s="60" t="s">
        <v>375</v>
      </c>
      <c r="E66" s="60" t="s">
        <v>387</v>
      </c>
      <c r="F66" s="60" t="s">
        <v>346</v>
      </c>
      <c r="G66" s="35" t="s">
        <v>388</v>
      </c>
      <c r="H66" s="60" t="s">
        <v>354</v>
      </c>
      <c r="I66" s="60" t="s">
        <v>348</v>
      </c>
      <c r="J66" s="60" t="s">
        <v>536</v>
      </c>
    </row>
    <row r="67" ht="33.75" customHeight="1" spans="1:10">
      <c r="A67" s="60" t="s">
        <v>296</v>
      </c>
      <c r="B67" s="60" t="s">
        <v>520</v>
      </c>
      <c r="C67" s="60" t="s">
        <v>356</v>
      </c>
      <c r="D67" s="60" t="s">
        <v>357</v>
      </c>
      <c r="E67" s="60" t="s">
        <v>537</v>
      </c>
      <c r="F67" s="60" t="s">
        <v>352</v>
      </c>
      <c r="G67" s="35" t="s">
        <v>353</v>
      </c>
      <c r="H67" s="60" t="s">
        <v>354</v>
      </c>
      <c r="I67" s="60" t="s">
        <v>348</v>
      </c>
      <c r="J67" s="60" t="s">
        <v>538</v>
      </c>
    </row>
    <row r="68" ht="33.75" customHeight="1" spans="1:10">
      <c r="A68" s="60" t="s">
        <v>296</v>
      </c>
      <c r="B68" s="60" t="s">
        <v>520</v>
      </c>
      <c r="C68" s="60" t="s">
        <v>356</v>
      </c>
      <c r="D68" s="60" t="s">
        <v>357</v>
      </c>
      <c r="E68" s="60" t="s">
        <v>539</v>
      </c>
      <c r="F68" s="60" t="s">
        <v>346</v>
      </c>
      <c r="G68" s="35" t="s">
        <v>540</v>
      </c>
      <c r="H68" s="60"/>
      <c r="I68" s="60" t="s">
        <v>399</v>
      </c>
      <c r="J68" s="60" t="s">
        <v>541</v>
      </c>
    </row>
    <row r="69" ht="33.75" customHeight="1" spans="1:10">
      <c r="A69" s="60" t="s">
        <v>296</v>
      </c>
      <c r="B69" s="60" t="s">
        <v>520</v>
      </c>
      <c r="C69" s="60" t="s">
        <v>362</v>
      </c>
      <c r="D69" s="60" t="s">
        <v>363</v>
      </c>
      <c r="E69" s="60" t="s">
        <v>363</v>
      </c>
      <c r="F69" s="60" t="s">
        <v>352</v>
      </c>
      <c r="G69" s="35" t="s">
        <v>365</v>
      </c>
      <c r="H69" s="60" t="s">
        <v>354</v>
      </c>
      <c r="I69" s="60" t="s">
        <v>348</v>
      </c>
      <c r="J69" s="60" t="s">
        <v>408</v>
      </c>
    </row>
    <row r="70" ht="33.75" customHeight="1" spans="1:10">
      <c r="A70" s="60" t="s">
        <v>316</v>
      </c>
      <c r="B70" s="60" t="s">
        <v>316</v>
      </c>
      <c r="C70" s="60" t="s">
        <v>343</v>
      </c>
      <c r="D70" s="60" t="s">
        <v>344</v>
      </c>
      <c r="E70" s="60" t="s">
        <v>316</v>
      </c>
      <c r="F70" s="60" t="s">
        <v>352</v>
      </c>
      <c r="G70" s="35" t="s">
        <v>542</v>
      </c>
      <c r="H70" s="60" t="s">
        <v>354</v>
      </c>
      <c r="I70" s="60" t="s">
        <v>348</v>
      </c>
      <c r="J70" s="60" t="s">
        <v>316</v>
      </c>
    </row>
    <row r="71" ht="33.75" customHeight="1" spans="1:10">
      <c r="A71" s="60" t="s">
        <v>316</v>
      </c>
      <c r="B71" s="60" t="s">
        <v>316</v>
      </c>
      <c r="C71" s="60" t="s">
        <v>343</v>
      </c>
      <c r="D71" s="60" t="s">
        <v>344</v>
      </c>
      <c r="E71" s="60" t="s">
        <v>316</v>
      </c>
      <c r="F71" s="60" t="s">
        <v>352</v>
      </c>
      <c r="G71" s="35" t="s">
        <v>369</v>
      </c>
      <c r="H71" s="60" t="s">
        <v>354</v>
      </c>
      <c r="I71" s="60" t="s">
        <v>348</v>
      </c>
      <c r="J71" s="60" t="s">
        <v>316</v>
      </c>
    </row>
    <row r="72" ht="33.75" customHeight="1" spans="1:10">
      <c r="A72" s="60" t="s">
        <v>316</v>
      </c>
      <c r="B72" s="60" t="s">
        <v>316</v>
      </c>
      <c r="C72" s="60" t="s">
        <v>343</v>
      </c>
      <c r="D72" s="60" t="s">
        <v>344</v>
      </c>
      <c r="E72" s="60" t="s">
        <v>316</v>
      </c>
      <c r="F72" s="60" t="s">
        <v>352</v>
      </c>
      <c r="G72" s="35" t="s">
        <v>353</v>
      </c>
      <c r="H72" s="60" t="s">
        <v>354</v>
      </c>
      <c r="I72" s="60" t="s">
        <v>348</v>
      </c>
      <c r="J72" s="60" t="s">
        <v>316</v>
      </c>
    </row>
    <row r="73" ht="33.75" customHeight="1" spans="1:10">
      <c r="A73" s="60" t="s">
        <v>316</v>
      </c>
      <c r="B73" s="60" t="s">
        <v>316</v>
      </c>
      <c r="C73" s="60" t="s">
        <v>343</v>
      </c>
      <c r="D73" s="60" t="s">
        <v>344</v>
      </c>
      <c r="E73" s="60" t="s">
        <v>316</v>
      </c>
      <c r="F73" s="60" t="s">
        <v>346</v>
      </c>
      <c r="G73" s="35" t="s">
        <v>388</v>
      </c>
      <c r="H73" s="60" t="s">
        <v>354</v>
      </c>
      <c r="I73" s="60" t="s">
        <v>348</v>
      </c>
      <c r="J73" s="60" t="s">
        <v>316</v>
      </c>
    </row>
    <row r="74" ht="33.75" customHeight="1" spans="1:10">
      <c r="A74" s="60" t="s">
        <v>316</v>
      </c>
      <c r="B74" s="60" t="s">
        <v>316</v>
      </c>
      <c r="C74" s="60" t="s">
        <v>343</v>
      </c>
      <c r="D74" s="60" t="s">
        <v>344</v>
      </c>
      <c r="E74" s="60" t="s">
        <v>316</v>
      </c>
      <c r="F74" s="60" t="s">
        <v>346</v>
      </c>
      <c r="G74" s="35" t="s">
        <v>388</v>
      </c>
      <c r="H74" s="60" t="s">
        <v>354</v>
      </c>
      <c r="I74" s="60" t="s">
        <v>348</v>
      </c>
      <c r="J74" s="60" t="s">
        <v>316</v>
      </c>
    </row>
    <row r="75" ht="33.75" customHeight="1" spans="1:10">
      <c r="A75" s="60" t="s">
        <v>316</v>
      </c>
      <c r="B75" s="60" t="s">
        <v>316</v>
      </c>
      <c r="C75" s="60" t="s">
        <v>343</v>
      </c>
      <c r="D75" s="60" t="s">
        <v>344</v>
      </c>
      <c r="E75" s="60" t="s">
        <v>316</v>
      </c>
      <c r="F75" s="60" t="s">
        <v>346</v>
      </c>
      <c r="G75" s="35" t="s">
        <v>388</v>
      </c>
      <c r="H75" s="60" t="s">
        <v>354</v>
      </c>
      <c r="I75" s="60" t="s">
        <v>348</v>
      </c>
      <c r="J75" s="60" t="s">
        <v>316</v>
      </c>
    </row>
    <row r="76" ht="33.75" customHeight="1" spans="1:10">
      <c r="A76" s="60" t="s">
        <v>316</v>
      </c>
      <c r="B76" s="60" t="s">
        <v>316</v>
      </c>
      <c r="C76" s="60" t="s">
        <v>343</v>
      </c>
      <c r="D76" s="60" t="s">
        <v>344</v>
      </c>
      <c r="E76" s="60" t="s">
        <v>316</v>
      </c>
      <c r="F76" s="60" t="s">
        <v>346</v>
      </c>
      <c r="G76" s="35" t="s">
        <v>388</v>
      </c>
      <c r="H76" s="60" t="s">
        <v>354</v>
      </c>
      <c r="I76" s="60" t="s">
        <v>348</v>
      </c>
      <c r="J76" s="60" t="s">
        <v>316</v>
      </c>
    </row>
    <row r="77" ht="33.75" customHeight="1" spans="1:10">
      <c r="A77" s="60" t="s">
        <v>316</v>
      </c>
      <c r="B77" s="60" t="s">
        <v>316</v>
      </c>
      <c r="C77" s="60" t="s">
        <v>343</v>
      </c>
      <c r="D77" s="60" t="s">
        <v>350</v>
      </c>
      <c r="E77" s="60" t="s">
        <v>316</v>
      </c>
      <c r="F77" s="60" t="s">
        <v>352</v>
      </c>
      <c r="G77" s="35" t="s">
        <v>353</v>
      </c>
      <c r="H77" s="60" t="s">
        <v>354</v>
      </c>
      <c r="I77" s="60" t="s">
        <v>348</v>
      </c>
      <c r="J77" s="60" t="s">
        <v>316</v>
      </c>
    </row>
    <row r="78" ht="33.75" customHeight="1" spans="1:10">
      <c r="A78" s="60" t="s">
        <v>316</v>
      </c>
      <c r="B78" s="60" t="s">
        <v>316</v>
      </c>
      <c r="C78" s="60" t="s">
        <v>343</v>
      </c>
      <c r="D78" s="60" t="s">
        <v>350</v>
      </c>
      <c r="E78" s="60" t="s">
        <v>316</v>
      </c>
      <c r="F78" s="60" t="s">
        <v>352</v>
      </c>
      <c r="G78" s="35" t="s">
        <v>369</v>
      </c>
      <c r="H78" s="60" t="s">
        <v>354</v>
      </c>
      <c r="I78" s="60" t="s">
        <v>348</v>
      </c>
      <c r="J78" s="60" t="s">
        <v>316</v>
      </c>
    </row>
    <row r="79" ht="33.75" customHeight="1" spans="1:10">
      <c r="A79" s="60" t="s">
        <v>316</v>
      </c>
      <c r="B79" s="60" t="s">
        <v>316</v>
      </c>
      <c r="C79" s="60" t="s">
        <v>343</v>
      </c>
      <c r="D79" s="60" t="s">
        <v>350</v>
      </c>
      <c r="E79" s="60" t="s">
        <v>316</v>
      </c>
      <c r="F79" s="60" t="s">
        <v>346</v>
      </c>
      <c r="G79" s="35" t="s">
        <v>388</v>
      </c>
      <c r="H79" s="60" t="s">
        <v>354</v>
      </c>
      <c r="I79" s="60" t="s">
        <v>348</v>
      </c>
      <c r="J79" s="60" t="s">
        <v>316</v>
      </c>
    </row>
    <row r="80" ht="33.75" customHeight="1" spans="1:10">
      <c r="A80" s="60" t="s">
        <v>316</v>
      </c>
      <c r="B80" s="60" t="s">
        <v>316</v>
      </c>
      <c r="C80" s="60" t="s">
        <v>343</v>
      </c>
      <c r="D80" s="60" t="s">
        <v>350</v>
      </c>
      <c r="E80" s="60" t="s">
        <v>316</v>
      </c>
      <c r="F80" s="60" t="s">
        <v>346</v>
      </c>
      <c r="G80" s="35" t="s">
        <v>388</v>
      </c>
      <c r="H80" s="60" t="s">
        <v>354</v>
      </c>
      <c r="I80" s="60" t="s">
        <v>348</v>
      </c>
      <c r="J80" s="60" t="s">
        <v>316</v>
      </c>
    </row>
    <row r="81" ht="33.75" customHeight="1" spans="1:10">
      <c r="A81" s="60" t="s">
        <v>316</v>
      </c>
      <c r="B81" s="60" t="s">
        <v>316</v>
      </c>
      <c r="C81" s="60" t="s">
        <v>356</v>
      </c>
      <c r="D81" s="60" t="s">
        <v>495</v>
      </c>
      <c r="E81" s="60" t="s">
        <v>316</v>
      </c>
      <c r="F81" s="60" t="s">
        <v>436</v>
      </c>
      <c r="G81" s="35" t="s">
        <v>543</v>
      </c>
      <c r="H81" s="60"/>
      <c r="I81" s="60" t="s">
        <v>399</v>
      </c>
      <c r="J81" s="60" t="s">
        <v>316</v>
      </c>
    </row>
    <row r="82" ht="33.75" customHeight="1" spans="1:10">
      <c r="A82" s="60" t="s">
        <v>316</v>
      </c>
      <c r="B82" s="60" t="s">
        <v>316</v>
      </c>
      <c r="C82" s="60" t="s">
        <v>362</v>
      </c>
      <c r="D82" s="60" t="s">
        <v>363</v>
      </c>
      <c r="E82" s="60" t="s">
        <v>316</v>
      </c>
      <c r="F82" s="60" t="s">
        <v>352</v>
      </c>
      <c r="G82" s="35" t="s">
        <v>353</v>
      </c>
      <c r="H82" s="60" t="s">
        <v>354</v>
      </c>
      <c r="I82" s="60" t="s">
        <v>348</v>
      </c>
      <c r="J82" s="60" t="s">
        <v>316</v>
      </c>
    </row>
    <row r="83" ht="33.75" customHeight="1" spans="1:10">
      <c r="A83" s="60" t="s">
        <v>323</v>
      </c>
      <c r="B83" s="60" t="s">
        <v>544</v>
      </c>
      <c r="C83" s="60" t="s">
        <v>343</v>
      </c>
      <c r="D83" s="60" t="s">
        <v>344</v>
      </c>
      <c r="E83" s="60" t="s">
        <v>410</v>
      </c>
      <c r="F83" s="60" t="s">
        <v>346</v>
      </c>
      <c r="G83" s="35" t="s">
        <v>46</v>
      </c>
      <c r="H83" s="60" t="s">
        <v>411</v>
      </c>
      <c r="I83" s="60" t="s">
        <v>348</v>
      </c>
      <c r="J83" s="60" t="s">
        <v>410</v>
      </c>
    </row>
    <row r="84" ht="33.75" customHeight="1" spans="1:10">
      <c r="A84" s="60" t="s">
        <v>323</v>
      </c>
      <c r="B84" s="60" t="s">
        <v>544</v>
      </c>
      <c r="C84" s="60" t="s">
        <v>343</v>
      </c>
      <c r="D84" s="60" t="s">
        <v>350</v>
      </c>
      <c r="E84" s="60" t="s">
        <v>412</v>
      </c>
      <c r="F84" s="60" t="s">
        <v>346</v>
      </c>
      <c r="G84" s="35" t="s">
        <v>413</v>
      </c>
      <c r="H84" s="60"/>
      <c r="I84" s="60" t="s">
        <v>399</v>
      </c>
      <c r="J84" s="60" t="s">
        <v>412</v>
      </c>
    </row>
    <row r="85" ht="33.75" customHeight="1" spans="1:10">
      <c r="A85" s="60" t="s">
        <v>323</v>
      </c>
      <c r="B85" s="60" t="s">
        <v>544</v>
      </c>
      <c r="C85" s="60" t="s">
        <v>343</v>
      </c>
      <c r="D85" s="60" t="s">
        <v>375</v>
      </c>
      <c r="E85" s="60" t="s">
        <v>414</v>
      </c>
      <c r="F85" s="60" t="s">
        <v>397</v>
      </c>
      <c r="G85" s="35" t="s">
        <v>415</v>
      </c>
      <c r="H85" s="60" t="s">
        <v>416</v>
      </c>
      <c r="I85" s="60" t="s">
        <v>348</v>
      </c>
      <c r="J85" s="60" t="s">
        <v>414</v>
      </c>
    </row>
    <row r="86" ht="33.75" customHeight="1" spans="1:10">
      <c r="A86" s="60" t="s">
        <v>323</v>
      </c>
      <c r="B86" s="60" t="s">
        <v>544</v>
      </c>
      <c r="C86" s="60" t="s">
        <v>356</v>
      </c>
      <c r="D86" s="60" t="s">
        <v>357</v>
      </c>
      <c r="E86" s="60" t="s">
        <v>417</v>
      </c>
      <c r="F86" s="60" t="s">
        <v>346</v>
      </c>
      <c r="G86" s="35" t="s">
        <v>413</v>
      </c>
      <c r="H86" s="60"/>
      <c r="I86" s="60" t="s">
        <v>399</v>
      </c>
      <c r="J86" s="60" t="s">
        <v>417</v>
      </c>
    </row>
    <row r="87" ht="33.75" customHeight="1" spans="1:10">
      <c r="A87" s="60" t="s">
        <v>323</v>
      </c>
      <c r="B87" s="60" t="s">
        <v>544</v>
      </c>
      <c r="C87" s="60" t="s">
        <v>362</v>
      </c>
      <c r="D87" s="60" t="s">
        <v>363</v>
      </c>
      <c r="E87" s="60" t="s">
        <v>418</v>
      </c>
      <c r="F87" s="60" t="s">
        <v>352</v>
      </c>
      <c r="G87" s="35" t="s">
        <v>365</v>
      </c>
      <c r="H87" s="60" t="s">
        <v>354</v>
      </c>
      <c r="I87" s="60" t="s">
        <v>348</v>
      </c>
      <c r="J87" s="60" t="s">
        <v>418</v>
      </c>
    </row>
  </sheetData>
  <mergeCells count="23">
    <mergeCell ref="A1:J1"/>
    <mergeCell ref="A2:J2"/>
    <mergeCell ref="A3:H3"/>
    <mergeCell ref="A7:A14"/>
    <mergeCell ref="A15:A19"/>
    <mergeCell ref="A20:A24"/>
    <mergeCell ref="A25:A29"/>
    <mergeCell ref="A30:A42"/>
    <mergeCell ref="A43:A51"/>
    <mergeCell ref="A52:A56"/>
    <mergeCell ref="A57:A69"/>
    <mergeCell ref="A70:A82"/>
    <mergeCell ref="A83:A87"/>
    <mergeCell ref="B7:B14"/>
    <mergeCell ref="B15:B19"/>
    <mergeCell ref="B20:B24"/>
    <mergeCell ref="B25:B29"/>
    <mergeCell ref="B30:B42"/>
    <mergeCell ref="B43:B51"/>
    <mergeCell ref="B52:B56"/>
    <mergeCell ref="B57:B69"/>
    <mergeCell ref="B70:B82"/>
    <mergeCell ref="B83:B87"/>
  </mergeCells>
  <pageMargins left="0.75" right="0.75" top="1" bottom="1" header="0.5" footer="0.5"/>
  <pageSetup paperSize="9" scale="57"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9"/>
  <sheetViews>
    <sheetView showZeros="0" workbookViewId="0">
      <selection activeCell="D17" sqref="D17"/>
    </sheetView>
  </sheetViews>
  <sheetFormatPr defaultColWidth="8.85" defaultRowHeight="15" customHeight="1" outlineLevelCol="7"/>
  <cols>
    <col min="1" max="1" width="36.0333333333333" customWidth="1"/>
    <col min="2" max="2" width="19.7416666666667" customWidth="1"/>
    <col min="3" max="3" width="33.3166666666667" customWidth="1"/>
    <col min="4" max="4" width="34.7416666666667" customWidth="1"/>
    <col min="5" max="6" width="8.98333333333333" customWidth="1"/>
    <col min="7" max="8" width="15.1333333333333" customWidth="1"/>
  </cols>
  <sheetData>
    <row r="1" ht="18.75" customHeight="1" spans="1:8">
      <c r="A1" s="47" t="s">
        <v>600</v>
      </c>
      <c r="B1" s="47"/>
      <c r="C1" s="47"/>
      <c r="D1" s="47"/>
      <c r="E1" s="47"/>
      <c r="F1" s="47"/>
      <c r="G1" s="47"/>
      <c r="H1" s="47" t="s">
        <v>600</v>
      </c>
    </row>
    <row r="2" ht="28.5" customHeight="1" spans="1:8">
      <c r="A2" s="48" t="s">
        <v>601</v>
      </c>
      <c r="B2" s="48"/>
      <c r="C2" s="48"/>
      <c r="D2" s="48"/>
      <c r="E2" s="48"/>
      <c r="F2" s="48"/>
      <c r="G2" s="48"/>
      <c r="H2" s="48"/>
    </row>
    <row r="3" ht="18.75" customHeight="1" spans="1:8">
      <c r="A3" s="49" t="str">
        <f>"单位名称："&amp;"玉溪市卫生健康委员会"</f>
        <v>单位名称：玉溪市卫生健康委员会</v>
      </c>
      <c r="B3" s="49"/>
      <c r="C3" s="49"/>
      <c r="D3" s="49"/>
      <c r="E3" s="49"/>
      <c r="F3" s="49"/>
      <c r="G3" s="49"/>
      <c r="H3" s="49"/>
    </row>
    <row r="4" ht="18.75" customHeight="1" spans="1:8">
      <c r="A4" s="50" t="s">
        <v>138</v>
      </c>
      <c r="B4" s="50" t="s">
        <v>602</v>
      </c>
      <c r="C4" s="50" t="s">
        <v>603</v>
      </c>
      <c r="D4" s="50" t="s">
        <v>604</v>
      </c>
      <c r="E4" s="50" t="s">
        <v>605</v>
      </c>
      <c r="F4" s="50" t="s">
        <v>606</v>
      </c>
      <c r="G4" s="50"/>
      <c r="H4" s="50"/>
    </row>
    <row r="5" ht="18.75" customHeight="1" spans="1:8">
      <c r="A5" s="50"/>
      <c r="B5" s="50"/>
      <c r="C5" s="50"/>
      <c r="D5" s="50"/>
      <c r="E5" s="50"/>
      <c r="F5" s="50" t="s">
        <v>556</v>
      </c>
      <c r="G5" s="50" t="s">
        <v>607</v>
      </c>
      <c r="H5" s="50" t="s">
        <v>608</v>
      </c>
    </row>
    <row r="6" ht="18.75" customHeight="1" spans="1:8">
      <c r="A6" s="51" t="s">
        <v>44</v>
      </c>
      <c r="B6" s="51" t="s">
        <v>45</v>
      </c>
      <c r="C6" s="51" t="s">
        <v>46</v>
      </c>
      <c r="D6" s="51" t="s">
        <v>47</v>
      </c>
      <c r="E6" s="51" t="s">
        <v>48</v>
      </c>
      <c r="F6" s="51" t="s">
        <v>49</v>
      </c>
      <c r="G6" s="51" t="s">
        <v>50</v>
      </c>
      <c r="H6" s="51" t="s">
        <v>51</v>
      </c>
    </row>
    <row r="7" ht="18" customHeight="1" spans="1:8">
      <c r="A7" s="52"/>
      <c r="B7" s="52"/>
      <c r="C7" s="52"/>
      <c r="D7" s="52"/>
      <c r="E7" s="53"/>
      <c r="F7" s="54"/>
      <c r="G7" s="55"/>
      <c r="H7" s="55"/>
    </row>
    <row r="8" ht="18" customHeight="1" spans="1:8">
      <c r="A8" s="53" t="s">
        <v>30</v>
      </c>
      <c r="B8" s="53"/>
      <c r="C8" s="53"/>
      <c r="D8" s="53"/>
      <c r="E8" s="53"/>
      <c r="F8" s="54"/>
      <c r="G8" s="55"/>
      <c r="H8" s="55"/>
    </row>
    <row r="9" customHeight="1" spans="1:1">
      <c r="A9" t="s">
        <v>609</v>
      </c>
    </row>
  </sheetData>
  <mergeCells count="10">
    <mergeCell ref="A1:H1"/>
    <mergeCell ref="A2:H2"/>
    <mergeCell ref="A3:H3"/>
    <mergeCell ref="F4:H4"/>
    <mergeCell ref="A8:E8"/>
    <mergeCell ref="A4:A5"/>
    <mergeCell ref="B4:B5"/>
    <mergeCell ref="C4:C5"/>
    <mergeCell ref="D4:D5"/>
    <mergeCell ref="E4:E5"/>
  </mergeCells>
  <pageMargins left="0.75" right="0.75" top="1" bottom="1" header="0.5" footer="0.5"/>
  <pageSetup paperSize="9" scale="77" pageOrder="overThenDown"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C16" sqref="C16"/>
    </sheetView>
  </sheetViews>
  <sheetFormatPr defaultColWidth="9.14166666666667" defaultRowHeight="14.25" customHeight="1"/>
  <cols>
    <col min="1" max="11" width="10.625" customWidth="1"/>
  </cols>
  <sheetData>
    <row r="1" ht="13.5" customHeight="1" spans="1:11">
      <c r="A1" s="22" t="s">
        <v>610</v>
      </c>
      <c r="B1" s="22"/>
      <c r="C1" s="22"/>
      <c r="D1" s="23"/>
      <c r="E1" s="23"/>
      <c r="F1" s="23"/>
      <c r="G1" s="23"/>
      <c r="H1" s="22"/>
      <c r="I1" s="22"/>
      <c r="J1" s="22"/>
      <c r="K1" s="41"/>
    </row>
    <row r="2" ht="28.5" customHeight="1" spans="1:11">
      <c r="A2" s="24" t="s">
        <v>611</v>
      </c>
      <c r="B2" s="24"/>
      <c r="C2" s="24"/>
      <c r="D2" s="24"/>
      <c r="E2" s="24"/>
      <c r="F2" s="24"/>
      <c r="G2" s="24"/>
      <c r="H2" s="24"/>
      <c r="I2" s="24"/>
      <c r="J2" s="24"/>
      <c r="K2" s="24"/>
    </row>
    <row r="3" ht="13.5" customHeight="1" spans="1:11">
      <c r="A3" s="5" t="str">
        <f>"单位名称："&amp;"玉溪市卫生健康委员会"</f>
        <v>单位名称：玉溪市卫生健康委员会</v>
      </c>
      <c r="B3" s="6"/>
      <c r="C3" s="6"/>
      <c r="D3" s="6"/>
      <c r="E3" s="6"/>
      <c r="F3" s="6"/>
      <c r="G3" s="6"/>
      <c r="H3" s="7"/>
      <c r="I3" s="7"/>
      <c r="J3" s="7"/>
      <c r="K3" s="42" t="s">
        <v>2</v>
      </c>
    </row>
    <row r="4" ht="21.75" customHeight="1" spans="1:11">
      <c r="A4" s="25" t="s">
        <v>272</v>
      </c>
      <c r="B4" s="25" t="s">
        <v>140</v>
      </c>
      <c r="C4" s="25" t="s">
        <v>273</v>
      </c>
      <c r="D4" s="26" t="s">
        <v>141</v>
      </c>
      <c r="E4" s="26" t="s">
        <v>142</v>
      </c>
      <c r="F4" s="26" t="s">
        <v>143</v>
      </c>
      <c r="G4" s="26" t="s">
        <v>144</v>
      </c>
      <c r="H4" s="27" t="s">
        <v>30</v>
      </c>
      <c r="I4" s="43" t="s">
        <v>612</v>
      </c>
      <c r="J4" s="44"/>
      <c r="K4" s="45"/>
    </row>
    <row r="5" ht="21.75" customHeight="1" spans="1:11">
      <c r="A5" s="28"/>
      <c r="B5" s="28"/>
      <c r="C5" s="28"/>
      <c r="D5" s="29"/>
      <c r="E5" s="29"/>
      <c r="F5" s="29"/>
      <c r="G5" s="29"/>
      <c r="H5" s="30"/>
      <c r="I5" s="26" t="s">
        <v>33</v>
      </c>
      <c r="J5" s="26" t="s">
        <v>34</v>
      </c>
      <c r="K5" s="26" t="s">
        <v>35</v>
      </c>
    </row>
    <row r="6" ht="40.5" customHeight="1" spans="1:11">
      <c r="A6" s="31"/>
      <c r="B6" s="31"/>
      <c r="C6" s="31"/>
      <c r="D6" s="32"/>
      <c r="E6" s="32"/>
      <c r="F6" s="32"/>
      <c r="G6" s="32"/>
      <c r="H6" s="33"/>
      <c r="I6" s="32" t="s">
        <v>32</v>
      </c>
      <c r="J6" s="32"/>
      <c r="K6" s="32"/>
    </row>
    <row r="7" ht="15" customHeight="1" spans="1:11">
      <c r="A7" s="34">
        <v>1</v>
      </c>
      <c r="B7" s="34">
        <v>2</v>
      </c>
      <c r="C7" s="34">
        <v>3</v>
      </c>
      <c r="D7" s="34">
        <v>4</v>
      </c>
      <c r="E7" s="34">
        <v>5</v>
      </c>
      <c r="F7" s="34">
        <v>6</v>
      </c>
      <c r="G7" s="34">
        <v>7</v>
      </c>
      <c r="H7" s="34">
        <v>8</v>
      </c>
      <c r="I7" s="34">
        <v>9</v>
      </c>
      <c r="J7" s="46">
        <v>10</v>
      </c>
      <c r="K7" s="46">
        <v>11</v>
      </c>
    </row>
    <row r="8" ht="30.65" customHeight="1" spans="1:11">
      <c r="A8" s="35"/>
      <c r="B8" s="36"/>
      <c r="C8" s="35"/>
      <c r="D8" s="35"/>
      <c r="E8" s="35"/>
      <c r="F8" s="35"/>
      <c r="G8" s="35"/>
      <c r="H8" s="37"/>
      <c r="I8" s="37"/>
      <c r="J8" s="37"/>
      <c r="K8" s="37"/>
    </row>
    <row r="9" ht="30.65" customHeight="1" spans="1:11">
      <c r="A9" s="36"/>
      <c r="B9" s="36"/>
      <c r="C9" s="36"/>
      <c r="D9" s="36"/>
      <c r="E9" s="36"/>
      <c r="F9" s="36"/>
      <c r="G9" s="36"/>
      <c r="H9" s="37"/>
      <c r="I9" s="37"/>
      <c r="J9" s="37"/>
      <c r="K9" s="37"/>
    </row>
    <row r="10" ht="18.75" customHeight="1" spans="1:11">
      <c r="A10" s="38" t="s">
        <v>329</v>
      </c>
      <c r="B10" s="39"/>
      <c r="C10" s="39"/>
      <c r="D10" s="39"/>
      <c r="E10" s="39"/>
      <c r="F10" s="39"/>
      <c r="G10" s="40"/>
      <c r="H10" s="37"/>
      <c r="I10" s="37"/>
      <c r="J10" s="37"/>
      <c r="K10" s="37"/>
    </row>
    <row r="11" ht="19" customHeight="1" spans="1:1">
      <c r="A11" t="s">
        <v>613</v>
      </c>
    </row>
  </sheetData>
  <mergeCells count="16">
    <mergeCell ref="A1:K1"/>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9"/>
  <sheetViews>
    <sheetView showZeros="0" tabSelected="1" workbookViewId="0">
      <selection activeCell="A4" sqref="A4:G19"/>
    </sheetView>
  </sheetViews>
  <sheetFormatPr defaultColWidth="9.14166666666667" defaultRowHeight="14.25" customHeight="1" outlineLevelCol="6"/>
  <cols>
    <col min="1" max="1" width="19.75" customWidth="1"/>
    <col min="2" max="2" width="15.5666666666667" customWidth="1"/>
    <col min="3" max="3" width="57.4166666666667" customWidth="1"/>
    <col min="4" max="4" width="9.7" customWidth="1"/>
    <col min="5" max="7" width="19.8416666666667" customWidth="1"/>
  </cols>
  <sheetData>
    <row r="1" ht="13.5" customHeight="1" spans="1:7">
      <c r="A1" s="1" t="s">
        <v>614</v>
      </c>
      <c r="B1" s="1"/>
      <c r="C1" s="1"/>
      <c r="D1" s="2"/>
      <c r="E1" s="1"/>
      <c r="F1" s="1"/>
      <c r="G1" s="3"/>
    </row>
    <row r="2" ht="27.75" customHeight="1" spans="1:7">
      <c r="A2" s="4" t="s">
        <v>615</v>
      </c>
      <c r="B2" s="4"/>
      <c r="C2" s="4"/>
      <c r="D2" s="4"/>
      <c r="E2" s="4"/>
      <c r="F2" s="4"/>
      <c r="G2" s="4"/>
    </row>
    <row r="3" ht="13.5" customHeight="1" spans="1:7">
      <c r="A3" s="5" t="str">
        <f>"单位名称："&amp;"玉溪市卫生健康委员会"</f>
        <v>单位名称：玉溪市卫生健康委员会</v>
      </c>
      <c r="B3" s="6"/>
      <c r="C3" s="6"/>
      <c r="D3" s="6"/>
      <c r="E3" s="7"/>
      <c r="F3" s="7"/>
      <c r="G3" s="8" t="s">
        <v>2</v>
      </c>
    </row>
    <row r="4" ht="21.75" customHeight="1" spans="1:7">
      <c r="A4" s="9" t="s">
        <v>273</v>
      </c>
      <c r="B4" s="9" t="s">
        <v>272</v>
      </c>
      <c r="C4" s="9" t="s">
        <v>140</v>
      </c>
      <c r="D4" s="10" t="s">
        <v>616</v>
      </c>
      <c r="E4" s="11" t="s">
        <v>33</v>
      </c>
      <c r="F4" s="11"/>
      <c r="G4" s="11"/>
    </row>
    <row r="5" ht="21.75" customHeight="1" spans="1:7">
      <c r="A5" s="12"/>
      <c r="B5" s="12"/>
      <c r="C5" s="12"/>
      <c r="D5" s="13"/>
      <c r="E5" s="14" t="s">
        <v>617</v>
      </c>
      <c r="F5" s="13" t="s">
        <v>618</v>
      </c>
      <c r="G5" s="13" t="s">
        <v>619</v>
      </c>
    </row>
    <row r="6" ht="40.5" customHeight="1" spans="1:7">
      <c r="A6" s="12"/>
      <c r="B6" s="12"/>
      <c r="C6" s="12"/>
      <c r="D6" s="13"/>
      <c r="E6" s="14"/>
      <c r="F6" s="13" t="s">
        <v>32</v>
      </c>
      <c r="G6" s="13"/>
    </row>
    <row r="7" ht="15" customHeight="1" spans="1:7">
      <c r="A7" s="14">
        <v>1</v>
      </c>
      <c r="B7" s="14">
        <v>2</v>
      </c>
      <c r="C7" s="14">
        <v>3</v>
      </c>
      <c r="D7" s="14">
        <v>4</v>
      </c>
      <c r="E7" s="14">
        <v>5</v>
      </c>
      <c r="F7" s="14">
        <v>6</v>
      </c>
      <c r="G7" s="14">
        <v>7</v>
      </c>
    </row>
    <row r="8" ht="21" customHeight="1" spans="1:7">
      <c r="A8" s="15" t="s">
        <v>64</v>
      </c>
      <c r="B8" s="16"/>
      <c r="C8" s="16"/>
      <c r="D8" s="17"/>
      <c r="E8" s="18">
        <v>29716130</v>
      </c>
      <c r="F8" s="18">
        <v>7000000</v>
      </c>
      <c r="G8" s="18"/>
    </row>
    <row r="9" ht="21" customHeight="1" spans="1:7">
      <c r="A9" s="15"/>
      <c r="B9" s="15" t="s">
        <v>620</v>
      </c>
      <c r="C9" s="15" t="s">
        <v>280</v>
      </c>
      <c r="D9" s="19" t="s">
        <v>621</v>
      </c>
      <c r="E9" s="18">
        <v>15000</v>
      </c>
      <c r="F9" s="18"/>
      <c r="G9" s="18"/>
    </row>
    <row r="10" ht="21" customHeight="1" spans="1:7">
      <c r="A10" s="20"/>
      <c r="B10" s="15" t="s">
        <v>622</v>
      </c>
      <c r="C10" s="15" t="s">
        <v>302</v>
      </c>
      <c r="D10" s="19" t="s">
        <v>623</v>
      </c>
      <c r="E10" s="18">
        <v>1434200</v>
      </c>
      <c r="F10" s="18">
        <v>1400000</v>
      </c>
      <c r="G10" s="18"/>
    </row>
    <row r="11" ht="21" customHeight="1" spans="1:7">
      <c r="A11" s="20"/>
      <c r="B11" s="15" t="s">
        <v>620</v>
      </c>
      <c r="C11" s="15" t="s">
        <v>287</v>
      </c>
      <c r="D11" s="19" t="s">
        <v>621</v>
      </c>
      <c r="E11" s="18">
        <v>200000</v>
      </c>
      <c r="F11" s="18"/>
      <c r="G11" s="18"/>
    </row>
    <row r="12" ht="21" customHeight="1" spans="1:7">
      <c r="A12" s="20"/>
      <c r="B12" s="15" t="s">
        <v>622</v>
      </c>
      <c r="C12" s="15" t="s">
        <v>283</v>
      </c>
      <c r="D12" s="19" t="s">
        <v>623</v>
      </c>
      <c r="E12" s="18">
        <v>2975200</v>
      </c>
      <c r="F12" s="18"/>
      <c r="G12" s="18"/>
    </row>
    <row r="13" ht="21" customHeight="1" spans="1:7">
      <c r="A13" s="20"/>
      <c r="B13" s="15" t="s">
        <v>622</v>
      </c>
      <c r="C13" s="15" t="s">
        <v>292</v>
      </c>
      <c r="D13" s="19" t="s">
        <v>623</v>
      </c>
      <c r="E13" s="18">
        <v>12548480</v>
      </c>
      <c r="F13" s="18"/>
      <c r="G13" s="18"/>
    </row>
    <row r="14" ht="21" customHeight="1" spans="1:7">
      <c r="A14" s="20"/>
      <c r="B14" s="15" t="s">
        <v>622</v>
      </c>
      <c r="C14" s="15" t="s">
        <v>290</v>
      </c>
      <c r="D14" s="19" t="s">
        <v>623</v>
      </c>
      <c r="E14" s="18">
        <v>1390650</v>
      </c>
      <c r="F14" s="18"/>
      <c r="G14" s="18"/>
    </row>
    <row r="15" ht="21" customHeight="1" spans="1:7">
      <c r="A15" s="20"/>
      <c r="B15" s="15" t="s">
        <v>624</v>
      </c>
      <c r="C15" s="15" t="s">
        <v>321</v>
      </c>
      <c r="D15" s="19" t="s">
        <v>621</v>
      </c>
      <c r="E15" s="18">
        <v>300000</v>
      </c>
      <c r="F15" s="18"/>
      <c r="G15" s="18"/>
    </row>
    <row r="16" ht="21" customHeight="1" spans="1:7">
      <c r="A16" s="20"/>
      <c r="B16" s="15" t="s">
        <v>625</v>
      </c>
      <c r="C16" s="15" t="s">
        <v>298</v>
      </c>
      <c r="D16" s="19" t="s">
        <v>621</v>
      </c>
      <c r="E16" s="18">
        <v>4000000</v>
      </c>
      <c r="F16" s="18"/>
      <c r="G16" s="18"/>
    </row>
    <row r="17" ht="21" customHeight="1" spans="1:7">
      <c r="A17" s="20"/>
      <c r="B17" s="15" t="s">
        <v>622</v>
      </c>
      <c r="C17" s="15" t="s">
        <v>296</v>
      </c>
      <c r="D17" s="19" t="s">
        <v>623</v>
      </c>
      <c r="E17" s="18">
        <v>4892600</v>
      </c>
      <c r="F17" s="18">
        <v>5600000</v>
      </c>
      <c r="G17" s="18"/>
    </row>
    <row r="18" ht="21" customHeight="1" spans="1:7">
      <c r="A18" s="20"/>
      <c r="B18" s="15" t="s">
        <v>626</v>
      </c>
      <c r="C18" s="15" t="s">
        <v>316</v>
      </c>
      <c r="D18" s="19" t="s">
        <v>623</v>
      </c>
      <c r="E18" s="18">
        <v>1960000</v>
      </c>
      <c r="F18" s="18"/>
      <c r="G18" s="18"/>
    </row>
    <row r="19" ht="21" customHeight="1" spans="1:7">
      <c r="A19" s="21" t="s">
        <v>30</v>
      </c>
      <c r="B19" s="15" t="s">
        <v>627</v>
      </c>
      <c r="C19" s="15"/>
      <c r="D19" s="15"/>
      <c r="E19" s="18">
        <v>29716130</v>
      </c>
      <c r="F19" s="18">
        <v>7000000</v>
      </c>
      <c r="G19" s="18"/>
    </row>
  </sheetData>
  <mergeCells count="12">
    <mergeCell ref="A1:G1"/>
    <mergeCell ref="A2:G2"/>
    <mergeCell ref="A3:D3"/>
    <mergeCell ref="E4:G4"/>
    <mergeCell ref="A19:D19"/>
    <mergeCell ref="A4:A6"/>
    <mergeCell ref="B4:B6"/>
    <mergeCell ref="C4:C6"/>
    <mergeCell ref="D4:D6"/>
    <mergeCell ref="E5:E6"/>
    <mergeCell ref="F5:F6"/>
    <mergeCell ref="G5:G6"/>
  </mergeCells>
  <pageMargins left="0.75" right="0.75" top="1" bottom="1" header="0.5" footer="0.5"/>
  <pageSetup paperSize="9" scale="8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Zeros="0" workbookViewId="0">
      <selection activeCell="F11" sqref="F11"/>
    </sheetView>
  </sheetViews>
  <sheetFormatPr defaultColWidth="8.85" defaultRowHeight="15" customHeight="1"/>
  <cols>
    <col min="1" max="1" width="8.25" customWidth="1"/>
    <col min="2" max="2" width="20.625" customWidth="1"/>
    <col min="3" max="5" width="13.125" customWidth="1"/>
    <col min="6" max="14" width="8" customWidth="1"/>
    <col min="15" max="16" width="11.75" customWidth="1"/>
    <col min="17" max="19" width="9.625" customWidth="1"/>
  </cols>
  <sheetData>
    <row r="1" customHeight="1" spans="1:19">
      <c r="A1" s="169" t="s">
        <v>26</v>
      </c>
      <c r="B1" s="169"/>
      <c r="C1" s="169"/>
      <c r="D1" s="169"/>
      <c r="E1" s="169"/>
      <c r="F1" s="169"/>
      <c r="G1" s="169"/>
      <c r="H1" s="169"/>
      <c r="I1" s="169"/>
      <c r="J1" s="169"/>
      <c r="K1" s="169"/>
      <c r="L1" s="169"/>
      <c r="M1" s="169"/>
      <c r="N1" s="169"/>
      <c r="O1" s="169"/>
      <c r="P1" s="169"/>
      <c r="Q1" s="169"/>
      <c r="R1" s="169"/>
      <c r="S1" s="169"/>
    </row>
    <row r="2" ht="28.5" customHeight="1" spans="1:19">
      <c r="A2" s="48" t="s">
        <v>27</v>
      </c>
      <c r="B2" s="48"/>
      <c r="C2" s="48"/>
      <c r="D2" s="48"/>
      <c r="E2" s="48"/>
      <c r="F2" s="48"/>
      <c r="G2" s="48"/>
      <c r="H2" s="48"/>
      <c r="I2" s="48"/>
      <c r="J2" s="48"/>
      <c r="K2" s="48"/>
      <c r="L2" s="48"/>
      <c r="M2" s="48"/>
      <c r="N2" s="48"/>
      <c r="O2" s="48"/>
      <c r="P2" s="48"/>
      <c r="Q2" s="48"/>
      <c r="R2" s="48"/>
      <c r="S2" s="48"/>
    </row>
    <row r="3" ht="20.25" customHeight="1" spans="1:19">
      <c r="A3" s="49" t="str">
        <f>"单位名称："&amp;"玉溪市卫生健康委员会"</f>
        <v>单位名称：玉溪市卫生健康委员会</v>
      </c>
      <c r="B3" s="49"/>
      <c r="C3" s="49"/>
      <c r="D3" s="49"/>
      <c r="E3" s="49"/>
      <c r="F3" s="49"/>
      <c r="G3" s="49"/>
      <c r="H3" s="49"/>
      <c r="I3" s="49"/>
      <c r="J3" s="49"/>
      <c r="K3" s="49"/>
      <c r="L3" s="47"/>
      <c r="M3" s="47"/>
      <c r="N3" s="47"/>
      <c r="O3" s="47"/>
      <c r="P3" s="47"/>
      <c r="Q3" s="47"/>
      <c r="R3" s="47"/>
      <c r="S3" s="47" t="s">
        <v>2</v>
      </c>
    </row>
    <row r="4" ht="27" customHeight="1" spans="1:19">
      <c r="A4" s="156" t="s">
        <v>28</v>
      </c>
      <c r="B4" s="156" t="s">
        <v>29</v>
      </c>
      <c r="C4" s="156" t="s">
        <v>30</v>
      </c>
      <c r="D4" s="156" t="s">
        <v>31</v>
      </c>
      <c r="E4" s="156"/>
      <c r="F4" s="156"/>
      <c r="G4" s="156"/>
      <c r="H4" s="156"/>
      <c r="I4" s="156"/>
      <c r="J4" s="156"/>
      <c r="K4" s="156"/>
      <c r="L4" s="156"/>
      <c r="M4" s="156"/>
      <c r="N4" s="156"/>
      <c r="O4" s="156" t="s">
        <v>20</v>
      </c>
      <c r="P4" s="156"/>
      <c r="Q4" s="156"/>
      <c r="R4" s="156"/>
      <c r="S4" s="156"/>
    </row>
    <row r="5" ht="27" customHeight="1" spans="1:19">
      <c r="A5" s="156"/>
      <c r="B5" s="156"/>
      <c r="C5" s="156"/>
      <c r="D5" s="156" t="s">
        <v>32</v>
      </c>
      <c r="E5" s="156" t="s">
        <v>33</v>
      </c>
      <c r="F5" s="156" t="s">
        <v>34</v>
      </c>
      <c r="G5" s="156" t="s">
        <v>35</v>
      </c>
      <c r="H5" s="156" t="s">
        <v>36</v>
      </c>
      <c r="I5" s="156" t="s">
        <v>37</v>
      </c>
      <c r="J5" s="156"/>
      <c r="K5" s="156"/>
      <c r="L5" s="156"/>
      <c r="M5" s="156"/>
      <c r="N5" s="156"/>
      <c r="O5" s="156" t="s">
        <v>32</v>
      </c>
      <c r="P5" s="156" t="s">
        <v>33</v>
      </c>
      <c r="Q5" s="156" t="s">
        <v>34</v>
      </c>
      <c r="R5" s="156" t="s">
        <v>35</v>
      </c>
      <c r="S5" s="156" t="s">
        <v>38</v>
      </c>
    </row>
    <row r="6" ht="27" customHeight="1" spans="1:19">
      <c r="A6" s="156"/>
      <c r="B6" s="156"/>
      <c r="C6" s="156"/>
      <c r="D6" s="156"/>
      <c r="E6" s="156"/>
      <c r="F6" s="156"/>
      <c r="G6" s="156"/>
      <c r="H6" s="156"/>
      <c r="I6" s="156" t="s">
        <v>32</v>
      </c>
      <c r="J6" s="156" t="s">
        <v>39</v>
      </c>
      <c r="K6" s="156" t="s">
        <v>40</v>
      </c>
      <c r="L6" s="156" t="s">
        <v>41</v>
      </c>
      <c r="M6" s="156" t="s">
        <v>42</v>
      </c>
      <c r="N6" s="156" t="s">
        <v>43</v>
      </c>
      <c r="O6" s="156"/>
      <c r="P6" s="156"/>
      <c r="Q6" s="156"/>
      <c r="R6" s="156"/>
      <c r="S6" s="156"/>
    </row>
    <row r="7" ht="20.25" customHeight="1" spans="1:19">
      <c r="A7" s="168" t="s">
        <v>44</v>
      </c>
      <c r="B7" s="168" t="s">
        <v>45</v>
      </c>
      <c r="C7" s="168" t="s">
        <v>46</v>
      </c>
      <c r="D7" s="168" t="s">
        <v>47</v>
      </c>
      <c r="E7" s="168" t="s">
        <v>48</v>
      </c>
      <c r="F7" s="168" t="s">
        <v>49</v>
      </c>
      <c r="G7" s="168" t="s">
        <v>50</v>
      </c>
      <c r="H7" s="168" t="s">
        <v>51</v>
      </c>
      <c r="I7" s="168" t="s">
        <v>52</v>
      </c>
      <c r="J7" s="168" t="s">
        <v>53</v>
      </c>
      <c r="K7" s="168" t="s">
        <v>54</v>
      </c>
      <c r="L7" s="168" t="s">
        <v>55</v>
      </c>
      <c r="M7" s="168" t="s">
        <v>56</v>
      </c>
      <c r="N7" s="168" t="s">
        <v>57</v>
      </c>
      <c r="O7" s="168" t="s">
        <v>58</v>
      </c>
      <c r="P7" s="168" t="s">
        <v>59</v>
      </c>
      <c r="Q7" s="168" t="s">
        <v>60</v>
      </c>
      <c r="R7" s="168" t="s">
        <v>61</v>
      </c>
      <c r="S7" s="168" t="s">
        <v>62</v>
      </c>
    </row>
    <row r="8" ht="20.25" customHeight="1" spans="1:19">
      <c r="A8" s="161" t="s">
        <v>63</v>
      </c>
      <c r="B8" s="161" t="s">
        <v>64</v>
      </c>
      <c r="C8" s="162">
        <v>409224853.8</v>
      </c>
      <c r="D8" s="162">
        <v>407569247.6</v>
      </c>
      <c r="E8" s="166">
        <v>407569247.6</v>
      </c>
      <c r="F8" s="166"/>
      <c r="G8" s="166"/>
      <c r="H8" s="166"/>
      <c r="I8" s="166"/>
      <c r="J8" s="166"/>
      <c r="K8" s="166"/>
      <c r="L8" s="166"/>
      <c r="M8" s="166"/>
      <c r="N8" s="166"/>
      <c r="O8" s="162">
        <v>1655606.2</v>
      </c>
      <c r="P8" s="162">
        <v>1655606.2</v>
      </c>
      <c r="Q8" s="162"/>
      <c r="R8" s="162"/>
      <c r="S8" s="162"/>
    </row>
    <row r="9" ht="20.25" customHeight="1" spans="1:19">
      <c r="A9" s="167" t="s">
        <v>30</v>
      </c>
      <c r="B9" s="163"/>
      <c r="C9" s="164">
        <v>409224853.8</v>
      </c>
      <c r="D9" s="164">
        <v>407569247.6</v>
      </c>
      <c r="E9" s="164">
        <v>407569247.6</v>
      </c>
      <c r="F9" s="164"/>
      <c r="G9" s="164"/>
      <c r="H9" s="164"/>
      <c r="I9" s="164"/>
      <c r="J9" s="164"/>
      <c r="K9" s="164"/>
      <c r="L9" s="164"/>
      <c r="M9" s="164"/>
      <c r="N9" s="164"/>
      <c r="O9" s="164">
        <v>1655606.2</v>
      </c>
      <c r="P9" s="164">
        <v>1655606.2</v>
      </c>
      <c r="Q9" s="164"/>
      <c r="R9" s="164"/>
      <c r="S9" s="164"/>
    </row>
  </sheetData>
  <mergeCells count="20">
    <mergeCell ref="A1:S1"/>
    <mergeCell ref="A2:S2"/>
    <mergeCell ref="A3:R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68" pageOrder="overThenDown"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41"/>
  <sheetViews>
    <sheetView showZeros="0" workbookViewId="0">
      <selection activeCell="B19" sqref="B19"/>
    </sheetView>
  </sheetViews>
  <sheetFormatPr defaultColWidth="8.85" defaultRowHeight="15" customHeight="1"/>
  <cols>
    <col min="1" max="1" width="17.8416666666667" customWidth="1"/>
    <col min="2" max="2" width="43" customWidth="1"/>
    <col min="3" max="6" width="15.1333333333333" customWidth="1"/>
    <col min="7" max="15" width="9.875" customWidth="1"/>
  </cols>
  <sheetData>
    <row r="1" customHeight="1" spans="1:15">
      <c r="A1" s="169" t="s">
        <v>65</v>
      </c>
      <c r="B1" s="169"/>
      <c r="C1" s="169"/>
      <c r="D1" s="169"/>
      <c r="E1" s="169"/>
      <c r="F1" s="169"/>
      <c r="G1" s="169"/>
      <c r="H1" s="169"/>
      <c r="I1" s="169"/>
      <c r="J1" s="169"/>
      <c r="K1" s="169"/>
      <c r="L1" s="169"/>
      <c r="M1" s="169"/>
      <c r="N1" s="169"/>
      <c r="O1" s="169"/>
    </row>
    <row r="2" ht="28.5" customHeight="1" spans="1:15">
      <c r="A2" s="48" t="s">
        <v>66</v>
      </c>
      <c r="B2" s="48"/>
      <c r="C2" s="48"/>
      <c r="D2" s="48"/>
      <c r="E2" s="48"/>
      <c r="F2" s="48"/>
      <c r="G2" s="48"/>
      <c r="H2" s="48"/>
      <c r="I2" s="48"/>
      <c r="J2" s="48"/>
      <c r="K2" s="48"/>
      <c r="L2" s="48"/>
      <c r="M2" s="48"/>
      <c r="N2" s="48"/>
      <c r="O2" s="48"/>
    </row>
    <row r="3" ht="20.25" customHeight="1" spans="1:15">
      <c r="A3" s="49" t="str">
        <f>"单位名称："&amp;"玉溪市卫生健康委员会"</f>
        <v>单位名称：玉溪市卫生健康委员会</v>
      </c>
      <c r="B3" s="49"/>
      <c r="C3" s="49"/>
      <c r="D3" s="49"/>
      <c r="E3" s="49"/>
      <c r="F3" s="49"/>
      <c r="G3" s="49"/>
      <c r="H3" s="49"/>
      <c r="I3" s="49"/>
      <c r="J3" s="47"/>
      <c r="K3" s="47"/>
      <c r="L3" s="47"/>
      <c r="M3" s="47"/>
      <c r="N3" s="47"/>
      <c r="O3" s="47" t="s">
        <v>2</v>
      </c>
    </row>
    <row r="4" ht="27" customHeight="1" spans="1:15">
      <c r="A4" s="156" t="s">
        <v>67</v>
      </c>
      <c r="B4" s="156" t="s">
        <v>68</v>
      </c>
      <c r="C4" s="156" t="s">
        <v>30</v>
      </c>
      <c r="D4" s="156" t="s">
        <v>33</v>
      </c>
      <c r="E4" s="156"/>
      <c r="F4" s="156"/>
      <c r="G4" s="156" t="s">
        <v>34</v>
      </c>
      <c r="H4" s="156" t="s">
        <v>35</v>
      </c>
      <c r="I4" s="156" t="s">
        <v>69</v>
      </c>
      <c r="J4" s="156" t="s">
        <v>70</v>
      </c>
      <c r="K4" s="156"/>
      <c r="L4" s="156"/>
      <c r="M4" s="156"/>
      <c r="N4" s="156"/>
      <c r="O4" s="156"/>
    </row>
    <row r="5" ht="27" customHeight="1" spans="1:15">
      <c r="A5" s="156"/>
      <c r="B5" s="156"/>
      <c r="C5" s="156"/>
      <c r="D5" s="156" t="s">
        <v>32</v>
      </c>
      <c r="E5" s="156" t="s">
        <v>71</v>
      </c>
      <c r="F5" s="156" t="s">
        <v>72</v>
      </c>
      <c r="G5" s="156"/>
      <c r="H5" s="156"/>
      <c r="I5" s="156"/>
      <c r="J5" s="156" t="s">
        <v>32</v>
      </c>
      <c r="K5" s="156" t="s">
        <v>73</v>
      </c>
      <c r="L5" s="156" t="s">
        <v>74</v>
      </c>
      <c r="M5" s="156" t="s">
        <v>75</v>
      </c>
      <c r="N5" s="156" t="s">
        <v>76</v>
      </c>
      <c r="O5" s="156" t="s">
        <v>77</v>
      </c>
    </row>
    <row r="6" ht="20.25" customHeight="1" spans="1:15">
      <c r="A6" s="168" t="s">
        <v>44</v>
      </c>
      <c r="B6" s="168" t="s">
        <v>45</v>
      </c>
      <c r="C6" s="168" t="s">
        <v>46</v>
      </c>
      <c r="D6" s="168" t="s">
        <v>47</v>
      </c>
      <c r="E6" s="168" t="s">
        <v>48</v>
      </c>
      <c r="F6" s="168" t="s">
        <v>49</v>
      </c>
      <c r="G6" s="168" t="s">
        <v>50</v>
      </c>
      <c r="H6" s="168" t="s">
        <v>51</v>
      </c>
      <c r="I6" s="168" t="s">
        <v>52</v>
      </c>
      <c r="J6" s="168" t="s">
        <v>53</v>
      </c>
      <c r="K6" s="168" t="s">
        <v>54</v>
      </c>
      <c r="L6" s="168" t="s">
        <v>55</v>
      </c>
      <c r="M6" s="168" t="s">
        <v>56</v>
      </c>
      <c r="N6" s="168" t="s">
        <v>57</v>
      </c>
      <c r="O6" s="168" t="s">
        <v>58</v>
      </c>
    </row>
    <row r="7" ht="20.25" customHeight="1" spans="1:15">
      <c r="A7" s="159" t="s">
        <v>78</v>
      </c>
      <c r="B7" s="159" t="str">
        <f>"        "&amp;"社会保障和就业支出"</f>
        <v>        社会保障和就业支出</v>
      </c>
      <c r="C7" s="165">
        <v>3602625.6</v>
      </c>
      <c r="D7" s="165">
        <v>3602625.6</v>
      </c>
      <c r="E7" s="165">
        <v>3602625.6</v>
      </c>
      <c r="F7" s="165"/>
      <c r="G7" s="165"/>
      <c r="H7" s="165"/>
      <c r="I7" s="165"/>
      <c r="J7" s="165"/>
      <c r="K7" s="165"/>
      <c r="L7" s="165"/>
      <c r="M7" s="165"/>
      <c r="N7" s="165"/>
      <c r="O7" s="165"/>
    </row>
    <row r="8" ht="20.25" customHeight="1" spans="1:15">
      <c r="A8" s="170" t="s">
        <v>79</v>
      </c>
      <c r="B8" s="170" t="str">
        <f>"        "&amp;"行政事业单位养老支出"</f>
        <v>        行政事业单位养老支出</v>
      </c>
      <c r="C8" s="165">
        <v>3602625.6</v>
      </c>
      <c r="D8" s="165">
        <v>3602625.6</v>
      </c>
      <c r="E8" s="165">
        <v>3602625.6</v>
      </c>
      <c r="F8" s="165"/>
      <c r="G8" s="165"/>
      <c r="H8" s="165"/>
      <c r="I8" s="165"/>
      <c r="J8" s="165"/>
      <c r="K8" s="165"/>
      <c r="L8" s="165"/>
      <c r="M8" s="165"/>
      <c r="N8" s="165"/>
      <c r="O8" s="165"/>
    </row>
    <row r="9" ht="20.25" customHeight="1" spans="1:15">
      <c r="A9" s="171" t="s">
        <v>80</v>
      </c>
      <c r="B9" s="171" t="str">
        <f>"        "&amp;"行政单位离退休"</f>
        <v>        行政单位离退休</v>
      </c>
      <c r="C9" s="165">
        <v>2195552</v>
      </c>
      <c r="D9" s="165">
        <v>2195552</v>
      </c>
      <c r="E9" s="165">
        <v>2195552</v>
      </c>
      <c r="F9" s="165"/>
      <c r="G9" s="165"/>
      <c r="H9" s="165"/>
      <c r="I9" s="165"/>
      <c r="J9" s="165"/>
      <c r="K9" s="165"/>
      <c r="L9" s="165"/>
      <c r="M9" s="165"/>
      <c r="N9" s="165"/>
      <c r="O9" s="165"/>
    </row>
    <row r="10" ht="20.25" customHeight="1" spans="1:15">
      <c r="A10" s="171" t="s">
        <v>81</v>
      </c>
      <c r="B10" s="171" t="str">
        <f>"        "&amp;"机关事业单位基本养老保险缴费支出"</f>
        <v>        机关事业单位基本养老保险缴费支出</v>
      </c>
      <c r="C10" s="165">
        <v>1057073.6</v>
      </c>
      <c r="D10" s="165">
        <v>1057073.6</v>
      </c>
      <c r="E10" s="165">
        <v>1057073.6</v>
      </c>
      <c r="F10" s="165"/>
      <c r="G10" s="165"/>
      <c r="H10" s="165"/>
      <c r="I10" s="165"/>
      <c r="J10" s="165"/>
      <c r="K10" s="165"/>
      <c r="L10" s="165"/>
      <c r="M10" s="165"/>
      <c r="N10" s="165"/>
      <c r="O10" s="165"/>
    </row>
    <row r="11" ht="20.25" customHeight="1" spans="1:15">
      <c r="A11" s="172" t="s">
        <v>82</v>
      </c>
      <c r="B11" s="172" t="str">
        <f>"        "&amp;"机关事业单位职业年金缴费支出"</f>
        <v>        机关事业单位职业年金缴费支出</v>
      </c>
      <c r="C11" s="166">
        <v>350000</v>
      </c>
      <c r="D11" s="166">
        <v>350000</v>
      </c>
      <c r="E11" s="166">
        <v>350000</v>
      </c>
      <c r="F11" s="166"/>
      <c r="G11" s="166"/>
      <c r="H11" s="166"/>
      <c r="I11" s="166"/>
      <c r="J11" s="166"/>
      <c r="K11" s="166"/>
      <c r="L11" s="166"/>
      <c r="M11" s="166"/>
      <c r="N11" s="166"/>
      <c r="O11" s="166"/>
    </row>
    <row r="12" ht="20.25" customHeight="1" spans="1:15">
      <c r="A12" s="163" t="s">
        <v>83</v>
      </c>
      <c r="B12" s="163" t="str">
        <f>"        "&amp;"卫生健康支出"</f>
        <v>        卫生健康支出</v>
      </c>
      <c r="C12" s="55">
        <v>48292228.2</v>
      </c>
      <c r="D12" s="55">
        <v>48292228.2</v>
      </c>
      <c r="E12" s="55">
        <v>16302492</v>
      </c>
      <c r="F12" s="55">
        <v>31989736.2</v>
      </c>
      <c r="G12" s="55"/>
      <c r="H12" s="55"/>
      <c r="I12" s="55"/>
      <c r="J12" s="55"/>
      <c r="K12" s="55"/>
      <c r="L12" s="55"/>
      <c r="M12" s="55"/>
      <c r="N12" s="55"/>
      <c r="O12" s="55"/>
    </row>
    <row r="13" ht="20.25" customHeight="1" spans="1:15">
      <c r="A13" s="174" t="s">
        <v>84</v>
      </c>
      <c r="B13" s="174" t="str">
        <f>"        "&amp;"卫生健康管理事务"</f>
        <v>        卫生健康管理事务</v>
      </c>
      <c r="C13" s="55">
        <v>15210706.26</v>
      </c>
      <c r="D13" s="55">
        <v>15210706.26</v>
      </c>
      <c r="E13" s="55">
        <v>15053206.26</v>
      </c>
      <c r="F13" s="55">
        <v>157500</v>
      </c>
      <c r="G13" s="55"/>
      <c r="H13" s="55"/>
      <c r="I13" s="55"/>
      <c r="J13" s="55"/>
      <c r="K13" s="55"/>
      <c r="L13" s="55"/>
      <c r="M13" s="55"/>
      <c r="N13" s="55"/>
      <c r="O13" s="55"/>
    </row>
    <row r="14" ht="20.25" customHeight="1" spans="1:15">
      <c r="A14" s="173" t="s">
        <v>85</v>
      </c>
      <c r="B14" s="173" t="str">
        <f>"        "&amp;"行政运行"</f>
        <v>        行政运行</v>
      </c>
      <c r="C14" s="55">
        <v>12506508.08</v>
      </c>
      <c r="D14" s="55">
        <v>12506508.08</v>
      </c>
      <c r="E14" s="55">
        <v>12506508.08</v>
      </c>
      <c r="F14" s="55"/>
      <c r="G14" s="55"/>
      <c r="H14" s="55"/>
      <c r="I14" s="55"/>
      <c r="J14" s="55"/>
      <c r="K14" s="55"/>
      <c r="L14" s="55"/>
      <c r="M14" s="55"/>
      <c r="N14" s="55"/>
      <c r="O14" s="55"/>
    </row>
    <row r="15" ht="20.25" customHeight="1" spans="1:15">
      <c r="A15" s="173" t="s">
        <v>86</v>
      </c>
      <c r="B15" s="173" t="str">
        <f>"        "&amp;"一般行政管理事务"</f>
        <v>        一般行政管理事务</v>
      </c>
      <c r="C15" s="55">
        <v>1138442</v>
      </c>
      <c r="D15" s="55">
        <v>1138442</v>
      </c>
      <c r="E15" s="55">
        <v>995942</v>
      </c>
      <c r="F15" s="55">
        <v>142500</v>
      </c>
      <c r="G15" s="55"/>
      <c r="H15" s="55"/>
      <c r="I15" s="55"/>
      <c r="J15" s="55"/>
      <c r="K15" s="55"/>
      <c r="L15" s="55"/>
      <c r="M15" s="55"/>
      <c r="N15" s="55"/>
      <c r="O15" s="55"/>
    </row>
    <row r="16" ht="20.25" customHeight="1" spans="1:15">
      <c r="A16" s="173" t="s">
        <v>87</v>
      </c>
      <c r="B16" s="173" t="str">
        <f>"        "&amp;"机关服务"</f>
        <v>        机关服务</v>
      </c>
      <c r="C16" s="55">
        <v>1550756.18</v>
      </c>
      <c r="D16" s="55">
        <v>1550756.18</v>
      </c>
      <c r="E16" s="55">
        <v>1550756.18</v>
      </c>
      <c r="F16" s="55"/>
      <c r="G16" s="55"/>
      <c r="H16" s="55"/>
      <c r="I16" s="55"/>
      <c r="J16" s="55"/>
      <c r="K16" s="55"/>
      <c r="L16" s="55"/>
      <c r="M16" s="55"/>
      <c r="N16" s="55"/>
      <c r="O16" s="55"/>
    </row>
    <row r="17" ht="20.25" customHeight="1" spans="1:15">
      <c r="A17" s="173" t="s">
        <v>88</v>
      </c>
      <c r="B17" s="173" t="str">
        <f>"        "&amp;"其他卫生健康管理事务支出"</f>
        <v>        其他卫生健康管理事务支出</v>
      </c>
      <c r="C17" s="55">
        <v>15000</v>
      </c>
      <c r="D17" s="55">
        <v>15000</v>
      </c>
      <c r="E17" s="55"/>
      <c r="F17" s="55">
        <v>15000</v>
      </c>
      <c r="G17" s="55"/>
      <c r="H17" s="55"/>
      <c r="I17" s="55"/>
      <c r="J17" s="55"/>
      <c r="K17" s="55"/>
      <c r="L17" s="55"/>
      <c r="M17" s="55"/>
      <c r="N17" s="55"/>
      <c r="O17" s="55"/>
    </row>
    <row r="18" ht="20.25" customHeight="1" spans="1:15">
      <c r="A18" s="174" t="s">
        <v>89</v>
      </c>
      <c r="B18" s="174" t="str">
        <f>"        "&amp;"公立医院"</f>
        <v>        公立医院</v>
      </c>
      <c r="C18" s="55">
        <v>481546.2</v>
      </c>
      <c r="D18" s="55">
        <v>481546.2</v>
      </c>
      <c r="E18" s="55"/>
      <c r="F18" s="55">
        <v>481546.2</v>
      </c>
      <c r="G18" s="55"/>
      <c r="H18" s="55"/>
      <c r="I18" s="55"/>
      <c r="J18" s="55"/>
      <c r="K18" s="55"/>
      <c r="L18" s="55"/>
      <c r="M18" s="55"/>
      <c r="N18" s="55"/>
      <c r="O18" s="55"/>
    </row>
    <row r="19" ht="20.25" customHeight="1" spans="1:15">
      <c r="A19" s="173" t="s">
        <v>90</v>
      </c>
      <c r="B19" s="173" t="str">
        <f>"        "&amp;"其他公立医院支出"</f>
        <v>        其他公立医院支出</v>
      </c>
      <c r="C19" s="55">
        <v>481546.2</v>
      </c>
      <c r="D19" s="55">
        <v>481546.2</v>
      </c>
      <c r="E19" s="55"/>
      <c r="F19" s="55">
        <v>481546.2</v>
      </c>
      <c r="G19" s="55"/>
      <c r="H19" s="55"/>
      <c r="I19" s="55"/>
      <c r="J19" s="55"/>
      <c r="K19" s="55"/>
      <c r="L19" s="55"/>
      <c r="M19" s="55"/>
      <c r="N19" s="55"/>
      <c r="O19" s="55"/>
    </row>
    <row r="20" ht="20.25" customHeight="1" spans="1:15">
      <c r="A20" s="174" t="s">
        <v>91</v>
      </c>
      <c r="B20" s="174" t="str">
        <f>"        "&amp;"基层医疗卫生机构"</f>
        <v>        基层医疗卫生机构</v>
      </c>
      <c r="C20" s="55">
        <v>5714480</v>
      </c>
      <c r="D20" s="55">
        <v>5714480</v>
      </c>
      <c r="E20" s="55"/>
      <c r="F20" s="55">
        <v>5714480</v>
      </c>
      <c r="G20" s="55"/>
      <c r="H20" s="55"/>
      <c r="I20" s="55"/>
      <c r="J20" s="55"/>
      <c r="K20" s="55"/>
      <c r="L20" s="55"/>
      <c r="M20" s="55"/>
      <c r="N20" s="55"/>
      <c r="O20" s="55"/>
    </row>
    <row r="21" ht="20.25" customHeight="1" spans="1:15">
      <c r="A21" s="173" t="s">
        <v>92</v>
      </c>
      <c r="B21" s="173" t="str">
        <f>"        "&amp;"其他基层医疗卫生机构支出"</f>
        <v>        其他基层医疗卫生机构支出</v>
      </c>
      <c r="C21" s="55">
        <v>5714480</v>
      </c>
      <c r="D21" s="55">
        <v>5714480</v>
      </c>
      <c r="E21" s="55"/>
      <c r="F21" s="55">
        <v>5714480</v>
      </c>
      <c r="G21" s="55"/>
      <c r="H21" s="55"/>
      <c r="I21" s="55"/>
      <c r="J21" s="55"/>
      <c r="K21" s="55"/>
      <c r="L21" s="55"/>
      <c r="M21" s="55"/>
      <c r="N21" s="55"/>
      <c r="O21" s="55"/>
    </row>
    <row r="22" ht="20.25" customHeight="1" spans="1:15">
      <c r="A22" s="174" t="s">
        <v>93</v>
      </c>
      <c r="B22" s="174" t="str">
        <f>"        "&amp;"公共卫生"</f>
        <v>        公共卫生</v>
      </c>
      <c r="C22" s="55">
        <v>10734710</v>
      </c>
      <c r="D22" s="55">
        <v>10734710</v>
      </c>
      <c r="E22" s="55"/>
      <c r="F22" s="55">
        <v>10734710</v>
      </c>
      <c r="G22" s="55"/>
      <c r="H22" s="55"/>
      <c r="I22" s="55"/>
      <c r="J22" s="55"/>
      <c r="K22" s="55"/>
      <c r="L22" s="55"/>
      <c r="M22" s="55"/>
      <c r="N22" s="55"/>
      <c r="O22" s="55"/>
    </row>
    <row r="23" ht="20.25" customHeight="1" spans="1:15">
      <c r="A23" s="173" t="s">
        <v>94</v>
      </c>
      <c r="B23" s="173" t="str">
        <f>"        "&amp;"基本公共卫生服务"</f>
        <v>        基本公共卫生服务</v>
      </c>
      <c r="C23" s="55">
        <v>6839060</v>
      </c>
      <c r="D23" s="55">
        <v>6839060</v>
      </c>
      <c r="E23" s="55"/>
      <c r="F23" s="55">
        <v>6839060</v>
      </c>
      <c r="G23" s="55"/>
      <c r="H23" s="55"/>
      <c r="I23" s="55"/>
      <c r="J23" s="55"/>
      <c r="K23" s="55"/>
      <c r="L23" s="55"/>
      <c r="M23" s="55"/>
      <c r="N23" s="55"/>
      <c r="O23" s="55"/>
    </row>
    <row r="24" ht="20.25" customHeight="1" spans="1:15">
      <c r="A24" s="173" t="s">
        <v>95</v>
      </c>
      <c r="B24" s="173" t="str">
        <f>"        "&amp;"重大公共卫生服务"</f>
        <v>        重大公共卫生服务</v>
      </c>
      <c r="C24" s="55">
        <v>3895650</v>
      </c>
      <c r="D24" s="55">
        <v>3895650</v>
      </c>
      <c r="E24" s="55"/>
      <c r="F24" s="55">
        <v>3895650</v>
      </c>
      <c r="G24" s="55"/>
      <c r="H24" s="55"/>
      <c r="I24" s="55"/>
      <c r="J24" s="55"/>
      <c r="K24" s="55"/>
      <c r="L24" s="55"/>
      <c r="M24" s="55"/>
      <c r="N24" s="55"/>
      <c r="O24" s="55"/>
    </row>
    <row r="25" ht="20.25" customHeight="1" spans="1:15">
      <c r="A25" s="174" t="s">
        <v>96</v>
      </c>
      <c r="B25" s="174" t="str">
        <f>"        "&amp;"计划生育事务"</f>
        <v>        计划生育事务</v>
      </c>
      <c r="C25" s="55">
        <v>9302000</v>
      </c>
      <c r="D25" s="55">
        <v>9302000</v>
      </c>
      <c r="E25" s="55"/>
      <c r="F25" s="55">
        <v>9302000</v>
      </c>
      <c r="G25" s="55"/>
      <c r="H25" s="55"/>
      <c r="I25" s="55"/>
      <c r="J25" s="55"/>
      <c r="K25" s="55"/>
      <c r="L25" s="55"/>
      <c r="M25" s="55"/>
      <c r="N25" s="55"/>
      <c r="O25" s="55"/>
    </row>
    <row r="26" ht="20.25" customHeight="1" spans="1:15">
      <c r="A26" s="173" t="s">
        <v>97</v>
      </c>
      <c r="B26" s="173" t="str">
        <f>"        "&amp;"计划生育服务"</f>
        <v>        计划生育服务</v>
      </c>
      <c r="C26" s="55">
        <v>9302000</v>
      </c>
      <c r="D26" s="55">
        <v>9302000</v>
      </c>
      <c r="E26" s="55"/>
      <c r="F26" s="55">
        <v>9302000</v>
      </c>
      <c r="G26" s="55"/>
      <c r="H26" s="55"/>
      <c r="I26" s="55"/>
      <c r="J26" s="55"/>
      <c r="K26" s="55"/>
      <c r="L26" s="55"/>
      <c r="M26" s="55"/>
      <c r="N26" s="55"/>
      <c r="O26" s="55"/>
    </row>
    <row r="27" ht="20.25" customHeight="1" spans="1:15">
      <c r="A27" s="174" t="s">
        <v>98</v>
      </c>
      <c r="B27" s="174" t="str">
        <f>"        "&amp;"行政事业单位医疗"</f>
        <v>        行政事业单位医疗</v>
      </c>
      <c r="C27" s="55">
        <v>1249285.74</v>
      </c>
      <c r="D27" s="55">
        <v>1249285.74</v>
      </c>
      <c r="E27" s="55">
        <v>1249285.74</v>
      </c>
      <c r="F27" s="55"/>
      <c r="G27" s="55"/>
      <c r="H27" s="55"/>
      <c r="I27" s="55"/>
      <c r="J27" s="55"/>
      <c r="K27" s="55"/>
      <c r="L27" s="55"/>
      <c r="M27" s="55"/>
      <c r="N27" s="55"/>
      <c r="O27" s="55"/>
    </row>
    <row r="28" ht="20.25" customHeight="1" spans="1:15">
      <c r="A28" s="173" t="s">
        <v>99</v>
      </c>
      <c r="B28" s="173" t="str">
        <f>"        "&amp;"行政单位医疗"</f>
        <v>        行政单位医疗</v>
      </c>
      <c r="C28" s="55">
        <v>606296.94</v>
      </c>
      <c r="D28" s="55">
        <v>606296.94</v>
      </c>
      <c r="E28" s="55">
        <v>606296.94</v>
      </c>
      <c r="F28" s="55"/>
      <c r="G28" s="55"/>
      <c r="H28" s="55"/>
      <c r="I28" s="55"/>
      <c r="J28" s="55"/>
      <c r="K28" s="55"/>
      <c r="L28" s="55"/>
      <c r="M28" s="55"/>
      <c r="N28" s="55"/>
      <c r="O28" s="55"/>
    </row>
    <row r="29" ht="20.25" customHeight="1" spans="1:15">
      <c r="A29" s="173" t="s">
        <v>100</v>
      </c>
      <c r="B29" s="173" t="str">
        <f>"        "&amp;"事业单位医疗"</f>
        <v>        事业单位医疗</v>
      </c>
      <c r="C29" s="55">
        <v>110059.99</v>
      </c>
      <c r="D29" s="55">
        <v>110059.99</v>
      </c>
      <c r="E29" s="55">
        <v>110059.99</v>
      </c>
      <c r="F29" s="55"/>
      <c r="G29" s="55"/>
      <c r="H29" s="55"/>
      <c r="I29" s="55"/>
      <c r="J29" s="55"/>
      <c r="K29" s="55"/>
      <c r="L29" s="55"/>
      <c r="M29" s="55"/>
      <c r="N29" s="55"/>
      <c r="O29" s="55"/>
    </row>
    <row r="30" ht="20.25" customHeight="1" spans="1:15">
      <c r="A30" s="173" t="s">
        <v>101</v>
      </c>
      <c r="B30" s="173" t="str">
        <f>"        "&amp;"公务员医疗补助"</f>
        <v>        公务员医疗补助</v>
      </c>
      <c r="C30" s="55">
        <v>470188.3</v>
      </c>
      <c r="D30" s="55">
        <v>470188.3</v>
      </c>
      <c r="E30" s="55">
        <v>470188.3</v>
      </c>
      <c r="F30" s="55"/>
      <c r="G30" s="55"/>
      <c r="H30" s="55"/>
      <c r="I30" s="55"/>
      <c r="J30" s="55"/>
      <c r="K30" s="55"/>
      <c r="L30" s="55"/>
      <c r="M30" s="55"/>
      <c r="N30" s="55"/>
      <c r="O30" s="55"/>
    </row>
    <row r="31" ht="20.25" customHeight="1" spans="1:15">
      <c r="A31" s="173" t="s">
        <v>102</v>
      </c>
      <c r="B31" s="173" t="str">
        <f>"        "&amp;"其他行政事业单位医疗支出"</f>
        <v>        其他行政事业单位医疗支出</v>
      </c>
      <c r="C31" s="55">
        <v>62740.51</v>
      </c>
      <c r="D31" s="55">
        <v>62740.51</v>
      </c>
      <c r="E31" s="55">
        <v>62740.51</v>
      </c>
      <c r="F31" s="55"/>
      <c r="G31" s="55"/>
      <c r="H31" s="55"/>
      <c r="I31" s="55"/>
      <c r="J31" s="55"/>
      <c r="K31" s="55"/>
      <c r="L31" s="55"/>
      <c r="M31" s="55"/>
      <c r="N31" s="55"/>
      <c r="O31" s="55"/>
    </row>
    <row r="32" ht="20.25" customHeight="1" spans="1:15">
      <c r="A32" s="174" t="s">
        <v>103</v>
      </c>
      <c r="B32" s="174" t="str">
        <f>"        "&amp;"其他卫生健康支出"</f>
        <v>        其他卫生健康支出</v>
      </c>
      <c r="C32" s="55">
        <v>5599500</v>
      </c>
      <c r="D32" s="55">
        <v>5599500</v>
      </c>
      <c r="E32" s="55"/>
      <c r="F32" s="55">
        <v>5599500</v>
      </c>
      <c r="G32" s="55"/>
      <c r="H32" s="55"/>
      <c r="I32" s="55"/>
      <c r="J32" s="55"/>
      <c r="K32" s="55"/>
      <c r="L32" s="55"/>
      <c r="M32" s="55"/>
      <c r="N32" s="55"/>
      <c r="O32" s="55"/>
    </row>
    <row r="33" ht="20.25" customHeight="1" spans="1:15">
      <c r="A33" s="173" t="s">
        <v>104</v>
      </c>
      <c r="B33" s="173" t="str">
        <f>"        "&amp;"其他卫生健康支出"</f>
        <v>        其他卫生健康支出</v>
      </c>
      <c r="C33" s="55">
        <v>5599500</v>
      </c>
      <c r="D33" s="55">
        <v>5599500</v>
      </c>
      <c r="E33" s="55"/>
      <c r="F33" s="55">
        <v>5599500</v>
      </c>
      <c r="G33" s="55"/>
      <c r="H33" s="55"/>
      <c r="I33" s="55"/>
      <c r="J33" s="55"/>
      <c r="K33" s="55"/>
      <c r="L33" s="55"/>
      <c r="M33" s="55"/>
      <c r="N33" s="55"/>
      <c r="O33" s="55"/>
    </row>
    <row r="34" ht="20.25" customHeight="1" spans="1:15">
      <c r="A34" s="163" t="s">
        <v>105</v>
      </c>
      <c r="B34" s="163" t="str">
        <f>"        "&amp;"住房保障支出"</f>
        <v>        住房保障支出</v>
      </c>
      <c r="C34" s="55">
        <v>960000</v>
      </c>
      <c r="D34" s="55">
        <v>960000</v>
      </c>
      <c r="E34" s="55">
        <v>960000</v>
      </c>
      <c r="F34" s="55"/>
      <c r="G34" s="55"/>
      <c r="H34" s="55"/>
      <c r="I34" s="55"/>
      <c r="J34" s="55"/>
      <c r="K34" s="55"/>
      <c r="L34" s="55"/>
      <c r="M34" s="55"/>
      <c r="N34" s="55"/>
      <c r="O34" s="55"/>
    </row>
    <row r="35" ht="20.25" customHeight="1" spans="1:15">
      <c r="A35" s="174" t="s">
        <v>106</v>
      </c>
      <c r="B35" s="174" t="str">
        <f>"        "&amp;"住房改革支出"</f>
        <v>        住房改革支出</v>
      </c>
      <c r="C35" s="55">
        <v>960000</v>
      </c>
      <c r="D35" s="55">
        <v>960000</v>
      </c>
      <c r="E35" s="55">
        <v>960000</v>
      </c>
      <c r="F35" s="55"/>
      <c r="G35" s="55"/>
      <c r="H35" s="55"/>
      <c r="I35" s="55"/>
      <c r="J35" s="55"/>
      <c r="K35" s="55"/>
      <c r="L35" s="55"/>
      <c r="M35" s="55"/>
      <c r="N35" s="55"/>
      <c r="O35" s="55"/>
    </row>
    <row r="36" ht="20.25" customHeight="1" spans="1:15">
      <c r="A36" s="173" t="s">
        <v>107</v>
      </c>
      <c r="B36" s="173" t="str">
        <f>"        "&amp;"住房公积金"</f>
        <v>        住房公积金</v>
      </c>
      <c r="C36" s="55">
        <v>887640</v>
      </c>
      <c r="D36" s="55">
        <v>887640</v>
      </c>
      <c r="E36" s="55">
        <v>887640</v>
      </c>
      <c r="F36" s="55"/>
      <c r="G36" s="55"/>
      <c r="H36" s="55"/>
      <c r="I36" s="55"/>
      <c r="J36" s="55"/>
      <c r="K36" s="55"/>
      <c r="L36" s="55"/>
      <c r="M36" s="55"/>
      <c r="N36" s="55"/>
      <c r="O36" s="55"/>
    </row>
    <row r="37" ht="20.25" customHeight="1" spans="1:15">
      <c r="A37" s="173" t="s">
        <v>108</v>
      </c>
      <c r="B37" s="173" t="str">
        <f>"        "&amp;"购房补贴"</f>
        <v>        购房补贴</v>
      </c>
      <c r="C37" s="55">
        <v>72360</v>
      </c>
      <c r="D37" s="55">
        <v>72360</v>
      </c>
      <c r="E37" s="55">
        <v>72360</v>
      </c>
      <c r="F37" s="55"/>
      <c r="G37" s="55"/>
      <c r="H37" s="55"/>
      <c r="I37" s="55"/>
      <c r="J37" s="55"/>
      <c r="K37" s="55"/>
      <c r="L37" s="55"/>
      <c r="M37" s="55"/>
      <c r="N37" s="55"/>
      <c r="O37" s="55"/>
    </row>
    <row r="38" ht="20.25" customHeight="1" spans="1:15">
      <c r="A38" s="163" t="s">
        <v>109</v>
      </c>
      <c r="B38" s="163" t="str">
        <f>"        "&amp;"转移性支出"</f>
        <v>        转移性支出</v>
      </c>
      <c r="C38" s="55">
        <v>356370000</v>
      </c>
      <c r="D38" s="55">
        <v>356370000</v>
      </c>
      <c r="E38" s="55"/>
      <c r="F38" s="55">
        <v>356370000</v>
      </c>
      <c r="G38" s="55"/>
      <c r="H38" s="55"/>
      <c r="I38" s="55"/>
      <c r="J38" s="55"/>
      <c r="K38" s="55"/>
      <c r="L38" s="55"/>
      <c r="M38" s="55"/>
      <c r="N38" s="55"/>
      <c r="O38" s="55"/>
    </row>
    <row r="39" ht="20.25" customHeight="1" spans="1:15">
      <c r="A39" s="174" t="s">
        <v>110</v>
      </c>
      <c r="B39" s="174" t="str">
        <f>"        "&amp;"一般性转移支付"</f>
        <v>        一般性转移支付</v>
      </c>
      <c r="C39" s="55">
        <v>356370000</v>
      </c>
      <c r="D39" s="55">
        <v>356370000</v>
      </c>
      <c r="E39" s="55"/>
      <c r="F39" s="55">
        <v>356370000</v>
      </c>
      <c r="G39" s="55"/>
      <c r="H39" s="55"/>
      <c r="I39" s="55"/>
      <c r="J39" s="55"/>
      <c r="K39" s="55"/>
      <c r="L39" s="55"/>
      <c r="M39" s="55"/>
      <c r="N39" s="55"/>
      <c r="O39" s="55"/>
    </row>
    <row r="40" ht="20.25" customHeight="1" spans="1:15">
      <c r="A40" s="173" t="s">
        <v>111</v>
      </c>
      <c r="B40" s="173" t="str">
        <f>"        "&amp;"医疗卫生共同财政事权转移支付支出"</f>
        <v>        医疗卫生共同财政事权转移支付支出</v>
      </c>
      <c r="C40" s="55">
        <v>356370000</v>
      </c>
      <c r="D40" s="55">
        <v>356370000</v>
      </c>
      <c r="E40" s="55"/>
      <c r="F40" s="55">
        <v>356370000</v>
      </c>
      <c r="G40" s="55"/>
      <c r="H40" s="55"/>
      <c r="I40" s="55"/>
      <c r="J40" s="55"/>
      <c r="K40" s="55"/>
      <c r="L40" s="55"/>
      <c r="M40" s="55"/>
      <c r="N40" s="55"/>
      <c r="O40" s="55"/>
    </row>
    <row r="41" ht="20.25" customHeight="1" spans="1:15">
      <c r="A41" s="167" t="s">
        <v>30</v>
      </c>
      <c r="B41" s="163"/>
      <c r="C41" s="164">
        <v>409224853.8</v>
      </c>
      <c r="D41" s="164">
        <v>409224853.8</v>
      </c>
      <c r="E41" s="164">
        <v>20865117.6</v>
      </c>
      <c r="F41" s="164">
        <v>388359736.2</v>
      </c>
      <c r="G41" s="164"/>
      <c r="H41" s="164"/>
      <c r="I41" s="164"/>
      <c r="J41" s="164"/>
      <c r="K41" s="164"/>
      <c r="L41" s="164"/>
      <c r="M41" s="164"/>
      <c r="N41" s="164"/>
      <c r="O41" s="164"/>
    </row>
  </sheetData>
  <mergeCells count="12">
    <mergeCell ref="A1:O1"/>
    <mergeCell ref="A2:O2"/>
    <mergeCell ref="A3:N3"/>
    <mergeCell ref="D4:F4"/>
    <mergeCell ref="J4:O4"/>
    <mergeCell ref="A41:B41"/>
    <mergeCell ref="A4:A5"/>
    <mergeCell ref="B4:B5"/>
    <mergeCell ref="C4:C5"/>
    <mergeCell ref="G4:G5"/>
    <mergeCell ref="H4:H5"/>
    <mergeCell ref="I4:I5"/>
  </mergeCells>
  <printOptions horizontalCentered="1"/>
  <pageMargins left="0.751388888888889" right="0.751388888888889" top="1" bottom="1" header="0.5" footer="0.5"/>
  <pageSetup paperSize="9" scale="53" pageOrder="overThenDown"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5"/>
  <sheetViews>
    <sheetView showZeros="0" workbookViewId="0">
      <selection activeCell="D7" sqref="D7"/>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47" t="s">
        <v>112</v>
      </c>
      <c r="B1" s="175"/>
      <c r="C1" s="175"/>
      <c r="D1" s="175"/>
    </row>
    <row r="2" ht="28.5" customHeight="1" spans="1:4">
      <c r="A2" s="176" t="s">
        <v>113</v>
      </c>
      <c r="B2" s="176"/>
      <c r="C2" s="176"/>
      <c r="D2" s="176"/>
    </row>
    <row r="3" ht="18.75" customHeight="1" spans="1:4">
      <c r="A3" s="49" t="str">
        <f>"单位名称："&amp;"玉溪市卫生健康委员会"</f>
        <v>单位名称：玉溪市卫生健康委员会</v>
      </c>
      <c r="B3" s="49"/>
      <c r="C3" s="49"/>
      <c r="D3" s="47" t="s">
        <v>2</v>
      </c>
    </row>
    <row r="4" ht="18.75" customHeight="1" spans="1:4">
      <c r="A4" s="177" t="s">
        <v>3</v>
      </c>
      <c r="B4" s="177"/>
      <c r="C4" s="177" t="s">
        <v>4</v>
      </c>
      <c r="D4" s="177"/>
    </row>
    <row r="5" ht="18.75" customHeight="1" spans="1:4">
      <c r="A5" s="178" t="s">
        <v>5</v>
      </c>
      <c r="B5" s="178" t="s">
        <v>6</v>
      </c>
      <c r="C5" s="178" t="s">
        <v>114</v>
      </c>
      <c r="D5" s="178" t="s">
        <v>6</v>
      </c>
    </row>
    <row r="6" ht="18.75" customHeight="1" spans="1:4">
      <c r="A6" s="179" t="s">
        <v>115</v>
      </c>
      <c r="B6" s="180"/>
      <c r="C6" s="181" t="s">
        <v>116</v>
      </c>
      <c r="D6" s="180"/>
    </row>
    <row r="7" ht="18.75" customHeight="1" spans="1:4">
      <c r="A7" s="159" t="s">
        <v>117</v>
      </c>
      <c r="B7" s="182">
        <v>407569247.6</v>
      </c>
      <c r="C7" s="183" t="str">
        <f>"（一）"&amp;"社会保障和就业支出"</f>
        <v>（一）社会保障和就业支出</v>
      </c>
      <c r="D7" s="182">
        <v>3602625.6</v>
      </c>
    </row>
    <row r="8" ht="18.75" customHeight="1" spans="1:4">
      <c r="A8" s="159" t="s">
        <v>118</v>
      </c>
      <c r="B8" s="182"/>
      <c r="C8" s="183" t="str">
        <f>"（二）"&amp;"卫生健康支出"</f>
        <v>（二）卫生健康支出</v>
      </c>
      <c r="D8" s="182">
        <v>48292228.2</v>
      </c>
    </row>
    <row r="9" ht="18.75" customHeight="1" spans="1:4">
      <c r="A9" s="159" t="s">
        <v>119</v>
      </c>
      <c r="B9" s="182"/>
      <c r="C9" s="183" t="str">
        <f>"（三）"&amp;"住房保障支出"</f>
        <v>（三）住房保障支出</v>
      </c>
      <c r="D9" s="182">
        <v>960000</v>
      </c>
    </row>
    <row r="10" ht="18.75" customHeight="1" spans="1:4">
      <c r="A10" s="159" t="s">
        <v>120</v>
      </c>
      <c r="B10" s="182"/>
      <c r="C10" s="183" t="str">
        <f>"（四）"&amp;"转移性支出"</f>
        <v>（四）转移性支出</v>
      </c>
      <c r="D10" s="182">
        <v>356370000</v>
      </c>
    </row>
    <row r="11" ht="18.75" customHeight="1" spans="1:4">
      <c r="A11" s="184" t="s">
        <v>117</v>
      </c>
      <c r="B11" s="185">
        <v>1655606.2</v>
      </c>
      <c r="C11" s="161"/>
      <c r="D11" s="161"/>
    </row>
    <row r="12" ht="18.75" customHeight="1" spans="1:4">
      <c r="A12" s="52" t="s">
        <v>118</v>
      </c>
      <c r="B12" s="186"/>
      <c r="C12" s="163"/>
      <c r="D12" s="163"/>
    </row>
    <row r="13" ht="18.75" customHeight="1" spans="1:4">
      <c r="A13" s="52" t="s">
        <v>119</v>
      </c>
      <c r="B13" s="186"/>
      <c r="C13" s="163"/>
      <c r="D13" s="163"/>
    </row>
    <row r="14" ht="18.75" customHeight="1" spans="1:4">
      <c r="A14" s="163"/>
      <c r="B14" s="163"/>
      <c r="C14" s="163" t="s">
        <v>121</v>
      </c>
      <c r="D14" s="163"/>
    </row>
    <row r="15" ht="18.75" customHeight="1" spans="1:4">
      <c r="A15" s="187" t="s">
        <v>24</v>
      </c>
      <c r="B15" s="186">
        <v>409224853.8</v>
      </c>
      <c r="C15" s="187" t="s">
        <v>25</v>
      </c>
      <c r="D15" s="186">
        <v>409224853.8</v>
      </c>
    </row>
  </sheetData>
  <mergeCells count="5">
    <mergeCell ref="A1:D1"/>
    <mergeCell ref="A2:D2"/>
    <mergeCell ref="A3:C3"/>
    <mergeCell ref="A4:B4"/>
    <mergeCell ref="C4:D4"/>
  </mergeCells>
  <printOptions horizontalCentered="1"/>
  <pageMargins left="0.751388888888889" right="0.751388888888889" top="1" bottom="1" header="0.5" footer="0.5"/>
  <pageSetup paperSize="9" pageOrder="overThenDown"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1"/>
  <sheetViews>
    <sheetView showZeros="0" workbookViewId="0">
      <selection activeCell="C10" sqref="C10"/>
    </sheetView>
  </sheetViews>
  <sheetFormatPr defaultColWidth="8.85" defaultRowHeight="15" customHeight="1" outlineLevelCol="6"/>
  <cols>
    <col min="1" max="1" width="17.8416666666667" customWidth="1"/>
    <col min="2" max="2" width="53.1333333333333" customWidth="1"/>
    <col min="3" max="7" width="15.1333333333333" customWidth="1"/>
  </cols>
  <sheetData>
    <row r="1" customHeight="1" spans="1:7">
      <c r="A1" s="169" t="s">
        <v>122</v>
      </c>
      <c r="B1" s="169"/>
      <c r="C1" s="169"/>
      <c r="D1" s="169"/>
      <c r="E1" s="169"/>
      <c r="F1" s="169"/>
      <c r="G1" s="169"/>
    </row>
    <row r="2" ht="28.5" customHeight="1" spans="1:7">
      <c r="A2" s="48" t="s">
        <v>123</v>
      </c>
      <c r="B2" s="48"/>
      <c r="C2" s="48"/>
      <c r="D2" s="48"/>
      <c r="E2" s="48"/>
      <c r="F2" s="48"/>
      <c r="G2" s="48"/>
    </row>
    <row r="3" ht="20.25" customHeight="1" spans="1:7">
      <c r="A3" s="49" t="str">
        <f>"单位名称："&amp;"玉溪市卫生健康委员会"</f>
        <v>单位名称：玉溪市卫生健康委员会</v>
      </c>
      <c r="B3" s="49"/>
      <c r="C3" s="49"/>
      <c r="D3" s="49"/>
      <c r="E3" s="49"/>
      <c r="F3" s="49"/>
      <c r="G3" s="47" t="s">
        <v>2</v>
      </c>
    </row>
    <row r="4" ht="27" customHeight="1" spans="1:7">
      <c r="A4" s="156" t="s">
        <v>124</v>
      </c>
      <c r="B4" s="156"/>
      <c r="C4" s="156" t="s">
        <v>30</v>
      </c>
      <c r="D4" s="156" t="s">
        <v>33</v>
      </c>
      <c r="E4" s="156"/>
      <c r="F4" s="156"/>
      <c r="G4" s="156" t="s">
        <v>72</v>
      </c>
    </row>
    <row r="5" ht="27" customHeight="1" spans="1:7">
      <c r="A5" s="156" t="s">
        <v>67</v>
      </c>
      <c r="B5" s="156" t="s">
        <v>68</v>
      </c>
      <c r="C5" s="156"/>
      <c r="D5" s="156" t="s">
        <v>32</v>
      </c>
      <c r="E5" s="156" t="s">
        <v>125</v>
      </c>
      <c r="F5" s="156" t="s">
        <v>126</v>
      </c>
      <c r="G5" s="156"/>
    </row>
    <row r="6" ht="20.25" customHeight="1" spans="1:7">
      <c r="A6" s="168" t="s">
        <v>44</v>
      </c>
      <c r="B6" s="168" t="s">
        <v>45</v>
      </c>
      <c r="C6" s="168" t="s">
        <v>46</v>
      </c>
      <c r="D6" s="168" t="s">
        <v>47</v>
      </c>
      <c r="E6" s="168" t="s">
        <v>48</v>
      </c>
      <c r="F6" s="168" t="s">
        <v>49</v>
      </c>
      <c r="G6" s="168">
        <v>7</v>
      </c>
    </row>
    <row r="7" ht="20.25" customHeight="1" spans="1:7">
      <c r="A7" s="159" t="s">
        <v>78</v>
      </c>
      <c r="B7" s="159" t="str">
        <f>"        "&amp;"社会保障和就业支出"</f>
        <v>        社会保障和就业支出</v>
      </c>
      <c r="C7" s="165">
        <v>3602625.6</v>
      </c>
      <c r="D7" s="160">
        <v>3602625.6</v>
      </c>
      <c r="E7" s="165">
        <v>3564325.6</v>
      </c>
      <c r="F7" s="165">
        <v>38300</v>
      </c>
      <c r="G7" s="165"/>
    </row>
    <row r="8" ht="20.25" customHeight="1" spans="1:7">
      <c r="A8" s="170" t="s">
        <v>79</v>
      </c>
      <c r="B8" s="170" t="str">
        <f>"        "&amp;"行政事业单位养老支出"</f>
        <v>        行政事业单位养老支出</v>
      </c>
      <c r="C8" s="165">
        <v>3602625.6</v>
      </c>
      <c r="D8" s="160">
        <v>3602625.6</v>
      </c>
      <c r="E8" s="165">
        <v>3564325.6</v>
      </c>
      <c r="F8" s="165">
        <v>38300</v>
      </c>
      <c r="G8" s="165"/>
    </row>
    <row r="9" ht="20.25" customHeight="1" spans="1:7">
      <c r="A9" s="171" t="s">
        <v>80</v>
      </c>
      <c r="B9" s="171" t="str">
        <f>"        "&amp;"行政单位离退休"</f>
        <v>        行政单位离退休</v>
      </c>
      <c r="C9" s="165">
        <v>2195552</v>
      </c>
      <c r="D9" s="160">
        <v>2195552</v>
      </c>
      <c r="E9" s="165">
        <v>2157252</v>
      </c>
      <c r="F9" s="165">
        <v>38300</v>
      </c>
      <c r="G9" s="165"/>
    </row>
    <row r="10" ht="20.25" customHeight="1" spans="1:7">
      <c r="A10" s="171" t="s">
        <v>81</v>
      </c>
      <c r="B10" s="171" t="str">
        <f>"        "&amp;"机关事业单位基本养老保险缴费支出"</f>
        <v>        机关事业单位基本养老保险缴费支出</v>
      </c>
      <c r="C10" s="165">
        <v>1057073.6</v>
      </c>
      <c r="D10" s="160">
        <v>1057073.6</v>
      </c>
      <c r="E10" s="165">
        <v>1057073.6</v>
      </c>
      <c r="F10" s="165"/>
      <c r="G10" s="165"/>
    </row>
    <row r="11" ht="20.25" customHeight="1" spans="1:7">
      <c r="A11" s="171" t="s">
        <v>82</v>
      </c>
      <c r="B11" s="171" t="str">
        <f>"        "&amp;"机关事业单位职业年金缴费支出"</f>
        <v>        机关事业单位职业年金缴费支出</v>
      </c>
      <c r="C11" s="165">
        <v>350000</v>
      </c>
      <c r="D11" s="160">
        <v>350000</v>
      </c>
      <c r="E11" s="165">
        <v>350000</v>
      </c>
      <c r="F11" s="165"/>
      <c r="G11" s="165"/>
    </row>
    <row r="12" ht="20.25" customHeight="1" spans="1:7">
      <c r="A12" s="159" t="s">
        <v>83</v>
      </c>
      <c r="B12" s="159" t="str">
        <f>"        "&amp;"卫生健康支出"</f>
        <v>        卫生健康支出</v>
      </c>
      <c r="C12" s="165">
        <v>48292228.2</v>
      </c>
      <c r="D12" s="160">
        <v>16302492</v>
      </c>
      <c r="E12" s="165">
        <v>13639032.32</v>
      </c>
      <c r="F12" s="165">
        <v>2663459.68</v>
      </c>
      <c r="G12" s="165">
        <v>31989736.2</v>
      </c>
    </row>
    <row r="13" ht="20.25" customHeight="1" spans="1:7">
      <c r="A13" s="170" t="s">
        <v>84</v>
      </c>
      <c r="B13" s="170" t="str">
        <f>"        "&amp;"卫生健康管理事务"</f>
        <v>        卫生健康管理事务</v>
      </c>
      <c r="C13" s="165">
        <v>15210706.26</v>
      </c>
      <c r="D13" s="160">
        <v>15053206.26</v>
      </c>
      <c r="E13" s="165">
        <v>12389746.58</v>
      </c>
      <c r="F13" s="165">
        <v>2663459.68</v>
      </c>
      <c r="G13" s="165">
        <v>157500</v>
      </c>
    </row>
    <row r="14" ht="20.25" customHeight="1" spans="1:7">
      <c r="A14" s="172" t="s">
        <v>85</v>
      </c>
      <c r="B14" s="172" t="str">
        <f>"        "&amp;"行政运行"</f>
        <v>        行政运行</v>
      </c>
      <c r="C14" s="166">
        <v>12506508.08</v>
      </c>
      <c r="D14" s="162">
        <v>12506508.08</v>
      </c>
      <c r="E14" s="166">
        <v>10942573.84</v>
      </c>
      <c r="F14" s="166">
        <v>1563934.24</v>
      </c>
      <c r="G14" s="166"/>
    </row>
    <row r="15" ht="20.25" customHeight="1" spans="1:7">
      <c r="A15" s="173" t="s">
        <v>86</v>
      </c>
      <c r="B15" s="173" t="str">
        <f>"        "&amp;"一般行政管理事务"</f>
        <v>        一般行政管理事务</v>
      </c>
      <c r="C15" s="55">
        <v>1138442</v>
      </c>
      <c r="D15" s="164">
        <v>995942</v>
      </c>
      <c r="E15" s="55"/>
      <c r="F15" s="55">
        <v>995942</v>
      </c>
      <c r="G15" s="55">
        <v>142500</v>
      </c>
    </row>
    <row r="16" ht="20.25" customHeight="1" spans="1:7">
      <c r="A16" s="173" t="s">
        <v>87</v>
      </c>
      <c r="B16" s="173" t="str">
        <f>"        "&amp;"机关服务"</f>
        <v>        机关服务</v>
      </c>
      <c r="C16" s="55">
        <v>1550756.18</v>
      </c>
      <c r="D16" s="164">
        <v>1550756.18</v>
      </c>
      <c r="E16" s="55">
        <v>1447172.74</v>
      </c>
      <c r="F16" s="55">
        <v>103583.44</v>
      </c>
      <c r="G16" s="55"/>
    </row>
    <row r="17" ht="20.25" customHeight="1" spans="1:7">
      <c r="A17" s="173" t="s">
        <v>88</v>
      </c>
      <c r="B17" s="173" t="str">
        <f>"        "&amp;"其他卫生健康管理事务支出"</f>
        <v>        其他卫生健康管理事务支出</v>
      </c>
      <c r="C17" s="55">
        <v>15000</v>
      </c>
      <c r="D17" s="164"/>
      <c r="E17" s="55"/>
      <c r="F17" s="55"/>
      <c r="G17" s="55">
        <v>15000</v>
      </c>
    </row>
    <row r="18" ht="20.25" customHeight="1" spans="1:7">
      <c r="A18" s="174" t="s">
        <v>89</v>
      </c>
      <c r="B18" s="174" t="str">
        <f>"        "&amp;"公立医院"</f>
        <v>        公立医院</v>
      </c>
      <c r="C18" s="55">
        <v>481546.2</v>
      </c>
      <c r="D18" s="164"/>
      <c r="E18" s="55"/>
      <c r="F18" s="55"/>
      <c r="G18" s="55">
        <v>481546.2</v>
      </c>
    </row>
    <row r="19" ht="20.25" customHeight="1" spans="1:7">
      <c r="A19" s="173" t="s">
        <v>90</v>
      </c>
      <c r="B19" s="173" t="str">
        <f>"        "&amp;"其他公立医院支出"</f>
        <v>        其他公立医院支出</v>
      </c>
      <c r="C19" s="55">
        <v>481546.2</v>
      </c>
      <c r="D19" s="164"/>
      <c r="E19" s="55"/>
      <c r="F19" s="55"/>
      <c r="G19" s="55">
        <v>481546.2</v>
      </c>
    </row>
    <row r="20" ht="20.25" customHeight="1" spans="1:7">
      <c r="A20" s="174" t="s">
        <v>91</v>
      </c>
      <c r="B20" s="174" t="str">
        <f>"        "&amp;"基层医疗卫生机构"</f>
        <v>        基层医疗卫生机构</v>
      </c>
      <c r="C20" s="55">
        <v>5714480</v>
      </c>
      <c r="D20" s="164"/>
      <c r="E20" s="55"/>
      <c r="F20" s="55"/>
      <c r="G20" s="55">
        <v>5714480</v>
      </c>
    </row>
    <row r="21" ht="20.25" customHeight="1" spans="1:7">
      <c r="A21" s="173" t="s">
        <v>92</v>
      </c>
      <c r="B21" s="173" t="str">
        <f>"        "&amp;"其他基层医疗卫生机构支出"</f>
        <v>        其他基层医疗卫生机构支出</v>
      </c>
      <c r="C21" s="55">
        <v>5714480</v>
      </c>
      <c r="D21" s="164"/>
      <c r="E21" s="55"/>
      <c r="F21" s="55"/>
      <c r="G21" s="55">
        <v>5714480</v>
      </c>
    </row>
    <row r="22" ht="20.25" customHeight="1" spans="1:7">
      <c r="A22" s="174" t="s">
        <v>93</v>
      </c>
      <c r="B22" s="174" t="str">
        <f>"        "&amp;"公共卫生"</f>
        <v>        公共卫生</v>
      </c>
      <c r="C22" s="55">
        <v>10734710</v>
      </c>
      <c r="D22" s="164"/>
      <c r="E22" s="55"/>
      <c r="F22" s="55"/>
      <c r="G22" s="55">
        <v>10734710</v>
      </c>
    </row>
    <row r="23" ht="20.25" customHeight="1" spans="1:7">
      <c r="A23" s="173" t="s">
        <v>94</v>
      </c>
      <c r="B23" s="173" t="str">
        <f>"        "&amp;"基本公共卫生服务"</f>
        <v>        基本公共卫生服务</v>
      </c>
      <c r="C23" s="55">
        <v>6839060</v>
      </c>
      <c r="D23" s="164"/>
      <c r="E23" s="55"/>
      <c r="F23" s="55"/>
      <c r="G23" s="55">
        <v>6839060</v>
      </c>
    </row>
    <row r="24" ht="20.25" customHeight="1" spans="1:7">
      <c r="A24" s="173" t="s">
        <v>95</v>
      </c>
      <c r="B24" s="173" t="str">
        <f>"        "&amp;"重大公共卫生服务"</f>
        <v>        重大公共卫生服务</v>
      </c>
      <c r="C24" s="55">
        <v>3895650</v>
      </c>
      <c r="D24" s="164"/>
      <c r="E24" s="55"/>
      <c r="F24" s="55"/>
      <c r="G24" s="55">
        <v>3895650</v>
      </c>
    </row>
    <row r="25" ht="20.25" customHeight="1" spans="1:7">
      <c r="A25" s="174" t="s">
        <v>96</v>
      </c>
      <c r="B25" s="174" t="str">
        <f>"        "&amp;"计划生育事务"</f>
        <v>        计划生育事务</v>
      </c>
      <c r="C25" s="55">
        <v>9302000</v>
      </c>
      <c r="D25" s="164"/>
      <c r="E25" s="55"/>
      <c r="F25" s="55"/>
      <c r="G25" s="55">
        <v>9302000</v>
      </c>
    </row>
    <row r="26" ht="20.25" customHeight="1" spans="1:7">
      <c r="A26" s="173" t="s">
        <v>97</v>
      </c>
      <c r="B26" s="173" t="str">
        <f>"        "&amp;"计划生育服务"</f>
        <v>        计划生育服务</v>
      </c>
      <c r="C26" s="55">
        <v>9302000</v>
      </c>
      <c r="D26" s="164"/>
      <c r="E26" s="55"/>
      <c r="F26" s="55"/>
      <c r="G26" s="55">
        <v>9302000</v>
      </c>
    </row>
    <row r="27" ht="20.25" customHeight="1" spans="1:7">
      <c r="A27" s="174" t="s">
        <v>98</v>
      </c>
      <c r="B27" s="174" t="str">
        <f>"        "&amp;"行政事业单位医疗"</f>
        <v>        行政事业单位医疗</v>
      </c>
      <c r="C27" s="55">
        <v>1249285.74</v>
      </c>
      <c r="D27" s="164">
        <v>1249285.74</v>
      </c>
      <c r="E27" s="55">
        <v>1249285.74</v>
      </c>
      <c r="F27" s="55"/>
      <c r="G27" s="55"/>
    </row>
    <row r="28" ht="20.25" customHeight="1" spans="1:7">
      <c r="A28" s="173" t="s">
        <v>99</v>
      </c>
      <c r="B28" s="173" t="str">
        <f>"        "&amp;"行政单位医疗"</f>
        <v>        行政单位医疗</v>
      </c>
      <c r="C28" s="55">
        <v>606296.94</v>
      </c>
      <c r="D28" s="164">
        <v>606296.94</v>
      </c>
      <c r="E28" s="55">
        <v>606296.94</v>
      </c>
      <c r="F28" s="55"/>
      <c r="G28" s="55"/>
    </row>
    <row r="29" ht="20.25" customHeight="1" spans="1:7">
      <c r="A29" s="173" t="s">
        <v>100</v>
      </c>
      <c r="B29" s="173" t="str">
        <f>"        "&amp;"事业单位医疗"</f>
        <v>        事业单位医疗</v>
      </c>
      <c r="C29" s="55">
        <v>110059.99</v>
      </c>
      <c r="D29" s="164">
        <v>110059.99</v>
      </c>
      <c r="E29" s="55">
        <v>110059.99</v>
      </c>
      <c r="F29" s="55"/>
      <c r="G29" s="55"/>
    </row>
    <row r="30" ht="20.25" customHeight="1" spans="1:7">
      <c r="A30" s="173" t="s">
        <v>101</v>
      </c>
      <c r="B30" s="173" t="str">
        <f>"        "&amp;"公务员医疗补助"</f>
        <v>        公务员医疗补助</v>
      </c>
      <c r="C30" s="55">
        <v>470188.3</v>
      </c>
      <c r="D30" s="164">
        <v>470188.3</v>
      </c>
      <c r="E30" s="55">
        <v>470188.3</v>
      </c>
      <c r="F30" s="55"/>
      <c r="G30" s="55"/>
    </row>
    <row r="31" ht="20.25" customHeight="1" spans="1:7">
      <c r="A31" s="173" t="s">
        <v>102</v>
      </c>
      <c r="B31" s="173" t="str">
        <f>"        "&amp;"其他行政事业单位医疗支出"</f>
        <v>        其他行政事业单位医疗支出</v>
      </c>
      <c r="C31" s="55">
        <v>62740.51</v>
      </c>
      <c r="D31" s="164">
        <v>62740.51</v>
      </c>
      <c r="E31" s="55">
        <v>62740.51</v>
      </c>
      <c r="F31" s="55"/>
      <c r="G31" s="55"/>
    </row>
    <row r="32" ht="20.25" customHeight="1" spans="1:7">
      <c r="A32" s="174" t="s">
        <v>103</v>
      </c>
      <c r="B32" s="174" t="str">
        <f>"        "&amp;"其他卫生健康支出"</f>
        <v>        其他卫生健康支出</v>
      </c>
      <c r="C32" s="55">
        <v>5599500</v>
      </c>
      <c r="D32" s="164"/>
      <c r="E32" s="55"/>
      <c r="F32" s="55"/>
      <c r="G32" s="55">
        <v>5599500</v>
      </c>
    </row>
    <row r="33" ht="20.25" customHeight="1" spans="1:7">
      <c r="A33" s="173" t="s">
        <v>104</v>
      </c>
      <c r="B33" s="173" t="str">
        <f>"        "&amp;"其他卫生健康支出"</f>
        <v>        其他卫生健康支出</v>
      </c>
      <c r="C33" s="55">
        <v>5599500</v>
      </c>
      <c r="D33" s="164"/>
      <c r="E33" s="55"/>
      <c r="F33" s="55"/>
      <c r="G33" s="55">
        <v>5599500</v>
      </c>
    </row>
    <row r="34" ht="20.25" customHeight="1" spans="1:7">
      <c r="A34" s="163" t="s">
        <v>105</v>
      </c>
      <c r="B34" s="163" t="str">
        <f>"        "&amp;"住房保障支出"</f>
        <v>        住房保障支出</v>
      </c>
      <c r="C34" s="55">
        <v>960000</v>
      </c>
      <c r="D34" s="164">
        <v>960000</v>
      </c>
      <c r="E34" s="55">
        <v>960000</v>
      </c>
      <c r="F34" s="55"/>
      <c r="G34" s="55"/>
    </row>
    <row r="35" ht="20.25" customHeight="1" spans="1:7">
      <c r="A35" s="174" t="s">
        <v>106</v>
      </c>
      <c r="B35" s="174" t="str">
        <f>"        "&amp;"住房改革支出"</f>
        <v>        住房改革支出</v>
      </c>
      <c r="C35" s="55">
        <v>960000</v>
      </c>
      <c r="D35" s="164">
        <v>960000</v>
      </c>
      <c r="E35" s="55">
        <v>960000</v>
      </c>
      <c r="F35" s="55"/>
      <c r="G35" s="55"/>
    </row>
    <row r="36" ht="20.25" customHeight="1" spans="1:7">
      <c r="A36" s="173" t="s">
        <v>107</v>
      </c>
      <c r="B36" s="173" t="str">
        <f>"        "&amp;"住房公积金"</f>
        <v>        住房公积金</v>
      </c>
      <c r="C36" s="55">
        <v>887640</v>
      </c>
      <c r="D36" s="164">
        <v>887640</v>
      </c>
      <c r="E36" s="55">
        <v>887640</v>
      </c>
      <c r="F36" s="55"/>
      <c r="G36" s="55"/>
    </row>
    <row r="37" ht="20.25" customHeight="1" spans="1:7">
      <c r="A37" s="173" t="s">
        <v>108</v>
      </c>
      <c r="B37" s="173" t="str">
        <f>"        "&amp;"购房补贴"</f>
        <v>        购房补贴</v>
      </c>
      <c r="C37" s="55">
        <v>72360</v>
      </c>
      <c r="D37" s="164">
        <v>72360</v>
      </c>
      <c r="E37" s="55">
        <v>72360</v>
      </c>
      <c r="F37" s="55"/>
      <c r="G37" s="55"/>
    </row>
    <row r="38" ht="20.25" customHeight="1" spans="1:7">
      <c r="A38" s="163" t="s">
        <v>109</v>
      </c>
      <c r="B38" s="163" t="str">
        <f>"        "&amp;"转移性支出"</f>
        <v>        转移性支出</v>
      </c>
      <c r="C38" s="55">
        <v>356370000</v>
      </c>
      <c r="D38" s="164"/>
      <c r="E38" s="55"/>
      <c r="F38" s="55"/>
      <c r="G38" s="55">
        <v>356370000</v>
      </c>
    </row>
    <row r="39" ht="20.25" customHeight="1" spans="1:7">
      <c r="A39" s="174" t="s">
        <v>110</v>
      </c>
      <c r="B39" s="174" t="str">
        <f>"        "&amp;"一般性转移支付"</f>
        <v>        一般性转移支付</v>
      </c>
      <c r="C39" s="55">
        <v>356370000</v>
      </c>
      <c r="D39" s="164"/>
      <c r="E39" s="55"/>
      <c r="F39" s="55"/>
      <c r="G39" s="55">
        <v>356370000</v>
      </c>
    </row>
    <row r="40" ht="20.25" customHeight="1" spans="1:7">
      <c r="A40" s="173" t="s">
        <v>111</v>
      </c>
      <c r="B40" s="173" t="str">
        <f>"        "&amp;"医疗卫生共同财政事权转移支付支出"</f>
        <v>        医疗卫生共同财政事权转移支付支出</v>
      </c>
      <c r="C40" s="55">
        <v>356370000</v>
      </c>
      <c r="D40" s="164"/>
      <c r="E40" s="55"/>
      <c r="F40" s="55"/>
      <c r="G40" s="55">
        <v>356370000</v>
      </c>
    </row>
    <row r="41" ht="20.25" customHeight="1" spans="1:7">
      <c r="A41" s="167" t="s">
        <v>30</v>
      </c>
      <c r="B41" s="163"/>
      <c r="C41" s="164">
        <v>409224853.8</v>
      </c>
      <c r="D41" s="164">
        <v>20865117.6</v>
      </c>
      <c r="E41" s="164">
        <v>18163357.92</v>
      </c>
      <c r="F41" s="164">
        <v>2701759.68</v>
      </c>
      <c r="G41" s="164">
        <v>388359736.2</v>
      </c>
    </row>
  </sheetData>
  <mergeCells count="8">
    <mergeCell ref="A1:G1"/>
    <mergeCell ref="A2:G2"/>
    <mergeCell ref="A3:F3"/>
    <mergeCell ref="A4:B4"/>
    <mergeCell ref="D4:F4"/>
    <mergeCell ref="A41:B41"/>
    <mergeCell ref="C4:C5"/>
    <mergeCell ref="G4:G5"/>
  </mergeCells>
  <pageMargins left="0.75" right="0.75" top="1" bottom="1" header="0.5" footer="0.5"/>
  <pageSetup paperSize="9" scale="60"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D27" sqref="D27"/>
    </sheetView>
  </sheetViews>
  <sheetFormatPr defaultColWidth="8.85" defaultRowHeight="15" customHeight="1" outlineLevelRow="6" outlineLevelCol="5"/>
  <cols>
    <col min="1" max="6" width="25.1333333333333" customWidth="1"/>
  </cols>
  <sheetData>
    <row r="1" customHeight="1" spans="1:6">
      <c r="A1" s="47" t="s">
        <v>127</v>
      </c>
      <c r="B1" s="47"/>
      <c r="C1" s="47"/>
      <c r="D1" s="47"/>
      <c r="E1" s="47"/>
      <c r="F1" s="47"/>
    </row>
    <row r="2" ht="28.5" customHeight="1" spans="1:6">
      <c r="A2" s="48" t="s">
        <v>128</v>
      </c>
      <c r="B2" s="48"/>
      <c r="C2" s="48"/>
      <c r="D2" s="48"/>
      <c r="E2" s="48"/>
      <c r="F2" s="48"/>
    </row>
    <row r="3" ht="20.25" customHeight="1" spans="1:6">
      <c r="A3" s="49" t="str">
        <f>"单位名称："&amp;"玉溪市卫生健康委员会"</f>
        <v>单位名称：玉溪市卫生健康委员会</v>
      </c>
      <c r="B3" s="49"/>
      <c r="C3" s="49"/>
      <c r="D3" s="49"/>
      <c r="E3" s="49"/>
      <c r="F3" s="47" t="s">
        <v>2</v>
      </c>
    </row>
    <row r="4" ht="20.25" customHeight="1" spans="1:6">
      <c r="A4" s="155" t="s">
        <v>129</v>
      </c>
      <c r="B4" s="155" t="s">
        <v>130</v>
      </c>
      <c r="C4" s="155" t="s">
        <v>131</v>
      </c>
      <c r="D4" s="155"/>
      <c r="E4" s="155"/>
      <c r="F4" s="155"/>
    </row>
    <row r="5" ht="35.25" customHeight="1" spans="1:6">
      <c r="A5" s="156"/>
      <c r="B5" s="156"/>
      <c r="C5" s="156" t="s">
        <v>32</v>
      </c>
      <c r="D5" s="156" t="s">
        <v>132</v>
      </c>
      <c r="E5" s="156" t="s">
        <v>133</v>
      </c>
      <c r="F5" s="156" t="s">
        <v>134</v>
      </c>
    </row>
    <row r="6" ht="20.25" customHeight="1" spans="1:6">
      <c r="A6" s="168" t="s">
        <v>44</v>
      </c>
      <c r="B6" s="168">
        <v>2</v>
      </c>
      <c r="C6" s="168">
        <v>3</v>
      </c>
      <c r="D6" s="168">
        <v>4</v>
      </c>
      <c r="E6" s="168">
        <v>5</v>
      </c>
      <c r="F6" s="168">
        <v>6</v>
      </c>
    </row>
    <row r="7" ht="20.25" customHeight="1" spans="1:6">
      <c r="A7" s="165">
        <v>99100</v>
      </c>
      <c r="B7" s="165"/>
      <c r="C7" s="165">
        <v>49100</v>
      </c>
      <c r="D7" s="165"/>
      <c r="E7" s="160">
        <v>49100</v>
      </c>
      <c r="F7" s="165">
        <v>50000</v>
      </c>
    </row>
  </sheetData>
  <mergeCells count="6">
    <mergeCell ref="A1:F1"/>
    <mergeCell ref="A2:F2"/>
    <mergeCell ref="A3:E3"/>
    <mergeCell ref="C4:E4"/>
    <mergeCell ref="A4:A5"/>
    <mergeCell ref="B4:B5"/>
  </mergeCells>
  <pageMargins left="0.75" right="0.75" top="1" bottom="1" header="0.5" footer="0.5"/>
  <pageSetup paperSize="9" scale="88" pageOrder="overThenDown"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69"/>
  <sheetViews>
    <sheetView showZeros="0" topLeftCell="A8" workbookViewId="0">
      <selection activeCell="C32" sqref="C32"/>
    </sheetView>
  </sheetViews>
  <sheetFormatPr defaultColWidth="8.85" defaultRowHeight="15" customHeight="1"/>
  <cols>
    <col min="1" max="1" width="27.275" customWidth="1"/>
    <col min="2" max="2" width="20.8416666666667" customWidth="1"/>
    <col min="3" max="3" width="35.6083333333333" customWidth="1"/>
    <col min="4" max="4" width="11.1333333333333" customWidth="1"/>
    <col min="5" max="5" width="27.25" customWidth="1"/>
    <col min="6" max="6" width="11.1333333333333" customWidth="1"/>
    <col min="7" max="7" width="26.05" customWidth="1"/>
    <col min="8" max="12" width="13.125" customWidth="1"/>
    <col min="13" max="23" width="6.75" customWidth="1"/>
  </cols>
  <sheetData>
    <row r="1" customHeight="1" spans="1:23">
      <c r="A1" s="47" t="s">
        <v>135</v>
      </c>
      <c r="B1" s="47"/>
      <c r="C1" s="47"/>
      <c r="D1" s="47"/>
      <c r="E1" s="47"/>
      <c r="F1" s="47"/>
      <c r="G1" s="47"/>
      <c r="H1" s="47"/>
      <c r="I1" s="47"/>
      <c r="J1" s="47"/>
      <c r="K1" s="47"/>
      <c r="L1" s="47"/>
      <c r="M1" s="47"/>
      <c r="N1" s="47"/>
      <c r="O1" s="47"/>
      <c r="P1" s="47"/>
      <c r="Q1" s="47"/>
      <c r="R1" s="47"/>
      <c r="S1" s="47"/>
      <c r="T1" s="47"/>
      <c r="U1" s="47"/>
      <c r="V1" s="47"/>
      <c r="W1" s="47"/>
    </row>
    <row r="2" ht="28.5" customHeight="1" spans="1:23">
      <c r="A2" s="48" t="s">
        <v>136</v>
      </c>
      <c r="B2" s="48"/>
      <c r="C2" s="48" t="s">
        <v>137</v>
      </c>
      <c r="D2" s="48"/>
      <c r="E2" s="48"/>
      <c r="F2" s="48"/>
      <c r="G2" s="48"/>
      <c r="H2" s="48"/>
      <c r="I2" s="48"/>
      <c r="J2" s="48"/>
      <c r="K2" s="48"/>
      <c r="L2" s="48"/>
      <c r="M2" s="48"/>
      <c r="N2" s="48"/>
      <c r="O2" s="48"/>
      <c r="P2" s="48"/>
      <c r="Q2" s="48"/>
      <c r="R2" s="48"/>
      <c r="S2" s="48"/>
      <c r="T2" s="48"/>
      <c r="U2" s="48"/>
      <c r="V2" s="48"/>
      <c r="W2" s="48"/>
    </row>
    <row r="3" ht="19.5" customHeight="1" spans="1:23">
      <c r="A3" s="49" t="str">
        <f>"单位名称："&amp;"玉溪市卫生健康委员会"</f>
        <v>单位名称：玉溪市卫生健康委员会</v>
      </c>
      <c r="B3" s="49"/>
      <c r="C3" s="49"/>
      <c r="D3" s="49"/>
      <c r="E3" s="49"/>
      <c r="F3" s="49"/>
      <c r="G3" s="49"/>
      <c r="H3" s="49"/>
      <c r="I3" s="49"/>
      <c r="J3" s="49"/>
      <c r="K3" s="49"/>
      <c r="L3" s="49"/>
      <c r="M3" s="49"/>
      <c r="N3" s="49"/>
      <c r="O3" s="49"/>
      <c r="P3" s="49"/>
      <c r="Q3" s="49"/>
      <c r="R3" s="47"/>
      <c r="S3" s="47"/>
      <c r="T3" s="47"/>
      <c r="U3" s="47"/>
      <c r="V3" s="47"/>
      <c r="W3" s="47" t="s">
        <v>2</v>
      </c>
    </row>
    <row r="4" ht="19.5" customHeight="1" spans="1:23">
      <c r="A4" s="155" t="s">
        <v>138</v>
      </c>
      <c r="B4" s="155" t="s">
        <v>139</v>
      </c>
      <c r="C4" s="155" t="s">
        <v>140</v>
      </c>
      <c r="D4" s="155" t="s">
        <v>141</v>
      </c>
      <c r="E4" s="155" t="s">
        <v>142</v>
      </c>
      <c r="F4" s="155" t="s">
        <v>143</v>
      </c>
      <c r="G4" s="155" t="s">
        <v>144</v>
      </c>
      <c r="H4" s="155" t="s">
        <v>145</v>
      </c>
      <c r="I4" s="155"/>
      <c r="J4" s="155"/>
      <c r="K4" s="155"/>
      <c r="L4" s="155"/>
      <c r="M4" s="155"/>
      <c r="N4" s="155"/>
      <c r="O4" s="155"/>
      <c r="P4" s="155"/>
      <c r="Q4" s="155"/>
      <c r="R4" s="155"/>
      <c r="S4" s="155"/>
      <c r="T4" s="155"/>
      <c r="U4" s="155"/>
      <c r="V4" s="155"/>
      <c r="W4" s="155"/>
    </row>
    <row r="5" ht="19.5" customHeight="1" spans="1:23">
      <c r="A5" s="156"/>
      <c r="B5" s="156"/>
      <c r="C5" s="156"/>
      <c r="D5" s="156"/>
      <c r="E5" s="156"/>
      <c r="F5" s="156"/>
      <c r="G5" s="156"/>
      <c r="H5" s="156" t="s">
        <v>30</v>
      </c>
      <c r="I5" s="156" t="s">
        <v>33</v>
      </c>
      <c r="J5" s="156"/>
      <c r="K5" s="156"/>
      <c r="L5" s="156"/>
      <c r="M5" s="156"/>
      <c r="N5" s="156" t="s">
        <v>146</v>
      </c>
      <c r="O5" s="156"/>
      <c r="P5" s="156"/>
      <c r="Q5" s="156" t="s">
        <v>36</v>
      </c>
      <c r="R5" s="156" t="s">
        <v>70</v>
      </c>
      <c r="S5" s="156"/>
      <c r="T5" s="156"/>
      <c r="U5" s="156"/>
      <c r="V5" s="156"/>
      <c r="W5" s="156"/>
    </row>
    <row r="6" ht="41.25" customHeight="1" spans="1:23">
      <c r="A6" s="156"/>
      <c r="B6" s="156"/>
      <c r="C6" s="156"/>
      <c r="D6" s="156"/>
      <c r="E6" s="156"/>
      <c r="F6" s="156"/>
      <c r="G6" s="156"/>
      <c r="H6" s="156"/>
      <c r="I6" s="156" t="s">
        <v>147</v>
      </c>
      <c r="J6" s="156" t="s">
        <v>148</v>
      </c>
      <c r="K6" s="156" t="s">
        <v>149</v>
      </c>
      <c r="L6" s="156" t="s">
        <v>150</v>
      </c>
      <c r="M6" s="156" t="s">
        <v>151</v>
      </c>
      <c r="N6" s="156" t="s">
        <v>33</v>
      </c>
      <c r="O6" s="156" t="s">
        <v>34</v>
      </c>
      <c r="P6" s="156" t="s">
        <v>35</v>
      </c>
      <c r="Q6" s="156"/>
      <c r="R6" s="156" t="s">
        <v>32</v>
      </c>
      <c r="S6" s="156" t="s">
        <v>39</v>
      </c>
      <c r="T6" s="156" t="s">
        <v>152</v>
      </c>
      <c r="U6" s="156" t="s">
        <v>41</v>
      </c>
      <c r="V6" s="156" t="s">
        <v>42</v>
      </c>
      <c r="W6" s="156" t="s">
        <v>43</v>
      </c>
    </row>
    <row r="7" ht="20.25" customHeight="1" spans="1:23">
      <c r="A7" s="157" t="s">
        <v>44</v>
      </c>
      <c r="B7" s="157" t="s">
        <v>45</v>
      </c>
      <c r="C7" s="157" t="s">
        <v>46</v>
      </c>
      <c r="D7" s="157" t="s">
        <v>47</v>
      </c>
      <c r="E7" s="157" t="s">
        <v>48</v>
      </c>
      <c r="F7" s="157" t="s">
        <v>49</v>
      </c>
      <c r="G7" s="157" t="s">
        <v>50</v>
      </c>
      <c r="H7" s="157" t="s">
        <v>51</v>
      </c>
      <c r="I7" s="157" t="s">
        <v>52</v>
      </c>
      <c r="J7" s="157" t="s">
        <v>53</v>
      </c>
      <c r="K7" s="157" t="s">
        <v>54</v>
      </c>
      <c r="L7" s="157" t="s">
        <v>55</v>
      </c>
      <c r="M7" s="157" t="s">
        <v>56</v>
      </c>
      <c r="N7" s="157" t="s">
        <v>57</v>
      </c>
      <c r="O7" s="157" t="s">
        <v>58</v>
      </c>
      <c r="P7" s="157" t="s">
        <v>59</v>
      </c>
      <c r="Q7" s="157" t="s">
        <v>60</v>
      </c>
      <c r="R7" s="157" t="s">
        <v>61</v>
      </c>
      <c r="S7" s="157" t="s">
        <v>62</v>
      </c>
      <c r="T7" s="157" t="s">
        <v>153</v>
      </c>
      <c r="U7" s="157" t="s">
        <v>154</v>
      </c>
      <c r="V7" s="157" t="s">
        <v>155</v>
      </c>
      <c r="W7" s="157" t="s">
        <v>156</v>
      </c>
    </row>
    <row r="8" ht="20.25" customHeight="1" spans="1:23">
      <c r="A8" s="158" t="s">
        <v>64</v>
      </c>
      <c r="B8" s="158"/>
      <c r="C8" s="159"/>
      <c r="D8" s="159"/>
      <c r="E8" s="159"/>
      <c r="F8" s="158"/>
      <c r="G8" s="159"/>
      <c r="H8" s="160">
        <v>20865117.6</v>
      </c>
      <c r="I8" s="165">
        <v>20865117.6</v>
      </c>
      <c r="J8" s="165">
        <v>4247531.75</v>
      </c>
      <c r="K8" s="165"/>
      <c r="L8" s="165">
        <v>16617585.85</v>
      </c>
      <c r="M8" s="165"/>
      <c r="N8" s="165"/>
      <c r="O8" s="165"/>
      <c r="P8" s="165"/>
      <c r="Q8" s="165"/>
      <c r="R8" s="165"/>
      <c r="S8" s="165"/>
      <c r="T8" s="165"/>
      <c r="U8" s="165"/>
      <c r="V8" s="165"/>
      <c r="W8" s="165"/>
    </row>
    <row r="9" ht="20.25" customHeight="1" spans="1:23">
      <c r="A9" s="158" t="str">
        <f t="shared" ref="A9:A68" si="0">"       "&amp;"玉溪市卫生健康委员会"</f>
        <v>       玉溪市卫生健康委员会</v>
      </c>
      <c r="B9" s="159" t="s">
        <v>157</v>
      </c>
      <c r="C9" s="159" t="s">
        <v>158</v>
      </c>
      <c r="D9" s="159" t="s">
        <v>85</v>
      </c>
      <c r="E9" s="159" t="s">
        <v>159</v>
      </c>
      <c r="F9" s="159" t="s">
        <v>160</v>
      </c>
      <c r="G9" s="159" t="s">
        <v>161</v>
      </c>
      <c r="H9" s="160">
        <v>2229144</v>
      </c>
      <c r="I9" s="165">
        <v>2229144</v>
      </c>
      <c r="J9" s="165">
        <v>557286</v>
      </c>
      <c r="K9" s="165"/>
      <c r="L9" s="165">
        <v>1671858</v>
      </c>
      <c r="M9" s="165"/>
      <c r="N9" s="165"/>
      <c r="O9" s="165"/>
      <c r="P9" s="165"/>
      <c r="Q9" s="165"/>
      <c r="R9" s="165"/>
      <c r="S9" s="165"/>
      <c r="T9" s="165"/>
      <c r="U9" s="165"/>
      <c r="V9" s="165"/>
      <c r="W9" s="165"/>
    </row>
    <row r="10" ht="20.25" customHeight="1" spans="1:23">
      <c r="A10" s="159" t="str">
        <f t="shared" si="0"/>
        <v>       玉溪市卫生健康委员会</v>
      </c>
      <c r="B10" s="159" t="s">
        <v>157</v>
      </c>
      <c r="C10" s="159" t="s">
        <v>158</v>
      </c>
      <c r="D10" s="159" t="s">
        <v>85</v>
      </c>
      <c r="E10" s="159" t="s">
        <v>159</v>
      </c>
      <c r="F10" s="159" t="s">
        <v>162</v>
      </c>
      <c r="G10" s="159" t="s">
        <v>163</v>
      </c>
      <c r="H10" s="160">
        <v>2263164</v>
      </c>
      <c r="I10" s="165">
        <v>2263164</v>
      </c>
      <c r="J10" s="165">
        <v>565791</v>
      </c>
      <c r="K10" s="159"/>
      <c r="L10" s="165">
        <v>1697373</v>
      </c>
      <c r="M10" s="159"/>
      <c r="N10" s="165"/>
      <c r="O10" s="165"/>
      <c r="P10" s="159"/>
      <c r="Q10" s="165"/>
      <c r="R10" s="165"/>
      <c r="S10" s="165"/>
      <c r="T10" s="165"/>
      <c r="U10" s="165"/>
      <c r="V10" s="165"/>
      <c r="W10" s="165"/>
    </row>
    <row r="11" ht="20.25" customHeight="1" spans="1:23">
      <c r="A11" s="159" t="str">
        <f t="shared" si="0"/>
        <v>       玉溪市卫生健康委员会</v>
      </c>
      <c r="B11" s="159" t="s">
        <v>157</v>
      </c>
      <c r="C11" s="159" t="s">
        <v>158</v>
      </c>
      <c r="D11" s="159" t="s">
        <v>108</v>
      </c>
      <c r="E11" s="159" t="s">
        <v>164</v>
      </c>
      <c r="F11" s="159" t="s">
        <v>162</v>
      </c>
      <c r="G11" s="159" t="s">
        <v>163</v>
      </c>
      <c r="H11" s="160">
        <v>50208</v>
      </c>
      <c r="I11" s="165">
        <v>50208</v>
      </c>
      <c r="J11" s="165">
        <v>12552</v>
      </c>
      <c r="K11" s="159"/>
      <c r="L11" s="165">
        <v>37656</v>
      </c>
      <c r="M11" s="159"/>
      <c r="N11" s="165"/>
      <c r="O11" s="165"/>
      <c r="P11" s="159"/>
      <c r="Q11" s="165"/>
      <c r="R11" s="165"/>
      <c r="S11" s="165"/>
      <c r="T11" s="165"/>
      <c r="U11" s="165"/>
      <c r="V11" s="165"/>
      <c r="W11" s="165"/>
    </row>
    <row r="12" ht="20.25" customHeight="1" spans="1:23">
      <c r="A12" s="159" t="str">
        <f t="shared" si="0"/>
        <v>       玉溪市卫生健康委员会</v>
      </c>
      <c r="B12" s="159" t="s">
        <v>165</v>
      </c>
      <c r="C12" s="159" t="s">
        <v>166</v>
      </c>
      <c r="D12" s="159" t="s">
        <v>85</v>
      </c>
      <c r="E12" s="159" t="s">
        <v>159</v>
      </c>
      <c r="F12" s="159" t="s">
        <v>160</v>
      </c>
      <c r="G12" s="159" t="s">
        <v>161</v>
      </c>
      <c r="H12" s="160">
        <v>2229144</v>
      </c>
      <c r="I12" s="165">
        <v>2229144</v>
      </c>
      <c r="J12" s="165">
        <v>557286</v>
      </c>
      <c r="K12" s="159"/>
      <c r="L12" s="165">
        <v>1671858</v>
      </c>
      <c r="M12" s="159"/>
      <c r="N12" s="165"/>
      <c r="O12" s="165"/>
      <c r="P12" s="159"/>
      <c r="Q12" s="165"/>
      <c r="R12" s="165"/>
      <c r="S12" s="165"/>
      <c r="T12" s="165"/>
      <c r="U12" s="165"/>
      <c r="V12" s="165"/>
      <c r="W12" s="165"/>
    </row>
    <row r="13" ht="20.25" customHeight="1" spans="1:23">
      <c r="A13" s="159" t="str">
        <f t="shared" si="0"/>
        <v>       玉溪市卫生健康委员会</v>
      </c>
      <c r="B13" s="159" t="s">
        <v>165</v>
      </c>
      <c r="C13" s="159" t="s">
        <v>166</v>
      </c>
      <c r="D13" s="159" t="s">
        <v>85</v>
      </c>
      <c r="E13" s="159" t="s">
        <v>159</v>
      </c>
      <c r="F13" s="159" t="s">
        <v>162</v>
      </c>
      <c r="G13" s="159" t="s">
        <v>163</v>
      </c>
      <c r="H13" s="160">
        <v>2263164</v>
      </c>
      <c r="I13" s="165">
        <v>2263164</v>
      </c>
      <c r="J13" s="165">
        <v>565791</v>
      </c>
      <c r="K13" s="159"/>
      <c r="L13" s="165">
        <v>1697373</v>
      </c>
      <c r="M13" s="159"/>
      <c r="N13" s="165"/>
      <c r="O13" s="165"/>
      <c r="P13" s="159"/>
      <c r="Q13" s="165"/>
      <c r="R13" s="165"/>
      <c r="S13" s="165"/>
      <c r="T13" s="165"/>
      <c r="U13" s="165"/>
      <c r="V13" s="165"/>
      <c r="W13" s="165"/>
    </row>
    <row r="14" ht="20.25" customHeight="1" spans="1:23">
      <c r="A14" s="159" t="str">
        <f t="shared" si="0"/>
        <v>       玉溪市卫生健康委员会</v>
      </c>
      <c r="B14" s="159" t="s">
        <v>165</v>
      </c>
      <c r="C14" s="159" t="s">
        <v>166</v>
      </c>
      <c r="D14" s="159" t="s">
        <v>85</v>
      </c>
      <c r="E14" s="159" t="s">
        <v>159</v>
      </c>
      <c r="F14" s="159" t="s">
        <v>167</v>
      </c>
      <c r="G14" s="159" t="s">
        <v>168</v>
      </c>
      <c r="H14" s="160">
        <v>76680</v>
      </c>
      <c r="I14" s="165">
        <v>76680</v>
      </c>
      <c r="J14" s="165">
        <v>19170</v>
      </c>
      <c r="K14" s="159"/>
      <c r="L14" s="165">
        <v>57510</v>
      </c>
      <c r="M14" s="159"/>
      <c r="N14" s="165"/>
      <c r="O14" s="165"/>
      <c r="P14" s="159"/>
      <c r="Q14" s="165"/>
      <c r="R14" s="165"/>
      <c r="S14" s="165"/>
      <c r="T14" s="165"/>
      <c r="U14" s="165"/>
      <c r="V14" s="165"/>
      <c r="W14" s="165"/>
    </row>
    <row r="15" ht="20.25" customHeight="1" spans="1:23">
      <c r="A15" s="159" t="str">
        <f t="shared" si="0"/>
        <v>       玉溪市卫生健康委员会</v>
      </c>
      <c r="B15" s="159" t="s">
        <v>165</v>
      </c>
      <c r="C15" s="159" t="s">
        <v>166</v>
      </c>
      <c r="D15" s="159" t="s">
        <v>87</v>
      </c>
      <c r="E15" s="159" t="s">
        <v>169</v>
      </c>
      <c r="F15" s="159" t="s">
        <v>160</v>
      </c>
      <c r="G15" s="159" t="s">
        <v>161</v>
      </c>
      <c r="H15" s="160">
        <v>292668</v>
      </c>
      <c r="I15" s="165">
        <v>292668</v>
      </c>
      <c r="J15" s="165">
        <v>73167</v>
      </c>
      <c r="K15" s="159"/>
      <c r="L15" s="165">
        <v>219501</v>
      </c>
      <c r="M15" s="159"/>
      <c r="N15" s="165"/>
      <c r="O15" s="165"/>
      <c r="P15" s="159"/>
      <c r="Q15" s="165"/>
      <c r="R15" s="165"/>
      <c r="S15" s="165"/>
      <c r="T15" s="165"/>
      <c r="U15" s="165"/>
      <c r="V15" s="165"/>
      <c r="W15" s="165"/>
    </row>
    <row r="16" ht="20.25" customHeight="1" spans="1:23">
      <c r="A16" s="159" t="str">
        <f t="shared" si="0"/>
        <v>       玉溪市卫生健康委员会</v>
      </c>
      <c r="B16" s="159" t="s">
        <v>165</v>
      </c>
      <c r="C16" s="159" t="s">
        <v>166</v>
      </c>
      <c r="D16" s="159" t="s">
        <v>87</v>
      </c>
      <c r="E16" s="159" t="s">
        <v>169</v>
      </c>
      <c r="F16" s="159" t="s">
        <v>167</v>
      </c>
      <c r="G16" s="159" t="s">
        <v>168</v>
      </c>
      <c r="H16" s="160">
        <v>107220</v>
      </c>
      <c r="I16" s="165">
        <v>107220</v>
      </c>
      <c r="J16" s="165">
        <v>26805</v>
      </c>
      <c r="K16" s="159"/>
      <c r="L16" s="165">
        <v>80415</v>
      </c>
      <c r="M16" s="159"/>
      <c r="N16" s="165"/>
      <c r="O16" s="165"/>
      <c r="P16" s="159"/>
      <c r="Q16" s="165"/>
      <c r="R16" s="165"/>
      <c r="S16" s="165"/>
      <c r="T16" s="165"/>
      <c r="U16" s="165"/>
      <c r="V16" s="165"/>
      <c r="W16" s="165"/>
    </row>
    <row r="17" ht="20.25" customHeight="1" spans="1:23">
      <c r="A17" s="159" t="str">
        <f t="shared" si="0"/>
        <v>       玉溪市卫生健康委员会</v>
      </c>
      <c r="B17" s="159" t="s">
        <v>165</v>
      </c>
      <c r="C17" s="159" t="s">
        <v>166</v>
      </c>
      <c r="D17" s="159" t="s">
        <v>108</v>
      </c>
      <c r="E17" s="159" t="s">
        <v>164</v>
      </c>
      <c r="F17" s="159" t="s">
        <v>162</v>
      </c>
      <c r="G17" s="159" t="s">
        <v>163</v>
      </c>
      <c r="H17" s="160">
        <v>22152</v>
      </c>
      <c r="I17" s="165">
        <v>22152</v>
      </c>
      <c r="J17" s="165">
        <v>5538</v>
      </c>
      <c r="K17" s="159"/>
      <c r="L17" s="165">
        <v>16614</v>
      </c>
      <c r="M17" s="159"/>
      <c r="N17" s="165"/>
      <c r="O17" s="165"/>
      <c r="P17" s="159"/>
      <c r="Q17" s="165"/>
      <c r="R17" s="165"/>
      <c r="S17" s="165"/>
      <c r="T17" s="165"/>
      <c r="U17" s="165"/>
      <c r="V17" s="165"/>
      <c r="W17" s="165"/>
    </row>
    <row r="18" ht="20.25" customHeight="1" spans="1:23">
      <c r="A18" s="159" t="str">
        <f t="shared" si="0"/>
        <v>       玉溪市卫生健康委员会</v>
      </c>
      <c r="B18" s="159" t="s">
        <v>170</v>
      </c>
      <c r="C18" s="159" t="s">
        <v>171</v>
      </c>
      <c r="D18" s="159" t="s">
        <v>81</v>
      </c>
      <c r="E18" s="159" t="s">
        <v>172</v>
      </c>
      <c r="F18" s="159" t="s">
        <v>173</v>
      </c>
      <c r="G18" s="159" t="s">
        <v>174</v>
      </c>
      <c r="H18" s="160">
        <v>1057073.6</v>
      </c>
      <c r="I18" s="165">
        <v>1057073.6</v>
      </c>
      <c r="J18" s="165">
        <v>264268.4</v>
      </c>
      <c r="K18" s="159"/>
      <c r="L18" s="165">
        <v>792805.2</v>
      </c>
      <c r="M18" s="159"/>
      <c r="N18" s="165"/>
      <c r="O18" s="165"/>
      <c r="P18" s="159"/>
      <c r="Q18" s="165"/>
      <c r="R18" s="165"/>
      <c r="S18" s="165"/>
      <c r="T18" s="165"/>
      <c r="U18" s="165"/>
      <c r="V18" s="165"/>
      <c r="W18" s="165"/>
    </row>
    <row r="19" ht="20.25" customHeight="1" spans="1:23">
      <c r="A19" s="159" t="str">
        <f t="shared" si="0"/>
        <v>       玉溪市卫生健康委员会</v>
      </c>
      <c r="B19" s="159" t="s">
        <v>170</v>
      </c>
      <c r="C19" s="159" t="s">
        <v>171</v>
      </c>
      <c r="D19" s="159" t="s">
        <v>85</v>
      </c>
      <c r="E19" s="159" t="s">
        <v>159</v>
      </c>
      <c r="F19" s="159" t="s">
        <v>175</v>
      </c>
      <c r="G19" s="159" t="s">
        <v>176</v>
      </c>
      <c r="H19" s="160">
        <v>3875.84</v>
      </c>
      <c r="I19" s="165">
        <v>3875.84</v>
      </c>
      <c r="J19" s="165">
        <v>968.96</v>
      </c>
      <c r="K19" s="159"/>
      <c r="L19" s="165">
        <v>2906.88</v>
      </c>
      <c r="M19" s="159"/>
      <c r="N19" s="165"/>
      <c r="O19" s="165"/>
      <c r="P19" s="159"/>
      <c r="Q19" s="165"/>
      <c r="R19" s="165"/>
      <c r="S19" s="165"/>
      <c r="T19" s="165"/>
      <c r="U19" s="165"/>
      <c r="V19" s="165"/>
      <c r="W19" s="165"/>
    </row>
    <row r="20" ht="20.25" customHeight="1" spans="1:23">
      <c r="A20" s="161" t="str">
        <f t="shared" si="0"/>
        <v>       玉溪市卫生健康委员会</v>
      </c>
      <c r="B20" s="161" t="s">
        <v>170</v>
      </c>
      <c r="C20" s="161" t="s">
        <v>171</v>
      </c>
      <c r="D20" s="161" t="s">
        <v>87</v>
      </c>
      <c r="E20" s="161" t="s">
        <v>169</v>
      </c>
      <c r="F20" s="161" t="s">
        <v>175</v>
      </c>
      <c r="G20" s="161" t="s">
        <v>176</v>
      </c>
      <c r="H20" s="162">
        <v>5684.74</v>
      </c>
      <c r="I20" s="166">
        <v>5684.74</v>
      </c>
      <c r="J20" s="166">
        <v>1421.19</v>
      </c>
      <c r="K20" s="161"/>
      <c r="L20" s="166">
        <v>4263.55</v>
      </c>
      <c r="M20" s="161"/>
      <c r="N20" s="166"/>
      <c r="O20" s="166"/>
      <c r="P20" s="161"/>
      <c r="Q20" s="166"/>
      <c r="R20" s="166"/>
      <c r="S20" s="166"/>
      <c r="T20" s="166"/>
      <c r="U20" s="166"/>
      <c r="V20" s="166"/>
      <c r="W20" s="166"/>
    </row>
    <row r="21" ht="20.25" customHeight="1" spans="1:23">
      <c r="A21" s="163" t="str">
        <f t="shared" si="0"/>
        <v>       玉溪市卫生健康委员会</v>
      </c>
      <c r="B21" s="163" t="s">
        <v>170</v>
      </c>
      <c r="C21" s="163" t="s">
        <v>171</v>
      </c>
      <c r="D21" s="163" t="s">
        <v>99</v>
      </c>
      <c r="E21" s="163" t="s">
        <v>177</v>
      </c>
      <c r="F21" s="163" t="s">
        <v>178</v>
      </c>
      <c r="G21" s="163" t="s">
        <v>179</v>
      </c>
      <c r="H21" s="164">
        <v>438296.94</v>
      </c>
      <c r="I21" s="55">
        <v>438296.94</v>
      </c>
      <c r="J21" s="55">
        <v>109574.24</v>
      </c>
      <c r="K21" s="163"/>
      <c r="L21" s="55">
        <v>328722.7</v>
      </c>
      <c r="M21" s="163"/>
      <c r="N21" s="55"/>
      <c r="O21" s="55"/>
      <c r="P21" s="163"/>
      <c r="Q21" s="55"/>
      <c r="R21" s="55"/>
      <c r="S21" s="55"/>
      <c r="T21" s="55"/>
      <c r="U21" s="55"/>
      <c r="V21" s="55"/>
      <c r="W21" s="55"/>
    </row>
    <row r="22" ht="20.25" customHeight="1" spans="1:23">
      <c r="A22" s="163" t="str">
        <f t="shared" si="0"/>
        <v>       玉溪市卫生健康委员会</v>
      </c>
      <c r="B22" s="163" t="s">
        <v>170</v>
      </c>
      <c r="C22" s="163" t="s">
        <v>171</v>
      </c>
      <c r="D22" s="163" t="s">
        <v>99</v>
      </c>
      <c r="E22" s="163" t="s">
        <v>177</v>
      </c>
      <c r="F22" s="163" t="s">
        <v>180</v>
      </c>
      <c r="G22" s="163" t="s">
        <v>181</v>
      </c>
      <c r="H22" s="164">
        <v>165000</v>
      </c>
      <c r="I22" s="55">
        <v>165000</v>
      </c>
      <c r="J22" s="55">
        <v>165000</v>
      </c>
      <c r="K22" s="163"/>
      <c r="L22" s="55"/>
      <c r="M22" s="163"/>
      <c r="N22" s="55"/>
      <c r="O22" s="55"/>
      <c r="P22" s="163"/>
      <c r="Q22" s="55"/>
      <c r="R22" s="55"/>
      <c r="S22" s="55"/>
      <c r="T22" s="55"/>
      <c r="U22" s="55"/>
      <c r="V22" s="55"/>
      <c r="W22" s="55"/>
    </row>
    <row r="23" ht="20.25" customHeight="1" spans="1:23">
      <c r="A23" s="163" t="str">
        <f t="shared" si="0"/>
        <v>       玉溪市卫生健康委员会</v>
      </c>
      <c r="B23" s="163" t="s">
        <v>170</v>
      </c>
      <c r="C23" s="163" t="s">
        <v>171</v>
      </c>
      <c r="D23" s="163" t="s">
        <v>100</v>
      </c>
      <c r="E23" s="163" t="s">
        <v>182</v>
      </c>
      <c r="F23" s="163" t="s">
        <v>178</v>
      </c>
      <c r="G23" s="163" t="s">
        <v>179</v>
      </c>
      <c r="H23" s="164">
        <v>110059.99</v>
      </c>
      <c r="I23" s="55">
        <v>110059.99</v>
      </c>
      <c r="J23" s="55">
        <v>27515</v>
      </c>
      <c r="K23" s="163"/>
      <c r="L23" s="55">
        <v>82544.99</v>
      </c>
      <c r="M23" s="163"/>
      <c r="N23" s="55"/>
      <c r="O23" s="55"/>
      <c r="P23" s="163"/>
      <c r="Q23" s="55"/>
      <c r="R23" s="55"/>
      <c r="S23" s="55"/>
      <c r="T23" s="55"/>
      <c r="U23" s="55"/>
      <c r="V23" s="55"/>
      <c r="W23" s="55"/>
    </row>
    <row r="24" ht="20.25" customHeight="1" spans="1:23">
      <c r="A24" s="163" t="str">
        <f t="shared" si="0"/>
        <v>       玉溪市卫生健康委员会</v>
      </c>
      <c r="B24" s="163" t="s">
        <v>170</v>
      </c>
      <c r="C24" s="163" t="s">
        <v>171</v>
      </c>
      <c r="D24" s="163" t="s">
        <v>101</v>
      </c>
      <c r="E24" s="163" t="s">
        <v>183</v>
      </c>
      <c r="F24" s="163" t="s">
        <v>184</v>
      </c>
      <c r="G24" s="163" t="s">
        <v>185</v>
      </c>
      <c r="H24" s="164">
        <v>470188.3</v>
      </c>
      <c r="I24" s="55">
        <v>470188.3</v>
      </c>
      <c r="J24" s="55">
        <v>117547.08</v>
      </c>
      <c r="K24" s="163"/>
      <c r="L24" s="55">
        <v>352641.22</v>
      </c>
      <c r="M24" s="163"/>
      <c r="N24" s="55"/>
      <c r="O24" s="55"/>
      <c r="P24" s="163"/>
      <c r="Q24" s="55"/>
      <c r="R24" s="55"/>
      <c r="S24" s="55"/>
      <c r="T24" s="55"/>
      <c r="U24" s="55"/>
      <c r="V24" s="55"/>
      <c r="W24" s="55"/>
    </row>
    <row r="25" ht="20.25" customHeight="1" spans="1:23">
      <c r="A25" s="163" t="str">
        <f t="shared" si="0"/>
        <v>       玉溪市卫生健康委员会</v>
      </c>
      <c r="B25" s="163" t="s">
        <v>170</v>
      </c>
      <c r="C25" s="163" t="s">
        <v>171</v>
      </c>
      <c r="D25" s="163" t="s">
        <v>102</v>
      </c>
      <c r="E25" s="163" t="s">
        <v>186</v>
      </c>
      <c r="F25" s="163" t="s">
        <v>175</v>
      </c>
      <c r="G25" s="163" t="s">
        <v>176</v>
      </c>
      <c r="H25" s="164">
        <v>62740.51</v>
      </c>
      <c r="I25" s="55">
        <v>62740.51</v>
      </c>
      <c r="J25" s="55">
        <v>42424.88</v>
      </c>
      <c r="K25" s="163"/>
      <c r="L25" s="55">
        <v>20315.63</v>
      </c>
      <c r="M25" s="163"/>
      <c r="N25" s="55"/>
      <c r="O25" s="55"/>
      <c r="P25" s="163"/>
      <c r="Q25" s="55"/>
      <c r="R25" s="55"/>
      <c r="S25" s="55"/>
      <c r="T25" s="55"/>
      <c r="U25" s="55"/>
      <c r="V25" s="55"/>
      <c r="W25" s="55"/>
    </row>
    <row r="26" ht="20.25" customHeight="1" spans="1:23">
      <c r="A26" s="163" t="str">
        <f t="shared" si="0"/>
        <v>       玉溪市卫生健康委员会</v>
      </c>
      <c r="B26" s="163" t="s">
        <v>187</v>
      </c>
      <c r="C26" s="163" t="s">
        <v>188</v>
      </c>
      <c r="D26" s="163" t="s">
        <v>107</v>
      </c>
      <c r="E26" s="163" t="s">
        <v>188</v>
      </c>
      <c r="F26" s="163" t="s">
        <v>189</v>
      </c>
      <c r="G26" s="163" t="s">
        <v>188</v>
      </c>
      <c r="H26" s="164">
        <v>887640</v>
      </c>
      <c r="I26" s="55">
        <v>887640</v>
      </c>
      <c r="J26" s="55">
        <v>221910</v>
      </c>
      <c r="K26" s="163"/>
      <c r="L26" s="55">
        <v>665730</v>
      </c>
      <c r="M26" s="163"/>
      <c r="N26" s="55"/>
      <c r="O26" s="55"/>
      <c r="P26" s="163"/>
      <c r="Q26" s="55"/>
      <c r="R26" s="55"/>
      <c r="S26" s="55"/>
      <c r="T26" s="55"/>
      <c r="U26" s="55"/>
      <c r="V26" s="55"/>
      <c r="W26" s="55"/>
    </row>
    <row r="27" ht="20.25" customHeight="1" spans="1:23">
      <c r="A27" s="163" t="str">
        <f t="shared" si="0"/>
        <v>       玉溪市卫生健康委员会</v>
      </c>
      <c r="B27" s="163" t="s">
        <v>190</v>
      </c>
      <c r="C27" s="163" t="s">
        <v>191</v>
      </c>
      <c r="D27" s="163" t="s">
        <v>80</v>
      </c>
      <c r="E27" s="163" t="s">
        <v>192</v>
      </c>
      <c r="F27" s="163" t="s">
        <v>193</v>
      </c>
      <c r="G27" s="163" t="s">
        <v>194</v>
      </c>
      <c r="H27" s="164">
        <v>460452</v>
      </c>
      <c r="I27" s="55">
        <v>460452</v>
      </c>
      <c r="J27" s="55"/>
      <c r="K27" s="163"/>
      <c r="L27" s="55">
        <v>460452</v>
      </c>
      <c r="M27" s="163"/>
      <c r="N27" s="55"/>
      <c r="O27" s="55"/>
      <c r="P27" s="163"/>
      <c r="Q27" s="55"/>
      <c r="R27" s="55"/>
      <c r="S27" s="55"/>
      <c r="T27" s="55"/>
      <c r="U27" s="55"/>
      <c r="V27" s="55"/>
      <c r="W27" s="55"/>
    </row>
    <row r="28" ht="20.25" customHeight="1" spans="1:23">
      <c r="A28" s="163" t="str">
        <f t="shared" si="0"/>
        <v>       玉溪市卫生健康委员会</v>
      </c>
      <c r="B28" s="163" t="s">
        <v>190</v>
      </c>
      <c r="C28" s="163" t="s">
        <v>191</v>
      </c>
      <c r="D28" s="163" t="s">
        <v>80</v>
      </c>
      <c r="E28" s="163" t="s">
        <v>192</v>
      </c>
      <c r="F28" s="163" t="s">
        <v>195</v>
      </c>
      <c r="G28" s="163" t="s">
        <v>196</v>
      </c>
      <c r="H28" s="164">
        <v>1696800</v>
      </c>
      <c r="I28" s="55">
        <v>1696800</v>
      </c>
      <c r="J28" s="55">
        <v>339360</v>
      </c>
      <c r="K28" s="163"/>
      <c r="L28" s="55">
        <v>1357440</v>
      </c>
      <c r="M28" s="163"/>
      <c r="N28" s="55"/>
      <c r="O28" s="55"/>
      <c r="P28" s="163"/>
      <c r="Q28" s="55"/>
      <c r="R28" s="55"/>
      <c r="S28" s="55"/>
      <c r="T28" s="55"/>
      <c r="U28" s="55"/>
      <c r="V28" s="55"/>
      <c r="W28" s="55"/>
    </row>
    <row r="29" ht="20.25" customHeight="1" spans="1:23">
      <c r="A29" s="163" t="str">
        <f t="shared" si="0"/>
        <v>       玉溪市卫生健康委员会</v>
      </c>
      <c r="B29" s="163" t="s">
        <v>197</v>
      </c>
      <c r="C29" s="163" t="s">
        <v>198</v>
      </c>
      <c r="D29" s="163" t="s">
        <v>85</v>
      </c>
      <c r="E29" s="163" t="s">
        <v>159</v>
      </c>
      <c r="F29" s="163" t="s">
        <v>199</v>
      </c>
      <c r="G29" s="163" t="s">
        <v>200</v>
      </c>
      <c r="H29" s="164">
        <v>1227024</v>
      </c>
      <c r="I29" s="55">
        <v>1227024</v>
      </c>
      <c r="J29" s="55">
        <v>306756</v>
      </c>
      <c r="K29" s="163"/>
      <c r="L29" s="55">
        <v>920268</v>
      </c>
      <c r="M29" s="163"/>
      <c r="N29" s="55"/>
      <c r="O29" s="55"/>
      <c r="P29" s="163"/>
      <c r="Q29" s="55"/>
      <c r="R29" s="55"/>
      <c r="S29" s="55"/>
      <c r="T29" s="55"/>
      <c r="U29" s="55"/>
      <c r="V29" s="55"/>
      <c r="W29" s="55"/>
    </row>
    <row r="30" ht="20.25" customHeight="1" spans="1:23">
      <c r="A30" s="163" t="str">
        <f t="shared" si="0"/>
        <v>       玉溪市卫生健康委员会</v>
      </c>
      <c r="B30" s="163" t="s">
        <v>201</v>
      </c>
      <c r="C30" s="163" t="s">
        <v>202</v>
      </c>
      <c r="D30" s="163" t="s">
        <v>85</v>
      </c>
      <c r="E30" s="163" t="s">
        <v>159</v>
      </c>
      <c r="F30" s="163" t="s">
        <v>203</v>
      </c>
      <c r="G30" s="163" t="s">
        <v>204</v>
      </c>
      <c r="H30" s="164">
        <v>13100</v>
      </c>
      <c r="I30" s="55">
        <v>13100</v>
      </c>
      <c r="J30" s="55"/>
      <c r="K30" s="163"/>
      <c r="L30" s="55">
        <v>13100</v>
      </c>
      <c r="M30" s="163"/>
      <c r="N30" s="55"/>
      <c r="O30" s="55"/>
      <c r="P30" s="163"/>
      <c r="Q30" s="55"/>
      <c r="R30" s="55"/>
      <c r="S30" s="55"/>
      <c r="T30" s="55"/>
      <c r="U30" s="55"/>
      <c r="V30" s="55"/>
      <c r="W30" s="55"/>
    </row>
    <row r="31" ht="20.25" customHeight="1" spans="1:23">
      <c r="A31" s="163" t="str">
        <f t="shared" si="0"/>
        <v>       玉溪市卫生健康委员会</v>
      </c>
      <c r="B31" s="163" t="s">
        <v>205</v>
      </c>
      <c r="C31" s="163" t="s">
        <v>206</v>
      </c>
      <c r="D31" s="163" t="s">
        <v>85</v>
      </c>
      <c r="E31" s="163" t="s">
        <v>159</v>
      </c>
      <c r="F31" s="163" t="s">
        <v>207</v>
      </c>
      <c r="G31" s="163" t="s">
        <v>208</v>
      </c>
      <c r="H31" s="164">
        <v>378000</v>
      </c>
      <c r="I31" s="55">
        <v>378000</v>
      </c>
      <c r="J31" s="55">
        <v>94500</v>
      </c>
      <c r="K31" s="163"/>
      <c r="L31" s="55">
        <v>283500</v>
      </c>
      <c r="M31" s="163"/>
      <c r="N31" s="55"/>
      <c r="O31" s="55"/>
      <c r="P31" s="163"/>
      <c r="Q31" s="55"/>
      <c r="R31" s="55"/>
      <c r="S31" s="55"/>
      <c r="T31" s="55"/>
      <c r="U31" s="55"/>
      <c r="V31" s="55"/>
      <c r="W31" s="55"/>
    </row>
    <row r="32" ht="20.25" customHeight="1" spans="1:23">
      <c r="A32" s="163" t="str">
        <f t="shared" si="0"/>
        <v>       玉溪市卫生健康委员会</v>
      </c>
      <c r="B32" s="163" t="s">
        <v>209</v>
      </c>
      <c r="C32" s="163" t="s">
        <v>210</v>
      </c>
      <c r="D32" s="163" t="s">
        <v>85</v>
      </c>
      <c r="E32" s="163" t="s">
        <v>159</v>
      </c>
      <c r="F32" s="163" t="s">
        <v>211</v>
      </c>
      <c r="G32" s="163" t="s">
        <v>210</v>
      </c>
      <c r="H32" s="164">
        <v>103134.24</v>
      </c>
      <c r="I32" s="55">
        <v>103134.24</v>
      </c>
      <c r="J32" s="55"/>
      <c r="K32" s="163"/>
      <c r="L32" s="55">
        <v>103134.24</v>
      </c>
      <c r="M32" s="163"/>
      <c r="N32" s="55"/>
      <c r="O32" s="55"/>
      <c r="P32" s="163"/>
      <c r="Q32" s="55"/>
      <c r="R32" s="55"/>
      <c r="S32" s="55"/>
      <c r="T32" s="55"/>
      <c r="U32" s="55"/>
      <c r="V32" s="55"/>
      <c r="W32" s="55"/>
    </row>
    <row r="33" ht="20.25" customHeight="1" spans="1:23">
      <c r="A33" s="163" t="str">
        <f t="shared" si="0"/>
        <v>       玉溪市卫生健康委员会</v>
      </c>
      <c r="B33" s="163" t="s">
        <v>209</v>
      </c>
      <c r="C33" s="163" t="s">
        <v>210</v>
      </c>
      <c r="D33" s="163" t="s">
        <v>87</v>
      </c>
      <c r="E33" s="163" t="s">
        <v>169</v>
      </c>
      <c r="F33" s="163" t="s">
        <v>211</v>
      </c>
      <c r="G33" s="163" t="s">
        <v>210</v>
      </c>
      <c r="H33" s="164">
        <v>23083.44</v>
      </c>
      <c r="I33" s="55">
        <v>23083.44</v>
      </c>
      <c r="J33" s="55"/>
      <c r="K33" s="163"/>
      <c r="L33" s="55">
        <v>23083.44</v>
      </c>
      <c r="M33" s="163"/>
      <c r="N33" s="55"/>
      <c r="O33" s="55"/>
      <c r="P33" s="163"/>
      <c r="Q33" s="55"/>
      <c r="R33" s="55"/>
      <c r="S33" s="55"/>
      <c r="T33" s="55"/>
      <c r="U33" s="55"/>
      <c r="V33" s="55"/>
      <c r="W33" s="55"/>
    </row>
    <row r="34" ht="20.25" customHeight="1" spans="1:23">
      <c r="A34" s="163" t="str">
        <f t="shared" si="0"/>
        <v>       玉溪市卫生健康委员会</v>
      </c>
      <c r="B34" s="163" t="s">
        <v>212</v>
      </c>
      <c r="C34" s="163" t="s">
        <v>213</v>
      </c>
      <c r="D34" s="163" t="s">
        <v>80</v>
      </c>
      <c r="E34" s="163" t="s">
        <v>192</v>
      </c>
      <c r="F34" s="163" t="s">
        <v>214</v>
      </c>
      <c r="G34" s="163" t="s">
        <v>215</v>
      </c>
      <c r="H34" s="164">
        <v>38300</v>
      </c>
      <c r="I34" s="55">
        <v>38300</v>
      </c>
      <c r="J34" s="55"/>
      <c r="K34" s="163"/>
      <c r="L34" s="55">
        <v>38300</v>
      </c>
      <c r="M34" s="163"/>
      <c r="N34" s="55"/>
      <c r="O34" s="55"/>
      <c r="P34" s="163"/>
      <c r="Q34" s="55"/>
      <c r="R34" s="55"/>
      <c r="S34" s="55"/>
      <c r="T34" s="55"/>
      <c r="U34" s="55"/>
      <c r="V34" s="55"/>
      <c r="W34" s="55"/>
    </row>
    <row r="35" ht="20.25" customHeight="1" spans="1:23">
      <c r="A35" s="163" t="str">
        <f t="shared" si="0"/>
        <v>       玉溪市卫生健康委员会</v>
      </c>
      <c r="B35" s="163" t="s">
        <v>212</v>
      </c>
      <c r="C35" s="163" t="s">
        <v>213</v>
      </c>
      <c r="D35" s="163" t="s">
        <v>85</v>
      </c>
      <c r="E35" s="163" t="s">
        <v>159</v>
      </c>
      <c r="F35" s="163" t="s">
        <v>216</v>
      </c>
      <c r="G35" s="163" t="s">
        <v>217</v>
      </c>
      <c r="H35" s="164">
        <v>48393</v>
      </c>
      <c r="I35" s="55">
        <v>48393</v>
      </c>
      <c r="J35" s="55"/>
      <c r="K35" s="163"/>
      <c r="L35" s="55">
        <v>48393</v>
      </c>
      <c r="M35" s="163"/>
      <c r="N35" s="55"/>
      <c r="O35" s="55"/>
      <c r="P35" s="163"/>
      <c r="Q35" s="55"/>
      <c r="R35" s="55"/>
      <c r="S35" s="55"/>
      <c r="T35" s="55"/>
      <c r="U35" s="55"/>
      <c r="V35" s="55"/>
      <c r="W35" s="55"/>
    </row>
    <row r="36" ht="20.25" customHeight="1" spans="1:23">
      <c r="A36" s="163" t="str">
        <f t="shared" si="0"/>
        <v>       玉溪市卫生健康委员会</v>
      </c>
      <c r="B36" s="163" t="s">
        <v>212</v>
      </c>
      <c r="C36" s="163" t="s">
        <v>213</v>
      </c>
      <c r="D36" s="163" t="s">
        <v>85</v>
      </c>
      <c r="E36" s="163" t="s">
        <v>159</v>
      </c>
      <c r="F36" s="163" t="s">
        <v>218</v>
      </c>
      <c r="G36" s="163" t="s">
        <v>219</v>
      </c>
      <c r="H36" s="164">
        <v>26507</v>
      </c>
      <c r="I36" s="55">
        <v>26507</v>
      </c>
      <c r="J36" s="55"/>
      <c r="K36" s="163"/>
      <c r="L36" s="55">
        <v>26507</v>
      </c>
      <c r="M36" s="163"/>
      <c r="N36" s="55"/>
      <c r="O36" s="55"/>
      <c r="P36" s="163"/>
      <c r="Q36" s="55"/>
      <c r="R36" s="55"/>
      <c r="S36" s="55"/>
      <c r="T36" s="55"/>
      <c r="U36" s="55"/>
      <c r="V36" s="55"/>
      <c r="W36" s="55"/>
    </row>
    <row r="37" ht="20.25" customHeight="1" spans="1:23">
      <c r="A37" s="163" t="str">
        <f t="shared" si="0"/>
        <v>       玉溪市卫生健康委员会</v>
      </c>
      <c r="B37" s="163" t="s">
        <v>212</v>
      </c>
      <c r="C37" s="163" t="s">
        <v>213</v>
      </c>
      <c r="D37" s="163" t="s">
        <v>85</v>
      </c>
      <c r="E37" s="163" t="s">
        <v>159</v>
      </c>
      <c r="F37" s="163" t="s">
        <v>220</v>
      </c>
      <c r="G37" s="163" t="s">
        <v>221</v>
      </c>
      <c r="H37" s="164">
        <v>150000</v>
      </c>
      <c r="I37" s="55">
        <v>150000</v>
      </c>
      <c r="J37" s="55"/>
      <c r="K37" s="163"/>
      <c r="L37" s="55">
        <v>150000</v>
      </c>
      <c r="M37" s="163"/>
      <c r="N37" s="55"/>
      <c r="O37" s="55"/>
      <c r="P37" s="163"/>
      <c r="Q37" s="55"/>
      <c r="R37" s="55"/>
      <c r="S37" s="55"/>
      <c r="T37" s="55"/>
      <c r="U37" s="55"/>
      <c r="V37" s="55"/>
      <c r="W37" s="55"/>
    </row>
    <row r="38" ht="20.25" customHeight="1" spans="1:23">
      <c r="A38" s="163" t="str">
        <f t="shared" si="0"/>
        <v>       玉溪市卫生健康委员会</v>
      </c>
      <c r="B38" s="163" t="s">
        <v>212</v>
      </c>
      <c r="C38" s="163" t="s">
        <v>213</v>
      </c>
      <c r="D38" s="163" t="s">
        <v>85</v>
      </c>
      <c r="E38" s="163" t="s">
        <v>159</v>
      </c>
      <c r="F38" s="163" t="s">
        <v>222</v>
      </c>
      <c r="G38" s="163" t="s">
        <v>223</v>
      </c>
      <c r="H38" s="164">
        <v>20000</v>
      </c>
      <c r="I38" s="55">
        <v>20000</v>
      </c>
      <c r="J38" s="55"/>
      <c r="K38" s="163"/>
      <c r="L38" s="55">
        <v>20000</v>
      </c>
      <c r="M38" s="163"/>
      <c r="N38" s="55"/>
      <c r="O38" s="55"/>
      <c r="P38" s="163"/>
      <c r="Q38" s="55"/>
      <c r="R38" s="55"/>
      <c r="S38" s="55"/>
      <c r="T38" s="55"/>
      <c r="U38" s="55"/>
      <c r="V38" s="55"/>
      <c r="W38" s="55"/>
    </row>
    <row r="39" ht="20.25" customHeight="1" spans="1:23">
      <c r="A39" s="163" t="str">
        <f t="shared" si="0"/>
        <v>       玉溪市卫生健康委员会</v>
      </c>
      <c r="B39" s="163" t="s">
        <v>212</v>
      </c>
      <c r="C39" s="163" t="s">
        <v>213</v>
      </c>
      <c r="D39" s="163" t="s">
        <v>85</v>
      </c>
      <c r="E39" s="163" t="s">
        <v>159</v>
      </c>
      <c r="F39" s="163" t="s">
        <v>224</v>
      </c>
      <c r="G39" s="163" t="s">
        <v>225</v>
      </c>
      <c r="H39" s="164">
        <v>30000</v>
      </c>
      <c r="I39" s="55">
        <v>30000</v>
      </c>
      <c r="J39" s="55"/>
      <c r="K39" s="163"/>
      <c r="L39" s="55">
        <v>30000</v>
      </c>
      <c r="M39" s="163"/>
      <c r="N39" s="55"/>
      <c r="O39" s="55"/>
      <c r="P39" s="163"/>
      <c r="Q39" s="55"/>
      <c r="R39" s="55"/>
      <c r="S39" s="55"/>
      <c r="T39" s="55"/>
      <c r="U39" s="55"/>
      <c r="V39" s="55"/>
      <c r="W39" s="55"/>
    </row>
    <row r="40" ht="20.25" customHeight="1" spans="1:23">
      <c r="A40" s="163" t="str">
        <f t="shared" si="0"/>
        <v>       玉溪市卫生健康委员会</v>
      </c>
      <c r="B40" s="163" t="s">
        <v>212</v>
      </c>
      <c r="C40" s="163" t="s">
        <v>213</v>
      </c>
      <c r="D40" s="163" t="s">
        <v>85</v>
      </c>
      <c r="E40" s="163" t="s">
        <v>159</v>
      </c>
      <c r="F40" s="163" t="s">
        <v>226</v>
      </c>
      <c r="G40" s="163" t="s">
        <v>227</v>
      </c>
      <c r="H40" s="164">
        <v>20000</v>
      </c>
      <c r="I40" s="55">
        <v>20000</v>
      </c>
      <c r="J40" s="55"/>
      <c r="K40" s="163"/>
      <c r="L40" s="55">
        <v>20000</v>
      </c>
      <c r="M40" s="163"/>
      <c r="N40" s="55"/>
      <c r="O40" s="55"/>
      <c r="P40" s="163"/>
      <c r="Q40" s="55"/>
      <c r="R40" s="55"/>
      <c r="S40" s="55"/>
      <c r="T40" s="55"/>
      <c r="U40" s="55"/>
      <c r="V40" s="55"/>
      <c r="W40" s="55"/>
    </row>
    <row r="41" ht="20.25" customHeight="1" spans="1:23">
      <c r="A41" s="163" t="str">
        <f t="shared" si="0"/>
        <v>       玉溪市卫生健康委员会</v>
      </c>
      <c r="B41" s="163" t="s">
        <v>212</v>
      </c>
      <c r="C41" s="163" t="s">
        <v>213</v>
      </c>
      <c r="D41" s="163" t="s">
        <v>85</v>
      </c>
      <c r="E41" s="163" t="s">
        <v>159</v>
      </c>
      <c r="F41" s="163" t="s">
        <v>207</v>
      </c>
      <c r="G41" s="163" t="s">
        <v>208</v>
      </c>
      <c r="H41" s="164">
        <v>37800</v>
      </c>
      <c r="I41" s="55">
        <v>37800</v>
      </c>
      <c r="J41" s="55"/>
      <c r="K41" s="163"/>
      <c r="L41" s="55">
        <v>37800</v>
      </c>
      <c r="M41" s="163"/>
      <c r="N41" s="55"/>
      <c r="O41" s="55"/>
      <c r="P41" s="163"/>
      <c r="Q41" s="55"/>
      <c r="R41" s="55"/>
      <c r="S41" s="55"/>
      <c r="T41" s="55"/>
      <c r="U41" s="55"/>
      <c r="V41" s="55"/>
      <c r="W41" s="55"/>
    </row>
    <row r="42" ht="20.25" customHeight="1" spans="1:23">
      <c r="A42" s="163" t="str">
        <f t="shared" si="0"/>
        <v>       玉溪市卫生健康委员会</v>
      </c>
      <c r="B42" s="163" t="s">
        <v>212</v>
      </c>
      <c r="C42" s="163" t="s">
        <v>213</v>
      </c>
      <c r="D42" s="163" t="s">
        <v>85</v>
      </c>
      <c r="E42" s="163" t="s">
        <v>159</v>
      </c>
      <c r="F42" s="163" t="s">
        <v>214</v>
      </c>
      <c r="G42" s="163" t="s">
        <v>215</v>
      </c>
      <c r="H42" s="164">
        <v>211000</v>
      </c>
      <c r="I42" s="55">
        <v>211000</v>
      </c>
      <c r="J42" s="55"/>
      <c r="K42" s="163"/>
      <c r="L42" s="55">
        <v>211000</v>
      </c>
      <c r="M42" s="163"/>
      <c r="N42" s="55"/>
      <c r="O42" s="55"/>
      <c r="P42" s="163"/>
      <c r="Q42" s="55"/>
      <c r="R42" s="55"/>
      <c r="S42" s="55"/>
      <c r="T42" s="55"/>
      <c r="U42" s="55"/>
      <c r="V42" s="55"/>
      <c r="W42" s="55"/>
    </row>
    <row r="43" ht="20.25" customHeight="1" spans="1:23">
      <c r="A43" s="163" t="str">
        <f t="shared" si="0"/>
        <v>       玉溪市卫生健康委员会</v>
      </c>
      <c r="B43" s="163" t="s">
        <v>212</v>
      </c>
      <c r="C43" s="163" t="s">
        <v>213</v>
      </c>
      <c r="D43" s="163" t="s">
        <v>85</v>
      </c>
      <c r="E43" s="163" t="s">
        <v>159</v>
      </c>
      <c r="F43" s="163" t="s">
        <v>228</v>
      </c>
      <c r="G43" s="163" t="s">
        <v>229</v>
      </c>
      <c r="H43" s="164">
        <v>40000</v>
      </c>
      <c r="I43" s="55">
        <v>40000</v>
      </c>
      <c r="J43" s="55"/>
      <c r="K43" s="163"/>
      <c r="L43" s="55">
        <v>40000</v>
      </c>
      <c r="M43" s="163"/>
      <c r="N43" s="55"/>
      <c r="O43" s="55"/>
      <c r="P43" s="163"/>
      <c r="Q43" s="55"/>
      <c r="R43" s="55"/>
      <c r="S43" s="55"/>
      <c r="T43" s="55"/>
      <c r="U43" s="55"/>
      <c r="V43" s="55"/>
      <c r="W43" s="55"/>
    </row>
    <row r="44" ht="20.25" customHeight="1" spans="1:23">
      <c r="A44" s="163" t="str">
        <f t="shared" si="0"/>
        <v>       玉溪市卫生健康委员会</v>
      </c>
      <c r="B44" s="163" t="s">
        <v>212</v>
      </c>
      <c r="C44" s="163" t="s">
        <v>213</v>
      </c>
      <c r="D44" s="163" t="s">
        <v>87</v>
      </c>
      <c r="E44" s="163" t="s">
        <v>169</v>
      </c>
      <c r="F44" s="163" t="s">
        <v>216</v>
      </c>
      <c r="G44" s="163" t="s">
        <v>217</v>
      </c>
      <c r="H44" s="164">
        <v>73500</v>
      </c>
      <c r="I44" s="55">
        <v>73500</v>
      </c>
      <c r="J44" s="55"/>
      <c r="K44" s="163"/>
      <c r="L44" s="55">
        <v>73500</v>
      </c>
      <c r="M44" s="163"/>
      <c r="N44" s="55"/>
      <c r="O44" s="55"/>
      <c r="P44" s="163"/>
      <c r="Q44" s="55"/>
      <c r="R44" s="55"/>
      <c r="S44" s="55"/>
      <c r="T44" s="55"/>
      <c r="U44" s="55"/>
      <c r="V44" s="55"/>
      <c r="W44" s="55"/>
    </row>
    <row r="45" ht="20.25" customHeight="1" spans="1:23">
      <c r="A45" s="163" t="str">
        <f t="shared" si="0"/>
        <v>       玉溪市卫生健康委员会</v>
      </c>
      <c r="B45" s="163" t="s">
        <v>212</v>
      </c>
      <c r="C45" s="163" t="s">
        <v>213</v>
      </c>
      <c r="D45" s="163" t="s">
        <v>87</v>
      </c>
      <c r="E45" s="163" t="s">
        <v>169</v>
      </c>
      <c r="F45" s="163" t="s">
        <v>214</v>
      </c>
      <c r="G45" s="163" t="s">
        <v>215</v>
      </c>
      <c r="H45" s="164">
        <v>7000</v>
      </c>
      <c r="I45" s="55">
        <v>7000</v>
      </c>
      <c r="J45" s="55"/>
      <c r="K45" s="163"/>
      <c r="L45" s="55">
        <v>7000</v>
      </c>
      <c r="M45" s="163"/>
      <c r="N45" s="55"/>
      <c r="O45" s="55"/>
      <c r="P45" s="163"/>
      <c r="Q45" s="55"/>
      <c r="R45" s="55"/>
      <c r="S45" s="55"/>
      <c r="T45" s="55"/>
      <c r="U45" s="55"/>
      <c r="V45" s="55"/>
      <c r="W45" s="55"/>
    </row>
    <row r="46" ht="20.25" customHeight="1" spans="1:23">
      <c r="A46" s="163" t="str">
        <f t="shared" si="0"/>
        <v>       玉溪市卫生健康委员会</v>
      </c>
      <c r="B46" s="163" t="s">
        <v>230</v>
      </c>
      <c r="C46" s="163" t="s">
        <v>134</v>
      </c>
      <c r="D46" s="163" t="s">
        <v>85</v>
      </c>
      <c r="E46" s="163" t="s">
        <v>159</v>
      </c>
      <c r="F46" s="163" t="s">
        <v>231</v>
      </c>
      <c r="G46" s="163" t="s">
        <v>134</v>
      </c>
      <c r="H46" s="164">
        <v>30000</v>
      </c>
      <c r="I46" s="55">
        <v>30000</v>
      </c>
      <c r="J46" s="55"/>
      <c r="K46" s="163"/>
      <c r="L46" s="55">
        <v>30000</v>
      </c>
      <c r="M46" s="163"/>
      <c r="N46" s="55"/>
      <c r="O46" s="55"/>
      <c r="P46" s="163"/>
      <c r="Q46" s="55"/>
      <c r="R46" s="55"/>
      <c r="S46" s="55"/>
      <c r="T46" s="55"/>
      <c r="U46" s="55"/>
      <c r="V46" s="55"/>
      <c r="W46" s="55"/>
    </row>
    <row r="47" ht="20.25" customHeight="1" spans="1:23">
      <c r="A47" s="163" t="str">
        <f t="shared" si="0"/>
        <v>       玉溪市卫生健康委员会</v>
      </c>
      <c r="B47" s="163" t="s">
        <v>232</v>
      </c>
      <c r="C47" s="163" t="s">
        <v>233</v>
      </c>
      <c r="D47" s="163" t="s">
        <v>87</v>
      </c>
      <c r="E47" s="163" t="s">
        <v>169</v>
      </c>
      <c r="F47" s="163" t="s">
        <v>167</v>
      </c>
      <c r="G47" s="163" t="s">
        <v>168</v>
      </c>
      <c r="H47" s="164">
        <v>691600</v>
      </c>
      <c r="I47" s="55">
        <v>691600</v>
      </c>
      <c r="J47" s="55">
        <v>172900</v>
      </c>
      <c r="K47" s="163"/>
      <c r="L47" s="55">
        <v>518700</v>
      </c>
      <c r="M47" s="163"/>
      <c r="N47" s="55"/>
      <c r="O47" s="55"/>
      <c r="P47" s="163"/>
      <c r="Q47" s="55"/>
      <c r="R47" s="55"/>
      <c r="S47" s="55"/>
      <c r="T47" s="55"/>
      <c r="U47" s="55"/>
      <c r="V47" s="55"/>
      <c r="W47" s="55"/>
    </row>
    <row r="48" ht="20.25" customHeight="1" spans="1:23">
      <c r="A48" s="163" t="str">
        <f t="shared" si="0"/>
        <v>       玉溪市卫生健康委员会</v>
      </c>
      <c r="B48" s="163" t="s">
        <v>234</v>
      </c>
      <c r="C48" s="163" t="s">
        <v>235</v>
      </c>
      <c r="D48" s="163" t="s">
        <v>85</v>
      </c>
      <c r="E48" s="163" t="s">
        <v>159</v>
      </c>
      <c r="F48" s="163" t="s">
        <v>236</v>
      </c>
      <c r="G48" s="163" t="s">
        <v>198</v>
      </c>
      <c r="H48" s="164">
        <v>480000</v>
      </c>
      <c r="I48" s="55">
        <v>480000</v>
      </c>
      <c r="J48" s="55"/>
      <c r="K48" s="163"/>
      <c r="L48" s="55">
        <v>480000</v>
      </c>
      <c r="M48" s="163"/>
      <c r="N48" s="55"/>
      <c r="O48" s="55"/>
      <c r="P48" s="163"/>
      <c r="Q48" s="55"/>
      <c r="R48" s="55"/>
      <c r="S48" s="55"/>
      <c r="T48" s="55"/>
      <c r="U48" s="55"/>
      <c r="V48" s="55"/>
      <c r="W48" s="55"/>
    </row>
    <row r="49" ht="20.25" customHeight="1" spans="1:23">
      <c r="A49" s="163" t="str">
        <f t="shared" si="0"/>
        <v>       玉溪市卫生健康委员会</v>
      </c>
      <c r="B49" s="163" t="s">
        <v>237</v>
      </c>
      <c r="C49" s="163" t="s">
        <v>238</v>
      </c>
      <c r="D49" s="163" t="s">
        <v>82</v>
      </c>
      <c r="E49" s="163" t="s">
        <v>239</v>
      </c>
      <c r="F49" s="163" t="s">
        <v>240</v>
      </c>
      <c r="G49" s="163" t="s">
        <v>241</v>
      </c>
      <c r="H49" s="164">
        <v>350000</v>
      </c>
      <c r="I49" s="55">
        <v>350000</v>
      </c>
      <c r="J49" s="55"/>
      <c r="K49" s="163"/>
      <c r="L49" s="55">
        <v>350000</v>
      </c>
      <c r="M49" s="163"/>
      <c r="N49" s="55"/>
      <c r="O49" s="55"/>
      <c r="P49" s="163"/>
      <c r="Q49" s="55"/>
      <c r="R49" s="55"/>
      <c r="S49" s="55"/>
      <c r="T49" s="55"/>
      <c r="U49" s="55"/>
      <c r="V49" s="55"/>
      <c r="W49" s="55"/>
    </row>
    <row r="50" ht="20.25" customHeight="1" spans="1:23">
      <c r="A50" s="163" t="str">
        <f t="shared" si="0"/>
        <v>       玉溪市卫生健康委员会</v>
      </c>
      <c r="B50" s="163" t="s">
        <v>242</v>
      </c>
      <c r="C50" s="163" t="s">
        <v>243</v>
      </c>
      <c r="D50" s="163" t="s">
        <v>85</v>
      </c>
      <c r="E50" s="163" t="s">
        <v>159</v>
      </c>
      <c r="F50" s="163" t="s">
        <v>226</v>
      </c>
      <c r="G50" s="163" t="s">
        <v>227</v>
      </c>
      <c r="H50" s="164">
        <v>258000</v>
      </c>
      <c r="I50" s="55">
        <v>258000</v>
      </c>
      <c r="J50" s="55"/>
      <c r="K50" s="163"/>
      <c r="L50" s="55">
        <v>258000</v>
      </c>
      <c r="M50" s="163"/>
      <c r="N50" s="55"/>
      <c r="O50" s="55"/>
      <c r="P50" s="163"/>
      <c r="Q50" s="55"/>
      <c r="R50" s="55"/>
      <c r="S50" s="55"/>
      <c r="T50" s="55"/>
      <c r="U50" s="55"/>
      <c r="V50" s="55"/>
      <c r="W50" s="55"/>
    </row>
    <row r="51" ht="20.25" customHeight="1" spans="1:23">
      <c r="A51" s="163" t="str">
        <f t="shared" si="0"/>
        <v>       玉溪市卫生健康委员会</v>
      </c>
      <c r="B51" s="163" t="s">
        <v>244</v>
      </c>
      <c r="C51" s="163" t="s">
        <v>245</v>
      </c>
      <c r="D51" s="163" t="s">
        <v>85</v>
      </c>
      <c r="E51" s="163" t="s">
        <v>159</v>
      </c>
      <c r="F51" s="163" t="s">
        <v>199</v>
      </c>
      <c r="G51" s="163" t="s">
        <v>200</v>
      </c>
      <c r="H51" s="164">
        <v>170378</v>
      </c>
      <c r="I51" s="55">
        <v>170378</v>
      </c>
      <c r="J51" s="55"/>
      <c r="K51" s="163"/>
      <c r="L51" s="55">
        <v>170378</v>
      </c>
      <c r="M51" s="163"/>
      <c r="N51" s="55"/>
      <c r="O51" s="55"/>
      <c r="P51" s="163"/>
      <c r="Q51" s="55"/>
      <c r="R51" s="55"/>
      <c r="S51" s="55"/>
      <c r="T51" s="55"/>
      <c r="U51" s="55"/>
      <c r="V51" s="55"/>
      <c r="W51" s="55"/>
    </row>
    <row r="52" ht="20.25" customHeight="1" spans="1:23">
      <c r="A52" s="163" t="str">
        <f t="shared" si="0"/>
        <v>       玉溪市卫生健康委员会</v>
      </c>
      <c r="B52" s="163" t="s">
        <v>246</v>
      </c>
      <c r="C52" s="163" t="s">
        <v>247</v>
      </c>
      <c r="D52" s="163" t="s">
        <v>86</v>
      </c>
      <c r="E52" s="163" t="s">
        <v>248</v>
      </c>
      <c r="F52" s="163" t="s">
        <v>216</v>
      </c>
      <c r="G52" s="163" t="s">
        <v>217</v>
      </c>
      <c r="H52" s="164">
        <v>90000</v>
      </c>
      <c r="I52" s="55">
        <v>90000</v>
      </c>
      <c r="J52" s="55"/>
      <c r="K52" s="163"/>
      <c r="L52" s="55">
        <v>90000</v>
      </c>
      <c r="M52" s="163"/>
      <c r="N52" s="55"/>
      <c r="O52" s="55"/>
      <c r="P52" s="163"/>
      <c r="Q52" s="55"/>
      <c r="R52" s="55"/>
      <c r="S52" s="55"/>
      <c r="T52" s="55"/>
      <c r="U52" s="55"/>
      <c r="V52" s="55"/>
      <c r="W52" s="55"/>
    </row>
    <row r="53" ht="20.25" customHeight="1" spans="1:23">
      <c r="A53" s="163" t="str">
        <f t="shared" si="0"/>
        <v>       玉溪市卫生健康委员会</v>
      </c>
      <c r="B53" s="163" t="s">
        <v>246</v>
      </c>
      <c r="C53" s="163" t="s">
        <v>247</v>
      </c>
      <c r="D53" s="163" t="s">
        <v>86</v>
      </c>
      <c r="E53" s="163" t="s">
        <v>248</v>
      </c>
      <c r="F53" s="163" t="s">
        <v>249</v>
      </c>
      <c r="G53" s="163" t="s">
        <v>250</v>
      </c>
      <c r="H53" s="164">
        <v>13500</v>
      </c>
      <c r="I53" s="55">
        <v>13500</v>
      </c>
      <c r="J53" s="55"/>
      <c r="K53" s="163"/>
      <c r="L53" s="55">
        <v>13500</v>
      </c>
      <c r="M53" s="163"/>
      <c r="N53" s="55"/>
      <c r="O53" s="55"/>
      <c r="P53" s="163"/>
      <c r="Q53" s="55"/>
      <c r="R53" s="55"/>
      <c r="S53" s="55"/>
      <c r="T53" s="55"/>
      <c r="U53" s="55"/>
      <c r="V53" s="55"/>
      <c r="W53" s="55"/>
    </row>
    <row r="54" ht="20.25" customHeight="1" spans="1:23">
      <c r="A54" s="163" t="str">
        <f t="shared" si="0"/>
        <v>       玉溪市卫生健康委员会</v>
      </c>
      <c r="B54" s="163" t="s">
        <v>246</v>
      </c>
      <c r="C54" s="163" t="s">
        <v>247</v>
      </c>
      <c r="D54" s="163" t="s">
        <v>86</v>
      </c>
      <c r="E54" s="163" t="s">
        <v>248</v>
      </c>
      <c r="F54" s="163" t="s">
        <v>251</v>
      </c>
      <c r="G54" s="163" t="s">
        <v>252</v>
      </c>
      <c r="H54" s="164">
        <v>13500</v>
      </c>
      <c r="I54" s="55">
        <v>13500</v>
      </c>
      <c r="J54" s="55"/>
      <c r="K54" s="163"/>
      <c r="L54" s="55">
        <v>13500</v>
      </c>
      <c r="M54" s="163"/>
      <c r="N54" s="55"/>
      <c r="O54" s="55"/>
      <c r="P54" s="163"/>
      <c r="Q54" s="55"/>
      <c r="R54" s="55"/>
      <c r="S54" s="55"/>
      <c r="T54" s="55"/>
      <c r="U54" s="55"/>
      <c r="V54" s="55"/>
      <c r="W54" s="55"/>
    </row>
    <row r="55" ht="20.25" customHeight="1" spans="1:23">
      <c r="A55" s="163" t="str">
        <f t="shared" si="0"/>
        <v>       玉溪市卫生健康委员会</v>
      </c>
      <c r="B55" s="163" t="s">
        <v>246</v>
      </c>
      <c r="C55" s="163" t="s">
        <v>247</v>
      </c>
      <c r="D55" s="163" t="s">
        <v>86</v>
      </c>
      <c r="E55" s="163" t="s">
        <v>248</v>
      </c>
      <c r="F55" s="163" t="s">
        <v>253</v>
      </c>
      <c r="G55" s="163" t="s">
        <v>254</v>
      </c>
      <c r="H55" s="164">
        <v>9000</v>
      </c>
      <c r="I55" s="55">
        <v>9000</v>
      </c>
      <c r="J55" s="55"/>
      <c r="K55" s="163"/>
      <c r="L55" s="55">
        <v>9000</v>
      </c>
      <c r="M55" s="163"/>
      <c r="N55" s="55"/>
      <c r="O55" s="55"/>
      <c r="P55" s="163"/>
      <c r="Q55" s="55"/>
      <c r="R55" s="55"/>
      <c r="S55" s="55"/>
      <c r="T55" s="55"/>
      <c r="U55" s="55"/>
      <c r="V55" s="55"/>
      <c r="W55" s="55"/>
    </row>
    <row r="56" ht="20.25" customHeight="1" spans="1:23">
      <c r="A56" s="163" t="str">
        <f t="shared" si="0"/>
        <v>       玉溪市卫生健康委员会</v>
      </c>
      <c r="B56" s="163" t="s">
        <v>246</v>
      </c>
      <c r="C56" s="163" t="s">
        <v>247</v>
      </c>
      <c r="D56" s="163" t="s">
        <v>86</v>
      </c>
      <c r="E56" s="163" t="s">
        <v>248</v>
      </c>
      <c r="F56" s="163" t="s">
        <v>220</v>
      </c>
      <c r="G56" s="163" t="s">
        <v>221</v>
      </c>
      <c r="H56" s="164">
        <v>265942</v>
      </c>
      <c r="I56" s="55">
        <v>265942</v>
      </c>
      <c r="J56" s="55"/>
      <c r="K56" s="163"/>
      <c r="L56" s="55">
        <v>265942</v>
      </c>
      <c r="M56" s="163"/>
      <c r="N56" s="55"/>
      <c r="O56" s="55"/>
      <c r="P56" s="163"/>
      <c r="Q56" s="55"/>
      <c r="R56" s="55"/>
      <c r="S56" s="55"/>
      <c r="T56" s="55"/>
      <c r="U56" s="55"/>
      <c r="V56" s="55"/>
      <c r="W56" s="55"/>
    </row>
    <row r="57" ht="20.25" customHeight="1" spans="1:23">
      <c r="A57" s="163" t="str">
        <f t="shared" si="0"/>
        <v>       玉溪市卫生健康委员会</v>
      </c>
      <c r="B57" s="163" t="s">
        <v>246</v>
      </c>
      <c r="C57" s="163" t="s">
        <v>247</v>
      </c>
      <c r="D57" s="163" t="s">
        <v>86</v>
      </c>
      <c r="E57" s="163" t="s">
        <v>248</v>
      </c>
      <c r="F57" s="163" t="s">
        <v>255</v>
      </c>
      <c r="G57" s="163" t="s">
        <v>256</v>
      </c>
      <c r="H57" s="164">
        <v>27000</v>
      </c>
      <c r="I57" s="55">
        <v>27000</v>
      </c>
      <c r="J57" s="55"/>
      <c r="K57" s="163"/>
      <c r="L57" s="55">
        <v>27000</v>
      </c>
      <c r="M57" s="163"/>
      <c r="N57" s="55"/>
      <c r="O57" s="55"/>
      <c r="P57" s="163"/>
      <c r="Q57" s="55"/>
      <c r="R57" s="55"/>
      <c r="S57" s="55"/>
      <c r="T57" s="55"/>
      <c r="U57" s="55"/>
      <c r="V57" s="55"/>
      <c r="W57" s="55"/>
    </row>
    <row r="58" ht="20.25" customHeight="1" spans="1:23">
      <c r="A58" s="163" t="str">
        <f t="shared" si="0"/>
        <v>       玉溪市卫生健康委员会</v>
      </c>
      <c r="B58" s="163" t="s">
        <v>246</v>
      </c>
      <c r="C58" s="163" t="s">
        <v>247</v>
      </c>
      <c r="D58" s="163" t="s">
        <v>86</v>
      </c>
      <c r="E58" s="163" t="s">
        <v>248</v>
      </c>
      <c r="F58" s="163" t="s">
        <v>222</v>
      </c>
      <c r="G58" s="163" t="s">
        <v>223</v>
      </c>
      <c r="H58" s="164">
        <v>30000</v>
      </c>
      <c r="I58" s="55">
        <v>30000</v>
      </c>
      <c r="J58" s="55"/>
      <c r="K58" s="163"/>
      <c r="L58" s="55">
        <v>30000</v>
      </c>
      <c r="M58" s="163"/>
      <c r="N58" s="55"/>
      <c r="O58" s="55"/>
      <c r="P58" s="163"/>
      <c r="Q58" s="55"/>
      <c r="R58" s="55"/>
      <c r="S58" s="55"/>
      <c r="T58" s="55"/>
      <c r="U58" s="55"/>
      <c r="V58" s="55"/>
      <c r="W58" s="55"/>
    </row>
    <row r="59" ht="20.25" customHeight="1" spans="1:23">
      <c r="A59" s="163" t="str">
        <f t="shared" si="0"/>
        <v>       玉溪市卫生健康委员会</v>
      </c>
      <c r="B59" s="163" t="s">
        <v>246</v>
      </c>
      <c r="C59" s="163" t="s">
        <v>247</v>
      </c>
      <c r="D59" s="163" t="s">
        <v>86</v>
      </c>
      <c r="E59" s="163" t="s">
        <v>248</v>
      </c>
      <c r="F59" s="163" t="s">
        <v>257</v>
      </c>
      <c r="G59" s="163" t="s">
        <v>258</v>
      </c>
      <c r="H59" s="164">
        <v>150000</v>
      </c>
      <c r="I59" s="55">
        <v>150000</v>
      </c>
      <c r="J59" s="55"/>
      <c r="K59" s="163"/>
      <c r="L59" s="55">
        <v>150000</v>
      </c>
      <c r="M59" s="163"/>
      <c r="N59" s="55"/>
      <c r="O59" s="55"/>
      <c r="P59" s="163"/>
      <c r="Q59" s="55"/>
      <c r="R59" s="55"/>
      <c r="S59" s="55"/>
      <c r="T59" s="55"/>
      <c r="U59" s="55"/>
      <c r="V59" s="55"/>
      <c r="W59" s="55"/>
    </row>
    <row r="60" ht="20.25" customHeight="1" spans="1:23">
      <c r="A60" s="163" t="str">
        <f t="shared" si="0"/>
        <v>       玉溪市卫生健康委员会</v>
      </c>
      <c r="B60" s="163" t="s">
        <v>246</v>
      </c>
      <c r="C60" s="163" t="s">
        <v>247</v>
      </c>
      <c r="D60" s="163" t="s">
        <v>86</v>
      </c>
      <c r="E60" s="163" t="s">
        <v>248</v>
      </c>
      <c r="F60" s="163" t="s">
        <v>224</v>
      </c>
      <c r="G60" s="163" t="s">
        <v>225</v>
      </c>
      <c r="H60" s="164">
        <v>15000</v>
      </c>
      <c r="I60" s="55">
        <v>15000</v>
      </c>
      <c r="J60" s="55"/>
      <c r="K60" s="163"/>
      <c r="L60" s="55">
        <v>15000</v>
      </c>
      <c r="M60" s="163"/>
      <c r="N60" s="55"/>
      <c r="O60" s="55"/>
      <c r="P60" s="163"/>
      <c r="Q60" s="55"/>
      <c r="R60" s="55"/>
      <c r="S60" s="55"/>
      <c r="T60" s="55"/>
      <c r="U60" s="55"/>
      <c r="V60" s="55"/>
      <c r="W60" s="55"/>
    </row>
    <row r="61" ht="20.25" customHeight="1" spans="1:23">
      <c r="A61" s="163" t="str">
        <f t="shared" si="0"/>
        <v>       玉溪市卫生健康委员会</v>
      </c>
      <c r="B61" s="163" t="s">
        <v>246</v>
      </c>
      <c r="C61" s="163" t="s">
        <v>247</v>
      </c>
      <c r="D61" s="163" t="s">
        <v>86</v>
      </c>
      <c r="E61" s="163" t="s">
        <v>248</v>
      </c>
      <c r="F61" s="163" t="s">
        <v>226</v>
      </c>
      <c r="G61" s="163" t="s">
        <v>227</v>
      </c>
      <c r="H61" s="164">
        <v>81000</v>
      </c>
      <c r="I61" s="55">
        <v>81000</v>
      </c>
      <c r="J61" s="55"/>
      <c r="K61" s="163"/>
      <c r="L61" s="55">
        <v>81000</v>
      </c>
      <c r="M61" s="163"/>
      <c r="N61" s="55"/>
      <c r="O61" s="55"/>
      <c r="P61" s="163"/>
      <c r="Q61" s="55"/>
      <c r="R61" s="55"/>
      <c r="S61" s="55"/>
      <c r="T61" s="55"/>
      <c r="U61" s="55"/>
      <c r="V61" s="55"/>
      <c r="W61" s="55"/>
    </row>
    <row r="62" ht="20.25" customHeight="1" spans="1:23">
      <c r="A62" s="163" t="str">
        <f t="shared" si="0"/>
        <v>       玉溪市卫生健康委员会</v>
      </c>
      <c r="B62" s="163" t="s">
        <v>246</v>
      </c>
      <c r="C62" s="163" t="s">
        <v>247</v>
      </c>
      <c r="D62" s="163" t="s">
        <v>86</v>
      </c>
      <c r="E62" s="163" t="s">
        <v>248</v>
      </c>
      <c r="F62" s="163" t="s">
        <v>207</v>
      </c>
      <c r="G62" s="163" t="s">
        <v>208</v>
      </c>
      <c r="H62" s="164">
        <v>232000</v>
      </c>
      <c r="I62" s="55">
        <v>232000</v>
      </c>
      <c r="J62" s="55"/>
      <c r="K62" s="163"/>
      <c r="L62" s="55">
        <v>232000</v>
      </c>
      <c r="M62" s="163"/>
      <c r="N62" s="55"/>
      <c r="O62" s="55"/>
      <c r="P62" s="163"/>
      <c r="Q62" s="55"/>
      <c r="R62" s="55"/>
      <c r="S62" s="55"/>
      <c r="T62" s="55"/>
      <c r="U62" s="55"/>
      <c r="V62" s="55"/>
      <c r="W62" s="55"/>
    </row>
    <row r="63" ht="20.25" customHeight="1" spans="1:23">
      <c r="A63" s="163" t="str">
        <f t="shared" si="0"/>
        <v>       玉溪市卫生健康委员会</v>
      </c>
      <c r="B63" s="163" t="s">
        <v>246</v>
      </c>
      <c r="C63" s="163" t="s">
        <v>247</v>
      </c>
      <c r="D63" s="163" t="s">
        <v>86</v>
      </c>
      <c r="E63" s="163" t="s">
        <v>248</v>
      </c>
      <c r="F63" s="163" t="s">
        <v>214</v>
      </c>
      <c r="G63" s="163" t="s">
        <v>215</v>
      </c>
      <c r="H63" s="164">
        <v>13000</v>
      </c>
      <c r="I63" s="55">
        <v>13000</v>
      </c>
      <c r="J63" s="55"/>
      <c r="K63" s="163"/>
      <c r="L63" s="55">
        <v>13000</v>
      </c>
      <c r="M63" s="163"/>
      <c r="N63" s="55"/>
      <c r="O63" s="55"/>
      <c r="P63" s="163"/>
      <c r="Q63" s="55"/>
      <c r="R63" s="55"/>
      <c r="S63" s="55"/>
      <c r="T63" s="55"/>
      <c r="U63" s="55"/>
      <c r="V63" s="55"/>
      <c r="W63" s="55"/>
    </row>
    <row r="64" ht="20.25" customHeight="1" spans="1:23">
      <c r="A64" s="163" t="str">
        <f t="shared" si="0"/>
        <v>       玉溪市卫生健康委员会</v>
      </c>
      <c r="B64" s="163" t="s">
        <v>259</v>
      </c>
      <c r="C64" s="163" t="s">
        <v>260</v>
      </c>
      <c r="D64" s="163" t="s">
        <v>86</v>
      </c>
      <c r="E64" s="163" t="s">
        <v>248</v>
      </c>
      <c r="F64" s="163" t="s">
        <v>203</v>
      </c>
      <c r="G64" s="163" t="s">
        <v>204</v>
      </c>
      <c r="H64" s="164">
        <v>36000</v>
      </c>
      <c r="I64" s="55">
        <v>36000</v>
      </c>
      <c r="J64" s="55"/>
      <c r="K64" s="163"/>
      <c r="L64" s="55">
        <v>36000</v>
      </c>
      <c r="M64" s="163"/>
      <c r="N64" s="55"/>
      <c r="O64" s="55"/>
      <c r="P64" s="163"/>
      <c r="Q64" s="55"/>
      <c r="R64" s="55"/>
      <c r="S64" s="55"/>
      <c r="T64" s="55"/>
      <c r="U64" s="55"/>
      <c r="V64" s="55"/>
      <c r="W64" s="55"/>
    </row>
    <row r="65" ht="20.25" customHeight="1" spans="1:23">
      <c r="A65" s="163" t="str">
        <f t="shared" si="0"/>
        <v>       玉溪市卫生健康委员会</v>
      </c>
      <c r="B65" s="163" t="s">
        <v>261</v>
      </c>
      <c r="C65" s="163" t="s">
        <v>262</v>
      </c>
      <c r="D65" s="163" t="s">
        <v>86</v>
      </c>
      <c r="E65" s="163" t="s">
        <v>248</v>
      </c>
      <c r="F65" s="163" t="s">
        <v>231</v>
      </c>
      <c r="G65" s="163" t="s">
        <v>134</v>
      </c>
      <c r="H65" s="164">
        <v>20000</v>
      </c>
      <c r="I65" s="55">
        <v>20000</v>
      </c>
      <c r="J65" s="55"/>
      <c r="K65" s="163"/>
      <c r="L65" s="55">
        <v>20000</v>
      </c>
      <c r="M65" s="163"/>
      <c r="N65" s="55"/>
      <c r="O65" s="55"/>
      <c r="P65" s="163"/>
      <c r="Q65" s="55"/>
      <c r="R65" s="55"/>
      <c r="S65" s="55"/>
      <c r="T65" s="55"/>
      <c r="U65" s="55"/>
      <c r="V65" s="55"/>
      <c r="W65" s="55"/>
    </row>
    <row r="66" ht="24" customHeight="1" spans="1:23">
      <c r="A66" s="163" t="str">
        <f t="shared" si="0"/>
        <v>       玉溪市卫生健康委员会</v>
      </c>
      <c r="B66" s="163" t="s">
        <v>263</v>
      </c>
      <c r="C66" s="163" t="s">
        <v>264</v>
      </c>
      <c r="D66" s="163" t="s">
        <v>87</v>
      </c>
      <c r="E66" s="163" t="s">
        <v>169</v>
      </c>
      <c r="F66" s="163" t="s">
        <v>167</v>
      </c>
      <c r="G66" s="163" t="s">
        <v>168</v>
      </c>
      <c r="H66" s="164">
        <v>350000</v>
      </c>
      <c r="I66" s="55">
        <v>350000</v>
      </c>
      <c r="J66" s="55"/>
      <c r="K66" s="163"/>
      <c r="L66" s="55">
        <v>350000</v>
      </c>
      <c r="M66" s="163"/>
      <c r="N66" s="55"/>
      <c r="O66" s="55"/>
      <c r="P66" s="163"/>
      <c r="Q66" s="55"/>
      <c r="R66" s="55"/>
      <c r="S66" s="55"/>
      <c r="T66" s="55"/>
      <c r="U66" s="55"/>
      <c r="V66" s="55"/>
      <c r="W66" s="55"/>
    </row>
    <row r="67" ht="20.25" customHeight="1" spans="1:23">
      <c r="A67" s="163" t="str">
        <f t="shared" si="0"/>
        <v>       玉溪市卫生健康委员会</v>
      </c>
      <c r="B67" s="163" t="s">
        <v>265</v>
      </c>
      <c r="C67" s="163" t="s">
        <v>266</v>
      </c>
      <c r="D67" s="163" t="s">
        <v>85</v>
      </c>
      <c r="E67" s="163" t="s">
        <v>159</v>
      </c>
      <c r="F67" s="163" t="s">
        <v>267</v>
      </c>
      <c r="G67" s="163" t="s">
        <v>266</v>
      </c>
      <c r="H67" s="164">
        <v>198000</v>
      </c>
      <c r="I67" s="55">
        <v>198000</v>
      </c>
      <c r="J67" s="55"/>
      <c r="K67" s="163"/>
      <c r="L67" s="55">
        <v>198000</v>
      </c>
      <c r="M67" s="163"/>
      <c r="N67" s="55"/>
      <c r="O67" s="55"/>
      <c r="P67" s="163"/>
      <c r="Q67" s="55"/>
      <c r="R67" s="55"/>
      <c r="S67" s="55"/>
      <c r="T67" s="55"/>
      <c r="U67" s="55"/>
      <c r="V67" s="55"/>
      <c r="W67" s="55"/>
    </row>
    <row r="68" ht="20.25" customHeight="1" spans="1:23">
      <c r="A68" s="163" t="str">
        <f t="shared" si="0"/>
        <v>       玉溪市卫生健康委员会</v>
      </c>
      <c r="B68" s="163" t="s">
        <v>268</v>
      </c>
      <c r="C68" s="163" t="s">
        <v>269</v>
      </c>
      <c r="D68" s="163" t="s">
        <v>99</v>
      </c>
      <c r="E68" s="163" t="s">
        <v>177</v>
      </c>
      <c r="F68" s="163" t="s">
        <v>180</v>
      </c>
      <c r="G68" s="163" t="s">
        <v>181</v>
      </c>
      <c r="H68" s="164">
        <v>3000</v>
      </c>
      <c r="I68" s="55">
        <v>3000</v>
      </c>
      <c r="J68" s="55"/>
      <c r="K68" s="163"/>
      <c r="L68" s="55">
        <v>3000</v>
      </c>
      <c r="M68" s="163"/>
      <c r="N68" s="55"/>
      <c r="O68" s="55"/>
      <c r="P68" s="163"/>
      <c r="Q68" s="55"/>
      <c r="R68" s="55"/>
      <c r="S68" s="55"/>
      <c r="T68" s="55"/>
      <c r="U68" s="55"/>
      <c r="V68" s="55"/>
      <c r="W68" s="55"/>
    </row>
    <row r="69" ht="20.25" customHeight="1" spans="1:23">
      <c r="A69" s="167" t="s">
        <v>30</v>
      </c>
      <c r="B69" s="167"/>
      <c r="C69" s="167"/>
      <c r="D69" s="167"/>
      <c r="E69" s="167"/>
      <c r="F69" s="167"/>
      <c r="G69" s="167"/>
      <c r="H69" s="55">
        <v>20865117.6</v>
      </c>
      <c r="I69" s="55">
        <v>20865117.6</v>
      </c>
      <c r="J69" s="55">
        <v>4247531.75</v>
      </c>
      <c r="K69" s="55"/>
      <c r="L69" s="55">
        <v>16617585.85</v>
      </c>
      <c r="M69" s="55"/>
      <c r="N69" s="55"/>
      <c r="O69" s="55"/>
      <c r="P69" s="55"/>
      <c r="Q69" s="55"/>
      <c r="R69" s="55"/>
      <c r="S69" s="55"/>
      <c r="T69" s="55"/>
      <c r="U69" s="55"/>
      <c r="V69" s="55"/>
      <c r="W69" s="55"/>
    </row>
  </sheetData>
  <autoFilter ref="A7:W69">
    <extLst/>
  </autoFilter>
  <mergeCells count="17">
    <mergeCell ref="A1:W1"/>
    <mergeCell ref="A2:W2"/>
    <mergeCell ref="A3:V3"/>
    <mergeCell ref="H4:W4"/>
    <mergeCell ref="I5:M5"/>
    <mergeCell ref="N5:P5"/>
    <mergeCell ref="R5:W5"/>
    <mergeCell ref="A69:G69"/>
    <mergeCell ref="A4:A6"/>
    <mergeCell ref="B4:B6"/>
    <mergeCell ref="C4:C6"/>
    <mergeCell ref="D4:D6"/>
    <mergeCell ref="E4:E6"/>
    <mergeCell ref="F4:F6"/>
    <mergeCell ref="G4:G6"/>
    <mergeCell ref="H5:H6"/>
    <mergeCell ref="Q5:Q6"/>
  </mergeCells>
  <printOptions horizontalCentered="1"/>
  <pageMargins left="0.751388888888889" right="0.751388888888889" top="1" bottom="1" header="0.5" footer="0.5"/>
  <pageSetup paperSize="9" scale="31" pageOrder="overThenDown"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5"/>
  <sheetViews>
    <sheetView showZeros="0" topLeftCell="H1" workbookViewId="0">
      <selection activeCell="Q9" sqref="Q9"/>
    </sheetView>
  </sheetViews>
  <sheetFormatPr defaultColWidth="9.14166666666667" defaultRowHeight="14.25" customHeight="1"/>
  <cols>
    <col min="1" max="1" width="14.575" customWidth="1"/>
    <col min="2" max="2" width="12.375" customWidth="1"/>
    <col min="3" max="3" width="31.3166666666667" customWidth="1"/>
    <col min="4" max="4" width="11.125" customWidth="1"/>
    <col min="5" max="5" width="10.25" customWidth="1"/>
    <col min="6" max="6" width="14.875" customWidth="1"/>
    <col min="7" max="7" width="7.625" customWidth="1"/>
    <col min="8" max="8" width="8.25" customWidth="1"/>
    <col min="9" max="11" width="14.175" customWidth="1"/>
    <col min="12" max="13" width="9.625" customWidth="1"/>
    <col min="14" max="14" width="14.175" customWidth="1"/>
    <col min="15" max="23" width="8.375" customWidth="1"/>
  </cols>
  <sheetData>
    <row r="1" ht="13.5" customHeight="1" spans="2:23">
      <c r="B1" s="128"/>
      <c r="E1" s="138"/>
      <c r="F1" s="138"/>
      <c r="G1" s="138"/>
      <c r="H1" s="138"/>
      <c r="K1" s="128"/>
      <c r="N1" s="128"/>
      <c r="O1" s="128"/>
      <c r="P1" s="128"/>
      <c r="U1" s="150"/>
      <c r="W1" s="129" t="s">
        <v>270</v>
      </c>
    </row>
    <row r="2" ht="27.75" customHeight="1" spans="1:23">
      <c r="A2" s="24" t="s">
        <v>271</v>
      </c>
      <c r="B2" s="24"/>
      <c r="C2" s="24"/>
      <c r="D2" s="24"/>
      <c r="E2" s="24"/>
      <c r="F2" s="24"/>
      <c r="G2" s="24"/>
      <c r="H2" s="24"/>
      <c r="I2" s="24"/>
      <c r="J2" s="24"/>
      <c r="K2" s="24"/>
      <c r="L2" s="24"/>
      <c r="M2" s="24"/>
      <c r="N2" s="24"/>
      <c r="O2" s="24"/>
      <c r="P2" s="24"/>
      <c r="Q2" s="24"/>
      <c r="R2" s="24"/>
      <c r="S2" s="24"/>
      <c r="T2" s="24"/>
      <c r="U2" s="24"/>
      <c r="V2" s="24"/>
      <c r="W2" s="24"/>
    </row>
    <row r="3" ht="13.5" customHeight="1" spans="1:23">
      <c r="A3" s="5" t="str">
        <f>"单位名称："&amp;"玉溪市卫生健康委员会"</f>
        <v>单位名称：玉溪市卫生健康委员会</v>
      </c>
      <c r="B3" s="139" t="str">
        <f>"单位名称："&amp;"玉溪市卫生健康委员会"</f>
        <v>单位名称：玉溪市卫生健康委员会</v>
      </c>
      <c r="C3" s="139"/>
      <c r="D3" s="139"/>
      <c r="E3" s="139"/>
      <c r="F3" s="139"/>
      <c r="G3" s="139"/>
      <c r="H3" s="139"/>
      <c r="I3" s="139"/>
      <c r="J3" s="7"/>
      <c r="K3" s="7"/>
      <c r="L3" s="7"/>
      <c r="M3" s="7"/>
      <c r="N3" s="7"/>
      <c r="O3" s="7"/>
      <c r="P3" s="7"/>
      <c r="Q3" s="7"/>
      <c r="U3" s="150"/>
      <c r="W3" s="132" t="s">
        <v>2</v>
      </c>
    </row>
    <row r="4" ht="21.75" customHeight="1" spans="1:23">
      <c r="A4" s="140" t="s">
        <v>272</v>
      </c>
      <c r="B4" s="140" t="s">
        <v>139</v>
      </c>
      <c r="C4" s="140" t="s">
        <v>140</v>
      </c>
      <c r="D4" s="140" t="s">
        <v>273</v>
      </c>
      <c r="E4" s="141" t="s">
        <v>141</v>
      </c>
      <c r="F4" s="141" t="s">
        <v>142</v>
      </c>
      <c r="G4" s="141" t="s">
        <v>143</v>
      </c>
      <c r="H4" s="141" t="s">
        <v>144</v>
      </c>
      <c r="I4" s="148" t="s">
        <v>30</v>
      </c>
      <c r="J4" s="148" t="s">
        <v>274</v>
      </c>
      <c r="K4" s="148"/>
      <c r="L4" s="148"/>
      <c r="M4" s="148"/>
      <c r="N4" s="148" t="s">
        <v>146</v>
      </c>
      <c r="O4" s="148"/>
      <c r="P4" s="148"/>
      <c r="Q4" s="141" t="s">
        <v>36</v>
      </c>
      <c r="R4" s="151" t="s">
        <v>275</v>
      </c>
      <c r="S4" s="152"/>
      <c r="T4" s="152"/>
      <c r="U4" s="152"/>
      <c r="V4" s="152"/>
      <c r="W4" s="153"/>
    </row>
    <row r="5" ht="21.75" customHeight="1" spans="1:23">
      <c r="A5" s="142"/>
      <c r="B5" s="142"/>
      <c r="C5" s="142"/>
      <c r="D5" s="142"/>
      <c r="E5" s="143"/>
      <c r="F5" s="143"/>
      <c r="G5" s="143"/>
      <c r="H5" s="143"/>
      <c r="I5" s="148"/>
      <c r="J5" s="149" t="s">
        <v>33</v>
      </c>
      <c r="K5" s="149"/>
      <c r="L5" s="149" t="s">
        <v>34</v>
      </c>
      <c r="M5" s="149" t="s">
        <v>35</v>
      </c>
      <c r="N5" s="141" t="s">
        <v>33</v>
      </c>
      <c r="O5" s="141" t="s">
        <v>34</v>
      </c>
      <c r="P5" s="141" t="s">
        <v>35</v>
      </c>
      <c r="Q5" s="143"/>
      <c r="R5" s="141" t="s">
        <v>32</v>
      </c>
      <c r="S5" s="141" t="s">
        <v>39</v>
      </c>
      <c r="T5" s="141" t="s">
        <v>152</v>
      </c>
      <c r="U5" s="141" t="s">
        <v>41</v>
      </c>
      <c r="V5" s="141" t="s">
        <v>42</v>
      </c>
      <c r="W5" s="141" t="s">
        <v>43</v>
      </c>
    </row>
    <row r="6" ht="40.5" customHeight="1" spans="1:23">
      <c r="A6" s="144"/>
      <c r="B6" s="144"/>
      <c r="C6" s="144"/>
      <c r="D6" s="144"/>
      <c r="E6" s="145"/>
      <c r="F6" s="145"/>
      <c r="G6" s="145"/>
      <c r="H6" s="145"/>
      <c r="I6" s="148"/>
      <c r="J6" s="149" t="s">
        <v>32</v>
      </c>
      <c r="K6" s="149" t="s">
        <v>276</v>
      </c>
      <c r="L6" s="149"/>
      <c r="M6" s="149"/>
      <c r="N6" s="145"/>
      <c r="O6" s="145"/>
      <c r="P6" s="145"/>
      <c r="Q6" s="145"/>
      <c r="R6" s="145"/>
      <c r="S6" s="145"/>
      <c r="T6" s="145"/>
      <c r="U6" s="154"/>
      <c r="V6" s="145"/>
      <c r="W6" s="145"/>
    </row>
    <row r="7" ht="15" customHeight="1" spans="1:23">
      <c r="A7" s="146">
        <v>1</v>
      </c>
      <c r="B7" s="146">
        <v>2</v>
      </c>
      <c r="C7" s="146">
        <v>3</v>
      </c>
      <c r="D7" s="146">
        <v>4</v>
      </c>
      <c r="E7" s="146">
        <v>5</v>
      </c>
      <c r="F7" s="146">
        <v>6</v>
      </c>
      <c r="G7" s="146">
        <v>7</v>
      </c>
      <c r="H7" s="146">
        <v>8</v>
      </c>
      <c r="I7" s="146">
        <v>9</v>
      </c>
      <c r="J7" s="146">
        <v>10</v>
      </c>
      <c r="K7" s="146">
        <v>11</v>
      </c>
      <c r="L7" s="146">
        <v>12</v>
      </c>
      <c r="M7" s="146">
        <v>13</v>
      </c>
      <c r="N7" s="146">
        <v>14</v>
      </c>
      <c r="O7" s="146">
        <v>15</v>
      </c>
      <c r="P7" s="146">
        <v>16</v>
      </c>
      <c r="Q7" s="146">
        <v>17</v>
      </c>
      <c r="R7" s="146">
        <v>18</v>
      </c>
      <c r="S7" s="146">
        <v>19</v>
      </c>
      <c r="T7" s="146">
        <v>20</v>
      </c>
      <c r="U7" s="146">
        <v>21</v>
      </c>
      <c r="V7" s="146">
        <v>22</v>
      </c>
      <c r="W7" s="146">
        <v>23</v>
      </c>
    </row>
    <row r="8" ht="32.9" customHeight="1" spans="1:23">
      <c r="A8" s="60"/>
      <c r="B8" s="147"/>
      <c r="C8" s="60" t="s">
        <v>277</v>
      </c>
      <c r="D8" s="60"/>
      <c r="E8" s="60"/>
      <c r="F8" s="60"/>
      <c r="G8" s="60"/>
      <c r="H8" s="60"/>
      <c r="I8" s="37">
        <v>142500</v>
      </c>
      <c r="J8" s="37">
        <v>142500</v>
      </c>
      <c r="K8" s="37">
        <v>142500</v>
      </c>
      <c r="L8" s="37"/>
      <c r="M8" s="37"/>
      <c r="N8" s="37"/>
      <c r="O8" s="37"/>
      <c r="P8" s="37"/>
      <c r="Q8" s="37"/>
      <c r="R8" s="37"/>
      <c r="S8" s="37"/>
      <c r="T8" s="37"/>
      <c r="U8" s="37"/>
      <c r="V8" s="37"/>
      <c r="W8" s="37"/>
    </row>
    <row r="9" ht="32.9" customHeight="1" spans="1:23">
      <c r="A9" s="60" t="s">
        <v>278</v>
      </c>
      <c r="B9" s="147" t="s">
        <v>279</v>
      </c>
      <c r="C9" s="60" t="s">
        <v>277</v>
      </c>
      <c r="D9" s="60" t="s">
        <v>64</v>
      </c>
      <c r="E9" s="60" t="s">
        <v>86</v>
      </c>
      <c r="F9" s="60" t="s">
        <v>248</v>
      </c>
      <c r="G9" s="60" t="s">
        <v>224</v>
      </c>
      <c r="H9" s="60" t="s">
        <v>225</v>
      </c>
      <c r="I9" s="37">
        <v>142500</v>
      </c>
      <c r="J9" s="37">
        <v>142500</v>
      </c>
      <c r="K9" s="37">
        <v>142500</v>
      </c>
      <c r="L9" s="37"/>
      <c r="M9" s="37"/>
      <c r="N9" s="37"/>
      <c r="O9" s="37"/>
      <c r="P9" s="37"/>
      <c r="Q9" s="37"/>
      <c r="R9" s="37"/>
      <c r="S9" s="37"/>
      <c r="T9" s="37"/>
      <c r="U9" s="37"/>
      <c r="V9" s="37"/>
      <c r="W9" s="37"/>
    </row>
    <row r="10" ht="32.9" customHeight="1" spans="1:23">
      <c r="A10" s="60"/>
      <c r="B10" s="60"/>
      <c r="C10" s="60" t="s">
        <v>280</v>
      </c>
      <c r="D10" s="60"/>
      <c r="E10" s="60"/>
      <c r="F10" s="60"/>
      <c r="G10" s="60"/>
      <c r="H10" s="60"/>
      <c r="I10" s="37">
        <v>15000</v>
      </c>
      <c r="J10" s="37">
        <v>15000</v>
      </c>
      <c r="K10" s="37">
        <v>15000</v>
      </c>
      <c r="L10" s="37"/>
      <c r="M10" s="37"/>
      <c r="N10" s="37"/>
      <c r="O10" s="37"/>
      <c r="P10" s="37"/>
      <c r="Q10" s="37"/>
      <c r="R10" s="37"/>
      <c r="S10" s="37"/>
      <c r="T10" s="37"/>
      <c r="U10" s="37"/>
      <c r="V10" s="37"/>
      <c r="W10" s="37"/>
    </row>
    <row r="11" ht="32.9" customHeight="1" spans="1:23">
      <c r="A11" s="60" t="s">
        <v>278</v>
      </c>
      <c r="B11" s="147" t="s">
        <v>281</v>
      </c>
      <c r="C11" s="60" t="s">
        <v>280</v>
      </c>
      <c r="D11" s="60" t="s">
        <v>64</v>
      </c>
      <c r="E11" s="60" t="s">
        <v>88</v>
      </c>
      <c r="F11" s="60" t="s">
        <v>282</v>
      </c>
      <c r="G11" s="60" t="s">
        <v>226</v>
      </c>
      <c r="H11" s="60" t="s">
        <v>227</v>
      </c>
      <c r="I11" s="37">
        <v>15000</v>
      </c>
      <c r="J11" s="37">
        <v>15000</v>
      </c>
      <c r="K11" s="37">
        <v>15000</v>
      </c>
      <c r="L11" s="37"/>
      <c r="M11" s="37"/>
      <c r="N11" s="37"/>
      <c r="O11" s="37"/>
      <c r="P11" s="37"/>
      <c r="Q11" s="37"/>
      <c r="R11" s="37"/>
      <c r="S11" s="37"/>
      <c r="T11" s="37"/>
      <c r="U11" s="37"/>
      <c r="V11" s="37"/>
      <c r="W11" s="37"/>
    </row>
    <row r="12" ht="32.9" customHeight="1" spans="1:23">
      <c r="A12" s="60"/>
      <c r="B12" s="60"/>
      <c r="C12" s="60" t="s">
        <v>283</v>
      </c>
      <c r="D12" s="60"/>
      <c r="E12" s="60"/>
      <c r="F12" s="60"/>
      <c r="G12" s="60"/>
      <c r="H12" s="60"/>
      <c r="I12" s="37">
        <v>2975200</v>
      </c>
      <c r="J12" s="37">
        <v>2975200</v>
      </c>
      <c r="K12" s="37">
        <v>2975200</v>
      </c>
      <c r="L12" s="37"/>
      <c r="M12" s="37"/>
      <c r="N12" s="37"/>
      <c r="O12" s="37"/>
      <c r="P12" s="37"/>
      <c r="Q12" s="37"/>
      <c r="R12" s="37"/>
      <c r="S12" s="37"/>
      <c r="T12" s="37"/>
      <c r="U12" s="37"/>
      <c r="V12" s="37"/>
      <c r="W12" s="37"/>
    </row>
    <row r="13" ht="32.9" customHeight="1" spans="1:23">
      <c r="A13" s="60" t="s">
        <v>278</v>
      </c>
      <c r="B13" s="147" t="s">
        <v>284</v>
      </c>
      <c r="C13" s="60" t="s">
        <v>283</v>
      </c>
      <c r="D13" s="60" t="s">
        <v>64</v>
      </c>
      <c r="E13" s="60" t="s">
        <v>97</v>
      </c>
      <c r="F13" s="60" t="s">
        <v>285</v>
      </c>
      <c r="G13" s="60" t="s">
        <v>286</v>
      </c>
      <c r="H13" s="60" t="s">
        <v>77</v>
      </c>
      <c r="I13" s="37">
        <v>2975200</v>
      </c>
      <c r="J13" s="37">
        <v>2975200</v>
      </c>
      <c r="K13" s="37">
        <v>2975200</v>
      </c>
      <c r="L13" s="37"/>
      <c r="M13" s="37"/>
      <c r="N13" s="37"/>
      <c r="O13" s="37"/>
      <c r="P13" s="37"/>
      <c r="Q13" s="37"/>
      <c r="R13" s="37"/>
      <c r="S13" s="37"/>
      <c r="T13" s="37"/>
      <c r="U13" s="37"/>
      <c r="V13" s="37"/>
      <c r="W13" s="37"/>
    </row>
    <row r="14" ht="32.9" customHeight="1" spans="1:23">
      <c r="A14" s="60"/>
      <c r="B14" s="60"/>
      <c r="C14" s="60" t="s">
        <v>287</v>
      </c>
      <c r="D14" s="60"/>
      <c r="E14" s="60"/>
      <c r="F14" s="60"/>
      <c r="G14" s="60"/>
      <c r="H14" s="60"/>
      <c r="I14" s="37">
        <v>200000</v>
      </c>
      <c r="J14" s="37">
        <v>200000</v>
      </c>
      <c r="K14" s="37">
        <v>200000</v>
      </c>
      <c r="L14" s="37"/>
      <c r="M14" s="37"/>
      <c r="N14" s="37"/>
      <c r="O14" s="37"/>
      <c r="P14" s="37"/>
      <c r="Q14" s="37"/>
      <c r="R14" s="37"/>
      <c r="S14" s="37"/>
      <c r="T14" s="37"/>
      <c r="U14" s="37"/>
      <c r="V14" s="37"/>
      <c r="W14" s="37"/>
    </row>
    <row r="15" ht="32.9" customHeight="1" spans="1:23">
      <c r="A15" s="60" t="s">
        <v>278</v>
      </c>
      <c r="B15" s="147" t="s">
        <v>288</v>
      </c>
      <c r="C15" s="60" t="s">
        <v>287</v>
      </c>
      <c r="D15" s="60" t="s">
        <v>64</v>
      </c>
      <c r="E15" s="60" t="s">
        <v>95</v>
      </c>
      <c r="F15" s="60" t="s">
        <v>289</v>
      </c>
      <c r="G15" s="60" t="s">
        <v>226</v>
      </c>
      <c r="H15" s="60" t="s">
        <v>227</v>
      </c>
      <c r="I15" s="37">
        <v>200000</v>
      </c>
      <c r="J15" s="37">
        <v>200000</v>
      </c>
      <c r="K15" s="37">
        <v>200000</v>
      </c>
      <c r="L15" s="37"/>
      <c r="M15" s="37"/>
      <c r="N15" s="37"/>
      <c r="O15" s="37"/>
      <c r="P15" s="37"/>
      <c r="Q15" s="37"/>
      <c r="R15" s="37"/>
      <c r="S15" s="37"/>
      <c r="T15" s="37"/>
      <c r="U15" s="37"/>
      <c r="V15" s="37"/>
      <c r="W15" s="37"/>
    </row>
    <row r="16" ht="32.9" customHeight="1" spans="1:23">
      <c r="A16" s="60"/>
      <c r="B16" s="60"/>
      <c r="C16" s="60" t="s">
        <v>290</v>
      </c>
      <c r="D16" s="60"/>
      <c r="E16" s="60"/>
      <c r="F16" s="60"/>
      <c r="G16" s="60"/>
      <c r="H16" s="60"/>
      <c r="I16" s="37">
        <v>1390650</v>
      </c>
      <c r="J16" s="37">
        <v>1390650</v>
      </c>
      <c r="K16" s="37">
        <v>1390650</v>
      </c>
      <c r="L16" s="37"/>
      <c r="M16" s="37"/>
      <c r="N16" s="37"/>
      <c r="O16" s="37"/>
      <c r="P16" s="37"/>
      <c r="Q16" s="37"/>
      <c r="R16" s="37"/>
      <c r="S16" s="37"/>
      <c r="T16" s="37"/>
      <c r="U16" s="37"/>
      <c r="V16" s="37"/>
      <c r="W16" s="37"/>
    </row>
    <row r="17" ht="32.9" customHeight="1" spans="1:23">
      <c r="A17" s="60" t="s">
        <v>278</v>
      </c>
      <c r="B17" s="147" t="s">
        <v>291</v>
      </c>
      <c r="C17" s="60" t="s">
        <v>290</v>
      </c>
      <c r="D17" s="60" t="s">
        <v>64</v>
      </c>
      <c r="E17" s="60" t="s">
        <v>95</v>
      </c>
      <c r="F17" s="60" t="s">
        <v>289</v>
      </c>
      <c r="G17" s="60" t="s">
        <v>286</v>
      </c>
      <c r="H17" s="60" t="s">
        <v>77</v>
      </c>
      <c r="I17" s="37">
        <v>1390650</v>
      </c>
      <c r="J17" s="37">
        <v>1390650</v>
      </c>
      <c r="K17" s="37">
        <v>1390650</v>
      </c>
      <c r="L17" s="37"/>
      <c r="M17" s="37"/>
      <c r="N17" s="37"/>
      <c r="O17" s="37"/>
      <c r="P17" s="37"/>
      <c r="Q17" s="37"/>
      <c r="R17" s="37"/>
      <c r="S17" s="37"/>
      <c r="T17" s="37"/>
      <c r="U17" s="37"/>
      <c r="V17" s="37"/>
      <c r="W17" s="37"/>
    </row>
    <row r="18" ht="32.9" customHeight="1" spans="1:23">
      <c r="A18" s="60"/>
      <c r="B18" s="60"/>
      <c r="C18" s="60" t="s">
        <v>292</v>
      </c>
      <c r="D18" s="60"/>
      <c r="E18" s="60"/>
      <c r="F18" s="60"/>
      <c r="G18" s="60"/>
      <c r="H18" s="60"/>
      <c r="I18" s="37">
        <v>12548480</v>
      </c>
      <c r="J18" s="37">
        <v>12548480</v>
      </c>
      <c r="K18" s="37">
        <v>12548480</v>
      </c>
      <c r="L18" s="37"/>
      <c r="M18" s="37"/>
      <c r="N18" s="37"/>
      <c r="O18" s="37"/>
      <c r="P18" s="37"/>
      <c r="Q18" s="37"/>
      <c r="R18" s="37"/>
      <c r="S18" s="37"/>
      <c r="T18" s="37"/>
      <c r="U18" s="37"/>
      <c r="V18" s="37"/>
      <c r="W18" s="37"/>
    </row>
    <row r="19" ht="32.9" customHeight="1" spans="1:23">
      <c r="A19" s="60" t="s">
        <v>278</v>
      </c>
      <c r="B19" s="147" t="s">
        <v>293</v>
      </c>
      <c r="C19" s="60" t="s">
        <v>292</v>
      </c>
      <c r="D19" s="60" t="s">
        <v>64</v>
      </c>
      <c r="E19" s="60" t="s">
        <v>92</v>
      </c>
      <c r="F19" s="60" t="s">
        <v>294</v>
      </c>
      <c r="G19" s="60" t="s">
        <v>286</v>
      </c>
      <c r="H19" s="60" t="s">
        <v>77</v>
      </c>
      <c r="I19" s="37">
        <v>5714480</v>
      </c>
      <c r="J19" s="37">
        <v>5714480</v>
      </c>
      <c r="K19" s="37">
        <v>5714480</v>
      </c>
      <c r="L19" s="37"/>
      <c r="M19" s="37"/>
      <c r="N19" s="37"/>
      <c r="O19" s="37"/>
      <c r="P19" s="37"/>
      <c r="Q19" s="37"/>
      <c r="R19" s="37"/>
      <c r="S19" s="37"/>
      <c r="T19" s="37"/>
      <c r="U19" s="37"/>
      <c r="V19" s="37"/>
      <c r="W19" s="37"/>
    </row>
    <row r="20" ht="32.9" customHeight="1" spans="1:23">
      <c r="A20" s="60" t="s">
        <v>278</v>
      </c>
      <c r="B20" s="147" t="s">
        <v>293</v>
      </c>
      <c r="C20" s="60" t="s">
        <v>292</v>
      </c>
      <c r="D20" s="60" t="s">
        <v>64</v>
      </c>
      <c r="E20" s="60" t="s">
        <v>94</v>
      </c>
      <c r="F20" s="60" t="s">
        <v>295</v>
      </c>
      <c r="G20" s="60" t="s">
        <v>286</v>
      </c>
      <c r="H20" s="60" t="s">
        <v>77</v>
      </c>
      <c r="I20" s="37">
        <v>6834000</v>
      </c>
      <c r="J20" s="37">
        <v>6834000</v>
      </c>
      <c r="K20" s="37">
        <v>6834000</v>
      </c>
      <c r="L20" s="37"/>
      <c r="M20" s="37"/>
      <c r="N20" s="37"/>
      <c r="O20" s="37"/>
      <c r="P20" s="37"/>
      <c r="Q20" s="37"/>
      <c r="R20" s="37"/>
      <c r="S20" s="37"/>
      <c r="T20" s="37"/>
      <c r="U20" s="37"/>
      <c r="V20" s="37"/>
      <c r="W20" s="37"/>
    </row>
    <row r="21" ht="32.9" customHeight="1" spans="1:23">
      <c r="A21" s="60"/>
      <c r="B21" s="60"/>
      <c r="C21" s="60" t="s">
        <v>296</v>
      </c>
      <c r="D21" s="60"/>
      <c r="E21" s="60"/>
      <c r="F21" s="60"/>
      <c r="G21" s="60"/>
      <c r="H21" s="60"/>
      <c r="I21" s="37">
        <v>4892600</v>
      </c>
      <c r="J21" s="37">
        <v>4892600</v>
      </c>
      <c r="K21" s="37">
        <v>4892600</v>
      </c>
      <c r="L21" s="37"/>
      <c r="M21" s="37"/>
      <c r="N21" s="37"/>
      <c r="O21" s="37"/>
      <c r="P21" s="37"/>
      <c r="Q21" s="37"/>
      <c r="R21" s="37"/>
      <c r="S21" s="37"/>
      <c r="T21" s="37"/>
      <c r="U21" s="37"/>
      <c r="V21" s="37"/>
      <c r="W21" s="37"/>
    </row>
    <row r="22" ht="32.9" customHeight="1" spans="1:23">
      <c r="A22" s="60" t="s">
        <v>278</v>
      </c>
      <c r="B22" s="147" t="s">
        <v>297</v>
      </c>
      <c r="C22" s="60" t="s">
        <v>296</v>
      </c>
      <c r="D22" s="60" t="s">
        <v>64</v>
      </c>
      <c r="E22" s="60" t="s">
        <v>97</v>
      </c>
      <c r="F22" s="60" t="s">
        <v>285</v>
      </c>
      <c r="G22" s="60" t="s">
        <v>286</v>
      </c>
      <c r="H22" s="60" t="s">
        <v>77</v>
      </c>
      <c r="I22" s="37">
        <v>4892600</v>
      </c>
      <c r="J22" s="37">
        <v>4892600</v>
      </c>
      <c r="K22" s="37">
        <v>4892600</v>
      </c>
      <c r="L22" s="37"/>
      <c r="M22" s="37"/>
      <c r="N22" s="37"/>
      <c r="O22" s="37"/>
      <c r="P22" s="37"/>
      <c r="Q22" s="37"/>
      <c r="R22" s="37"/>
      <c r="S22" s="37"/>
      <c r="T22" s="37"/>
      <c r="U22" s="37"/>
      <c r="V22" s="37"/>
      <c r="W22" s="37"/>
    </row>
    <row r="23" ht="32.9" customHeight="1" spans="1:23">
      <c r="A23" s="60"/>
      <c r="B23" s="60"/>
      <c r="C23" s="60" t="s">
        <v>298</v>
      </c>
      <c r="D23" s="60"/>
      <c r="E23" s="60"/>
      <c r="F23" s="60"/>
      <c r="G23" s="60"/>
      <c r="H23" s="60"/>
      <c r="I23" s="37">
        <v>4000000</v>
      </c>
      <c r="J23" s="37">
        <v>4000000</v>
      </c>
      <c r="K23" s="37">
        <v>4000000</v>
      </c>
      <c r="L23" s="37"/>
      <c r="M23" s="37"/>
      <c r="N23" s="37"/>
      <c r="O23" s="37"/>
      <c r="P23" s="37"/>
      <c r="Q23" s="37"/>
      <c r="R23" s="37"/>
      <c r="S23" s="37"/>
      <c r="T23" s="37"/>
      <c r="U23" s="37"/>
      <c r="V23" s="37"/>
      <c r="W23" s="37"/>
    </row>
    <row r="24" ht="32.9" customHeight="1" spans="1:23">
      <c r="A24" s="60" t="s">
        <v>299</v>
      </c>
      <c r="B24" s="147" t="s">
        <v>300</v>
      </c>
      <c r="C24" s="60" t="s">
        <v>298</v>
      </c>
      <c r="D24" s="60" t="s">
        <v>64</v>
      </c>
      <c r="E24" s="60" t="s">
        <v>104</v>
      </c>
      <c r="F24" s="60" t="s">
        <v>301</v>
      </c>
      <c r="G24" s="60" t="s">
        <v>226</v>
      </c>
      <c r="H24" s="60" t="s">
        <v>227</v>
      </c>
      <c r="I24" s="37">
        <v>4000000</v>
      </c>
      <c r="J24" s="37">
        <v>4000000</v>
      </c>
      <c r="K24" s="37">
        <v>4000000</v>
      </c>
      <c r="L24" s="37"/>
      <c r="M24" s="37"/>
      <c r="N24" s="37"/>
      <c r="O24" s="37"/>
      <c r="P24" s="37"/>
      <c r="Q24" s="37"/>
      <c r="R24" s="37"/>
      <c r="S24" s="37"/>
      <c r="T24" s="37"/>
      <c r="U24" s="37"/>
      <c r="V24" s="37"/>
      <c r="W24" s="37"/>
    </row>
    <row r="25" ht="32.9" customHeight="1" spans="1:23">
      <c r="A25" s="60"/>
      <c r="B25" s="60"/>
      <c r="C25" s="60" t="s">
        <v>302</v>
      </c>
      <c r="D25" s="60"/>
      <c r="E25" s="60"/>
      <c r="F25" s="60"/>
      <c r="G25" s="60"/>
      <c r="H25" s="60"/>
      <c r="I25" s="37">
        <v>1434200</v>
      </c>
      <c r="J25" s="37">
        <v>1434200</v>
      </c>
      <c r="K25" s="37">
        <v>1434200</v>
      </c>
      <c r="L25" s="37"/>
      <c r="M25" s="37"/>
      <c r="N25" s="37"/>
      <c r="O25" s="37"/>
      <c r="P25" s="37"/>
      <c r="Q25" s="37"/>
      <c r="R25" s="37"/>
      <c r="S25" s="37"/>
      <c r="T25" s="37"/>
      <c r="U25" s="37"/>
      <c r="V25" s="37"/>
      <c r="W25" s="37"/>
    </row>
    <row r="26" ht="32.9" customHeight="1" spans="1:23">
      <c r="A26" s="60" t="s">
        <v>278</v>
      </c>
      <c r="B26" s="147" t="s">
        <v>303</v>
      </c>
      <c r="C26" s="60" t="s">
        <v>302</v>
      </c>
      <c r="D26" s="60" t="s">
        <v>64</v>
      </c>
      <c r="E26" s="60" t="s">
        <v>97</v>
      </c>
      <c r="F26" s="60" t="s">
        <v>285</v>
      </c>
      <c r="G26" s="60" t="s">
        <v>286</v>
      </c>
      <c r="H26" s="60" t="s">
        <v>77</v>
      </c>
      <c r="I26" s="37">
        <v>1434200</v>
      </c>
      <c r="J26" s="37">
        <v>1434200</v>
      </c>
      <c r="K26" s="37">
        <v>1434200</v>
      </c>
      <c r="L26" s="37"/>
      <c r="M26" s="37"/>
      <c r="N26" s="37"/>
      <c r="O26" s="37"/>
      <c r="P26" s="37"/>
      <c r="Q26" s="37"/>
      <c r="R26" s="37"/>
      <c r="S26" s="37"/>
      <c r="T26" s="37"/>
      <c r="U26" s="37"/>
      <c r="V26" s="37"/>
      <c r="W26" s="37"/>
    </row>
    <row r="27" ht="32.9" customHeight="1" spans="1:23">
      <c r="A27" s="60"/>
      <c r="B27" s="60"/>
      <c r="C27" s="60" t="s">
        <v>304</v>
      </c>
      <c r="D27" s="60"/>
      <c r="E27" s="60"/>
      <c r="F27" s="60"/>
      <c r="G27" s="60"/>
      <c r="H27" s="60"/>
      <c r="I27" s="37">
        <v>166100000</v>
      </c>
      <c r="J27" s="37">
        <v>166100000</v>
      </c>
      <c r="K27" s="37">
        <v>166100000</v>
      </c>
      <c r="L27" s="37"/>
      <c r="M27" s="37"/>
      <c r="N27" s="37"/>
      <c r="O27" s="37"/>
      <c r="P27" s="37"/>
      <c r="Q27" s="37"/>
      <c r="R27" s="37"/>
      <c r="S27" s="37"/>
      <c r="T27" s="37"/>
      <c r="U27" s="37"/>
      <c r="V27" s="37"/>
      <c r="W27" s="37"/>
    </row>
    <row r="28" ht="32.9" customHeight="1" spans="1:23">
      <c r="A28" s="60" t="s">
        <v>278</v>
      </c>
      <c r="B28" s="147" t="s">
        <v>305</v>
      </c>
      <c r="C28" s="60" t="s">
        <v>304</v>
      </c>
      <c r="D28" s="60" t="s">
        <v>64</v>
      </c>
      <c r="E28" s="60" t="s">
        <v>111</v>
      </c>
      <c r="F28" s="60" t="s">
        <v>306</v>
      </c>
      <c r="G28" s="60" t="s">
        <v>286</v>
      </c>
      <c r="H28" s="60" t="s">
        <v>77</v>
      </c>
      <c r="I28" s="37">
        <v>166100000</v>
      </c>
      <c r="J28" s="37">
        <v>166100000</v>
      </c>
      <c r="K28" s="37">
        <v>166100000</v>
      </c>
      <c r="L28" s="37"/>
      <c r="M28" s="37"/>
      <c r="N28" s="37"/>
      <c r="O28" s="37"/>
      <c r="P28" s="37"/>
      <c r="Q28" s="37"/>
      <c r="R28" s="37"/>
      <c r="S28" s="37"/>
      <c r="T28" s="37"/>
      <c r="U28" s="37"/>
      <c r="V28" s="37"/>
      <c r="W28" s="37"/>
    </row>
    <row r="29" ht="32.9" customHeight="1" spans="1:23">
      <c r="A29" s="60"/>
      <c r="B29" s="60"/>
      <c r="C29" s="60" t="s">
        <v>307</v>
      </c>
      <c r="D29" s="60"/>
      <c r="E29" s="60"/>
      <c r="F29" s="60"/>
      <c r="G29" s="60"/>
      <c r="H29" s="60"/>
      <c r="I29" s="37">
        <v>824000</v>
      </c>
      <c r="J29" s="37"/>
      <c r="K29" s="37"/>
      <c r="L29" s="37"/>
      <c r="M29" s="37"/>
      <c r="N29" s="37">
        <v>824000</v>
      </c>
      <c r="O29" s="37"/>
      <c r="P29" s="37"/>
      <c r="Q29" s="37"/>
      <c r="R29" s="37"/>
      <c r="S29" s="37"/>
      <c r="T29" s="37"/>
      <c r="U29" s="37"/>
      <c r="V29" s="37"/>
      <c r="W29" s="37"/>
    </row>
    <row r="30" ht="32.9" customHeight="1" spans="1:23">
      <c r="A30" s="60" t="s">
        <v>278</v>
      </c>
      <c r="B30" s="147" t="s">
        <v>308</v>
      </c>
      <c r="C30" s="60" t="s">
        <v>307</v>
      </c>
      <c r="D30" s="60" t="s">
        <v>64</v>
      </c>
      <c r="E30" s="60" t="s">
        <v>104</v>
      </c>
      <c r="F30" s="60" t="s">
        <v>301</v>
      </c>
      <c r="G30" s="60" t="s">
        <v>226</v>
      </c>
      <c r="H30" s="60" t="s">
        <v>227</v>
      </c>
      <c r="I30" s="37">
        <v>816000</v>
      </c>
      <c r="J30" s="37"/>
      <c r="K30" s="37"/>
      <c r="L30" s="37"/>
      <c r="M30" s="37"/>
      <c r="N30" s="37">
        <v>816000</v>
      </c>
      <c r="O30" s="37"/>
      <c r="P30" s="37"/>
      <c r="Q30" s="37"/>
      <c r="R30" s="37"/>
      <c r="S30" s="37"/>
      <c r="T30" s="37"/>
      <c r="U30" s="37"/>
      <c r="V30" s="37"/>
      <c r="W30" s="37"/>
    </row>
    <row r="31" ht="32.9" customHeight="1" spans="1:23">
      <c r="A31" s="60" t="s">
        <v>278</v>
      </c>
      <c r="B31" s="147" t="s">
        <v>308</v>
      </c>
      <c r="C31" s="60" t="s">
        <v>307</v>
      </c>
      <c r="D31" s="60" t="s">
        <v>64</v>
      </c>
      <c r="E31" s="60" t="s">
        <v>104</v>
      </c>
      <c r="F31" s="60" t="s">
        <v>301</v>
      </c>
      <c r="G31" s="60" t="s">
        <v>214</v>
      </c>
      <c r="H31" s="60" t="s">
        <v>215</v>
      </c>
      <c r="I31" s="37">
        <v>8000</v>
      </c>
      <c r="J31" s="37"/>
      <c r="K31" s="37"/>
      <c r="L31" s="37"/>
      <c r="M31" s="37"/>
      <c r="N31" s="37">
        <v>8000</v>
      </c>
      <c r="O31" s="37"/>
      <c r="P31" s="37"/>
      <c r="Q31" s="37"/>
      <c r="R31" s="37"/>
      <c r="S31" s="37"/>
      <c r="T31" s="37"/>
      <c r="U31" s="37"/>
      <c r="V31" s="37"/>
      <c r="W31" s="37"/>
    </row>
    <row r="32" ht="32.9" customHeight="1" spans="1:23">
      <c r="A32" s="60"/>
      <c r="B32" s="60"/>
      <c r="C32" s="60" t="s">
        <v>309</v>
      </c>
      <c r="D32" s="60"/>
      <c r="E32" s="60"/>
      <c r="F32" s="60"/>
      <c r="G32" s="60"/>
      <c r="H32" s="60"/>
      <c r="I32" s="37">
        <v>481546.2</v>
      </c>
      <c r="J32" s="37"/>
      <c r="K32" s="37"/>
      <c r="L32" s="37"/>
      <c r="M32" s="37"/>
      <c r="N32" s="37">
        <v>481546.2</v>
      </c>
      <c r="O32" s="37"/>
      <c r="P32" s="37"/>
      <c r="Q32" s="37"/>
      <c r="R32" s="37"/>
      <c r="S32" s="37"/>
      <c r="T32" s="37"/>
      <c r="U32" s="37"/>
      <c r="V32" s="37"/>
      <c r="W32" s="37"/>
    </row>
    <row r="33" ht="32.9" customHeight="1" spans="1:23">
      <c r="A33" s="60" t="s">
        <v>299</v>
      </c>
      <c r="B33" s="147" t="s">
        <v>310</v>
      </c>
      <c r="C33" s="60" t="s">
        <v>309</v>
      </c>
      <c r="D33" s="60" t="s">
        <v>64</v>
      </c>
      <c r="E33" s="60" t="s">
        <v>90</v>
      </c>
      <c r="F33" s="60" t="s">
        <v>311</v>
      </c>
      <c r="G33" s="60" t="s">
        <v>222</v>
      </c>
      <c r="H33" s="60" t="s">
        <v>223</v>
      </c>
      <c r="I33" s="37">
        <v>150000</v>
      </c>
      <c r="J33" s="37"/>
      <c r="K33" s="37"/>
      <c r="L33" s="37"/>
      <c r="M33" s="37"/>
      <c r="N33" s="37">
        <v>150000</v>
      </c>
      <c r="O33" s="37"/>
      <c r="P33" s="37"/>
      <c r="Q33" s="37"/>
      <c r="R33" s="37"/>
      <c r="S33" s="37"/>
      <c r="T33" s="37"/>
      <c r="U33" s="37"/>
      <c r="V33" s="37"/>
      <c r="W33" s="37"/>
    </row>
    <row r="34" ht="32.9" customHeight="1" spans="1:23">
      <c r="A34" s="60" t="s">
        <v>299</v>
      </c>
      <c r="B34" s="147" t="s">
        <v>310</v>
      </c>
      <c r="C34" s="60" t="s">
        <v>309</v>
      </c>
      <c r="D34" s="60" t="s">
        <v>64</v>
      </c>
      <c r="E34" s="60" t="s">
        <v>90</v>
      </c>
      <c r="F34" s="60" t="s">
        <v>311</v>
      </c>
      <c r="G34" s="60" t="s">
        <v>257</v>
      </c>
      <c r="H34" s="60" t="s">
        <v>258</v>
      </c>
      <c r="I34" s="37">
        <v>160736</v>
      </c>
      <c r="J34" s="37"/>
      <c r="K34" s="37"/>
      <c r="L34" s="37"/>
      <c r="M34" s="37"/>
      <c r="N34" s="37">
        <v>160736</v>
      </c>
      <c r="O34" s="37"/>
      <c r="P34" s="37"/>
      <c r="Q34" s="37"/>
      <c r="R34" s="37"/>
      <c r="S34" s="37"/>
      <c r="T34" s="37"/>
      <c r="U34" s="37"/>
      <c r="V34" s="37"/>
      <c r="W34" s="37"/>
    </row>
    <row r="35" ht="32.9" customHeight="1" spans="1:23">
      <c r="A35" s="60" t="s">
        <v>299</v>
      </c>
      <c r="B35" s="147" t="s">
        <v>310</v>
      </c>
      <c r="C35" s="60" t="s">
        <v>309</v>
      </c>
      <c r="D35" s="60" t="s">
        <v>64</v>
      </c>
      <c r="E35" s="60" t="s">
        <v>90</v>
      </c>
      <c r="F35" s="60" t="s">
        <v>311</v>
      </c>
      <c r="G35" s="60" t="s">
        <v>226</v>
      </c>
      <c r="H35" s="60" t="s">
        <v>227</v>
      </c>
      <c r="I35" s="37">
        <v>170810.2</v>
      </c>
      <c r="J35" s="37"/>
      <c r="K35" s="37"/>
      <c r="L35" s="37"/>
      <c r="M35" s="37"/>
      <c r="N35" s="37">
        <v>170810.2</v>
      </c>
      <c r="O35" s="37"/>
      <c r="P35" s="37"/>
      <c r="Q35" s="37"/>
      <c r="R35" s="37"/>
      <c r="S35" s="37"/>
      <c r="T35" s="37"/>
      <c r="U35" s="37"/>
      <c r="V35" s="37"/>
      <c r="W35" s="37"/>
    </row>
    <row r="36" ht="32.9" customHeight="1" spans="1:23">
      <c r="A36" s="60"/>
      <c r="B36" s="60"/>
      <c r="C36" s="60" t="s">
        <v>312</v>
      </c>
      <c r="D36" s="60"/>
      <c r="E36" s="60"/>
      <c r="F36" s="60"/>
      <c r="G36" s="60"/>
      <c r="H36" s="60"/>
      <c r="I36" s="37">
        <v>5060</v>
      </c>
      <c r="J36" s="37"/>
      <c r="K36" s="37"/>
      <c r="L36" s="37"/>
      <c r="M36" s="37"/>
      <c r="N36" s="37">
        <v>5060</v>
      </c>
      <c r="O36" s="37"/>
      <c r="P36" s="37"/>
      <c r="Q36" s="37"/>
      <c r="R36" s="37"/>
      <c r="S36" s="37"/>
      <c r="T36" s="37"/>
      <c r="U36" s="37"/>
      <c r="V36" s="37"/>
      <c r="W36" s="37"/>
    </row>
    <row r="37" ht="32.9" customHeight="1" spans="1:23">
      <c r="A37" s="60" t="s">
        <v>299</v>
      </c>
      <c r="B37" s="147" t="s">
        <v>313</v>
      </c>
      <c r="C37" s="60" t="s">
        <v>312</v>
      </c>
      <c r="D37" s="60" t="s">
        <v>64</v>
      </c>
      <c r="E37" s="60" t="s">
        <v>94</v>
      </c>
      <c r="F37" s="60" t="s">
        <v>295</v>
      </c>
      <c r="G37" s="60" t="s">
        <v>226</v>
      </c>
      <c r="H37" s="60" t="s">
        <v>227</v>
      </c>
      <c r="I37" s="37">
        <v>1060</v>
      </c>
      <c r="J37" s="37"/>
      <c r="K37" s="37"/>
      <c r="L37" s="37"/>
      <c r="M37" s="37"/>
      <c r="N37" s="37">
        <v>1060</v>
      </c>
      <c r="O37" s="37"/>
      <c r="P37" s="37"/>
      <c r="Q37" s="37"/>
      <c r="R37" s="37"/>
      <c r="S37" s="37"/>
      <c r="T37" s="37"/>
      <c r="U37" s="37"/>
      <c r="V37" s="37"/>
      <c r="W37" s="37"/>
    </row>
    <row r="38" ht="32.9" customHeight="1" spans="1:23">
      <c r="A38" s="60" t="s">
        <v>299</v>
      </c>
      <c r="B38" s="147" t="s">
        <v>313</v>
      </c>
      <c r="C38" s="60" t="s">
        <v>312</v>
      </c>
      <c r="D38" s="60" t="s">
        <v>64</v>
      </c>
      <c r="E38" s="60" t="s">
        <v>94</v>
      </c>
      <c r="F38" s="60" t="s">
        <v>295</v>
      </c>
      <c r="G38" s="60" t="s">
        <v>214</v>
      </c>
      <c r="H38" s="60" t="s">
        <v>215</v>
      </c>
      <c r="I38" s="37">
        <v>4000</v>
      </c>
      <c r="J38" s="37"/>
      <c r="K38" s="37"/>
      <c r="L38" s="37"/>
      <c r="M38" s="37"/>
      <c r="N38" s="37">
        <v>4000</v>
      </c>
      <c r="O38" s="37"/>
      <c r="P38" s="37"/>
      <c r="Q38" s="37"/>
      <c r="R38" s="37"/>
      <c r="S38" s="37"/>
      <c r="T38" s="37"/>
      <c r="U38" s="37"/>
      <c r="V38" s="37"/>
      <c r="W38" s="37"/>
    </row>
    <row r="39" ht="32.9" customHeight="1" spans="1:23">
      <c r="A39" s="60"/>
      <c r="B39" s="60"/>
      <c r="C39" s="60" t="s">
        <v>314</v>
      </c>
      <c r="D39" s="60"/>
      <c r="E39" s="60"/>
      <c r="F39" s="60"/>
      <c r="G39" s="60"/>
      <c r="H39" s="60"/>
      <c r="I39" s="37">
        <v>345000</v>
      </c>
      <c r="J39" s="37"/>
      <c r="K39" s="37"/>
      <c r="L39" s="37"/>
      <c r="M39" s="37"/>
      <c r="N39" s="37">
        <v>345000</v>
      </c>
      <c r="O39" s="37"/>
      <c r="P39" s="37"/>
      <c r="Q39" s="37"/>
      <c r="R39" s="37"/>
      <c r="S39" s="37"/>
      <c r="T39" s="37"/>
      <c r="U39" s="37"/>
      <c r="V39" s="37"/>
      <c r="W39" s="37"/>
    </row>
    <row r="40" ht="32.9" customHeight="1" spans="1:23">
      <c r="A40" s="60" t="s">
        <v>278</v>
      </c>
      <c r="B40" s="147" t="s">
        <v>315</v>
      </c>
      <c r="C40" s="60" t="s">
        <v>314</v>
      </c>
      <c r="D40" s="60" t="s">
        <v>64</v>
      </c>
      <c r="E40" s="60" t="s">
        <v>95</v>
      </c>
      <c r="F40" s="60" t="s">
        <v>289</v>
      </c>
      <c r="G40" s="60" t="s">
        <v>226</v>
      </c>
      <c r="H40" s="60" t="s">
        <v>227</v>
      </c>
      <c r="I40" s="37">
        <v>345000</v>
      </c>
      <c r="J40" s="37"/>
      <c r="K40" s="37"/>
      <c r="L40" s="37"/>
      <c r="M40" s="37"/>
      <c r="N40" s="37">
        <v>345000</v>
      </c>
      <c r="O40" s="37"/>
      <c r="P40" s="37"/>
      <c r="Q40" s="37"/>
      <c r="R40" s="37"/>
      <c r="S40" s="37"/>
      <c r="T40" s="37"/>
      <c r="U40" s="37"/>
      <c r="V40" s="37"/>
      <c r="W40" s="37"/>
    </row>
    <row r="41" ht="32.9" customHeight="1" spans="1:23">
      <c r="A41" s="60"/>
      <c r="B41" s="60"/>
      <c r="C41" s="60" t="s">
        <v>316</v>
      </c>
      <c r="D41" s="60"/>
      <c r="E41" s="60"/>
      <c r="F41" s="60"/>
      <c r="G41" s="60"/>
      <c r="H41" s="60"/>
      <c r="I41" s="37">
        <v>1960000</v>
      </c>
      <c r="J41" s="37">
        <v>1960000</v>
      </c>
      <c r="K41" s="37">
        <v>1960000</v>
      </c>
      <c r="L41" s="37"/>
      <c r="M41" s="37"/>
      <c r="N41" s="37"/>
      <c r="O41" s="37"/>
      <c r="P41" s="37"/>
      <c r="Q41" s="37"/>
      <c r="R41" s="37"/>
      <c r="S41" s="37"/>
      <c r="T41" s="37"/>
      <c r="U41" s="37"/>
      <c r="V41" s="37"/>
      <c r="W41" s="37"/>
    </row>
    <row r="42" ht="32.9" customHeight="1" spans="1:23">
      <c r="A42" s="60" t="s">
        <v>299</v>
      </c>
      <c r="B42" s="147" t="s">
        <v>317</v>
      </c>
      <c r="C42" s="60" t="s">
        <v>316</v>
      </c>
      <c r="D42" s="60" t="s">
        <v>64</v>
      </c>
      <c r="E42" s="60" t="s">
        <v>95</v>
      </c>
      <c r="F42" s="60" t="s">
        <v>289</v>
      </c>
      <c r="G42" s="60" t="s">
        <v>286</v>
      </c>
      <c r="H42" s="60" t="s">
        <v>77</v>
      </c>
      <c r="I42" s="37">
        <v>1960000</v>
      </c>
      <c r="J42" s="37">
        <v>1960000</v>
      </c>
      <c r="K42" s="37">
        <v>1960000</v>
      </c>
      <c r="L42" s="37"/>
      <c r="M42" s="37"/>
      <c r="N42" s="37"/>
      <c r="O42" s="37"/>
      <c r="P42" s="37"/>
      <c r="Q42" s="37"/>
      <c r="R42" s="37"/>
      <c r="S42" s="37"/>
      <c r="T42" s="37"/>
      <c r="U42" s="37"/>
      <c r="V42" s="37"/>
      <c r="W42" s="37"/>
    </row>
    <row r="43" ht="32.9" customHeight="1" spans="1:23">
      <c r="A43" s="60"/>
      <c r="B43" s="60"/>
      <c r="C43" s="60" t="s">
        <v>318</v>
      </c>
      <c r="D43" s="60"/>
      <c r="E43" s="60"/>
      <c r="F43" s="60"/>
      <c r="G43" s="60"/>
      <c r="H43" s="60"/>
      <c r="I43" s="37">
        <v>475500</v>
      </c>
      <c r="J43" s="37">
        <v>475500</v>
      </c>
      <c r="K43" s="37">
        <v>475500</v>
      </c>
      <c r="L43" s="37"/>
      <c r="M43" s="37"/>
      <c r="N43" s="37"/>
      <c r="O43" s="37"/>
      <c r="P43" s="37"/>
      <c r="Q43" s="37"/>
      <c r="R43" s="37"/>
      <c r="S43" s="37"/>
      <c r="T43" s="37"/>
      <c r="U43" s="37"/>
      <c r="V43" s="37"/>
      <c r="W43" s="37"/>
    </row>
    <row r="44" ht="32.9" customHeight="1" spans="1:23">
      <c r="A44" s="60" t="s">
        <v>319</v>
      </c>
      <c r="B44" s="147" t="s">
        <v>320</v>
      </c>
      <c r="C44" s="60" t="s">
        <v>318</v>
      </c>
      <c r="D44" s="60" t="s">
        <v>64</v>
      </c>
      <c r="E44" s="60" t="s">
        <v>104</v>
      </c>
      <c r="F44" s="60" t="s">
        <v>301</v>
      </c>
      <c r="G44" s="60" t="s">
        <v>216</v>
      </c>
      <c r="H44" s="60" t="s">
        <v>217</v>
      </c>
      <c r="I44" s="37">
        <v>49700</v>
      </c>
      <c r="J44" s="37">
        <v>49700</v>
      </c>
      <c r="K44" s="37">
        <v>49700</v>
      </c>
      <c r="L44" s="37"/>
      <c r="M44" s="37"/>
      <c r="N44" s="37"/>
      <c r="O44" s="37"/>
      <c r="P44" s="37"/>
      <c r="Q44" s="37"/>
      <c r="R44" s="37"/>
      <c r="S44" s="37"/>
      <c r="T44" s="37"/>
      <c r="U44" s="37"/>
      <c r="V44" s="37"/>
      <c r="W44" s="37"/>
    </row>
    <row r="45" ht="32.9" customHeight="1" spans="1:23">
      <c r="A45" s="60" t="s">
        <v>319</v>
      </c>
      <c r="B45" s="147" t="s">
        <v>320</v>
      </c>
      <c r="C45" s="60" t="s">
        <v>318</v>
      </c>
      <c r="D45" s="60" t="s">
        <v>64</v>
      </c>
      <c r="E45" s="60" t="s">
        <v>104</v>
      </c>
      <c r="F45" s="60" t="s">
        <v>301</v>
      </c>
      <c r="G45" s="60" t="s">
        <v>224</v>
      </c>
      <c r="H45" s="60" t="s">
        <v>225</v>
      </c>
      <c r="I45" s="37">
        <v>389800</v>
      </c>
      <c r="J45" s="37">
        <v>389800</v>
      </c>
      <c r="K45" s="37">
        <v>389800</v>
      </c>
      <c r="L45" s="37"/>
      <c r="M45" s="37"/>
      <c r="N45" s="37"/>
      <c r="O45" s="37"/>
      <c r="P45" s="37"/>
      <c r="Q45" s="37"/>
      <c r="R45" s="37"/>
      <c r="S45" s="37"/>
      <c r="T45" s="37"/>
      <c r="U45" s="37"/>
      <c r="V45" s="37"/>
      <c r="W45" s="37"/>
    </row>
    <row r="46" ht="32.9" customHeight="1" spans="1:23">
      <c r="A46" s="60" t="s">
        <v>319</v>
      </c>
      <c r="B46" s="147" t="s">
        <v>320</v>
      </c>
      <c r="C46" s="60" t="s">
        <v>318</v>
      </c>
      <c r="D46" s="60" t="s">
        <v>64</v>
      </c>
      <c r="E46" s="60" t="s">
        <v>104</v>
      </c>
      <c r="F46" s="60" t="s">
        <v>301</v>
      </c>
      <c r="G46" s="60" t="s">
        <v>228</v>
      </c>
      <c r="H46" s="60" t="s">
        <v>229</v>
      </c>
      <c r="I46" s="37">
        <v>36000</v>
      </c>
      <c r="J46" s="37">
        <v>36000</v>
      </c>
      <c r="K46" s="37">
        <v>36000</v>
      </c>
      <c r="L46" s="37"/>
      <c r="M46" s="37"/>
      <c r="N46" s="37"/>
      <c r="O46" s="37"/>
      <c r="P46" s="37"/>
      <c r="Q46" s="37"/>
      <c r="R46" s="37"/>
      <c r="S46" s="37"/>
      <c r="T46" s="37"/>
      <c r="U46" s="37"/>
      <c r="V46" s="37"/>
      <c r="W46" s="37"/>
    </row>
    <row r="47" ht="32.9" customHeight="1" spans="1:23">
      <c r="A47" s="60"/>
      <c r="B47" s="60"/>
      <c r="C47" s="60" t="s">
        <v>321</v>
      </c>
      <c r="D47" s="60"/>
      <c r="E47" s="60"/>
      <c r="F47" s="60"/>
      <c r="G47" s="60"/>
      <c r="H47" s="60"/>
      <c r="I47" s="37">
        <v>300000</v>
      </c>
      <c r="J47" s="37">
        <v>300000</v>
      </c>
      <c r="K47" s="37">
        <v>300000</v>
      </c>
      <c r="L47" s="37"/>
      <c r="M47" s="37"/>
      <c r="N47" s="37"/>
      <c r="O47" s="37"/>
      <c r="P47" s="37"/>
      <c r="Q47" s="37"/>
      <c r="R47" s="37"/>
      <c r="S47" s="37"/>
      <c r="T47" s="37"/>
      <c r="U47" s="37"/>
      <c r="V47" s="37"/>
      <c r="W47" s="37"/>
    </row>
    <row r="48" ht="32.9" customHeight="1" spans="1:23">
      <c r="A48" s="60" t="s">
        <v>319</v>
      </c>
      <c r="B48" s="147" t="s">
        <v>322</v>
      </c>
      <c r="C48" s="60" t="s">
        <v>321</v>
      </c>
      <c r="D48" s="60" t="s">
        <v>64</v>
      </c>
      <c r="E48" s="60" t="s">
        <v>104</v>
      </c>
      <c r="F48" s="60" t="s">
        <v>301</v>
      </c>
      <c r="G48" s="60" t="s">
        <v>226</v>
      </c>
      <c r="H48" s="60" t="s">
        <v>227</v>
      </c>
      <c r="I48" s="37">
        <v>300000</v>
      </c>
      <c r="J48" s="37">
        <v>300000</v>
      </c>
      <c r="K48" s="37">
        <v>300000</v>
      </c>
      <c r="L48" s="37"/>
      <c r="M48" s="37"/>
      <c r="N48" s="37"/>
      <c r="O48" s="37"/>
      <c r="P48" s="37"/>
      <c r="Q48" s="37"/>
      <c r="R48" s="37"/>
      <c r="S48" s="37"/>
      <c r="T48" s="37"/>
      <c r="U48" s="37"/>
      <c r="V48" s="37"/>
      <c r="W48" s="37"/>
    </row>
    <row r="49" ht="32.9" customHeight="1" spans="1:23">
      <c r="A49" s="60"/>
      <c r="B49" s="60"/>
      <c r="C49" s="60" t="s">
        <v>323</v>
      </c>
      <c r="D49" s="60"/>
      <c r="E49" s="60"/>
      <c r="F49" s="60"/>
      <c r="G49" s="60"/>
      <c r="H49" s="60"/>
      <c r="I49" s="37">
        <v>2400000</v>
      </c>
      <c r="J49" s="37">
        <v>2400000</v>
      </c>
      <c r="K49" s="37">
        <v>2400000</v>
      </c>
      <c r="L49" s="37"/>
      <c r="M49" s="37"/>
      <c r="N49" s="37"/>
      <c r="O49" s="37"/>
      <c r="P49" s="37"/>
      <c r="Q49" s="37"/>
      <c r="R49" s="37"/>
      <c r="S49" s="37"/>
      <c r="T49" s="37"/>
      <c r="U49" s="37"/>
      <c r="V49" s="37"/>
      <c r="W49" s="37"/>
    </row>
    <row r="50" ht="32.9" customHeight="1" spans="1:23">
      <c r="A50" s="60" t="s">
        <v>319</v>
      </c>
      <c r="B50" s="147" t="s">
        <v>324</v>
      </c>
      <c r="C50" s="60" t="s">
        <v>323</v>
      </c>
      <c r="D50" s="60" t="s">
        <v>64</v>
      </c>
      <c r="E50" s="60" t="s">
        <v>111</v>
      </c>
      <c r="F50" s="60" t="s">
        <v>306</v>
      </c>
      <c r="G50" s="60" t="s">
        <v>286</v>
      </c>
      <c r="H50" s="60" t="s">
        <v>77</v>
      </c>
      <c r="I50" s="37">
        <v>2400000</v>
      </c>
      <c r="J50" s="37">
        <v>2400000</v>
      </c>
      <c r="K50" s="37">
        <v>2400000</v>
      </c>
      <c r="L50" s="37"/>
      <c r="M50" s="37"/>
      <c r="N50" s="37"/>
      <c r="O50" s="37"/>
      <c r="P50" s="37"/>
      <c r="Q50" s="37"/>
      <c r="R50" s="37"/>
      <c r="S50" s="37"/>
      <c r="T50" s="37"/>
      <c r="U50" s="37"/>
      <c r="V50" s="37"/>
      <c r="W50" s="37"/>
    </row>
    <row r="51" ht="32.9" customHeight="1" spans="1:23">
      <c r="A51" s="60"/>
      <c r="B51" s="60"/>
      <c r="C51" s="60" t="s">
        <v>325</v>
      </c>
      <c r="D51" s="60"/>
      <c r="E51" s="60"/>
      <c r="F51" s="60"/>
      <c r="G51" s="60"/>
      <c r="H51" s="60"/>
      <c r="I51" s="37">
        <v>25360000</v>
      </c>
      <c r="J51" s="37">
        <v>25360000</v>
      </c>
      <c r="K51" s="37">
        <v>25360000</v>
      </c>
      <c r="L51" s="37"/>
      <c r="M51" s="37"/>
      <c r="N51" s="37"/>
      <c r="O51" s="37"/>
      <c r="P51" s="37"/>
      <c r="Q51" s="37"/>
      <c r="R51" s="37"/>
      <c r="S51" s="37"/>
      <c r="T51" s="37"/>
      <c r="U51" s="37"/>
      <c r="V51" s="37"/>
      <c r="W51" s="37"/>
    </row>
    <row r="52" ht="32.9" customHeight="1" spans="1:23">
      <c r="A52" s="60" t="s">
        <v>319</v>
      </c>
      <c r="B52" s="147" t="s">
        <v>326</v>
      </c>
      <c r="C52" s="60" t="s">
        <v>325</v>
      </c>
      <c r="D52" s="60" t="s">
        <v>64</v>
      </c>
      <c r="E52" s="60" t="s">
        <v>111</v>
      </c>
      <c r="F52" s="60" t="s">
        <v>306</v>
      </c>
      <c r="G52" s="60" t="s">
        <v>286</v>
      </c>
      <c r="H52" s="60" t="s">
        <v>77</v>
      </c>
      <c r="I52" s="37">
        <v>25360000</v>
      </c>
      <c r="J52" s="37">
        <v>25360000</v>
      </c>
      <c r="K52" s="37">
        <v>25360000</v>
      </c>
      <c r="L52" s="37"/>
      <c r="M52" s="37"/>
      <c r="N52" s="37"/>
      <c r="O52" s="37"/>
      <c r="P52" s="37"/>
      <c r="Q52" s="37"/>
      <c r="R52" s="37"/>
      <c r="S52" s="37"/>
      <c r="T52" s="37"/>
      <c r="U52" s="37"/>
      <c r="V52" s="37"/>
      <c r="W52" s="37"/>
    </row>
    <row r="53" ht="32.9" customHeight="1" spans="1:23">
      <c r="A53" s="60"/>
      <c r="B53" s="60"/>
      <c r="C53" s="60" t="s">
        <v>327</v>
      </c>
      <c r="D53" s="60"/>
      <c r="E53" s="60"/>
      <c r="F53" s="60"/>
      <c r="G53" s="60"/>
      <c r="H53" s="60"/>
      <c r="I53" s="37">
        <v>162510000</v>
      </c>
      <c r="J53" s="37">
        <v>162510000</v>
      </c>
      <c r="K53" s="37">
        <v>162510000</v>
      </c>
      <c r="L53" s="37"/>
      <c r="M53" s="37"/>
      <c r="N53" s="37"/>
      <c r="O53" s="37"/>
      <c r="P53" s="37"/>
      <c r="Q53" s="37"/>
      <c r="R53" s="37"/>
      <c r="S53" s="37"/>
      <c r="T53" s="37"/>
      <c r="U53" s="37"/>
      <c r="V53" s="37"/>
      <c r="W53" s="37"/>
    </row>
    <row r="54" ht="32.9" customHeight="1" spans="1:23">
      <c r="A54" s="60" t="s">
        <v>319</v>
      </c>
      <c r="B54" s="147" t="s">
        <v>328</v>
      </c>
      <c r="C54" s="60" t="s">
        <v>327</v>
      </c>
      <c r="D54" s="60" t="s">
        <v>64</v>
      </c>
      <c r="E54" s="60" t="s">
        <v>111</v>
      </c>
      <c r="F54" s="60" t="s">
        <v>306</v>
      </c>
      <c r="G54" s="60" t="s">
        <v>286</v>
      </c>
      <c r="H54" s="60" t="s">
        <v>77</v>
      </c>
      <c r="I54" s="37">
        <v>162510000</v>
      </c>
      <c r="J54" s="37">
        <v>162510000</v>
      </c>
      <c r="K54" s="37">
        <v>162510000</v>
      </c>
      <c r="L54" s="37"/>
      <c r="M54" s="37"/>
      <c r="N54" s="37"/>
      <c r="O54" s="37"/>
      <c r="P54" s="37"/>
      <c r="Q54" s="37"/>
      <c r="R54" s="37"/>
      <c r="S54" s="37"/>
      <c r="T54" s="37"/>
      <c r="U54" s="37"/>
      <c r="V54" s="37"/>
      <c r="W54" s="37"/>
    </row>
    <row r="55" ht="18.75" customHeight="1" spans="1:23">
      <c r="A55" s="38" t="s">
        <v>329</v>
      </c>
      <c r="B55" s="39"/>
      <c r="C55" s="39"/>
      <c r="D55" s="39"/>
      <c r="E55" s="39"/>
      <c r="F55" s="39"/>
      <c r="G55" s="39"/>
      <c r="H55" s="40"/>
      <c r="I55" s="37">
        <v>388359736.2</v>
      </c>
      <c r="J55" s="37">
        <v>386704130</v>
      </c>
      <c r="K55" s="37">
        <v>386704130</v>
      </c>
      <c r="L55" s="37"/>
      <c r="M55" s="37"/>
      <c r="N55" s="37">
        <v>1655606.2</v>
      </c>
      <c r="O55" s="37"/>
      <c r="P55" s="37"/>
      <c r="Q55" s="37"/>
      <c r="R55" s="37"/>
      <c r="S55" s="37"/>
      <c r="T55" s="37"/>
      <c r="U55" s="37"/>
      <c r="V55" s="37"/>
      <c r="W55" s="37"/>
    </row>
  </sheetData>
  <autoFilter ref="A7:W58">
    <extLst/>
  </autoFilter>
  <mergeCells count="28">
    <mergeCell ref="A2:W2"/>
    <mergeCell ref="A3:I3"/>
    <mergeCell ref="J4:M4"/>
    <mergeCell ref="N4:P4"/>
    <mergeCell ref="R4:W4"/>
    <mergeCell ref="J5:K5"/>
    <mergeCell ref="A55:H5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50"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18"/>
  <sheetViews>
    <sheetView showZeros="0" workbookViewId="0">
      <selection activeCell="B7" sqref="B7:B11"/>
    </sheetView>
  </sheetViews>
  <sheetFormatPr defaultColWidth="9.14166666666667" defaultRowHeight="12" customHeight="1"/>
  <cols>
    <col min="1" max="1" width="34.2833333333333" customWidth="1"/>
    <col min="2" max="2" width="47.75"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31.875" customWidth="1"/>
  </cols>
  <sheetData>
    <row r="1" customHeight="1" spans="10:10">
      <c r="J1" s="137" t="s">
        <v>330</v>
      </c>
    </row>
    <row r="2" ht="28.5" customHeight="1" spans="1:10">
      <c r="A2" s="136" t="s">
        <v>331</v>
      </c>
      <c r="B2" s="24"/>
      <c r="C2" s="24"/>
      <c r="D2" s="24"/>
      <c r="E2" s="24"/>
      <c r="F2" s="97"/>
      <c r="G2" s="24"/>
      <c r="H2" s="97"/>
      <c r="I2" s="97"/>
      <c r="J2" s="24"/>
    </row>
    <row r="3" ht="15" customHeight="1" spans="1:1">
      <c r="A3" s="5" t="str">
        <f>"单位名称："&amp;"玉溪市卫生健康委员会"</f>
        <v>单位名称：玉溪市卫生健康委员会</v>
      </c>
    </row>
    <row r="4" ht="14.25" customHeight="1" spans="1:10">
      <c r="A4" s="59" t="s">
        <v>332</v>
      </c>
      <c r="B4" s="59" t="s">
        <v>333</v>
      </c>
      <c r="C4" s="59" t="s">
        <v>334</v>
      </c>
      <c r="D4" s="59" t="s">
        <v>335</v>
      </c>
      <c r="E4" s="59" t="s">
        <v>336</v>
      </c>
      <c r="F4" s="46" t="s">
        <v>337</v>
      </c>
      <c r="G4" s="59" t="s">
        <v>338</v>
      </c>
      <c r="H4" s="46" t="s">
        <v>339</v>
      </c>
      <c r="I4" s="46" t="s">
        <v>340</v>
      </c>
      <c r="J4" s="59" t="s">
        <v>341</v>
      </c>
    </row>
    <row r="5" ht="14.25" customHeight="1" spans="1:10">
      <c r="A5" s="59">
        <v>1</v>
      </c>
      <c r="B5" s="59">
        <v>2</v>
      </c>
      <c r="C5" s="59">
        <v>3</v>
      </c>
      <c r="D5" s="59">
        <v>4</v>
      </c>
      <c r="E5" s="59">
        <v>5</v>
      </c>
      <c r="F5" s="46">
        <v>6</v>
      </c>
      <c r="G5" s="59">
        <v>7</v>
      </c>
      <c r="H5" s="46">
        <v>8</v>
      </c>
      <c r="I5" s="46">
        <v>9</v>
      </c>
      <c r="J5" s="59">
        <v>10</v>
      </c>
    </row>
    <row r="6" ht="15" customHeight="1" spans="1:10">
      <c r="A6" s="60" t="s">
        <v>64</v>
      </c>
      <c r="B6" s="61"/>
      <c r="C6" s="61"/>
      <c r="D6" s="61"/>
      <c r="E6" s="62"/>
      <c r="F6" s="63"/>
      <c r="G6" s="62"/>
      <c r="H6" s="63"/>
      <c r="I6" s="63"/>
      <c r="J6" s="62"/>
    </row>
    <row r="7" ht="33.75" customHeight="1" spans="1:10">
      <c r="A7" s="60" t="s">
        <v>280</v>
      </c>
      <c r="B7" s="60" t="s">
        <v>342</v>
      </c>
      <c r="C7" s="60" t="s">
        <v>343</v>
      </c>
      <c r="D7" s="60" t="s">
        <v>344</v>
      </c>
      <c r="E7" s="60" t="s">
        <v>345</v>
      </c>
      <c r="F7" s="60" t="s">
        <v>346</v>
      </c>
      <c r="G7" s="35" t="s">
        <v>46</v>
      </c>
      <c r="H7" s="60" t="s">
        <v>347</v>
      </c>
      <c r="I7" s="60" t="s">
        <v>348</v>
      </c>
      <c r="J7" s="60" t="s">
        <v>349</v>
      </c>
    </row>
    <row r="8" ht="33.75" customHeight="1" spans="1:10">
      <c r="A8" s="60" t="s">
        <v>280</v>
      </c>
      <c r="B8" s="60" t="s">
        <v>342</v>
      </c>
      <c r="C8" s="60" t="s">
        <v>343</v>
      </c>
      <c r="D8" s="60" t="s">
        <v>350</v>
      </c>
      <c r="E8" s="60" t="s">
        <v>351</v>
      </c>
      <c r="F8" s="60" t="s">
        <v>352</v>
      </c>
      <c r="G8" s="35" t="s">
        <v>353</v>
      </c>
      <c r="H8" s="60" t="s">
        <v>354</v>
      </c>
      <c r="I8" s="60" t="s">
        <v>348</v>
      </c>
      <c r="J8" s="60" t="s">
        <v>355</v>
      </c>
    </row>
    <row r="9" ht="33.75" customHeight="1" spans="1:10">
      <c r="A9" s="60" t="s">
        <v>280</v>
      </c>
      <c r="B9" s="60" t="s">
        <v>342</v>
      </c>
      <c r="C9" s="60" t="s">
        <v>356</v>
      </c>
      <c r="D9" s="60" t="s">
        <v>357</v>
      </c>
      <c r="E9" s="60" t="s">
        <v>358</v>
      </c>
      <c r="F9" s="60" t="s">
        <v>352</v>
      </c>
      <c r="G9" s="35" t="s">
        <v>353</v>
      </c>
      <c r="H9" s="60" t="s">
        <v>354</v>
      </c>
      <c r="I9" s="60" t="s">
        <v>348</v>
      </c>
      <c r="J9" s="60" t="s">
        <v>359</v>
      </c>
    </row>
    <row r="10" ht="33.75" customHeight="1" spans="1:10">
      <c r="A10" s="60" t="s">
        <v>280</v>
      </c>
      <c r="B10" s="60" t="s">
        <v>342</v>
      </c>
      <c r="C10" s="60" t="s">
        <v>356</v>
      </c>
      <c r="D10" s="60" t="s">
        <v>357</v>
      </c>
      <c r="E10" s="60" t="s">
        <v>360</v>
      </c>
      <c r="F10" s="60" t="s">
        <v>352</v>
      </c>
      <c r="G10" s="35" t="s">
        <v>353</v>
      </c>
      <c r="H10" s="60" t="s">
        <v>354</v>
      </c>
      <c r="I10" s="60" t="s">
        <v>348</v>
      </c>
      <c r="J10" s="60" t="s">
        <v>361</v>
      </c>
    </row>
    <row r="11" ht="33.75" customHeight="1" spans="1:10">
      <c r="A11" s="60" t="s">
        <v>280</v>
      </c>
      <c r="B11" s="60" t="s">
        <v>342</v>
      </c>
      <c r="C11" s="60" t="s">
        <v>362</v>
      </c>
      <c r="D11" s="60" t="s">
        <v>363</v>
      </c>
      <c r="E11" s="60" t="s">
        <v>364</v>
      </c>
      <c r="F11" s="60" t="s">
        <v>352</v>
      </c>
      <c r="G11" s="35" t="s">
        <v>365</v>
      </c>
      <c r="H11" s="60" t="s">
        <v>354</v>
      </c>
      <c r="I11" s="60" t="s">
        <v>348</v>
      </c>
      <c r="J11" s="60" t="s">
        <v>366</v>
      </c>
    </row>
    <row r="12" ht="33.75" customHeight="1" spans="1:10">
      <c r="A12" s="60" t="s">
        <v>277</v>
      </c>
      <c r="B12" s="60" t="s">
        <v>367</v>
      </c>
      <c r="C12" s="60" t="s">
        <v>343</v>
      </c>
      <c r="D12" s="60" t="s">
        <v>344</v>
      </c>
      <c r="E12" s="60" t="s">
        <v>368</v>
      </c>
      <c r="F12" s="60" t="s">
        <v>352</v>
      </c>
      <c r="G12" s="35" t="s">
        <v>369</v>
      </c>
      <c r="H12" s="60" t="s">
        <v>354</v>
      </c>
      <c r="I12" s="60" t="s">
        <v>348</v>
      </c>
      <c r="J12" s="60" t="s">
        <v>370</v>
      </c>
    </row>
    <row r="13" ht="33.75" customHeight="1" spans="1:10">
      <c r="A13" s="60" t="s">
        <v>277</v>
      </c>
      <c r="B13" s="60" t="s">
        <v>367</v>
      </c>
      <c r="C13" s="60" t="s">
        <v>343</v>
      </c>
      <c r="D13" s="60" t="s">
        <v>344</v>
      </c>
      <c r="E13" s="60" t="s">
        <v>371</v>
      </c>
      <c r="F13" s="60" t="s">
        <v>352</v>
      </c>
      <c r="G13" s="35" t="s">
        <v>369</v>
      </c>
      <c r="H13" s="60" t="s">
        <v>354</v>
      </c>
      <c r="I13" s="60" t="s">
        <v>348</v>
      </c>
      <c r="J13" s="60" t="s">
        <v>372</v>
      </c>
    </row>
    <row r="14" ht="33.75" customHeight="1" spans="1:10">
      <c r="A14" s="60" t="s">
        <v>277</v>
      </c>
      <c r="B14" s="60" t="s">
        <v>367</v>
      </c>
      <c r="C14" s="60" t="s">
        <v>343</v>
      </c>
      <c r="D14" s="60" t="s">
        <v>350</v>
      </c>
      <c r="E14" s="60" t="s">
        <v>373</v>
      </c>
      <c r="F14" s="60" t="s">
        <v>352</v>
      </c>
      <c r="G14" s="35" t="s">
        <v>369</v>
      </c>
      <c r="H14" s="60" t="s">
        <v>354</v>
      </c>
      <c r="I14" s="60" t="s">
        <v>348</v>
      </c>
      <c r="J14" s="60" t="s">
        <v>374</v>
      </c>
    </row>
    <row r="15" ht="33.75" customHeight="1" spans="1:10">
      <c r="A15" s="60" t="s">
        <v>277</v>
      </c>
      <c r="B15" s="60" t="s">
        <v>367</v>
      </c>
      <c r="C15" s="60" t="s">
        <v>343</v>
      </c>
      <c r="D15" s="60" t="s">
        <v>375</v>
      </c>
      <c r="E15" s="60" t="s">
        <v>376</v>
      </c>
      <c r="F15" s="60" t="s">
        <v>352</v>
      </c>
      <c r="G15" s="35" t="s">
        <v>369</v>
      </c>
      <c r="H15" s="60" t="s">
        <v>354</v>
      </c>
      <c r="I15" s="60" t="s">
        <v>348</v>
      </c>
      <c r="J15" s="60" t="s">
        <v>377</v>
      </c>
    </row>
    <row r="16" ht="33.75" customHeight="1" spans="1:10">
      <c r="A16" s="60" t="s">
        <v>277</v>
      </c>
      <c r="B16" s="60" t="s">
        <v>367</v>
      </c>
      <c r="C16" s="60" t="s">
        <v>356</v>
      </c>
      <c r="D16" s="60" t="s">
        <v>357</v>
      </c>
      <c r="E16" s="60" t="s">
        <v>378</v>
      </c>
      <c r="F16" s="60" t="s">
        <v>352</v>
      </c>
      <c r="G16" s="35" t="s">
        <v>369</v>
      </c>
      <c r="H16" s="60" t="s">
        <v>354</v>
      </c>
      <c r="I16" s="60" t="s">
        <v>348</v>
      </c>
      <c r="J16" s="60" t="s">
        <v>379</v>
      </c>
    </row>
    <row r="17" ht="33.75" customHeight="1" spans="1:10">
      <c r="A17" s="60" t="s">
        <v>277</v>
      </c>
      <c r="B17" s="60" t="s">
        <v>367</v>
      </c>
      <c r="C17" s="60" t="s">
        <v>362</v>
      </c>
      <c r="D17" s="60" t="s">
        <v>363</v>
      </c>
      <c r="E17" s="60" t="s">
        <v>380</v>
      </c>
      <c r="F17" s="60" t="s">
        <v>352</v>
      </c>
      <c r="G17" s="35" t="s">
        <v>369</v>
      </c>
      <c r="H17" s="60" t="s">
        <v>354</v>
      </c>
      <c r="I17" s="60" t="s">
        <v>348</v>
      </c>
      <c r="J17" s="60" t="s">
        <v>381</v>
      </c>
    </row>
    <row r="18" ht="33.75" customHeight="1" spans="1:10">
      <c r="A18" s="60" t="s">
        <v>302</v>
      </c>
      <c r="B18" s="60" t="s">
        <v>382</v>
      </c>
      <c r="C18" s="60" t="s">
        <v>343</v>
      </c>
      <c r="D18" s="60" t="s">
        <v>344</v>
      </c>
      <c r="E18" s="60" t="s">
        <v>383</v>
      </c>
      <c r="F18" s="60" t="s">
        <v>352</v>
      </c>
      <c r="G18" s="35" t="s">
        <v>384</v>
      </c>
      <c r="H18" s="60" t="s">
        <v>385</v>
      </c>
      <c r="I18" s="60" t="s">
        <v>348</v>
      </c>
      <c r="J18" s="60" t="s">
        <v>386</v>
      </c>
    </row>
    <row r="19" ht="33.75" customHeight="1" spans="1:10">
      <c r="A19" s="60" t="s">
        <v>302</v>
      </c>
      <c r="B19" s="60" t="s">
        <v>382</v>
      </c>
      <c r="C19" s="60" t="s">
        <v>343</v>
      </c>
      <c r="D19" s="60" t="s">
        <v>350</v>
      </c>
      <c r="E19" s="60" t="s">
        <v>387</v>
      </c>
      <c r="F19" s="60" t="s">
        <v>346</v>
      </c>
      <c r="G19" s="35" t="s">
        <v>388</v>
      </c>
      <c r="H19" s="60" t="s">
        <v>354</v>
      </c>
      <c r="I19" s="60" t="s">
        <v>348</v>
      </c>
      <c r="J19" s="60" t="s">
        <v>389</v>
      </c>
    </row>
    <row r="20" ht="33.75" customHeight="1" spans="1:10">
      <c r="A20" s="60" t="s">
        <v>302</v>
      </c>
      <c r="B20" s="60" t="s">
        <v>382</v>
      </c>
      <c r="C20" s="60" t="s">
        <v>343</v>
      </c>
      <c r="D20" s="60" t="s">
        <v>350</v>
      </c>
      <c r="E20" s="60" t="s">
        <v>390</v>
      </c>
      <c r="F20" s="60" t="s">
        <v>352</v>
      </c>
      <c r="G20" s="35" t="s">
        <v>369</v>
      </c>
      <c r="H20" s="60" t="s">
        <v>354</v>
      </c>
      <c r="I20" s="60" t="s">
        <v>348</v>
      </c>
      <c r="J20" s="60" t="s">
        <v>391</v>
      </c>
    </row>
    <row r="21" ht="33.75" customHeight="1" spans="1:10">
      <c r="A21" s="60" t="s">
        <v>302</v>
      </c>
      <c r="B21" s="60" t="s">
        <v>382</v>
      </c>
      <c r="C21" s="60" t="s">
        <v>343</v>
      </c>
      <c r="D21" s="60" t="s">
        <v>350</v>
      </c>
      <c r="E21" s="60" t="s">
        <v>392</v>
      </c>
      <c r="F21" s="60" t="s">
        <v>346</v>
      </c>
      <c r="G21" s="35" t="s">
        <v>393</v>
      </c>
      <c r="H21" s="60" t="s">
        <v>394</v>
      </c>
      <c r="I21" s="60" t="s">
        <v>348</v>
      </c>
      <c r="J21" s="60" t="s">
        <v>395</v>
      </c>
    </row>
    <row r="22" ht="33.75" customHeight="1" spans="1:10">
      <c r="A22" s="60" t="s">
        <v>302</v>
      </c>
      <c r="B22" s="60" t="s">
        <v>382</v>
      </c>
      <c r="C22" s="60" t="s">
        <v>356</v>
      </c>
      <c r="D22" s="60" t="s">
        <v>357</v>
      </c>
      <c r="E22" s="60" t="s">
        <v>396</v>
      </c>
      <c r="F22" s="60" t="s">
        <v>397</v>
      </c>
      <c r="G22" s="35" t="s">
        <v>398</v>
      </c>
      <c r="H22" s="60"/>
      <c r="I22" s="60" t="s">
        <v>399</v>
      </c>
      <c r="J22" s="60" t="s">
        <v>400</v>
      </c>
    </row>
    <row r="23" ht="33.75" customHeight="1" spans="1:10">
      <c r="A23" s="60" t="s">
        <v>302</v>
      </c>
      <c r="B23" s="60" t="s">
        <v>382</v>
      </c>
      <c r="C23" s="60" t="s">
        <v>356</v>
      </c>
      <c r="D23" s="60" t="s">
        <v>357</v>
      </c>
      <c r="E23" s="60" t="s">
        <v>401</v>
      </c>
      <c r="F23" s="60" t="s">
        <v>346</v>
      </c>
      <c r="G23" s="35" t="s">
        <v>402</v>
      </c>
      <c r="H23" s="60"/>
      <c r="I23" s="60" t="s">
        <v>399</v>
      </c>
      <c r="J23" s="60" t="s">
        <v>403</v>
      </c>
    </row>
    <row r="24" ht="33.75" customHeight="1" spans="1:10">
      <c r="A24" s="60" t="s">
        <v>302</v>
      </c>
      <c r="B24" s="60" t="s">
        <v>382</v>
      </c>
      <c r="C24" s="60" t="s">
        <v>356</v>
      </c>
      <c r="D24" s="60" t="s">
        <v>357</v>
      </c>
      <c r="E24" s="60" t="s">
        <v>404</v>
      </c>
      <c r="F24" s="60" t="s">
        <v>346</v>
      </c>
      <c r="G24" s="35" t="s">
        <v>405</v>
      </c>
      <c r="H24" s="60"/>
      <c r="I24" s="60" t="s">
        <v>399</v>
      </c>
      <c r="J24" s="60" t="s">
        <v>406</v>
      </c>
    </row>
    <row r="25" ht="33.75" customHeight="1" spans="1:10">
      <c r="A25" s="60" t="s">
        <v>302</v>
      </c>
      <c r="B25" s="60" t="s">
        <v>382</v>
      </c>
      <c r="C25" s="60" t="s">
        <v>362</v>
      </c>
      <c r="D25" s="60" t="s">
        <v>363</v>
      </c>
      <c r="E25" s="60" t="s">
        <v>407</v>
      </c>
      <c r="F25" s="60" t="s">
        <v>352</v>
      </c>
      <c r="G25" s="35" t="s">
        <v>365</v>
      </c>
      <c r="H25" s="60" t="s">
        <v>354</v>
      </c>
      <c r="I25" s="60" t="s">
        <v>348</v>
      </c>
      <c r="J25" s="60" t="s">
        <v>408</v>
      </c>
    </row>
    <row r="26" ht="33.75" customHeight="1" spans="1:10">
      <c r="A26" s="60" t="s">
        <v>325</v>
      </c>
      <c r="B26" s="60" t="s">
        <v>409</v>
      </c>
      <c r="C26" s="60" t="s">
        <v>343</v>
      </c>
      <c r="D26" s="60" t="s">
        <v>344</v>
      </c>
      <c r="E26" s="60" t="s">
        <v>410</v>
      </c>
      <c r="F26" s="60" t="s">
        <v>352</v>
      </c>
      <c r="G26" s="35" t="s">
        <v>48</v>
      </c>
      <c r="H26" s="60" t="s">
        <v>411</v>
      </c>
      <c r="I26" s="60" t="s">
        <v>348</v>
      </c>
      <c r="J26" s="60" t="s">
        <v>410</v>
      </c>
    </row>
    <row r="27" ht="33.75" customHeight="1" spans="1:10">
      <c r="A27" s="60" t="s">
        <v>325</v>
      </c>
      <c r="B27" s="60" t="s">
        <v>409</v>
      </c>
      <c r="C27" s="60" t="s">
        <v>343</v>
      </c>
      <c r="D27" s="60" t="s">
        <v>350</v>
      </c>
      <c r="E27" s="60" t="s">
        <v>412</v>
      </c>
      <c r="F27" s="60" t="s">
        <v>346</v>
      </c>
      <c r="G27" s="35" t="s">
        <v>413</v>
      </c>
      <c r="H27" s="60"/>
      <c r="I27" s="60" t="s">
        <v>399</v>
      </c>
      <c r="J27" s="60" t="s">
        <v>412</v>
      </c>
    </row>
    <row r="28" ht="33.75" customHeight="1" spans="1:10">
      <c r="A28" s="60" t="s">
        <v>325</v>
      </c>
      <c r="B28" s="60" t="s">
        <v>409</v>
      </c>
      <c r="C28" s="60" t="s">
        <v>343</v>
      </c>
      <c r="D28" s="60" t="s">
        <v>375</v>
      </c>
      <c r="E28" s="60" t="s">
        <v>414</v>
      </c>
      <c r="F28" s="60" t="s">
        <v>397</v>
      </c>
      <c r="G28" s="35" t="s">
        <v>415</v>
      </c>
      <c r="H28" s="60" t="s">
        <v>416</v>
      </c>
      <c r="I28" s="60" t="s">
        <v>348</v>
      </c>
      <c r="J28" s="60" t="s">
        <v>414</v>
      </c>
    </row>
    <row r="29" ht="33.75" customHeight="1" spans="1:10">
      <c r="A29" s="60" t="s">
        <v>325</v>
      </c>
      <c r="B29" s="60" t="s">
        <v>409</v>
      </c>
      <c r="C29" s="60" t="s">
        <v>356</v>
      </c>
      <c r="D29" s="60" t="s">
        <v>357</v>
      </c>
      <c r="E29" s="60" t="s">
        <v>417</v>
      </c>
      <c r="F29" s="60" t="s">
        <v>346</v>
      </c>
      <c r="G29" s="35" t="s">
        <v>413</v>
      </c>
      <c r="H29" s="60"/>
      <c r="I29" s="60" t="s">
        <v>399</v>
      </c>
      <c r="J29" s="60" t="s">
        <v>417</v>
      </c>
    </row>
    <row r="30" ht="33.75" customHeight="1" spans="1:10">
      <c r="A30" s="60" t="s">
        <v>325</v>
      </c>
      <c r="B30" s="60" t="s">
        <v>409</v>
      </c>
      <c r="C30" s="60" t="s">
        <v>362</v>
      </c>
      <c r="D30" s="60" t="s">
        <v>363</v>
      </c>
      <c r="E30" s="60" t="s">
        <v>418</v>
      </c>
      <c r="F30" s="60" t="s">
        <v>352</v>
      </c>
      <c r="G30" s="35" t="s">
        <v>365</v>
      </c>
      <c r="H30" s="60" t="s">
        <v>354</v>
      </c>
      <c r="I30" s="60" t="s">
        <v>348</v>
      </c>
      <c r="J30" s="60" t="s">
        <v>419</v>
      </c>
    </row>
    <row r="31" ht="33.75" customHeight="1" spans="1:10">
      <c r="A31" s="60" t="s">
        <v>327</v>
      </c>
      <c r="B31" s="60" t="s">
        <v>420</v>
      </c>
      <c r="C31" s="60" t="s">
        <v>343</v>
      </c>
      <c r="D31" s="60" t="s">
        <v>344</v>
      </c>
      <c r="E31" s="60" t="s">
        <v>410</v>
      </c>
      <c r="F31" s="60" t="s">
        <v>352</v>
      </c>
      <c r="G31" s="35" t="s">
        <v>48</v>
      </c>
      <c r="H31" s="60" t="s">
        <v>411</v>
      </c>
      <c r="I31" s="60" t="s">
        <v>348</v>
      </c>
      <c r="J31" s="60" t="s">
        <v>410</v>
      </c>
    </row>
    <row r="32" ht="33.75" customHeight="1" spans="1:10">
      <c r="A32" s="60" t="s">
        <v>327</v>
      </c>
      <c r="B32" s="60" t="s">
        <v>420</v>
      </c>
      <c r="C32" s="60" t="s">
        <v>343</v>
      </c>
      <c r="D32" s="60" t="s">
        <v>350</v>
      </c>
      <c r="E32" s="60" t="s">
        <v>412</v>
      </c>
      <c r="F32" s="60" t="s">
        <v>346</v>
      </c>
      <c r="G32" s="35" t="s">
        <v>413</v>
      </c>
      <c r="H32" s="60"/>
      <c r="I32" s="60" t="s">
        <v>399</v>
      </c>
      <c r="J32" s="60" t="s">
        <v>412</v>
      </c>
    </row>
    <row r="33" ht="33.75" customHeight="1" spans="1:10">
      <c r="A33" s="60" t="s">
        <v>327</v>
      </c>
      <c r="B33" s="60" t="s">
        <v>420</v>
      </c>
      <c r="C33" s="60" t="s">
        <v>343</v>
      </c>
      <c r="D33" s="60" t="s">
        <v>375</v>
      </c>
      <c r="E33" s="60" t="s">
        <v>414</v>
      </c>
      <c r="F33" s="60" t="s">
        <v>397</v>
      </c>
      <c r="G33" s="35" t="s">
        <v>415</v>
      </c>
      <c r="H33" s="60" t="s">
        <v>416</v>
      </c>
      <c r="I33" s="60" t="s">
        <v>348</v>
      </c>
      <c r="J33" s="60" t="s">
        <v>414</v>
      </c>
    </row>
    <row r="34" ht="33.75" customHeight="1" spans="1:10">
      <c r="A34" s="60" t="s">
        <v>327</v>
      </c>
      <c r="B34" s="60" t="s">
        <v>420</v>
      </c>
      <c r="C34" s="60" t="s">
        <v>356</v>
      </c>
      <c r="D34" s="60" t="s">
        <v>357</v>
      </c>
      <c r="E34" s="60" t="s">
        <v>417</v>
      </c>
      <c r="F34" s="60" t="s">
        <v>346</v>
      </c>
      <c r="G34" s="35" t="s">
        <v>413</v>
      </c>
      <c r="H34" s="60"/>
      <c r="I34" s="60" t="s">
        <v>399</v>
      </c>
      <c r="J34" s="60" t="s">
        <v>417</v>
      </c>
    </row>
    <row r="35" ht="33.75" customHeight="1" spans="1:10">
      <c r="A35" s="60" t="s">
        <v>327</v>
      </c>
      <c r="B35" s="60" t="s">
        <v>420</v>
      </c>
      <c r="C35" s="60" t="s">
        <v>362</v>
      </c>
      <c r="D35" s="60" t="s">
        <v>363</v>
      </c>
      <c r="E35" s="60" t="s">
        <v>418</v>
      </c>
      <c r="F35" s="60" t="s">
        <v>352</v>
      </c>
      <c r="G35" s="35" t="s">
        <v>365</v>
      </c>
      <c r="H35" s="60" t="s">
        <v>354</v>
      </c>
      <c r="I35" s="60" t="s">
        <v>348</v>
      </c>
      <c r="J35" s="60" t="s">
        <v>418</v>
      </c>
    </row>
    <row r="36" ht="33.75" customHeight="1" spans="1:10">
      <c r="A36" s="60" t="s">
        <v>304</v>
      </c>
      <c r="B36" s="60" t="s">
        <v>421</v>
      </c>
      <c r="C36" s="60" t="s">
        <v>343</v>
      </c>
      <c r="D36" s="60" t="s">
        <v>344</v>
      </c>
      <c r="E36" s="60" t="s">
        <v>410</v>
      </c>
      <c r="F36" s="60" t="s">
        <v>352</v>
      </c>
      <c r="G36" s="35" t="s">
        <v>48</v>
      </c>
      <c r="H36" s="60" t="s">
        <v>411</v>
      </c>
      <c r="I36" s="60" t="s">
        <v>348</v>
      </c>
      <c r="J36" s="60" t="s">
        <v>410</v>
      </c>
    </row>
    <row r="37" ht="33.75" customHeight="1" spans="1:10">
      <c r="A37" s="60" t="s">
        <v>304</v>
      </c>
      <c r="B37" s="60" t="s">
        <v>421</v>
      </c>
      <c r="C37" s="60" t="s">
        <v>343</v>
      </c>
      <c r="D37" s="60" t="s">
        <v>350</v>
      </c>
      <c r="E37" s="60" t="s">
        <v>412</v>
      </c>
      <c r="F37" s="60" t="s">
        <v>346</v>
      </c>
      <c r="G37" s="35" t="s">
        <v>413</v>
      </c>
      <c r="H37" s="60"/>
      <c r="I37" s="60" t="s">
        <v>399</v>
      </c>
      <c r="J37" s="60" t="s">
        <v>412</v>
      </c>
    </row>
    <row r="38" ht="33.75" customHeight="1" spans="1:10">
      <c r="A38" s="60" t="s">
        <v>304</v>
      </c>
      <c r="B38" s="60" t="s">
        <v>421</v>
      </c>
      <c r="C38" s="60" t="s">
        <v>343</v>
      </c>
      <c r="D38" s="60" t="s">
        <v>375</v>
      </c>
      <c r="E38" s="60" t="s">
        <v>414</v>
      </c>
      <c r="F38" s="60" t="s">
        <v>397</v>
      </c>
      <c r="G38" s="35" t="s">
        <v>415</v>
      </c>
      <c r="H38" s="60" t="s">
        <v>416</v>
      </c>
      <c r="I38" s="60" t="s">
        <v>348</v>
      </c>
      <c r="J38" s="60" t="s">
        <v>414</v>
      </c>
    </row>
    <row r="39" ht="33.75" customHeight="1" spans="1:10">
      <c r="A39" s="60" t="s">
        <v>304</v>
      </c>
      <c r="B39" s="60" t="s">
        <v>421</v>
      </c>
      <c r="C39" s="60" t="s">
        <v>356</v>
      </c>
      <c r="D39" s="60" t="s">
        <v>357</v>
      </c>
      <c r="E39" s="60" t="s">
        <v>417</v>
      </c>
      <c r="F39" s="60" t="s">
        <v>346</v>
      </c>
      <c r="G39" s="35" t="s">
        <v>422</v>
      </c>
      <c r="H39" s="60"/>
      <c r="I39" s="60" t="s">
        <v>399</v>
      </c>
      <c r="J39" s="60" t="s">
        <v>417</v>
      </c>
    </row>
    <row r="40" ht="33.75" customHeight="1" spans="1:10">
      <c r="A40" s="60" t="s">
        <v>304</v>
      </c>
      <c r="B40" s="60" t="s">
        <v>421</v>
      </c>
      <c r="C40" s="60" t="s">
        <v>362</v>
      </c>
      <c r="D40" s="60" t="s">
        <v>363</v>
      </c>
      <c r="E40" s="60" t="s">
        <v>418</v>
      </c>
      <c r="F40" s="60" t="s">
        <v>352</v>
      </c>
      <c r="G40" s="35" t="s">
        <v>365</v>
      </c>
      <c r="H40" s="60" t="s">
        <v>354</v>
      </c>
      <c r="I40" s="60" t="s">
        <v>348</v>
      </c>
      <c r="J40" s="60" t="s">
        <v>418</v>
      </c>
    </row>
    <row r="41" ht="33.75" customHeight="1" spans="1:10">
      <c r="A41" s="60" t="s">
        <v>287</v>
      </c>
      <c r="B41" s="60" t="s">
        <v>423</v>
      </c>
      <c r="C41" s="60" t="s">
        <v>343</v>
      </c>
      <c r="D41" s="60" t="s">
        <v>344</v>
      </c>
      <c r="E41" s="60" t="s">
        <v>424</v>
      </c>
      <c r="F41" s="60" t="s">
        <v>346</v>
      </c>
      <c r="G41" s="35" t="s">
        <v>388</v>
      </c>
      <c r="H41" s="60" t="s">
        <v>354</v>
      </c>
      <c r="I41" s="60" t="s">
        <v>348</v>
      </c>
      <c r="J41" s="60" t="s">
        <v>425</v>
      </c>
    </row>
    <row r="42" ht="33.75" customHeight="1" spans="1:10">
      <c r="A42" s="60" t="s">
        <v>287</v>
      </c>
      <c r="B42" s="60" t="s">
        <v>423</v>
      </c>
      <c r="C42" s="60" t="s">
        <v>343</v>
      </c>
      <c r="D42" s="60" t="s">
        <v>344</v>
      </c>
      <c r="E42" s="60" t="s">
        <v>426</v>
      </c>
      <c r="F42" s="60" t="s">
        <v>352</v>
      </c>
      <c r="G42" s="35" t="s">
        <v>353</v>
      </c>
      <c r="H42" s="60" t="s">
        <v>354</v>
      </c>
      <c r="I42" s="60" t="s">
        <v>348</v>
      </c>
      <c r="J42" s="60" t="s">
        <v>426</v>
      </c>
    </row>
    <row r="43" ht="92" customHeight="1" spans="1:10">
      <c r="A43" s="60" t="s">
        <v>287</v>
      </c>
      <c r="B43" s="60" t="s">
        <v>423</v>
      </c>
      <c r="C43" s="60" t="s">
        <v>343</v>
      </c>
      <c r="D43" s="60" t="s">
        <v>350</v>
      </c>
      <c r="E43" s="60" t="s">
        <v>427</v>
      </c>
      <c r="F43" s="60" t="s">
        <v>346</v>
      </c>
      <c r="G43" s="35" t="s">
        <v>388</v>
      </c>
      <c r="H43" s="60" t="s">
        <v>354</v>
      </c>
      <c r="I43" s="60" t="s">
        <v>348</v>
      </c>
      <c r="J43" s="60" t="s">
        <v>428</v>
      </c>
    </row>
    <row r="44" ht="47" customHeight="1" spans="1:10">
      <c r="A44" s="60" t="s">
        <v>287</v>
      </c>
      <c r="B44" s="60" t="s">
        <v>423</v>
      </c>
      <c r="C44" s="60" t="s">
        <v>356</v>
      </c>
      <c r="D44" s="60" t="s">
        <v>429</v>
      </c>
      <c r="E44" s="60" t="s">
        <v>430</v>
      </c>
      <c r="F44" s="60" t="s">
        <v>346</v>
      </c>
      <c r="G44" s="35" t="s">
        <v>388</v>
      </c>
      <c r="H44" s="60" t="s">
        <v>354</v>
      </c>
      <c r="I44" s="60" t="s">
        <v>348</v>
      </c>
      <c r="J44" s="60" t="s">
        <v>431</v>
      </c>
    </row>
    <row r="45" ht="33" customHeight="1" spans="1:10">
      <c r="A45" s="60" t="s">
        <v>287</v>
      </c>
      <c r="B45" s="60" t="s">
        <v>423</v>
      </c>
      <c r="C45" s="60" t="s">
        <v>362</v>
      </c>
      <c r="D45" s="60" t="s">
        <v>363</v>
      </c>
      <c r="E45" s="60" t="s">
        <v>432</v>
      </c>
      <c r="F45" s="60" t="s">
        <v>352</v>
      </c>
      <c r="G45" s="35" t="s">
        <v>365</v>
      </c>
      <c r="H45" s="60" t="s">
        <v>354</v>
      </c>
      <c r="I45" s="60" t="s">
        <v>348</v>
      </c>
      <c r="J45" s="60" t="s">
        <v>433</v>
      </c>
    </row>
    <row r="46" ht="33.75" customHeight="1" spans="1:10">
      <c r="A46" s="60" t="s">
        <v>283</v>
      </c>
      <c r="B46" s="60" t="s">
        <v>434</v>
      </c>
      <c r="C46" s="60" t="s">
        <v>343</v>
      </c>
      <c r="D46" s="60" t="s">
        <v>344</v>
      </c>
      <c r="E46" s="60" t="s">
        <v>435</v>
      </c>
      <c r="F46" s="60" t="s">
        <v>436</v>
      </c>
      <c r="G46" s="35" t="s">
        <v>437</v>
      </c>
      <c r="H46" s="60" t="s">
        <v>347</v>
      </c>
      <c r="I46" s="60" t="s">
        <v>348</v>
      </c>
      <c r="J46" s="60" t="s">
        <v>438</v>
      </c>
    </row>
    <row r="47" ht="33.75" customHeight="1" spans="1:10">
      <c r="A47" s="60" t="s">
        <v>283</v>
      </c>
      <c r="B47" s="60" t="s">
        <v>434</v>
      </c>
      <c r="C47" s="60" t="s">
        <v>343</v>
      </c>
      <c r="D47" s="60" t="s">
        <v>344</v>
      </c>
      <c r="E47" s="60" t="s">
        <v>439</v>
      </c>
      <c r="F47" s="60" t="s">
        <v>436</v>
      </c>
      <c r="G47" s="35" t="s">
        <v>437</v>
      </c>
      <c r="H47" s="60" t="s">
        <v>440</v>
      </c>
      <c r="I47" s="60" t="s">
        <v>348</v>
      </c>
      <c r="J47" s="60" t="s">
        <v>441</v>
      </c>
    </row>
    <row r="48" ht="33.75" customHeight="1" spans="1:10">
      <c r="A48" s="60" t="s">
        <v>283</v>
      </c>
      <c r="B48" s="60" t="s">
        <v>434</v>
      </c>
      <c r="C48" s="60" t="s">
        <v>343</v>
      </c>
      <c r="D48" s="60" t="s">
        <v>344</v>
      </c>
      <c r="E48" s="60" t="s">
        <v>442</v>
      </c>
      <c r="F48" s="60" t="s">
        <v>436</v>
      </c>
      <c r="G48" s="35" t="s">
        <v>437</v>
      </c>
      <c r="H48" s="60" t="s">
        <v>347</v>
      </c>
      <c r="I48" s="60" t="s">
        <v>348</v>
      </c>
      <c r="J48" s="60" t="s">
        <v>443</v>
      </c>
    </row>
    <row r="49" ht="33.75" customHeight="1" spans="1:10">
      <c r="A49" s="60" t="s">
        <v>283</v>
      </c>
      <c r="B49" s="60" t="s">
        <v>434</v>
      </c>
      <c r="C49" s="60" t="s">
        <v>343</v>
      </c>
      <c r="D49" s="60" t="s">
        <v>344</v>
      </c>
      <c r="E49" s="60" t="s">
        <v>444</v>
      </c>
      <c r="F49" s="60" t="s">
        <v>352</v>
      </c>
      <c r="G49" s="35" t="s">
        <v>437</v>
      </c>
      <c r="H49" s="60" t="s">
        <v>347</v>
      </c>
      <c r="I49" s="60" t="s">
        <v>348</v>
      </c>
      <c r="J49" s="60" t="s">
        <v>445</v>
      </c>
    </row>
    <row r="50" ht="33.75" customHeight="1" spans="1:10">
      <c r="A50" s="60" t="s">
        <v>283</v>
      </c>
      <c r="B50" s="60" t="s">
        <v>434</v>
      </c>
      <c r="C50" s="60" t="s">
        <v>343</v>
      </c>
      <c r="D50" s="60" t="s">
        <v>344</v>
      </c>
      <c r="E50" s="60" t="s">
        <v>446</v>
      </c>
      <c r="F50" s="60" t="s">
        <v>352</v>
      </c>
      <c r="G50" s="35" t="s">
        <v>437</v>
      </c>
      <c r="H50" s="60" t="s">
        <v>347</v>
      </c>
      <c r="I50" s="60" t="s">
        <v>348</v>
      </c>
      <c r="J50" s="60" t="s">
        <v>447</v>
      </c>
    </row>
    <row r="51" ht="33.75" customHeight="1" spans="1:10">
      <c r="A51" s="60" t="s">
        <v>283</v>
      </c>
      <c r="B51" s="60" t="s">
        <v>434</v>
      </c>
      <c r="C51" s="60" t="s">
        <v>343</v>
      </c>
      <c r="D51" s="60" t="s">
        <v>350</v>
      </c>
      <c r="E51" s="60" t="s">
        <v>448</v>
      </c>
      <c r="F51" s="60" t="s">
        <v>352</v>
      </c>
      <c r="G51" s="35" t="s">
        <v>353</v>
      </c>
      <c r="H51" s="60" t="s">
        <v>354</v>
      </c>
      <c r="I51" s="60" t="s">
        <v>348</v>
      </c>
      <c r="J51" s="60" t="s">
        <v>449</v>
      </c>
    </row>
    <row r="52" ht="33.75" customHeight="1" spans="1:10">
      <c r="A52" s="60" t="s">
        <v>283</v>
      </c>
      <c r="B52" s="60" t="s">
        <v>434</v>
      </c>
      <c r="C52" s="60" t="s">
        <v>343</v>
      </c>
      <c r="D52" s="60" t="s">
        <v>350</v>
      </c>
      <c r="E52" s="60" t="s">
        <v>450</v>
      </c>
      <c r="F52" s="60" t="s">
        <v>352</v>
      </c>
      <c r="G52" s="35" t="s">
        <v>451</v>
      </c>
      <c r="H52" s="60" t="s">
        <v>354</v>
      </c>
      <c r="I52" s="60" t="s">
        <v>348</v>
      </c>
      <c r="J52" s="60" t="s">
        <v>452</v>
      </c>
    </row>
    <row r="53" ht="33.75" customHeight="1" spans="1:10">
      <c r="A53" s="60" t="s">
        <v>283</v>
      </c>
      <c r="B53" s="60" t="s">
        <v>434</v>
      </c>
      <c r="C53" s="60" t="s">
        <v>343</v>
      </c>
      <c r="D53" s="60" t="s">
        <v>350</v>
      </c>
      <c r="E53" s="60" t="s">
        <v>453</v>
      </c>
      <c r="F53" s="60" t="s">
        <v>352</v>
      </c>
      <c r="G53" s="35" t="s">
        <v>353</v>
      </c>
      <c r="H53" s="60" t="s">
        <v>354</v>
      </c>
      <c r="I53" s="60" t="s">
        <v>348</v>
      </c>
      <c r="J53" s="60" t="s">
        <v>454</v>
      </c>
    </row>
    <row r="54" ht="33.75" customHeight="1" spans="1:10">
      <c r="A54" s="60" t="s">
        <v>283</v>
      </c>
      <c r="B54" s="60" t="s">
        <v>434</v>
      </c>
      <c r="C54" s="60" t="s">
        <v>343</v>
      </c>
      <c r="D54" s="60" t="s">
        <v>350</v>
      </c>
      <c r="E54" s="60" t="s">
        <v>455</v>
      </c>
      <c r="F54" s="60" t="s">
        <v>352</v>
      </c>
      <c r="G54" s="35" t="s">
        <v>353</v>
      </c>
      <c r="H54" s="60" t="s">
        <v>354</v>
      </c>
      <c r="I54" s="60" t="s">
        <v>348</v>
      </c>
      <c r="J54" s="60" t="s">
        <v>456</v>
      </c>
    </row>
    <row r="55" ht="33.75" customHeight="1" spans="1:10">
      <c r="A55" s="60" t="s">
        <v>283</v>
      </c>
      <c r="B55" s="60" t="s">
        <v>434</v>
      </c>
      <c r="C55" s="60" t="s">
        <v>343</v>
      </c>
      <c r="D55" s="60" t="s">
        <v>375</v>
      </c>
      <c r="E55" s="60" t="s">
        <v>457</v>
      </c>
      <c r="F55" s="60" t="s">
        <v>352</v>
      </c>
      <c r="G55" s="35" t="s">
        <v>353</v>
      </c>
      <c r="H55" s="60" t="s">
        <v>354</v>
      </c>
      <c r="I55" s="60" t="s">
        <v>348</v>
      </c>
      <c r="J55" s="60" t="s">
        <v>458</v>
      </c>
    </row>
    <row r="56" ht="33.75" customHeight="1" spans="1:10">
      <c r="A56" s="60" t="s">
        <v>283</v>
      </c>
      <c r="B56" s="60" t="s">
        <v>434</v>
      </c>
      <c r="C56" s="60" t="s">
        <v>356</v>
      </c>
      <c r="D56" s="60" t="s">
        <v>357</v>
      </c>
      <c r="E56" s="60" t="s">
        <v>459</v>
      </c>
      <c r="F56" s="60" t="s">
        <v>346</v>
      </c>
      <c r="G56" s="35" t="s">
        <v>388</v>
      </c>
      <c r="H56" s="60" t="s">
        <v>354</v>
      </c>
      <c r="I56" s="60" t="s">
        <v>348</v>
      </c>
      <c r="J56" s="60" t="s">
        <v>460</v>
      </c>
    </row>
    <row r="57" ht="33.75" customHeight="1" spans="1:10">
      <c r="A57" s="60" t="s">
        <v>283</v>
      </c>
      <c r="B57" s="60" t="s">
        <v>434</v>
      </c>
      <c r="C57" s="60" t="s">
        <v>356</v>
      </c>
      <c r="D57" s="60" t="s">
        <v>357</v>
      </c>
      <c r="E57" s="60" t="s">
        <v>461</v>
      </c>
      <c r="F57" s="60" t="s">
        <v>346</v>
      </c>
      <c r="G57" s="35" t="s">
        <v>388</v>
      </c>
      <c r="H57" s="60" t="s">
        <v>354</v>
      </c>
      <c r="I57" s="60" t="s">
        <v>348</v>
      </c>
      <c r="J57" s="60" t="s">
        <v>462</v>
      </c>
    </row>
    <row r="58" ht="33.75" customHeight="1" spans="1:10">
      <c r="A58" s="60" t="s">
        <v>283</v>
      </c>
      <c r="B58" s="60" t="s">
        <v>434</v>
      </c>
      <c r="C58" s="60" t="s">
        <v>362</v>
      </c>
      <c r="D58" s="60" t="s">
        <v>363</v>
      </c>
      <c r="E58" s="60" t="s">
        <v>463</v>
      </c>
      <c r="F58" s="60" t="s">
        <v>352</v>
      </c>
      <c r="G58" s="35" t="s">
        <v>365</v>
      </c>
      <c r="H58" s="60" t="s">
        <v>354</v>
      </c>
      <c r="I58" s="60" t="s">
        <v>348</v>
      </c>
      <c r="J58" s="60" t="s">
        <v>464</v>
      </c>
    </row>
    <row r="59" ht="39" customHeight="1" spans="1:10">
      <c r="A59" s="60" t="s">
        <v>292</v>
      </c>
      <c r="B59" s="60" t="s">
        <v>465</v>
      </c>
      <c r="C59" s="60" t="s">
        <v>343</v>
      </c>
      <c r="D59" s="60" t="s">
        <v>344</v>
      </c>
      <c r="E59" s="60" t="s">
        <v>466</v>
      </c>
      <c r="F59" s="60" t="s">
        <v>346</v>
      </c>
      <c r="G59" s="35" t="s">
        <v>467</v>
      </c>
      <c r="H59" s="60" t="s">
        <v>347</v>
      </c>
      <c r="I59" s="60" t="s">
        <v>348</v>
      </c>
      <c r="J59" s="60" t="s">
        <v>468</v>
      </c>
    </row>
    <row r="60" ht="39" customHeight="1" spans="1:10">
      <c r="A60" s="60" t="s">
        <v>292</v>
      </c>
      <c r="B60" s="60" t="s">
        <v>465</v>
      </c>
      <c r="C60" s="60" t="s">
        <v>343</v>
      </c>
      <c r="D60" s="60" t="s">
        <v>344</v>
      </c>
      <c r="E60" s="60" t="s">
        <v>469</v>
      </c>
      <c r="F60" s="60" t="s">
        <v>346</v>
      </c>
      <c r="G60" s="35" t="s">
        <v>470</v>
      </c>
      <c r="H60" s="60" t="s">
        <v>347</v>
      </c>
      <c r="I60" s="60" t="s">
        <v>348</v>
      </c>
      <c r="J60" s="60" t="s">
        <v>471</v>
      </c>
    </row>
    <row r="61" ht="39" customHeight="1" spans="1:10">
      <c r="A61" s="60" t="s">
        <v>292</v>
      </c>
      <c r="B61" s="60" t="s">
        <v>465</v>
      </c>
      <c r="C61" s="60" t="s">
        <v>343</v>
      </c>
      <c r="D61" s="60" t="s">
        <v>344</v>
      </c>
      <c r="E61" s="60" t="s">
        <v>472</v>
      </c>
      <c r="F61" s="60" t="s">
        <v>352</v>
      </c>
      <c r="G61" s="35" t="s">
        <v>415</v>
      </c>
      <c r="H61" s="60" t="s">
        <v>473</v>
      </c>
      <c r="I61" s="60" t="s">
        <v>348</v>
      </c>
      <c r="J61" s="60" t="s">
        <v>474</v>
      </c>
    </row>
    <row r="62" ht="39" customHeight="1" spans="1:10">
      <c r="A62" s="60" t="s">
        <v>292</v>
      </c>
      <c r="B62" s="60" t="s">
        <v>465</v>
      </c>
      <c r="C62" s="60" t="s">
        <v>343</v>
      </c>
      <c r="D62" s="60" t="s">
        <v>344</v>
      </c>
      <c r="E62" s="60" t="s">
        <v>475</v>
      </c>
      <c r="F62" s="60" t="s">
        <v>346</v>
      </c>
      <c r="G62" s="35" t="s">
        <v>52</v>
      </c>
      <c r="H62" s="60" t="s">
        <v>411</v>
      </c>
      <c r="I62" s="60" t="s">
        <v>348</v>
      </c>
      <c r="J62" s="60" t="s">
        <v>476</v>
      </c>
    </row>
    <row r="63" ht="39" customHeight="1" spans="1:10">
      <c r="A63" s="60" t="s">
        <v>292</v>
      </c>
      <c r="B63" s="60" t="s">
        <v>465</v>
      </c>
      <c r="C63" s="60" t="s">
        <v>343</v>
      </c>
      <c r="D63" s="60" t="s">
        <v>350</v>
      </c>
      <c r="E63" s="60" t="s">
        <v>477</v>
      </c>
      <c r="F63" s="60" t="s">
        <v>352</v>
      </c>
      <c r="G63" s="35" t="s">
        <v>353</v>
      </c>
      <c r="H63" s="60" t="s">
        <v>354</v>
      </c>
      <c r="I63" s="60" t="s">
        <v>348</v>
      </c>
      <c r="J63" s="60" t="s">
        <v>478</v>
      </c>
    </row>
    <row r="64" ht="39" customHeight="1" spans="1:10">
      <c r="A64" s="60" t="s">
        <v>292</v>
      </c>
      <c r="B64" s="60" t="s">
        <v>465</v>
      </c>
      <c r="C64" s="60" t="s">
        <v>343</v>
      </c>
      <c r="D64" s="60" t="s">
        <v>350</v>
      </c>
      <c r="E64" s="60" t="s">
        <v>479</v>
      </c>
      <c r="F64" s="60" t="s">
        <v>352</v>
      </c>
      <c r="G64" s="35" t="s">
        <v>353</v>
      </c>
      <c r="H64" s="60" t="s">
        <v>354</v>
      </c>
      <c r="I64" s="60" t="s">
        <v>348</v>
      </c>
      <c r="J64" s="60" t="s">
        <v>480</v>
      </c>
    </row>
    <row r="65" ht="39" customHeight="1" spans="1:10">
      <c r="A65" s="60" t="s">
        <v>292</v>
      </c>
      <c r="B65" s="60" t="s">
        <v>465</v>
      </c>
      <c r="C65" s="60" t="s">
        <v>356</v>
      </c>
      <c r="D65" s="60" t="s">
        <v>357</v>
      </c>
      <c r="E65" s="60" t="s">
        <v>481</v>
      </c>
      <c r="F65" s="60" t="s">
        <v>352</v>
      </c>
      <c r="G65" s="35" t="s">
        <v>353</v>
      </c>
      <c r="H65" s="60" t="s">
        <v>354</v>
      </c>
      <c r="I65" s="60" t="s">
        <v>348</v>
      </c>
      <c r="J65" s="60" t="s">
        <v>482</v>
      </c>
    </row>
    <row r="66" ht="39" customHeight="1" spans="1:10">
      <c r="A66" s="60" t="s">
        <v>292</v>
      </c>
      <c r="B66" s="60" t="s">
        <v>465</v>
      </c>
      <c r="C66" s="60" t="s">
        <v>356</v>
      </c>
      <c r="D66" s="60" t="s">
        <v>357</v>
      </c>
      <c r="E66" s="60" t="s">
        <v>483</v>
      </c>
      <c r="F66" s="60" t="s">
        <v>352</v>
      </c>
      <c r="G66" s="35" t="s">
        <v>369</v>
      </c>
      <c r="H66" s="60" t="s">
        <v>354</v>
      </c>
      <c r="I66" s="60" t="s">
        <v>348</v>
      </c>
      <c r="J66" s="60" t="s">
        <v>484</v>
      </c>
    </row>
    <row r="67" ht="39" customHeight="1" spans="1:10">
      <c r="A67" s="60" t="s">
        <v>292</v>
      </c>
      <c r="B67" s="60" t="s">
        <v>465</v>
      </c>
      <c r="C67" s="60" t="s">
        <v>362</v>
      </c>
      <c r="D67" s="60" t="s">
        <v>363</v>
      </c>
      <c r="E67" s="60" t="s">
        <v>485</v>
      </c>
      <c r="F67" s="60" t="s">
        <v>352</v>
      </c>
      <c r="G67" s="35" t="s">
        <v>365</v>
      </c>
      <c r="H67" s="60" t="s">
        <v>354</v>
      </c>
      <c r="I67" s="60" t="s">
        <v>348</v>
      </c>
      <c r="J67" s="60" t="s">
        <v>485</v>
      </c>
    </row>
    <row r="68" ht="33.75" customHeight="1" spans="1:10">
      <c r="A68" s="60" t="s">
        <v>318</v>
      </c>
      <c r="B68" s="60" t="s">
        <v>486</v>
      </c>
      <c r="C68" s="60" t="s">
        <v>343</v>
      </c>
      <c r="D68" s="60" t="s">
        <v>344</v>
      </c>
      <c r="E68" s="60" t="s">
        <v>487</v>
      </c>
      <c r="F68" s="60" t="s">
        <v>352</v>
      </c>
      <c r="G68" s="35" t="s">
        <v>451</v>
      </c>
      <c r="H68" s="60" t="s">
        <v>354</v>
      </c>
      <c r="I68" s="60" t="s">
        <v>348</v>
      </c>
      <c r="J68" s="60" t="s">
        <v>488</v>
      </c>
    </row>
    <row r="69" ht="33.75" customHeight="1" spans="1:10">
      <c r="A69" s="60" t="s">
        <v>318</v>
      </c>
      <c r="B69" s="60" t="s">
        <v>486</v>
      </c>
      <c r="C69" s="60" t="s">
        <v>343</v>
      </c>
      <c r="D69" s="60" t="s">
        <v>350</v>
      </c>
      <c r="E69" s="60" t="s">
        <v>489</v>
      </c>
      <c r="F69" s="60" t="s">
        <v>346</v>
      </c>
      <c r="G69" s="35" t="s">
        <v>490</v>
      </c>
      <c r="H69" s="60" t="s">
        <v>491</v>
      </c>
      <c r="I69" s="60" t="s">
        <v>348</v>
      </c>
      <c r="J69" s="60" t="s">
        <v>492</v>
      </c>
    </row>
    <row r="70" ht="33.75" customHeight="1" spans="1:10">
      <c r="A70" s="60" t="s">
        <v>318</v>
      </c>
      <c r="B70" s="60" t="s">
        <v>486</v>
      </c>
      <c r="C70" s="60" t="s">
        <v>343</v>
      </c>
      <c r="D70" s="60" t="s">
        <v>350</v>
      </c>
      <c r="E70" s="60" t="s">
        <v>493</v>
      </c>
      <c r="F70" s="60" t="s">
        <v>352</v>
      </c>
      <c r="G70" s="35" t="s">
        <v>369</v>
      </c>
      <c r="H70" s="60" t="s">
        <v>354</v>
      </c>
      <c r="I70" s="60" t="s">
        <v>348</v>
      </c>
      <c r="J70" s="60" t="s">
        <v>494</v>
      </c>
    </row>
    <row r="71" ht="33.75" customHeight="1" spans="1:10">
      <c r="A71" s="60" t="s">
        <v>318</v>
      </c>
      <c r="B71" s="60" t="s">
        <v>486</v>
      </c>
      <c r="C71" s="60" t="s">
        <v>356</v>
      </c>
      <c r="D71" s="60" t="s">
        <v>495</v>
      </c>
      <c r="E71" s="60" t="s">
        <v>496</v>
      </c>
      <c r="F71" s="60" t="s">
        <v>397</v>
      </c>
      <c r="G71" s="35" t="s">
        <v>388</v>
      </c>
      <c r="H71" s="60" t="s">
        <v>497</v>
      </c>
      <c r="I71" s="60" t="s">
        <v>348</v>
      </c>
      <c r="J71" s="60" t="s">
        <v>498</v>
      </c>
    </row>
    <row r="72" ht="33.75" customHeight="1" spans="1:10">
      <c r="A72" s="60" t="s">
        <v>318</v>
      </c>
      <c r="B72" s="60" t="s">
        <v>486</v>
      </c>
      <c r="C72" s="60" t="s">
        <v>362</v>
      </c>
      <c r="D72" s="60" t="s">
        <v>363</v>
      </c>
      <c r="E72" s="60" t="s">
        <v>499</v>
      </c>
      <c r="F72" s="60" t="s">
        <v>352</v>
      </c>
      <c r="G72" s="35" t="s">
        <v>353</v>
      </c>
      <c r="H72" s="60" t="s">
        <v>354</v>
      </c>
      <c r="I72" s="60" t="s">
        <v>348</v>
      </c>
      <c r="J72" s="60" t="s">
        <v>500</v>
      </c>
    </row>
    <row r="73" ht="33.75" customHeight="1" spans="1:10">
      <c r="A73" s="60" t="s">
        <v>290</v>
      </c>
      <c r="B73" s="60" t="s">
        <v>501</v>
      </c>
      <c r="C73" s="60" t="s">
        <v>343</v>
      </c>
      <c r="D73" s="60" t="s">
        <v>344</v>
      </c>
      <c r="E73" s="60" t="s">
        <v>426</v>
      </c>
      <c r="F73" s="60" t="s">
        <v>352</v>
      </c>
      <c r="G73" s="35" t="s">
        <v>353</v>
      </c>
      <c r="H73" s="60" t="s">
        <v>354</v>
      </c>
      <c r="I73" s="60" t="s">
        <v>348</v>
      </c>
      <c r="J73" s="60" t="s">
        <v>502</v>
      </c>
    </row>
    <row r="74" ht="33.75" customHeight="1" spans="1:10">
      <c r="A74" s="60" t="s">
        <v>290</v>
      </c>
      <c r="B74" s="60" t="s">
        <v>501</v>
      </c>
      <c r="C74" s="60" t="s">
        <v>343</v>
      </c>
      <c r="D74" s="60" t="s">
        <v>350</v>
      </c>
      <c r="E74" s="60" t="s">
        <v>503</v>
      </c>
      <c r="F74" s="60" t="s">
        <v>352</v>
      </c>
      <c r="G74" s="35" t="s">
        <v>451</v>
      </c>
      <c r="H74" s="60" t="s">
        <v>354</v>
      </c>
      <c r="I74" s="60" t="s">
        <v>348</v>
      </c>
      <c r="J74" s="60" t="s">
        <v>504</v>
      </c>
    </row>
    <row r="75" ht="33.75" customHeight="1" spans="1:10">
      <c r="A75" s="60" t="s">
        <v>290</v>
      </c>
      <c r="B75" s="60" t="s">
        <v>501</v>
      </c>
      <c r="C75" s="60" t="s">
        <v>343</v>
      </c>
      <c r="D75" s="60" t="s">
        <v>350</v>
      </c>
      <c r="E75" s="60" t="s">
        <v>505</v>
      </c>
      <c r="F75" s="60" t="s">
        <v>352</v>
      </c>
      <c r="G75" s="35" t="s">
        <v>451</v>
      </c>
      <c r="H75" s="60" t="s">
        <v>354</v>
      </c>
      <c r="I75" s="60" t="s">
        <v>348</v>
      </c>
      <c r="J75" s="60" t="s">
        <v>506</v>
      </c>
    </row>
    <row r="76" ht="33.75" customHeight="1" spans="1:10">
      <c r="A76" s="60" t="s">
        <v>290</v>
      </c>
      <c r="B76" s="60" t="s">
        <v>501</v>
      </c>
      <c r="C76" s="60" t="s">
        <v>356</v>
      </c>
      <c r="D76" s="60" t="s">
        <v>429</v>
      </c>
      <c r="E76" s="60" t="s">
        <v>507</v>
      </c>
      <c r="F76" s="60" t="s">
        <v>346</v>
      </c>
      <c r="G76" s="35" t="s">
        <v>388</v>
      </c>
      <c r="H76" s="60" t="s">
        <v>354</v>
      </c>
      <c r="I76" s="60" t="s">
        <v>348</v>
      </c>
      <c r="J76" s="60" t="s">
        <v>507</v>
      </c>
    </row>
    <row r="77" ht="33.75" customHeight="1" spans="1:10">
      <c r="A77" s="60" t="s">
        <v>290</v>
      </c>
      <c r="B77" s="60" t="s">
        <v>501</v>
      </c>
      <c r="C77" s="60" t="s">
        <v>362</v>
      </c>
      <c r="D77" s="60" t="s">
        <v>363</v>
      </c>
      <c r="E77" s="60" t="s">
        <v>432</v>
      </c>
      <c r="F77" s="60" t="s">
        <v>352</v>
      </c>
      <c r="G77" s="35" t="s">
        <v>365</v>
      </c>
      <c r="H77" s="60" t="s">
        <v>354</v>
      </c>
      <c r="I77" s="60" t="s">
        <v>348</v>
      </c>
      <c r="J77" s="60" t="s">
        <v>433</v>
      </c>
    </row>
    <row r="78" ht="33.75" customHeight="1" spans="1:10">
      <c r="A78" s="60" t="s">
        <v>321</v>
      </c>
      <c r="B78" s="60" t="s">
        <v>321</v>
      </c>
      <c r="C78" s="60" t="s">
        <v>343</v>
      </c>
      <c r="D78" s="60" t="s">
        <v>344</v>
      </c>
      <c r="E78" s="60" t="s">
        <v>321</v>
      </c>
      <c r="F78" s="60" t="s">
        <v>352</v>
      </c>
      <c r="G78" s="35" t="s">
        <v>365</v>
      </c>
      <c r="H78" s="60" t="s">
        <v>354</v>
      </c>
      <c r="I78" s="60" t="s">
        <v>348</v>
      </c>
      <c r="J78" s="60" t="s">
        <v>321</v>
      </c>
    </row>
    <row r="79" ht="33.75" customHeight="1" spans="1:10">
      <c r="A79" s="60" t="s">
        <v>321</v>
      </c>
      <c r="B79" s="60" t="s">
        <v>321</v>
      </c>
      <c r="C79" s="60" t="s">
        <v>343</v>
      </c>
      <c r="D79" s="60" t="s">
        <v>350</v>
      </c>
      <c r="E79" s="60" t="s">
        <v>321</v>
      </c>
      <c r="F79" s="60" t="s">
        <v>346</v>
      </c>
      <c r="G79" s="35" t="s">
        <v>508</v>
      </c>
      <c r="H79" s="60"/>
      <c r="I79" s="60" t="s">
        <v>399</v>
      </c>
      <c r="J79" s="60" t="s">
        <v>321</v>
      </c>
    </row>
    <row r="80" ht="33.75" customHeight="1" spans="1:10">
      <c r="A80" s="60" t="s">
        <v>321</v>
      </c>
      <c r="B80" s="60" t="s">
        <v>321</v>
      </c>
      <c r="C80" s="60" t="s">
        <v>356</v>
      </c>
      <c r="D80" s="60" t="s">
        <v>357</v>
      </c>
      <c r="E80" s="60" t="s">
        <v>321</v>
      </c>
      <c r="F80" s="60" t="s">
        <v>346</v>
      </c>
      <c r="G80" s="35" t="s">
        <v>508</v>
      </c>
      <c r="H80" s="60"/>
      <c r="I80" s="60" t="s">
        <v>399</v>
      </c>
      <c r="J80" s="60" t="s">
        <v>321</v>
      </c>
    </row>
    <row r="81" ht="33.75" customHeight="1" spans="1:10">
      <c r="A81" s="60" t="s">
        <v>321</v>
      </c>
      <c r="B81" s="60" t="s">
        <v>321</v>
      </c>
      <c r="C81" s="60" t="s">
        <v>356</v>
      </c>
      <c r="D81" s="60" t="s">
        <v>495</v>
      </c>
      <c r="E81" s="60" t="s">
        <v>321</v>
      </c>
      <c r="F81" s="60" t="s">
        <v>346</v>
      </c>
      <c r="G81" s="35" t="s">
        <v>508</v>
      </c>
      <c r="H81" s="60"/>
      <c r="I81" s="60" t="s">
        <v>399</v>
      </c>
      <c r="J81" s="60" t="s">
        <v>321</v>
      </c>
    </row>
    <row r="82" ht="33.75" customHeight="1" spans="1:10">
      <c r="A82" s="60" t="s">
        <v>321</v>
      </c>
      <c r="B82" s="60" t="s">
        <v>321</v>
      </c>
      <c r="C82" s="60" t="s">
        <v>362</v>
      </c>
      <c r="D82" s="60" t="s">
        <v>363</v>
      </c>
      <c r="E82" s="60" t="s">
        <v>321</v>
      </c>
      <c r="F82" s="60" t="s">
        <v>352</v>
      </c>
      <c r="G82" s="35" t="s">
        <v>365</v>
      </c>
      <c r="H82" s="60" t="s">
        <v>354</v>
      </c>
      <c r="I82" s="60" t="s">
        <v>348</v>
      </c>
      <c r="J82" s="60" t="s">
        <v>321</v>
      </c>
    </row>
    <row r="83" ht="33.75" customHeight="1" spans="1:10">
      <c r="A83" s="60" t="s">
        <v>298</v>
      </c>
      <c r="B83" s="60" t="s">
        <v>509</v>
      </c>
      <c r="C83" s="60" t="s">
        <v>343</v>
      </c>
      <c r="D83" s="60" t="s">
        <v>344</v>
      </c>
      <c r="E83" s="60" t="s">
        <v>510</v>
      </c>
      <c r="F83" s="60" t="s">
        <v>346</v>
      </c>
      <c r="G83" s="35" t="s">
        <v>48</v>
      </c>
      <c r="H83" s="60" t="s">
        <v>347</v>
      </c>
      <c r="I83" s="60" t="s">
        <v>348</v>
      </c>
      <c r="J83" s="60" t="s">
        <v>511</v>
      </c>
    </row>
    <row r="84" ht="33.75" customHeight="1" spans="1:10">
      <c r="A84" s="60" t="s">
        <v>298</v>
      </c>
      <c r="B84" s="60" t="s">
        <v>509</v>
      </c>
      <c r="C84" s="60" t="s">
        <v>343</v>
      </c>
      <c r="D84" s="60" t="s">
        <v>344</v>
      </c>
      <c r="E84" s="60" t="s">
        <v>512</v>
      </c>
      <c r="F84" s="60" t="s">
        <v>346</v>
      </c>
      <c r="G84" s="35" t="s">
        <v>53</v>
      </c>
      <c r="H84" s="60" t="s">
        <v>411</v>
      </c>
      <c r="I84" s="60" t="s">
        <v>348</v>
      </c>
      <c r="J84" s="60" t="s">
        <v>513</v>
      </c>
    </row>
    <row r="85" ht="33.75" customHeight="1" spans="1:10">
      <c r="A85" s="60" t="s">
        <v>298</v>
      </c>
      <c r="B85" s="60" t="s">
        <v>509</v>
      </c>
      <c r="C85" s="60" t="s">
        <v>343</v>
      </c>
      <c r="D85" s="60" t="s">
        <v>350</v>
      </c>
      <c r="E85" s="60" t="s">
        <v>514</v>
      </c>
      <c r="F85" s="60" t="s">
        <v>346</v>
      </c>
      <c r="G85" s="35" t="s">
        <v>388</v>
      </c>
      <c r="H85" s="60" t="s">
        <v>354</v>
      </c>
      <c r="I85" s="60" t="s">
        <v>348</v>
      </c>
      <c r="J85" s="60" t="s">
        <v>515</v>
      </c>
    </row>
    <row r="86" ht="33.75" customHeight="1" spans="1:10">
      <c r="A86" s="60" t="s">
        <v>298</v>
      </c>
      <c r="B86" s="60" t="s">
        <v>509</v>
      </c>
      <c r="C86" s="60" t="s">
        <v>356</v>
      </c>
      <c r="D86" s="60" t="s">
        <v>357</v>
      </c>
      <c r="E86" s="60" t="s">
        <v>516</v>
      </c>
      <c r="F86" s="60" t="s">
        <v>346</v>
      </c>
      <c r="G86" s="35" t="s">
        <v>388</v>
      </c>
      <c r="H86" s="60" t="s">
        <v>497</v>
      </c>
      <c r="I86" s="60" t="s">
        <v>348</v>
      </c>
      <c r="J86" s="60" t="s">
        <v>517</v>
      </c>
    </row>
    <row r="87" ht="33.75" customHeight="1" spans="1:10">
      <c r="A87" s="60" t="s">
        <v>298</v>
      </c>
      <c r="B87" s="60" t="s">
        <v>509</v>
      </c>
      <c r="C87" s="60" t="s">
        <v>362</v>
      </c>
      <c r="D87" s="60" t="s">
        <v>363</v>
      </c>
      <c r="E87" s="60" t="s">
        <v>518</v>
      </c>
      <c r="F87" s="60" t="s">
        <v>352</v>
      </c>
      <c r="G87" s="35" t="s">
        <v>365</v>
      </c>
      <c r="H87" s="60" t="s">
        <v>354</v>
      </c>
      <c r="I87" s="60" t="s">
        <v>348</v>
      </c>
      <c r="J87" s="60" t="s">
        <v>519</v>
      </c>
    </row>
    <row r="88" ht="33.75" customHeight="1" spans="1:10">
      <c r="A88" s="60" t="s">
        <v>296</v>
      </c>
      <c r="B88" s="60" t="s">
        <v>520</v>
      </c>
      <c r="C88" s="60" t="s">
        <v>343</v>
      </c>
      <c r="D88" s="60" t="s">
        <v>344</v>
      </c>
      <c r="E88" s="60" t="s">
        <v>521</v>
      </c>
      <c r="F88" s="60" t="s">
        <v>436</v>
      </c>
      <c r="G88" s="35" t="s">
        <v>437</v>
      </c>
      <c r="H88" s="60" t="s">
        <v>347</v>
      </c>
      <c r="I88" s="60" t="s">
        <v>348</v>
      </c>
      <c r="J88" s="60" t="s">
        <v>522</v>
      </c>
    </row>
    <row r="89" ht="33.75" customHeight="1" spans="1:10">
      <c r="A89" s="60" t="s">
        <v>296</v>
      </c>
      <c r="B89" s="60" t="s">
        <v>520</v>
      </c>
      <c r="C89" s="60" t="s">
        <v>343</v>
      </c>
      <c r="D89" s="60" t="s">
        <v>344</v>
      </c>
      <c r="E89" s="60" t="s">
        <v>523</v>
      </c>
      <c r="F89" s="60" t="s">
        <v>524</v>
      </c>
      <c r="G89" s="35" t="s">
        <v>388</v>
      </c>
      <c r="H89" s="60" t="s">
        <v>347</v>
      </c>
      <c r="I89" s="60" t="s">
        <v>348</v>
      </c>
      <c r="J89" s="60" t="s">
        <v>522</v>
      </c>
    </row>
    <row r="90" ht="33.75" customHeight="1" spans="1:10">
      <c r="A90" s="60" t="s">
        <v>296</v>
      </c>
      <c r="B90" s="60" t="s">
        <v>520</v>
      </c>
      <c r="C90" s="60" t="s">
        <v>343</v>
      </c>
      <c r="D90" s="60" t="s">
        <v>344</v>
      </c>
      <c r="E90" s="60" t="s">
        <v>525</v>
      </c>
      <c r="F90" s="60" t="s">
        <v>436</v>
      </c>
      <c r="G90" s="35" t="s">
        <v>437</v>
      </c>
      <c r="H90" s="60" t="s">
        <v>347</v>
      </c>
      <c r="I90" s="60" t="s">
        <v>348</v>
      </c>
      <c r="J90" s="60" t="s">
        <v>522</v>
      </c>
    </row>
    <row r="91" ht="33.75" customHeight="1" spans="1:10">
      <c r="A91" s="60" t="s">
        <v>296</v>
      </c>
      <c r="B91" s="60" t="s">
        <v>520</v>
      </c>
      <c r="C91" s="60" t="s">
        <v>343</v>
      </c>
      <c r="D91" s="60" t="s">
        <v>344</v>
      </c>
      <c r="E91" s="60" t="s">
        <v>526</v>
      </c>
      <c r="F91" s="60" t="s">
        <v>436</v>
      </c>
      <c r="G91" s="35" t="s">
        <v>437</v>
      </c>
      <c r="H91" s="60" t="s">
        <v>347</v>
      </c>
      <c r="I91" s="60" t="s">
        <v>348</v>
      </c>
      <c r="J91" s="60" t="s">
        <v>522</v>
      </c>
    </row>
    <row r="92" ht="33.75" customHeight="1" spans="1:10">
      <c r="A92" s="60" t="s">
        <v>296</v>
      </c>
      <c r="B92" s="60" t="s">
        <v>520</v>
      </c>
      <c r="C92" s="60" t="s">
        <v>343</v>
      </c>
      <c r="D92" s="60" t="s">
        <v>344</v>
      </c>
      <c r="E92" s="60" t="s">
        <v>527</v>
      </c>
      <c r="F92" s="60" t="s">
        <v>436</v>
      </c>
      <c r="G92" s="35" t="s">
        <v>437</v>
      </c>
      <c r="H92" s="60" t="s">
        <v>347</v>
      </c>
      <c r="I92" s="60" t="s">
        <v>348</v>
      </c>
      <c r="J92" s="60" t="s">
        <v>528</v>
      </c>
    </row>
    <row r="93" ht="33.75" customHeight="1" spans="1:10">
      <c r="A93" s="60" t="s">
        <v>296</v>
      </c>
      <c r="B93" s="60" t="s">
        <v>520</v>
      </c>
      <c r="C93" s="60" t="s">
        <v>343</v>
      </c>
      <c r="D93" s="60" t="s">
        <v>344</v>
      </c>
      <c r="E93" s="60" t="s">
        <v>529</v>
      </c>
      <c r="F93" s="60" t="s">
        <v>436</v>
      </c>
      <c r="G93" s="35" t="s">
        <v>437</v>
      </c>
      <c r="H93" s="60" t="s">
        <v>347</v>
      </c>
      <c r="I93" s="60" t="s">
        <v>348</v>
      </c>
      <c r="J93" s="60" t="s">
        <v>528</v>
      </c>
    </row>
    <row r="94" ht="33.75" customHeight="1" spans="1:10">
      <c r="A94" s="60" t="s">
        <v>296</v>
      </c>
      <c r="B94" s="60" t="s">
        <v>520</v>
      </c>
      <c r="C94" s="60" t="s">
        <v>343</v>
      </c>
      <c r="D94" s="60" t="s">
        <v>344</v>
      </c>
      <c r="E94" s="60" t="s">
        <v>530</v>
      </c>
      <c r="F94" s="60" t="s">
        <v>346</v>
      </c>
      <c r="G94" s="35" t="s">
        <v>353</v>
      </c>
      <c r="H94" s="60" t="s">
        <v>411</v>
      </c>
      <c r="I94" s="60" t="s">
        <v>348</v>
      </c>
      <c r="J94" s="60" t="s">
        <v>531</v>
      </c>
    </row>
    <row r="95" ht="33.75" customHeight="1" spans="1:10">
      <c r="A95" s="60" t="s">
        <v>296</v>
      </c>
      <c r="B95" s="60" t="s">
        <v>520</v>
      </c>
      <c r="C95" s="60" t="s">
        <v>343</v>
      </c>
      <c r="D95" s="60" t="s">
        <v>350</v>
      </c>
      <c r="E95" s="60" t="s">
        <v>532</v>
      </c>
      <c r="F95" s="60" t="s">
        <v>346</v>
      </c>
      <c r="G95" s="35" t="s">
        <v>388</v>
      </c>
      <c r="H95" s="60" t="s">
        <v>354</v>
      </c>
      <c r="I95" s="60" t="s">
        <v>348</v>
      </c>
      <c r="J95" s="60" t="s">
        <v>533</v>
      </c>
    </row>
    <row r="96" ht="33.75" customHeight="1" spans="1:10">
      <c r="A96" s="60" t="s">
        <v>296</v>
      </c>
      <c r="B96" s="60" t="s">
        <v>520</v>
      </c>
      <c r="C96" s="60" t="s">
        <v>343</v>
      </c>
      <c r="D96" s="60" t="s">
        <v>350</v>
      </c>
      <c r="E96" s="60" t="s">
        <v>534</v>
      </c>
      <c r="F96" s="60" t="s">
        <v>346</v>
      </c>
      <c r="G96" s="35" t="s">
        <v>388</v>
      </c>
      <c r="H96" s="60" t="s">
        <v>354</v>
      </c>
      <c r="I96" s="60" t="s">
        <v>348</v>
      </c>
      <c r="J96" s="60" t="s">
        <v>535</v>
      </c>
    </row>
    <row r="97" ht="33.75" customHeight="1" spans="1:10">
      <c r="A97" s="60" t="s">
        <v>296</v>
      </c>
      <c r="B97" s="60" t="s">
        <v>520</v>
      </c>
      <c r="C97" s="60" t="s">
        <v>343</v>
      </c>
      <c r="D97" s="60" t="s">
        <v>375</v>
      </c>
      <c r="E97" s="60" t="s">
        <v>387</v>
      </c>
      <c r="F97" s="60" t="s">
        <v>346</v>
      </c>
      <c r="G97" s="35" t="s">
        <v>388</v>
      </c>
      <c r="H97" s="60" t="s">
        <v>354</v>
      </c>
      <c r="I97" s="60" t="s">
        <v>348</v>
      </c>
      <c r="J97" s="60" t="s">
        <v>536</v>
      </c>
    </row>
    <row r="98" ht="33.75" customHeight="1" spans="1:10">
      <c r="A98" s="60" t="s">
        <v>296</v>
      </c>
      <c r="B98" s="60" t="s">
        <v>520</v>
      </c>
      <c r="C98" s="60" t="s">
        <v>356</v>
      </c>
      <c r="D98" s="60" t="s">
        <v>357</v>
      </c>
      <c r="E98" s="60" t="s">
        <v>537</v>
      </c>
      <c r="F98" s="60" t="s">
        <v>352</v>
      </c>
      <c r="G98" s="35" t="s">
        <v>353</v>
      </c>
      <c r="H98" s="60" t="s">
        <v>354</v>
      </c>
      <c r="I98" s="60" t="s">
        <v>348</v>
      </c>
      <c r="J98" s="60" t="s">
        <v>538</v>
      </c>
    </row>
    <row r="99" ht="33.75" customHeight="1" spans="1:10">
      <c r="A99" s="60" t="s">
        <v>296</v>
      </c>
      <c r="B99" s="60" t="s">
        <v>520</v>
      </c>
      <c r="C99" s="60" t="s">
        <v>356</v>
      </c>
      <c r="D99" s="60" t="s">
        <v>357</v>
      </c>
      <c r="E99" s="60" t="s">
        <v>539</v>
      </c>
      <c r="F99" s="60" t="s">
        <v>346</v>
      </c>
      <c r="G99" s="35" t="s">
        <v>540</v>
      </c>
      <c r="H99" s="60"/>
      <c r="I99" s="60" t="s">
        <v>399</v>
      </c>
      <c r="J99" s="60" t="s">
        <v>541</v>
      </c>
    </row>
    <row r="100" ht="33.75" customHeight="1" spans="1:10">
      <c r="A100" s="60" t="s">
        <v>296</v>
      </c>
      <c r="B100" s="60" t="s">
        <v>520</v>
      </c>
      <c r="C100" s="60" t="s">
        <v>362</v>
      </c>
      <c r="D100" s="60" t="s">
        <v>363</v>
      </c>
      <c r="E100" s="60" t="s">
        <v>363</v>
      </c>
      <c r="F100" s="60" t="s">
        <v>352</v>
      </c>
      <c r="G100" s="35" t="s">
        <v>365</v>
      </c>
      <c r="H100" s="60" t="s">
        <v>354</v>
      </c>
      <c r="I100" s="60" t="s">
        <v>348</v>
      </c>
      <c r="J100" s="60" t="s">
        <v>408</v>
      </c>
    </row>
    <row r="101" ht="33.75" customHeight="1" spans="1:10">
      <c r="A101" s="60" t="s">
        <v>316</v>
      </c>
      <c r="B101" s="60" t="s">
        <v>316</v>
      </c>
      <c r="C101" s="60" t="s">
        <v>343</v>
      </c>
      <c r="D101" s="60" t="s">
        <v>344</v>
      </c>
      <c r="E101" s="60" t="s">
        <v>316</v>
      </c>
      <c r="F101" s="60" t="s">
        <v>352</v>
      </c>
      <c r="G101" s="35" t="s">
        <v>542</v>
      </c>
      <c r="H101" s="60" t="s">
        <v>354</v>
      </c>
      <c r="I101" s="60" t="s">
        <v>348</v>
      </c>
      <c r="J101" s="60" t="s">
        <v>316</v>
      </c>
    </row>
    <row r="102" ht="33.75" customHeight="1" spans="1:10">
      <c r="A102" s="60" t="s">
        <v>316</v>
      </c>
      <c r="B102" s="60" t="s">
        <v>316</v>
      </c>
      <c r="C102" s="60" t="s">
        <v>343</v>
      </c>
      <c r="D102" s="60" t="s">
        <v>344</v>
      </c>
      <c r="E102" s="60" t="s">
        <v>316</v>
      </c>
      <c r="F102" s="60" t="s">
        <v>352</v>
      </c>
      <c r="G102" s="35" t="s">
        <v>369</v>
      </c>
      <c r="H102" s="60" t="s">
        <v>354</v>
      </c>
      <c r="I102" s="60" t="s">
        <v>348</v>
      </c>
      <c r="J102" s="60" t="s">
        <v>316</v>
      </c>
    </row>
    <row r="103" ht="33.75" customHeight="1" spans="1:10">
      <c r="A103" s="60" t="s">
        <v>316</v>
      </c>
      <c r="B103" s="60" t="s">
        <v>316</v>
      </c>
      <c r="C103" s="60" t="s">
        <v>343</v>
      </c>
      <c r="D103" s="60" t="s">
        <v>344</v>
      </c>
      <c r="E103" s="60" t="s">
        <v>316</v>
      </c>
      <c r="F103" s="60" t="s">
        <v>352</v>
      </c>
      <c r="G103" s="35" t="s">
        <v>353</v>
      </c>
      <c r="H103" s="60" t="s">
        <v>354</v>
      </c>
      <c r="I103" s="60" t="s">
        <v>348</v>
      </c>
      <c r="J103" s="60" t="s">
        <v>316</v>
      </c>
    </row>
    <row r="104" ht="33.75" customHeight="1" spans="1:10">
      <c r="A104" s="60" t="s">
        <v>316</v>
      </c>
      <c r="B104" s="60" t="s">
        <v>316</v>
      </c>
      <c r="C104" s="60" t="s">
        <v>343</v>
      </c>
      <c r="D104" s="60" t="s">
        <v>344</v>
      </c>
      <c r="E104" s="60" t="s">
        <v>316</v>
      </c>
      <c r="F104" s="60" t="s">
        <v>346</v>
      </c>
      <c r="G104" s="35" t="s">
        <v>388</v>
      </c>
      <c r="H104" s="60" t="s">
        <v>354</v>
      </c>
      <c r="I104" s="60" t="s">
        <v>348</v>
      </c>
      <c r="J104" s="60" t="s">
        <v>316</v>
      </c>
    </row>
    <row r="105" ht="33.75" customHeight="1" spans="1:10">
      <c r="A105" s="60" t="s">
        <v>316</v>
      </c>
      <c r="B105" s="60" t="s">
        <v>316</v>
      </c>
      <c r="C105" s="60" t="s">
        <v>343</v>
      </c>
      <c r="D105" s="60" t="s">
        <v>344</v>
      </c>
      <c r="E105" s="60" t="s">
        <v>316</v>
      </c>
      <c r="F105" s="60" t="s">
        <v>346</v>
      </c>
      <c r="G105" s="35" t="s">
        <v>388</v>
      </c>
      <c r="H105" s="60" t="s">
        <v>354</v>
      </c>
      <c r="I105" s="60" t="s">
        <v>348</v>
      </c>
      <c r="J105" s="60" t="s">
        <v>316</v>
      </c>
    </row>
    <row r="106" ht="33.75" customHeight="1" spans="1:10">
      <c r="A106" s="60" t="s">
        <v>316</v>
      </c>
      <c r="B106" s="60" t="s">
        <v>316</v>
      </c>
      <c r="C106" s="60" t="s">
        <v>343</v>
      </c>
      <c r="D106" s="60" t="s">
        <v>344</v>
      </c>
      <c r="E106" s="60" t="s">
        <v>316</v>
      </c>
      <c r="F106" s="60" t="s">
        <v>346</v>
      </c>
      <c r="G106" s="35" t="s">
        <v>388</v>
      </c>
      <c r="H106" s="60" t="s">
        <v>354</v>
      </c>
      <c r="I106" s="60" t="s">
        <v>348</v>
      </c>
      <c r="J106" s="60" t="s">
        <v>316</v>
      </c>
    </row>
    <row r="107" ht="33.75" customHeight="1" spans="1:10">
      <c r="A107" s="60" t="s">
        <v>316</v>
      </c>
      <c r="B107" s="60" t="s">
        <v>316</v>
      </c>
      <c r="C107" s="60" t="s">
        <v>343</v>
      </c>
      <c r="D107" s="60" t="s">
        <v>344</v>
      </c>
      <c r="E107" s="60" t="s">
        <v>316</v>
      </c>
      <c r="F107" s="60" t="s">
        <v>346</v>
      </c>
      <c r="G107" s="35" t="s">
        <v>388</v>
      </c>
      <c r="H107" s="60" t="s">
        <v>354</v>
      </c>
      <c r="I107" s="60" t="s">
        <v>348</v>
      </c>
      <c r="J107" s="60" t="s">
        <v>316</v>
      </c>
    </row>
    <row r="108" ht="33.75" customHeight="1" spans="1:10">
      <c r="A108" s="60" t="s">
        <v>316</v>
      </c>
      <c r="B108" s="60" t="s">
        <v>316</v>
      </c>
      <c r="C108" s="60" t="s">
        <v>343</v>
      </c>
      <c r="D108" s="60" t="s">
        <v>350</v>
      </c>
      <c r="E108" s="60" t="s">
        <v>316</v>
      </c>
      <c r="F108" s="60" t="s">
        <v>352</v>
      </c>
      <c r="G108" s="35" t="s">
        <v>353</v>
      </c>
      <c r="H108" s="60" t="s">
        <v>354</v>
      </c>
      <c r="I108" s="60" t="s">
        <v>348</v>
      </c>
      <c r="J108" s="60" t="s">
        <v>316</v>
      </c>
    </row>
    <row r="109" ht="33.75" customHeight="1" spans="1:10">
      <c r="A109" s="60" t="s">
        <v>316</v>
      </c>
      <c r="B109" s="60" t="s">
        <v>316</v>
      </c>
      <c r="C109" s="60" t="s">
        <v>343</v>
      </c>
      <c r="D109" s="60" t="s">
        <v>350</v>
      </c>
      <c r="E109" s="60" t="s">
        <v>316</v>
      </c>
      <c r="F109" s="60" t="s">
        <v>352</v>
      </c>
      <c r="G109" s="35" t="s">
        <v>369</v>
      </c>
      <c r="H109" s="60" t="s">
        <v>354</v>
      </c>
      <c r="I109" s="60" t="s">
        <v>348</v>
      </c>
      <c r="J109" s="60" t="s">
        <v>316</v>
      </c>
    </row>
    <row r="110" ht="33.75" customHeight="1" spans="1:10">
      <c r="A110" s="60" t="s">
        <v>316</v>
      </c>
      <c r="B110" s="60" t="s">
        <v>316</v>
      </c>
      <c r="C110" s="60" t="s">
        <v>343</v>
      </c>
      <c r="D110" s="60" t="s">
        <v>350</v>
      </c>
      <c r="E110" s="60" t="s">
        <v>316</v>
      </c>
      <c r="F110" s="60" t="s">
        <v>346</v>
      </c>
      <c r="G110" s="35" t="s">
        <v>388</v>
      </c>
      <c r="H110" s="60" t="s">
        <v>354</v>
      </c>
      <c r="I110" s="60" t="s">
        <v>348</v>
      </c>
      <c r="J110" s="60" t="s">
        <v>316</v>
      </c>
    </row>
    <row r="111" ht="33.75" customHeight="1" spans="1:10">
      <c r="A111" s="60" t="s">
        <v>316</v>
      </c>
      <c r="B111" s="60" t="s">
        <v>316</v>
      </c>
      <c r="C111" s="60" t="s">
        <v>343</v>
      </c>
      <c r="D111" s="60" t="s">
        <v>350</v>
      </c>
      <c r="E111" s="60" t="s">
        <v>316</v>
      </c>
      <c r="F111" s="60" t="s">
        <v>346</v>
      </c>
      <c r="G111" s="35" t="s">
        <v>388</v>
      </c>
      <c r="H111" s="60" t="s">
        <v>354</v>
      </c>
      <c r="I111" s="60" t="s">
        <v>348</v>
      </c>
      <c r="J111" s="60" t="s">
        <v>316</v>
      </c>
    </row>
    <row r="112" ht="33.75" customHeight="1" spans="1:10">
      <c r="A112" s="60" t="s">
        <v>316</v>
      </c>
      <c r="B112" s="60" t="s">
        <v>316</v>
      </c>
      <c r="C112" s="60" t="s">
        <v>356</v>
      </c>
      <c r="D112" s="60" t="s">
        <v>495</v>
      </c>
      <c r="E112" s="60" t="s">
        <v>316</v>
      </c>
      <c r="F112" s="60" t="s">
        <v>436</v>
      </c>
      <c r="G112" s="35" t="s">
        <v>543</v>
      </c>
      <c r="H112" s="60"/>
      <c r="I112" s="60" t="s">
        <v>399</v>
      </c>
      <c r="J112" s="60" t="s">
        <v>316</v>
      </c>
    </row>
    <row r="113" ht="33.75" customHeight="1" spans="1:10">
      <c r="A113" s="60" t="s">
        <v>316</v>
      </c>
      <c r="B113" s="60" t="s">
        <v>316</v>
      </c>
      <c r="C113" s="60" t="s">
        <v>362</v>
      </c>
      <c r="D113" s="60" t="s">
        <v>363</v>
      </c>
      <c r="E113" s="60" t="s">
        <v>316</v>
      </c>
      <c r="F113" s="60" t="s">
        <v>352</v>
      </c>
      <c r="G113" s="35" t="s">
        <v>353</v>
      </c>
      <c r="H113" s="60" t="s">
        <v>354</v>
      </c>
      <c r="I113" s="60" t="s">
        <v>348</v>
      </c>
      <c r="J113" s="60" t="s">
        <v>316</v>
      </c>
    </row>
    <row r="114" ht="33.75" customHeight="1" spans="1:10">
      <c r="A114" s="60" t="s">
        <v>323</v>
      </c>
      <c r="B114" s="60" t="s">
        <v>544</v>
      </c>
      <c r="C114" s="60" t="s">
        <v>343</v>
      </c>
      <c r="D114" s="60" t="s">
        <v>344</v>
      </c>
      <c r="E114" s="60" t="s">
        <v>410</v>
      </c>
      <c r="F114" s="60" t="s">
        <v>346</v>
      </c>
      <c r="G114" s="35" t="s">
        <v>46</v>
      </c>
      <c r="H114" s="60" t="s">
        <v>411</v>
      </c>
      <c r="I114" s="60" t="s">
        <v>348</v>
      </c>
      <c r="J114" s="60" t="s">
        <v>410</v>
      </c>
    </row>
    <row r="115" ht="33.75" customHeight="1" spans="1:10">
      <c r="A115" s="60" t="s">
        <v>323</v>
      </c>
      <c r="B115" s="60" t="s">
        <v>544</v>
      </c>
      <c r="C115" s="60" t="s">
        <v>343</v>
      </c>
      <c r="D115" s="60" t="s">
        <v>350</v>
      </c>
      <c r="E115" s="60" t="s">
        <v>412</v>
      </c>
      <c r="F115" s="60" t="s">
        <v>346</v>
      </c>
      <c r="G115" s="35" t="s">
        <v>413</v>
      </c>
      <c r="H115" s="60"/>
      <c r="I115" s="60" t="s">
        <v>399</v>
      </c>
      <c r="J115" s="60" t="s">
        <v>412</v>
      </c>
    </row>
    <row r="116" ht="33.75" customHeight="1" spans="1:10">
      <c r="A116" s="60" t="s">
        <v>323</v>
      </c>
      <c r="B116" s="60" t="s">
        <v>544</v>
      </c>
      <c r="C116" s="60" t="s">
        <v>343</v>
      </c>
      <c r="D116" s="60" t="s">
        <v>375</v>
      </c>
      <c r="E116" s="60" t="s">
        <v>414</v>
      </c>
      <c r="F116" s="60" t="s">
        <v>397</v>
      </c>
      <c r="G116" s="35" t="s">
        <v>415</v>
      </c>
      <c r="H116" s="60" t="s">
        <v>416</v>
      </c>
      <c r="I116" s="60" t="s">
        <v>348</v>
      </c>
      <c r="J116" s="60" t="s">
        <v>414</v>
      </c>
    </row>
    <row r="117" ht="33.75" customHeight="1" spans="1:10">
      <c r="A117" s="60" t="s">
        <v>323</v>
      </c>
      <c r="B117" s="60" t="s">
        <v>544</v>
      </c>
      <c r="C117" s="60" t="s">
        <v>356</v>
      </c>
      <c r="D117" s="60" t="s">
        <v>357</v>
      </c>
      <c r="E117" s="60" t="s">
        <v>417</v>
      </c>
      <c r="F117" s="60" t="s">
        <v>346</v>
      </c>
      <c r="G117" s="35" t="s">
        <v>413</v>
      </c>
      <c r="H117" s="60"/>
      <c r="I117" s="60" t="s">
        <v>399</v>
      </c>
      <c r="J117" s="60" t="s">
        <v>417</v>
      </c>
    </row>
    <row r="118" ht="33.75" customHeight="1" spans="1:10">
      <c r="A118" s="60" t="s">
        <v>323</v>
      </c>
      <c r="B118" s="60" t="s">
        <v>544</v>
      </c>
      <c r="C118" s="60" t="s">
        <v>362</v>
      </c>
      <c r="D118" s="60" t="s">
        <v>363</v>
      </c>
      <c r="E118" s="60" t="s">
        <v>418</v>
      </c>
      <c r="F118" s="60" t="s">
        <v>352</v>
      </c>
      <c r="G118" s="35" t="s">
        <v>365</v>
      </c>
      <c r="H118" s="60" t="s">
        <v>354</v>
      </c>
      <c r="I118" s="60" t="s">
        <v>348</v>
      </c>
      <c r="J118" s="60" t="s">
        <v>418</v>
      </c>
    </row>
  </sheetData>
  <mergeCells count="34">
    <mergeCell ref="A2:J2"/>
    <mergeCell ref="A3:H3"/>
    <mergeCell ref="A7:A11"/>
    <mergeCell ref="A12:A17"/>
    <mergeCell ref="A18:A25"/>
    <mergeCell ref="A26:A30"/>
    <mergeCell ref="A31:A35"/>
    <mergeCell ref="A36:A40"/>
    <mergeCell ref="A41:A45"/>
    <mergeCell ref="A46:A58"/>
    <mergeCell ref="A59:A67"/>
    <mergeCell ref="A68:A72"/>
    <mergeCell ref="A73:A77"/>
    <mergeCell ref="A78:A82"/>
    <mergeCell ref="A83:A87"/>
    <mergeCell ref="A88:A100"/>
    <mergeCell ref="A101:A113"/>
    <mergeCell ref="A114:A118"/>
    <mergeCell ref="B7:B11"/>
    <mergeCell ref="B12:B17"/>
    <mergeCell ref="B18:B25"/>
    <mergeCell ref="B26:B30"/>
    <mergeCell ref="B31:B35"/>
    <mergeCell ref="B36:B40"/>
    <mergeCell ref="B41:B45"/>
    <mergeCell ref="B46:B58"/>
    <mergeCell ref="B59:B67"/>
    <mergeCell ref="B68:B72"/>
    <mergeCell ref="B73:B77"/>
    <mergeCell ref="B78:B82"/>
    <mergeCell ref="B83:B87"/>
    <mergeCell ref="B88:B100"/>
    <mergeCell ref="B101:B113"/>
    <mergeCell ref="B114:B118"/>
  </mergeCells>
  <pageMargins left="0.75" right="0.75" top="1" bottom="1" header="0.5" footer="0.5"/>
  <pageSetup paperSize="9" scale="60"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2026-02-09T08:54:00Z</dcterms:created>
  <dcterms:modified xsi:type="dcterms:W3CDTF">2026-02-10T01:50:30Z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E508F1B55CD44AE4AF0778FE067736ED_12</vt:lpwstr>
  </property>
  <property fmtid="{D5CDD505-2E9C-101B-9397-08002B2CF9AE}" pid="3" name="KSOProductBuildVer">
    <vt:lpwstr>2052-11.8.2.12055</vt:lpwstr>
  </property>
  <property fmtid="{D5CDD505-2E9C-101B-9397-08002B2CF9AE}" pid="4" name="CalculationRule">
    <vt:i4>0</vt:i4>
  </property>
</Properties>
</file>