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 sheetId="18"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<sst xmlns="http://schemas.openxmlformats.org/spreadsheetml/2006/main" count="1592" uniqueCount="561">
  <si>
    <t>预算01-1表</t>
  </si>
  <si>
    <t>2026年部门财务收支预算总表</t>
  </si>
  <si>
    <t>单位名称：玉溪市工业和信息化局（本级）</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</si>
  <si>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</si>
  <si>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</si>
  <si>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</si>
  <si>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</si>
  <si>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</si>
  <si>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</si>
  <si>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</si>
  <si>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</si>
  <si>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</si>
  <si>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</si>
  <si>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</si>
  <si>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</si>
  <si>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</si>
  <si>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</si>
  <si>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</si>
  <si>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</si>
  <si>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</si>
  <si>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</si>
  <si>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</si>
  <si>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</si>
  <si>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</si>
  <si>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</si>
  <si>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</si>
  <si>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</si>
  <si>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</si>
  <si>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</si>
  <si>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</si>
  <si>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</si>
  <si>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</si>
  <si>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</si>
  <si>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</si>
  <si>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</si>
  <si>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</si>
  <si>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</si>
  <si>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</si>
  <si>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</si>
  <si>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</si>
  <si>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</si>
  <si>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</si>
  <si>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</si>
  <si>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</si>
  <si>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</si>
  <si>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</si>
  <si>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</si>
  <si>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</si>
  <si>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</si>
  <si>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</si>
  <si>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</si>
  <si>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</si>
  <si>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</si>
  <si>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</si>
  <si>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</si>
  <si>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</si>
  <si>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</si>
  <si>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</si>
  <si>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</si>
  <si>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</si>
  <si>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</si>
  <si>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</si>
  <si>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</si>
  <si>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</si>
  <si>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124001</t>
  </si>
  <si>
    <t>玉溪市工业和信息化局</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</si>
  <si>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</si>
  <si>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</si>
  <si>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</si>
  <si>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</si>
  <si>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</si>
  <si>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</si>
  <si>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</si>
  <si>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</si>
  <si>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</si>
  <si>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</si>
  <si>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</si>
  <si>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</si>
  <si>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</si>
  <si>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201</t>
  </si>
  <si>
    <t>20104</t>
  </si>
  <si>
    <t>2010401</t>
  </si>
  <si>
    <t>2010402</t>
  </si>
  <si>
    <t>2010450</t>
  </si>
  <si>
    <t>2010499</t>
  </si>
  <si>
    <t>20132</t>
  </si>
  <si>
    <t>2013299</t>
  </si>
  <si>
    <t>208</t>
  </si>
  <si>
    <t>20805</t>
  </si>
  <si>
    <t>2080501</t>
  </si>
  <si>
    <t>2080502</t>
  </si>
  <si>
    <t>2080505</t>
  </si>
  <si>
    <t>2080506</t>
  </si>
  <si>
    <t>20808</t>
  </si>
  <si>
    <t>2080801</t>
  </si>
  <si>
    <t>210</t>
  </si>
  <si>
    <t>21011</t>
  </si>
  <si>
    <t>2101101</t>
  </si>
  <si>
    <t>2101102</t>
  </si>
  <si>
    <t>2101103</t>
  </si>
  <si>
    <t>2101199</t>
  </si>
  <si>
    <t>215</t>
  </si>
  <si>
    <t>21505</t>
  </si>
  <si>
    <t>2150508</t>
  </si>
  <si>
    <t>2150517</t>
  </si>
  <si>
    <t>2150599</t>
  </si>
  <si>
    <t>21508</t>
  </si>
  <si>
    <t>2150805</t>
  </si>
  <si>
    <t>2150899</t>
  </si>
  <si>
    <t>221</t>
  </si>
  <si>
    <t>22102</t>
  </si>
  <si>
    <t>2210201</t>
  </si>
  <si>
    <t>2210203</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</si>
  <si>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</si>
  <si>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</si>
  <si>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</si>
  <si>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</si>
  <si>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</si>
  <si>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</si>
  <si>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</si>
  <si>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</si>
  <si>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</si>
  <si>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</si>
  <si>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</si>
  <si>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</si>
  <si>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</si>
  <si>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</si>
  <si>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</si>
  <si>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</si>
  <si>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</si>
  <si>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</si>
  <si>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</si>
  <si>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</si>
  <si>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</si>
  <si>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</si>
  <si>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</si>
  <si>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</si>
  <si>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</si>
  <si>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</si>
  <si>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</si>
  <si>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</si>
  <si>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</si>
  <si>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</si>
  <si>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</si>
  <si>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</si>
  <si>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</si>
  <si>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</si>
  <si>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</si>
  <si>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</si>
  <si>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</si>
  <si>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</si>
  <si>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</si>
  <si>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</si>
  <si>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</si>
  <si>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</si>
  <si>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</si>
  <si>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</si>
  <si>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</si>
  <si>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530400210000000628176</t>
  </si>
  <si>
    <t>行政人员工资支出</t>
  </si>
  <si>
    <t>行政运行</t>
  </si>
  <si>
    <t>30101</t>
  </si>
  <si>
    <t>基本工资</t>
  </si>
  <si>
    <t>30102</t>
  </si>
  <si>
    <t>津贴补贴</t>
  </si>
  <si>
    <t>购房补贴</t>
  </si>
  <si>
    <t>530400210000000628179</t>
  </si>
  <si>
    <t>事业人员工资支出</t>
  </si>
  <si>
    <t>事业运行</t>
  </si>
  <si>
    <t>30107</t>
  </si>
  <si>
    <t>绩效工资</t>
  </si>
  <si>
    <t>530400210000000628180</t>
  </si>
  <si>
    <t>社会保障缴费</t>
  </si>
  <si>
    <t>30112</t>
  </si>
  <si>
    <t>其他社会保障缴费</t>
  </si>
  <si>
    <t>机关事业单位基本养老保险缴费支出</t>
  </si>
  <si>
    <t>30108</t>
  </si>
  <si>
    <t>机关事业单位基本养老保险缴费</t>
  </si>
  <si>
    <t>行政单位医疗</t>
  </si>
  <si>
    <t>30110</t>
  </si>
  <si>
    <t>职工基本医疗保险缴费</t>
  </si>
  <si>
    <t>30307</t>
  </si>
  <si>
    <t>医疗费补助</t>
  </si>
  <si>
    <t>事业单位医疗</t>
  </si>
  <si>
    <t>公务员医疗补助</t>
  </si>
  <si>
    <t>30111</t>
  </si>
  <si>
    <t>公务员医疗补助缴费</t>
  </si>
  <si>
    <t>其他行政事业单位医疗支出</t>
  </si>
  <si>
    <t>530400210000000628181</t>
  </si>
  <si>
    <t>住房公积金</t>
  </si>
  <si>
    <t>30113</t>
  </si>
  <si>
    <t>530400210000000628182</t>
  </si>
  <si>
    <t>对个人和家庭的补助</t>
  </si>
  <si>
    <t>行政单位离退休</t>
  </si>
  <si>
    <t>30301</t>
  </si>
  <si>
    <t>离休费</t>
  </si>
  <si>
    <t>30305</t>
  </si>
  <si>
    <t>生活补助</t>
  </si>
  <si>
    <t>事业单位离退休</t>
  </si>
  <si>
    <t>530400210000000628183</t>
  </si>
  <si>
    <t>其他工资福利支出</t>
  </si>
  <si>
    <t>30103</t>
  </si>
  <si>
    <t>奖金</t>
  </si>
  <si>
    <t>530400210000000628185</t>
  </si>
  <si>
    <t>公车购置及运维费</t>
  </si>
  <si>
    <t>30231</t>
  </si>
  <si>
    <t>公务用车运行维护费</t>
  </si>
  <si>
    <t>530400210000000628186</t>
  </si>
  <si>
    <t>行政人员公务交通补贴</t>
  </si>
  <si>
    <t>30239</t>
  </si>
  <si>
    <t>其他交通费用</t>
  </si>
  <si>
    <t>530400210000000628187</t>
  </si>
  <si>
    <t>工会经费</t>
  </si>
  <si>
    <t>30228</t>
  </si>
  <si>
    <t>530400210000000628189</t>
  </si>
  <si>
    <t>一般公用经费</t>
  </si>
  <si>
    <t>30201</t>
  </si>
  <si>
    <t>办公费</t>
  </si>
  <si>
    <t>30205</t>
  </si>
  <si>
    <t>水费</t>
  </si>
  <si>
    <t>30206</t>
  </si>
  <si>
    <t>电费</t>
  </si>
  <si>
    <t>30207</t>
  </si>
  <si>
    <t>邮电费</t>
  </si>
  <si>
    <t>30211</t>
  </si>
  <si>
    <t>差旅费</t>
  </si>
  <si>
    <t>30240</t>
  </si>
  <si>
    <t>税金及附加费用</t>
  </si>
  <si>
    <t>30299</t>
  </si>
  <si>
    <t>其他商品和服务支出</t>
  </si>
  <si>
    <t>530400241100002110684</t>
  </si>
  <si>
    <t>奖励性绩效工资（工资部分）经费</t>
  </si>
  <si>
    <t>530400241100002110939</t>
  </si>
  <si>
    <t>奖励性绩效工资（高于部分）经费</t>
  </si>
  <si>
    <t>530400241100002125888</t>
  </si>
  <si>
    <t>工作业务经费</t>
  </si>
  <si>
    <t>30213</t>
  </si>
  <si>
    <t>维修（护）费</t>
  </si>
  <si>
    <t>30215</t>
  </si>
  <si>
    <t>会议费</t>
  </si>
  <si>
    <t>30216</t>
  </si>
  <si>
    <t>培训费</t>
  </si>
  <si>
    <t>30226</t>
  </si>
  <si>
    <t>劳务费</t>
  </si>
  <si>
    <t>30227</t>
  </si>
  <si>
    <t>委托业务费</t>
  </si>
  <si>
    <t>31002</t>
  </si>
  <si>
    <t>办公设备购置</t>
  </si>
  <si>
    <t>530400241100002280124</t>
  </si>
  <si>
    <t>机关后勤购买服务经费</t>
  </si>
  <si>
    <t>530400241100002280128</t>
  </si>
  <si>
    <t>工作业务（公务用车运维费）经费</t>
  </si>
  <si>
    <t>530400241100002280156</t>
  </si>
  <si>
    <t>工作业务（接待费）经费</t>
  </si>
  <si>
    <t>30217</t>
  </si>
  <si>
    <t>530400241100002370227</t>
  </si>
  <si>
    <t>年终一次性奖金</t>
  </si>
  <si>
    <t>530400241100002459053</t>
  </si>
  <si>
    <t>代发基金中心李宝光生活补助经费</t>
  </si>
  <si>
    <t>530400251100003636031</t>
  </si>
  <si>
    <t>编外临聘人员经费</t>
  </si>
  <si>
    <t>一般行政管理事务</t>
  </si>
  <si>
    <t>30199</t>
  </si>
  <si>
    <t>530400251100003845931</t>
  </si>
  <si>
    <t>物业管理费</t>
  </si>
  <si>
    <t>30209</t>
  </si>
  <si>
    <t>530400251100004450739</t>
  </si>
  <si>
    <t>玉溪市工业和信息化局人才公寓租赁使用经费</t>
  </si>
  <si>
    <t>其他组织事务支出</t>
  </si>
  <si>
    <t>30214</t>
  </si>
  <si>
    <t>租赁费</t>
  </si>
  <si>
    <t>530400261100004850405</t>
  </si>
  <si>
    <t>机关事业单位人员死亡遗属生活补助经费</t>
  </si>
  <si>
    <t>死亡抚恤</t>
  </si>
  <si>
    <t>530400261100004850465</t>
  </si>
  <si>
    <t>职业年金记实经费</t>
  </si>
  <si>
    <t>机关事业单位职业年金缴费支出</t>
  </si>
  <si>
    <t>30109</t>
  </si>
  <si>
    <t>职业年金缴费</t>
  </si>
  <si>
    <t>530400261100004886426</t>
  </si>
  <si>
    <t>市委工信工委党员教育培训经费</t>
  </si>
  <si>
    <t>其他工业和信息产业支出</t>
  </si>
  <si>
    <t>530400261100005130265</t>
  </si>
  <si>
    <t>工业经济高质量发展专班工作经费</t>
  </si>
  <si>
    <t>预算05-1表</t>
  </si>
  <si>
    <t>2026年部门项目支出预算表</t>
  </si>
  <si>
    <t>项目分类</t>
  </si>
  <si>
    <t>项目单位</t>
  </si>
  <si>
    <t>本年拨款</t>
  </si>
  <si>
    <t>单位资金</t>
  </si>
  <si>
    <t>其中：本次下达</t>
  </si>
  <si>
    <t>助企纾困发展“三办一销号”专线12345+7项目经费</t>
  </si>
  <si>
    <t>事业发展类</t>
  </si>
  <si>
    <t>530400231100001889322</t>
  </si>
  <si>
    <t>其他支持中小企业发展和管理支出</t>
  </si>
  <si>
    <t>玉溪市工程系列及工艺美术专业初（中）级职称评审经费</t>
  </si>
  <si>
    <t>530400251100003464874</t>
  </si>
  <si>
    <t>玉溪市钢铁行业产能置换转型升级项目市级验收委托服务资金</t>
  </si>
  <si>
    <t>专项业务类</t>
  </si>
  <si>
    <t>530400251100003546946</t>
  </si>
  <si>
    <t>其他发展与改革事务支出</t>
  </si>
  <si>
    <t>2025年中央无线电管理经费</t>
  </si>
  <si>
    <t>530400251100003968762</t>
  </si>
  <si>
    <t>无线电及信息通信监管</t>
  </si>
  <si>
    <t>2025年第二批无线电管理经费</t>
  </si>
  <si>
    <t>530400251100004379776</t>
  </si>
  <si>
    <t>2024年第二批优质中小企业贷款贴息资金</t>
  </si>
  <si>
    <t>530400251100004423167</t>
  </si>
  <si>
    <t>中小企业发展专项</t>
  </si>
  <si>
    <t>31205</t>
  </si>
  <si>
    <t>利息补贴</t>
  </si>
  <si>
    <t>玉溪市工业互联网标识解析二级节点推广运维项目资金</t>
  </si>
  <si>
    <t>530400261100004868960</t>
  </si>
  <si>
    <t>产业发展</t>
  </si>
  <si>
    <t>工业经济高质量发展专项资金</t>
  </si>
  <si>
    <t>530400261100005153051</t>
  </si>
  <si>
    <t>31299</t>
  </si>
  <si>
    <t>其他对企业补助</t>
  </si>
  <si>
    <t>2026年中央无线电管理经费</t>
  </si>
  <si>
    <t>530400261100005162030</t>
  </si>
  <si>
    <t>31003</t>
  </si>
  <si>
    <t>专用设备购置</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</si>
  <si>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</si>
  <si>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</si>
  <si>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</si>
  <si>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</si>
  <si>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</si>
  <si>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</si>
  <si>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</si>
  <si>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</si>
  <si>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</si>
  <si>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</si>
  <si>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</si>
  <si>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</si>
  <si>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</si>
  <si>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项目鼓励企业做大做强，分类培育龙头骨干企业、规上工业企业、专精特新中小企业，支持企业开展技术研发和平台建设。开展项目全周期扶持，对工业项目积极向上争取奖补。支持企业智能化、数字化、高端化发展，对数字化转型企业进行奖补。加大招商引资力度，对突出贡献的单位（个人）予以奖励。鼓励多渠道精准招商，组建产业引导基金，对符合条件的产业和领域进行产业链招商。鼓励各县（市 、区）设立中小企业发展基金，重点支持创新型、创业型、成长型中小企业的融资需求。推动人才招引，对高层次人才在住房、子女入学等方面给予保障。鼓励和引导金融机构持续深化支持小微企业融资，对授信额度、放贷额度排名靠前的金融机构给予表扬。</t>
  </si>
  <si>
    <t>产出指标</t>
  </si>
  <si>
    <t>数量指标</t>
  </si>
  <si>
    <t>新增规模以上工业企业</t>
  </si>
  <si>
    <t>&gt;=</t>
  </si>
  <si>
    <t>30</t>
  </si>
  <si>
    <t>户</t>
  </si>
  <si>
    <t>定量指标</t>
  </si>
  <si>
    <t>反映新增规模以上工业企业完成情况。</t>
  </si>
  <si>
    <t>新增市级及以上企业技术中心</t>
  </si>
  <si>
    <t>反映主体工程完成情况。
主体工程完成率=（按计划完成主体工程的工程量/计划完成主体工程量）*100%。</t>
  </si>
  <si>
    <t>通过复审的省级专精特新企业</t>
  </si>
  <si>
    <t>通过复审的省级专精特新企业（户）情况。</t>
  </si>
  <si>
    <t>质量指标</t>
  </si>
  <si>
    <t>补助准确率</t>
  </si>
  <si>
    <t>=</t>
  </si>
  <si>
    <t>100</t>
  </si>
  <si>
    <t>%</t>
  </si>
  <si>
    <t xml:space="preserve">反映补助准确率情况。
</t>
  </si>
  <si>
    <t>效益指标</t>
  </si>
  <si>
    <t>社会效益</t>
  </si>
  <si>
    <t>促进工业经济发展</t>
  </si>
  <si>
    <t>促进</t>
  </si>
  <si>
    <t>定性指标</t>
  </si>
  <si>
    <t xml:space="preserve">反映促进工业经济发展情况。
</t>
  </si>
  <si>
    <t>可持续影响</t>
  </si>
  <si>
    <t>推动重点产业延链补链强链能力</t>
  </si>
  <si>
    <t>提高</t>
  </si>
  <si>
    <t>推动重点产业延链补链强链能力提高情况。</t>
  </si>
  <si>
    <t>满意度指标</t>
  </si>
  <si>
    <t>服务对象满意度</t>
  </si>
  <si>
    <t>获扶持企业满意度</t>
  </si>
  <si>
    <t>85</t>
  </si>
  <si>
    <t xml:space="preserve">反映获扶持企业满意度情况。
</t>
  </si>
  <si>
    <t>2026年预计为玉溪市增加100名左右的工程系列和工艺美术专业技术人才，增加的专业技术人才中中级职称人数占比超过60%。项目将为玉溪市培养造就一支素质优良、结构合理、充满活力的工程技术人才队伍。这支人才队伍将为社会提供高质量的技术服务和创新成果，推动社会进步。同时，专业技术人才的持续增加将进一步激发玉溪市工程技术人才的创新潜能，营造良好的创新氛围，吸引更多的优秀人才投身于玉溪市的建设和发展。此外，项目的实施还将带动玉溪市人才培养与教育体系的不断完善，促进教育资源的合理配置，提高教育的针对性和实效性，为社会培养更多的专业技术人才，形成人才培养与社会需求良性互动的局面，推动教育事业的发展，提升整个社会的人力资本水平。</t>
  </si>
  <si>
    <t>完成评审材料数</t>
  </si>
  <si>
    <t>120</t>
  </si>
  <si>
    <t>份</t>
  </si>
  <si>
    <t>反映完成评审材料数量情况。</t>
  </si>
  <si>
    <t>评审通过人数</t>
  </si>
  <si>
    <t>人</t>
  </si>
  <si>
    <t>反映评审通过人数情况。</t>
  </si>
  <si>
    <t>评审通过率</t>
  </si>
  <si>
    <t>83</t>
  </si>
  <si>
    <t>反映职称评审通过率情况。</t>
  </si>
  <si>
    <t>中级职称通过人数占比</t>
  </si>
  <si>
    <t>80</t>
  </si>
  <si>
    <t>反映职称评审效益。</t>
  </si>
  <si>
    <t>促进教育资源的合理配置</t>
  </si>
  <si>
    <t>反映促进教育资源的合理配置情况。</t>
  </si>
  <si>
    <t>申报人员满意度</t>
  </si>
  <si>
    <t>90</t>
  </si>
  <si>
    <t>反映年度申报人员对职称申报评审工作的满意度。</t>
  </si>
  <si>
    <t>根据《云南省人民政府办公厅关于印发&lt;云南省进一步帮扶中小微企业纾困发展工作方案&gt;的通知》要求，《玉溪市助企纾困发展“三办一销号”制度（暂行）》，实行 “三办一销号”制度.主动发现问题、限期解决;对没有政策支撑的,要在法治轨道上以改革创新的举措研究政策、集成政策、创新政策,全力为企业纾困解难.，利用玉溪市12345政务服务便民热线已有的成熟平台和工作体系，在原有12345政务热线基础上增设助企纾困解难专线12345＋7。主动研究问题、主动解决问题, 增设助企纾困解难专线完成1条，专线话务员2人，保障政策咨询类问题办结时间1天，助企纾困服务企业服务30户，建立中小微企业纾困解难交办、承办、督办和销号制度，拓宽企业反映问题困难渠道，助力企业提振信心谋发展。</t>
  </si>
  <si>
    <t>设助企纾困解难专线12345＋7</t>
  </si>
  <si>
    <t>1.0</t>
  </si>
  <si>
    <t>条</t>
  </si>
  <si>
    <t>反映设助企纾困解难专线12345＋7数量情况。</t>
  </si>
  <si>
    <t>专线服务人员</t>
  </si>
  <si>
    <t>反映使用专线服务人员数量情况。</t>
  </si>
  <si>
    <t>交办困难问题办结率</t>
  </si>
  <si>
    <t>60</t>
  </si>
  <si>
    <t xml:space="preserve">反映交办困难问题办结率情况。
</t>
  </si>
  <si>
    <t>时效指标</t>
  </si>
  <si>
    <t>政策咨询类问题答复时限</t>
  </si>
  <si>
    <t>&lt;=</t>
  </si>
  <si>
    <t>天</t>
  </si>
  <si>
    <t>反映政策咨询类问题答复时限情况。</t>
  </si>
  <si>
    <t>服务助企纾困服务企业</t>
  </si>
  <si>
    <t>反映服务助企纾困服务企业数量情况。</t>
  </si>
  <si>
    <t>保障拓宽企业反映问题困难渠道</t>
  </si>
  <si>
    <t>反映保障拓宽企业反映问题困难渠道情况。</t>
  </si>
  <si>
    <t>服务企业满意度</t>
  </si>
  <si>
    <t>反映服务企业满意度不低于85%情况。</t>
  </si>
  <si>
    <t>根据《玉溪市发展工业互联网三年行动计划》、《玉溪市工业互联网标识解析二级节点运维和推广服务合同》、以及日常工作掌握情况，计划进行2次以上专题活动（包括培训讲座、参观调研、交流学习、产品推介等），每次专题活动至少邀请25户企业参与，服务50户以上企业，新增接入企业20户以上，年度节点发生网络安全事件数量小于2次，节点接入企业服务满意度大于等于85%，有效提升接入企业数字化水平，推动玉溪市工业互联网发展、企业数字化转型起到显著成效。</t>
  </si>
  <si>
    <t>年度新增接入企业</t>
  </si>
  <si>
    <t>反映每年新增接入企业数量情况。</t>
  </si>
  <si>
    <t>交流活动参与企业数</t>
  </si>
  <si>
    <t>25</t>
  </si>
  <si>
    <t>每年组织开展的不少于2次的专题培训、交流活动中参与企业的数量。</t>
  </si>
  <si>
    <t>专题培训、交流活动次数</t>
  </si>
  <si>
    <t>次</t>
  </si>
  <si>
    <t>反映开展专题培训、交流活动次数情况。</t>
  </si>
  <si>
    <t>培训交流活动人员出勤率</t>
  </si>
  <si>
    <t>反映培训活动人员出勤率情况。</t>
  </si>
  <si>
    <t>年度节点发生网络安全事件</t>
  </si>
  <si>
    <t>&lt;</t>
  </si>
  <si>
    <t>次/年</t>
  </si>
  <si>
    <t>反映年度节点发生影响节点正常运维的网络安全事件数量情况。</t>
  </si>
  <si>
    <t>年度服务企业数量</t>
  </si>
  <si>
    <t>50</t>
  </si>
  <si>
    <t>反映每年服务企业数情况。</t>
  </si>
  <si>
    <t>节点接入企业满意度</t>
  </si>
  <si>
    <t>反映节点接入企业满意度问情况。</t>
  </si>
  <si>
    <t>年度目标：1、完成玉溪市车载移动监测站云FW4966升级改造项目建设，提高无线电管理技术设施支撑能力；2、按照云南省工业和信息化厅频谱监测要求，强化日常监测，全力确保重点领域无线电用频安全；3、保障各类重大活动、重点时期和重要考试无线电安全，助力赋能玉溪经济社会高质量发展；4、对无线电合法用户提供技术保障，及时查找各类不明信号干扰，打击非法设台，维护无线电波良好秩序；5、完成无线电监测技术设施的管理和维护，严格日常检查、定期巡检、故障处理、应急及重大活动保障运维等工作；6、加大无线电宣传工作力度，提升设台单位依法依规使用频率建设台站的意识；提高无线电监测、干扰排查和突发事件应急处理能力。</t>
  </si>
  <si>
    <t>升级改造车载移动监测站数量</t>
  </si>
  <si>
    <t>1.00</t>
  </si>
  <si>
    <t>套</t>
  </si>
  <si>
    <t>反映无线电项目建设开展情况。</t>
  </si>
  <si>
    <t>定期巡检、测试验证累计次数</t>
  </si>
  <si>
    <t>4.00</t>
  </si>
  <si>
    <t>反映无线电监测设施定期巡检、测试验证开展工作情况。</t>
  </si>
  <si>
    <t>开展考试保障次数</t>
  </si>
  <si>
    <t>反映重要考试无线电安全保障工作开展情况。</t>
  </si>
  <si>
    <t>无线电干扰查找次数</t>
  </si>
  <si>
    <t>反映无线电干扰查找工作开展情况。</t>
  </si>
  <si>
    <t>重大活动保障、培训等累计次数</t>
  </si>
  <si>
    <t>反映重大活动保障、频率协调、培训、民航铁路专项监测等工作开展情况。</t>
  </si>
  <si>
    <t>完工项目验收合格率</t>
  </si>
  <si>
    <t>反映无线电建设项目完成情况。</t>
  </si>
  <si>
    <t>经济效益</t>
  </si>
  <si>
    <t>频占费资金征收规模</t>
  </si>
  <si>
    <t>万元</t>
  </si>
  <si>
    <t>反映无线电管理机构频占费资金征收情况。</t>
  </si>
  <si>
    <t>无线电管理一体化平台互联互通</t>
  </si>
  <si>
    <t>反映无线电管理一体化平台互联互通情况。</t>
  </si>
  <si>
    <t>重点频率使用单位满意度</t>
  </si>
  <si>
    <t>95</t>
  </si>
  <si>
    <t>反映重点频率使用单位满意度情况。</t>
  </si>
  <si>
    <t>2026年根据《云南玉溪钢铁集团转型升级改造产能等量置换方案》（云南省工业和信息化委员会公告 ）文件要求，力争完成云南玉溪玉昆钢铁集团有限公司、云南玉溪钢铁集团振飞钢铁有限公司、云南玉溪钢铁集团太标再生资源科技有限公司产能置换转型升级项目的验收，完成验收新建高炉、转炉、电炉装置6座的退出和新建验收，形成全市907.8万吨粗钢生产能力，绿色钢铁全产业链实现工业总产值800亿元以上，产品结构更加优化，企业装备水平、工艺技术、节能减排等达到国内先进水平；促进地方经济结构的优化和产业的转型升级，为地方经济的长远发展奠定坚实的基础。</t>
  </si>
  <si>
    <t>验收新建高炉、转炉、电炉装置数</t>
  </si>
  <si>
    <t>座（处）</t>
  </si>
  <si>
    <t>反应通过验收的钢铁行业产能置换转型升级项目新建装置情况。</t>
  </si>
  <si>
    <t>验收退出高炉、转炉、电炉装置数</t>
  </si>
  <si>
    <t>反应通过验收的退出装置情况。</t>
  </si>
  <si>
    <t>反应申请验收的新建装置和退出装置通过市级验收的比率。</t>
  </si>
  <si>
    <t>钢铁工业总产值年度完成值</t>
  </si>
  <si>
    <t>800</t>
  </si>
  <si>
    <t>亿元</t>
  </si>
  <si>
    <t>反映钢铁全产业链工业总产值年度完成值情况。</t>
  </si>
  <si>
    <t>推动绿色钢铁行业高质量发展</t>
  </si>
  <si>
    <t>有效推动</t>
  </si>
  <si>
    <t>为巩固钢铁行业化解过剩产能工作成效，推动行业高质量发展。</t>
  </si>
  <si>
    <t>产能置换转型升级企业满意度</t>
  </si>
  <si>
    <t>服务对象对项目实施的满意度。</t>
  </si>
  <si>
    <t>预算06表</t>
  </si>
  <si>
    <t>2026年部门政府性基金预算支出预算表</t>
  </si>
  <si>
    <t>单位:元</t>
  </si>
  <si>
    <t>政府性基金预算支出</t>
  </si>
  <si>
    <t>注：玉溪市工业和信息化局（本级）无政府性基金收入，无使用政府性基金安排的支出，所以政府性基金预算支出预算表公开空表。</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</si>
  <si>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</si>
  <si>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</si>
  <si>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</si>
  <si>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</si>
  <si>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</si>
  <si>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</si>
  <si>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</si>
  <si>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</si>
  <si>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</si>
  <si>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</si>
  <si>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</si>
  <si>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</si>
  <si>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公务用车保险采购</t>
  </si>
  <si>
    <t>项</t>
  </si>
  <si>
    <t>公务用车燃料采购</t>
  </si>
  <si>
    <t>物业管理服务</t>
  </si>
  <si>
    <t>手机存放柜</t>
  </si>
  <si>
    <t>组</t>
  </si>
  <si>
    <t>复印纸</t>
  </si>
  <si>
    <t>批</t>
  </si>
  <si>
    <t>公务用车维修加油采购</t>
  </si>
  <si>
    <t>机关后勤购买服务</t>
  </si>
  <si>
    <t>年</t>
  </si>
  <si>
    <t>预算08表</t>
  </si>
  <si>
    <t>2026年部门政府购买服务预算表</t>
  </si>
  <si>
    <t>政府购买服务项目</t>
  </si>
  <si>
    <t>政府购买服务目录</t>
  </si>
  <si>
    <t>B1102 物业管理服务</t>
  </si>
  <si>
    <t>电梯运行维保</t>
  </si>
  <si>
    <t>B1101 维修保养服务</t>
  </si>
  <si>
    <t>评审、评估和评价采购</t>
  </si>
  <si>
    <t>B0702 评估和评价服务</t>
  </si>
  <si>
    <t>财务软件运维及税务</t>
  </si>
  <si>
    <t>B1004 其他适合通过市场化方式提供的信息化服务</t>
  </si>
  <si>
    <t>绩效管理</t>
  </si>
  <si>
    <t>公共机构能源数据上报技术采购</t>
  </si>
  <si>
    <t>云南工信专刊版面</t>
  </si>
  <si>
    <t>A1501 公共信息服务</t>
  </si>
  <si>
    <t>法律顾问咨询采购</t>
  </si>
  <si>
    <t>B0101 法律顾问服务</t>
  </si>
  <si>
    <t>云视讯网络使用采购</t>
  </si>
  <si>
    <t>B1003 网络接入服务</t>
  </si>
  <si>
    <t>电脑设备及网络维护</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</si>
  <si>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</si>
  <si>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</si>
  <si>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</si>
  <si>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</si>
  <si>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</si>
  <si>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</si>
  <si>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</si>
  <si>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</si>
  <si>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</si>
  <si>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</si>
  <si>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</si>
  <si>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</si>
  <si>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</si>
  <si>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</si>
  <si>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</si>
  <si>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注：玉溪市工业和信息化局（本级）无市对下转移支付情况，所以市对下转移支付预算表公开空表。</t>
  </si>
  <si>
    <t>预算09-2表</t>
  </si>
  <si>
    <t>2026年市对下转移支付绩效目标表</t>
  </si>
  <si>
    <t>注：玉溪市工业和信息化局（本级）无市对下转移支付情况，所以市对下转移支付绩效目标表公开空表。</t>
  </si>
  <si>
    <t>预算10表</t>
  </si>
  <si>
    <t>2026年新增资产配置表</t>
  </si>
  <si>
    <t>资产类别</t>
  </si>
  <si>
    <t>资产分类代码.名称</t>
  </si>
  <si>
    <t>资产名称</t>
  </si>
  <si>
    <t>计量单位</t>
  </si>
  <si>
    <t>财政部门批复数（元）</t>
  </si>
  <si>
    <t>单价</t>
  </si>
  <si>
    <t>金额</t>
  </si>
  <si>
    <t>家具和用品</t>
  </si>
  <si>
    <t>A05010599 其他柜类</t>
  </si>
  <si>
    <t>预算11表</t>
  </si>
  <si>
    <t>2026年上级补助项目支出预算表</t>
  </si>
  <si>
    <t>上级补助</t>
  </si>
  <si>
    <t>预算12表</t>
  </si>
  <si>
    <t>2026年部门项目支出中期规划预算表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</si>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</sst>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2"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3" borderId="19" applyNumberFormat="0" applyAlignment="0" applyProtection="0">
      <alignment vertical="center"/>
    </xf>
    <xf numFmtId="0" fontId="31" fillId="4" borderId="20" applyNumberFormat="0" applyAlignment="0" applyProtection="0">
      <alignment vertical="center"/>
    </xf>
    <xf numFmtId="0" fontId="32" fillId="4" borderId="19" applyNumberFormat="0" applyAlignment="0" applyProtection="0">
      <alignment vertical="center"/>
    </xf>
    <xf numFmtId="0" fontId="33" fillId="5"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cellStyleXfs>
  <cellXfs count="170">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0" applyNumberFormat="1" applyFont="1" applyBorder="1">
      <alignment horizontal="left" vertical="center" wrapText="1"/>
    </xf>
    <xf numFmtId="176"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49" fontId="7" fillId="0" borderId="7" xfId="50"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xf>
    <xf numFmtId="0" fontId="9" fillId="0" borderId="9"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9"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176" fontId="3" fillId="0" borderId="7" xfId="0" applyNumberFormat="1" applyFont="1" applyBorder="1" applyAlignment="1">
      <alignment horizontal="right" vertical="center"/>
    </xf>
    <xf numFmtId="0" fontId="3" fillId="0" borderId="12"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1" xfId="0" applyFont="1" applyBorder="1" applyAlignment="1" applyProtection="1">
      <alignment horizontal="center" vertical="center" wrapText="1"/>
      <protection locked="0"/>
    </xf>
    <xf numFmtId="0" fontId="9" fillId="0" borderId="14" xfId="0" applyFont="1" applyBorder="1" applyAlignment="1">
      <alignment horizontal="center" vertical="center" wrapText="1"/>
    </xf>
    <xf numFmtId="0" fontId="9" fillId="0" borderId="14" xfId="0" applyFont="1" applyBorder="1" applyAlignment="1" applyProtection="1">
      <alignment horizontal="center" vertical="center"/>
      <protection locked="0"/>
    </xf>
    <xf numFmtId="0" fontId="9" fillId="0" borderId="14"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6" fontId="7" fillId="0" borderId="7" xfId="51" applyNumberFormat="1" applyFont="1" applyBorder="1">
      <alignment horizontal="right" vertical="center"/>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49" fontId="7" fillId="0" borderId="7" xfId="50" applyNumberFormat="1" applyFont="1" applyBorder="1" applyAlignment="1">
      <alignment horizontal="left" vertical="center" wrapText="1" indent="1"/>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0" applyNumberFormat="1" applyFont="1" applyBorder="1" applyAlignment="1">
      <alignment horizontal="right" vertical="center" wrapText="1"/>
    </xf>
    <xf numFmtId="49" fontId="12" fillId="0" borderId="7" xfId="50" applyNumberFormat="1" applyFont="1" applyBorder="1" applyAlignment="1">
      <alignment horizontal="center" vertical="center" wrapText="1"/>
    </xf>
    <xf numFmtId="49" fontId="11" fillId="0" borderId="7" xfId="50" applyNumberFormat="1" applyFont="1" applyBorder="1">
      <alignment horizontal="left" vertical="center" wrapText="1"/>
    </xf>
    <xf numFmtId="49" fontId="13" fillId="0" borderId="7" xfId="50" applyNumberFormat="1" applyFont="1" applyBorder="1" applyAlignment="1">
      <alignment horizontal="center" vertical="center" wrapText="1"/>
    </xf>
    <xf numFmtId="49" fontId="11" fillId="0" borderId="7" xfId="50" applyNumberFormat="1" applyFont="1" applyBorder="1" applyAlignment="1">
      <alignment horizontal="center" vertical="center" wrapText="1"/>
    </xf>
    <xf numFmtId="0" fontId="0" fillId="0" borderId="15" xfId="0" applyFont="1" applyBorder="1">
      <alignment vertical="top"/>
    </xf>
    <xf numFmtId="176" fontId="11" fillId="0" borderId="7" xfId="50" applyNumberFormat="1" applyFont="1" applyBorder="1" applyAlignment="1">
      <alignment horizontal="right" vertical="center" wrapText="1"/>
    </xf>
    <xf numFmtId="49" fontId="11" fillId="0" borderId="4" xfId="50" applyNumberFormat="1" applyFont="1" applyBorder="1">
      <alignment horizontal="left" vertical="center" wrapText="1"/>
    </xf>
    <xf numFmtId="180" fontId="11" fillId="0" borderId="7" xfId="56" applyNumberFormat="1" applyFont="1" applyBorder="1" applyAlignment="1">
      <alignment horizontal="center" vertical="center" wrapText="1"/>
    </xf>
    <xf numFmtId="49" fontId="20" fillId="0" borderId="7" xfId="50" applyNumberFormat="1" applyFont="1" applyBorder="1" applyAlignment="1">
      <alignment horizontal="right" vertical="center" wrapText="1"/>
    </xf>
    <xf numFmtId="49" fontId="11" fillId="0" borderId="11" xfId="50" applyNumberFormat="1" applyFont="1" applyBorder="1" applyAlignment="1">
      <alignment horizontal="right" vertical="center" wrapText="1"/>
    </xf>
    <xf numFmtId="49" fontId="11" fillId="0" borderId="7" xfId="50" applyNumberFormat="1" applyFont="1" applyBorder="1" applyAlignment="1">
      <alignment horizontal="left" vertical="center" wrapText="1" indent="2"/>
    </xf>
    <xf numFmtId="49" fontId="11" fillId="0" borderId="7" xfId="50"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0" applyNumberFormat="1" applyFont="1" applyBorder="1">
      <alignment horizontal="left" vertical="center" wrapText="1"/>
    </xf>
    <xf numFmtId="176" fontId="11" fillId="0" borderId="7" xfId="0" applyNumberFormat="1" applyFont="1" applyBorder="1" applyAlignment="1">
      <alignment horizontal="right" vertical="center"/>
    </xf>
    <xf numFmtId="176" fontId="21" fillId="0" borderId="7" xfId="0" applyNumberFormat="1" applyFont="1" applyBorder="1" applyAlignment="1">
      <alignment horizontal="left" vertical="center"/>
    </xf>
    <xf numFmtId="176" fontId="11" fillId="0" borderId="7" xfId="51" applyNumberFormat="1" applyFont="1" applyBorder="1">
      <alignment horizontal="right" vertical="center"/>
    </xf>
    <xf numFmtId="176"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workbookViewId="0">
      <selection activeCell="D20" sqref="D20"/>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9" t="s">
        <v>0</v>
      </c>
      <c r="B1" s="162"/>
      <c r="C1" s="162"/>
      <c r="D1" s="162"/>
    </row>
    <row r="2" ht="28.5" customHeight="1" spans="1:4">
      <c r="A2" s="163" t="s">
        <v>1</v>
      </c>
      <c r="B2" s="163"/>
      <c r="C2" s="163"/>
      <c r="D2" s="163"/>
    </row>
    <row r="3" ht="18.75" customHeight="1" spans="1:4">
      <c r="A3" s="151" t="s">
        <v>2</v>
      </c>
      <c r="B3" s="151"/>
      <c r="C3" s="151"/>
      <c r="D3" s="149" t="s">
        <v>3</v>
      </c>
    </row>
    <row r="4" ht="18.75" customHeight="1" spans="1:4">
      <c r="A4" s="152" t="s">
        <v>4</v>
      </c>
      <c r="B4" s="152"/>
      <c r="C4" s="152" t="s">
        <v>5</v>
      </c>
      <c r="D4" s="152"/>
    </row>
    <row r="5" ht="18.75" customHeight="1" spans="1:4">
      <c r="A5" s="152" t="s">
        <v>6</v>
      </c>
      <c r="B5" s="152" t="s">
        <v>7</v>
      </c>
      <c r="C5" s="152" t="s">
        <v>8</v>
      </c>
      <c r="D5" s="152" t="s">
        <v>7</v>
      </c>
    </row>
    <row r="6" ht="18.75" customHeight="1" spans="1:4">
      <c r="A6" s="151" t="s">
        <v>9</v>
      </c>
      <c r="B6" s="167">
        <v>126495687.68</v>
      </c>
      <c r="C6" s="168" t="str">
        <f>"一"&amp;"、"&amp;"一般公共服务支出"</f>
        <v>一、一般公共服务支出</v>
      </c>
      <c r="D6" s="167">
        <v>12683699.75</v>
      </c>
    </row>
    <row r="7" ht="18.75" customHeight="1" spans="1:4">
      <c r="A7" s="151" t="s">
        <v>10</v>
      </c>
      <c r="B7" s="167"/>
      <c r="C7" s="168" t="str">
        <f>"二"&amp;"、"&amp;"社会保障和就业支出"</f>
        <v>二、社会保障和就业支出</v>
      </c>
      <c r="D7" s="167">
        <v>6146255.36</v>
      </c>
    </row>
    <row r="8" ht="18.75" customHeight="1" spans="1:4">
      <c r="A8" s="151" t="s">
        <v>11</v>
      </c>
      <c r="B8" s="167"/>
      <c r="C8" s="168" t="str">
        <f>"三"&amp;"、"&amp;"卫生健康支出"</f>
        <v>三、卫生健康支出</v>
      </c>
      <c r="D8" s="167">
        <v>1653200.57</v>
      </c>
    </row>
    <row r="9" ht="18.75" customHeight="1" spans="1:4">
      <c r="A9" s="151" t="s">
        <v>12</v>
      </c>
      <c r="B9" s="167"/>
      <c r="C9" s="168" t="str">
        <f>"四"&amp;"、"&amp;"资源勘探工业信息等支出"</f>
        <v>四、资源勘探工业信息等支出</v>
      </c>
      <c r="D9" s="167">
        <v>111279279.29</v>
      </c>
    </row>
    <row r="10" ht="18.75" customHeight="1" spans="1:4">
      <c r="A10" s="151" t="s">
        <v>13</v>
      </c>
      <c r="B10" s="167"/>
      <c r="C10" s="168" t="str">
        <f>"五"&amp;"、"&amp;"住房保障支出"</f>
        <v>五、住房保障支出</v>
      </c>
      <c r="D10" s="167">
        <v>1080432</v>
      </c>
    </row>
    <row r="11" ht="18.75" customHeight="1" spans="1:4">
      <c r="A11" s="151" t="s">
        <v>14</v>
      </c>
      <c r="B11" s="167"/>
      <c r="C11" s="151"/>
      <c r="D11" s="151"/>
    </row>
    <row r="12" ht="18.75" customHeight="1" spans="1:4">
      <c r="A12" s="151" t="s">
        <v>15</v>
      </c>
      <c r="B12" s="167"/>
      <c r="C12" s="151"/>
      <c r="D12" s="151"/>
    </row>
    <row r="13" ht="18.75" customHeight="1" spans="1:4">
      <c r="A13" s="151" t="s">
        <v>16</v>
      </c>
      <c r="B13" s="167"/>
      <c r="C13" s="151"/>
      <c r="D13" s="151"/>
    </row>
    <row r="14" ht="18.75" customHeight="1" spans="1:4">
      <c r="A14" s="151" t="s">
        <v>17</v>
      </c>
      <c r="B14" s="167"/>
      <c r="C14" s="151"/>
      <c r="D14" s="151"/>
    </row>
    <row r="15" ht="18.75" customHeight="1" spans="1:4">
      <c r="A15" s="151" t="s">
        <v>18</v>
      </c>
      <c r="B15" s="167"/>
      <c r="C15" s="151"/>
      <c r="D15" s="151"/>
    </row>
    <row r="16" ht="18.75" customHeight="1" spans="1:4">
      <c r="A16" s="169" t="s">
        <v>19</v>
      </c>
      <c r="B16" s="167">
        <v>126495687.68</v>
      </c>
      <c r="C16" s="169" t="s">
        <v>20</v>
      </c>
      <c r="D16" s="167">
        <v>132842866.97</v>
      </c>
    </row>
    <row r="17" ht="18.75" customHeight="1" spans="1:4">
      <c r="A17" s="164" t="s">
        <v>21</v>
      </c>
      <c r="B17" s="151"/>
      <c r="C17" s="164" t="s">
        <v>22</v>
      </c>
      <c r="D17" s="151"/>
    </row>
    <row r="18" ht="18.75" customHeight="1" spans="1:4">
      <c r="A18" s="60" t="s">
        <v>23</v>
      </c>
      <c r="B18" s="167">
        <v>6347179.29</v>
      </c>
      <c r="C18" s="60" t="s">
        <v>23</v>
      </c>
      <c r="D18" s="167"/>
    </row>
    <row r="19" ht="18.75" customHeight="1" spans="1:4">
      <c r="A19" s="60" t="s">
        <v>24</v>
      </c>
      <c r="B19" s="167"/>
      <c r="C19" s="60" t="s">
        <v>24</v>
      </c>
      <c r="D19" s="167"/>
    </row>
    <row r="20" ht="18.75" customHeight="1" spans="1:4">
      <c r="A20" s="169" t="s">
        <v>25</v>
      </c>
      <c r="B20" s="167">
        <v>132842866.97</v>
      </c>
      <c r="C20" s="169" t="s">
        <v>26</v>
      </c>
      <c r="D20" s="167">
        <v>132842866.97</v>
      </c>
    </row>
  </sheetData>
  <mergeCells count="5">
    <mergeCell ref="A1:D1"/>
    <mergeCell ref="A2:D2"/>
    <mergeCell ref="A3:C3"/>
    <mergeCell ref="A4:B4"/>
    <mergeCell ref="C4:D4"/>
  </mergeCells>
  <pageMargins left="0.75" right="0.75" top="1" bottom="1" header="0.5" footer="0.5"/>
  <pageSetup paperSize="1"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3" sqref="A3:E3"/>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1"/>
      <c r="F1" s="132" t="s">
        <v>470</v>
      </c>
    </row>
    <row r="2" ht="28.5" customHeight="1" spans="1:6">
      <c r="A2" s="32" t="s">
        <v>471</v>
      </c>
      <c r="B2" s="32"/>
      <c r="C2" s="32"/>
      <c r="D2" s="32"/>
      <c r="E2" s="32"/>
      <c r="F2" s="32"/>
    </row>
    <row r="3" ht="15" customHeight="1" spans="1:6">
      <c r="A3" s="133" t="s">
        <v>2</v>
      </c>
      <c r="B3" s="134"/>
      <c r="C3" s="134"/>
      <c r="D3" s="73"/>
      <c r="E3" s="73"/>
      <c r="F3" s="135" t="s">
        <v>472</v>
      </c>
    </row>
    <row r="4" ht="18.75" customHeight="1" spans="1:6">
      <c r="A4" s="34" t="s">
        <v>139</v>
      </c>
      <c r="B4" s="34" t="s">
        <v>68</v>
      </c>
      <c r="C4" s="34" t="s">
        <v>69</v>
      </c>
      <c r="D4" s="35" t="s">
        <v>473</v>
      </c>
      <c r="E4" s="42"/>
      <c r="F4" s="42"/>
    </row>
    <row r="5" ht="30" customHeight="1" spans="1:6">
      <c r="A5" s="41"/>
      <c r="B5" s="41"/>
      <c r="C5" s="41"/>
      <c r="D5" s="35" t="s">
        <v>31</v>
      </c>
      <c r="E5" s="42" t="s">
        <v>72</v>
      </c>
      <c r="F5" s="42" t="s">
        <v>73</v>
      </c>
    </row>
    <row r="6" ht="16.5" customHeight="1" spans="1:6">
      <c r="A6" s="42">
        <v>1</v>
      </c>
      <c r="B6" s="42">
        <v>2</v>
      </c>
      <c r="C6" s="42">
        <v>3</v>
      </c>
      <c r="D6" s="42">
        <v>4</v>
      </c>
      <c r="E6" s="42">
        <v>5</v>
      </c>
      <c r="F6" s="42">
        <v>6</v>
      </c>
    </row>
    <row r="7" ht="20.25" customHeight="1" spans="1:6">
      <c r="A7" s="43"/>
      <c r="B7" s="43"/>
      <c r="C7" s="43"/>
      <c r="D7" s="24"/>
      <c r="E7" s="136"/>
      <c r="F7" s="136"/>
    </row>
    <row r="8" ht="17.25" customHeight="1" spans="1:6">
      <c r="A8" s="137" t="s">
        <v>322</v>
      </c>
      <c r="B8" s="138"/>
      <c r="C8" s="138" t="s">
        <v>322</v>
      </c>
      <c r="D8" s="136"/>
      <c r="E8" s="136"/>
      <c r="F8" s="136"/>
    </row>
    <row r="9" ht="24" customHeight="1" spans="1:1">
      <c r="A9" t="s">
        <v>474</v>
      </c>
    </row>
  </sheetData>
  <mergeCells count="7">
    <mergeCell ref="A2:F2"/>
    <mergeCell ref="A3:E3"/>
    <mergeCell ref="D4:F4"/>
    <mergeCell ref="A8:C8"/>
    <mergeCell ref="A4:A5"/>
    <mergeCell ref="B4:B5"/>
    <mergeCell ref="C4:C5"/>
  </mergeCells>
  <pageMargins left="0.75" right="0.75" top="1" bottom="1" header="0.5" footer="0.5"/>
  <pageSetup paperSize="9" scale="6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workbookViewId="0">
      <selection activeCell="F22" sqref="F22"/>
    </sheetView>
  </sheetViews>
  <sheetFormatPr defaultColWidth="9.14166666666667" defaultRowHeight="14.25" customHeight="1"/>
  <cols>
    <col min="1" max="1" width="34.9666666666667"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0" t="s">
        <v>475</v>
      </c>
      <c r="B1" s="30"/>
      <c r="C1" s="30"/>
      <c r="D1" s="30"/>
      <c r="E1" s="30"/>
      <c r="F1" s="30"/>
      <c r="G1" s="30"/>
      <c r="H1" s="30"/>
      <c r="I1" s="30"/>
      <c r="J1" s="30"/>
      <c r="K1" s="30"/>
      <c r="L1" s="30"/>
      <c r="M1" s="30"/>
      <c r="N1" s="30"/>
      <c r="O1" s="49"/>
      <c r="P1" s="49"/>
      <c r="Q1" s="30"/>
    </row>
    <row r="2" ht="27.75" customHeight="1" spans="1:17">
      <c r="A2" s="71" t="s">
        <v>476</v>
      </c>
      <c r="B2" s="32"/>
      <c r="C2" s="32"/>
      <c r="D2" s="32"/>
      <c r="E2" s="32"/>
      <c r="F2" s="32"/>
      <c r="G2" s="32"/>
      <c r="H2" s="32"/>
      <c r="I2" s="32"/>
      <c r="J2" s="32"/>
      <c r="K2" s="101"/>
      <c r="L2" s="32"/>
      <c r="M2" s="32"/>
      <c r="N2" s="32"/>
      <c r="O2" s="101"/>
      <c r="P2" s="101"/>
      <c r="Q2" s="32"/>
    </row>
    <row r="3" ht="18.75" customHeight="1" spans="1:17">
      <c r="A3" s="110" t="s">
        <v>2</v>
      </c>
      <c r="B3" s="7"/>
      <c r="C3" s="7"/>
      <c r="D3" s="7"/>
      <c r="E3" s="7"/>
      <c r="F3" s="7"/>
      <c r="G3" s="7"/>
      <c r="H3" s="7"/>
      <c r="I3" s="7"/>
      <c r="J3" s="7"/>
      <c r="O3" s="78"/>
      <c r="P3" s="78"/>
      <c r="Q3" s="129" t="s">
        <v>3</v>
      </c>
    </row>
    <row r="4" ht="15.75" customHeight="1" spans="1:17">
      <c r="A4" s="34" t="s">
        <v>477</v>
      </c>
      <c r="B4" s="111" t="s">
        <v>478</v>
      </c>
      <c r="C4" s="111" t="s">
        <v>479</v>
      </c>
      <c r="D4" s="111" t="s">
        <v>480</v>
      </c>
      <c r="E4" s="111" t="s">
        <v>481</v>
      </c>
      <c r="F4" s="111" t="s">
        <v>482</v>
      </c>
      <c r="G4" s="112" t="s">
        <v>146</v>
      </c>
      <c r="H4" s="112"/>
      <c r="I4" s="112"/>
      <c r="J4" s="112"/>
      <c r="K4" s="121"/>
      <c r="L4" s="112"/>
      <c r="M4" s="112"/>
      <c r="N4" s="112"/>
      <c r="O4" s="122"/>
      <c r="P4" s="121"/>
      <c r="Q4" s="130"/>
    </row>
    <row r="5" ht="17.25" customHeight="1" spans="1:17">
      <c r="A5" s="37"/>
      <c r="B5" s="113"/>
      <c r="C5" s="113"/>
      <c r="D5" s="113"/>
      <c r="E5" s="113"/>
      <c r="F5" s="113"/>
      <c r="G5" s="113" t="s">
        <v>31</v>
      </c>
      <c r="H5" s="113" t="s">
        <v>34</v>
      </c>
      <c r="I5" s="113" t="s">
        <v>483</v>
      </c>
      <c r="J5" s="113" t="s">
        <v>484</v>
      </c>
      <c r="K5" s="123" t="s">
        <v>485</v>
      </c>
      <c r="L5" s="124" t="s">
        <v>486</v>
      </c>
      <c r="M5" s="124"/>
      <c r="N5" s="124"/>
      <c r="O5" s="125"/>
      <c r="P5" s="126"/>
      <c r="Q5" s="114"/>
    </row>
    <row r="6" ht="54" customHeight="1" spans="1:17">
      <c r="A6" s="40"/>
      <c r="B6" s="114"/>
      <c r="C6" s="114"/>
      <c r="D6" s="114"/>
      <c r="E6" s="114"/>
      <c r="F6" s="114"/>
      <c r="G6" s="114"/>
      <c r="H6" s="114" t="s">
        <v>33</v>
      </c>
      <c r="I6" s="114"/>
      <c r="J6" s="114"/>
      <c r="K6" s="127"/>
      <c r="L6" s="114" t="s">
        <v>33</v>
      </c>
      <c r="M6" s="114" t="s">
        <v>40</v>
      </c>
      <c r="N6" s="114" t="s">
        <v>153</v>
      </c>
      <c r="O6" s="128" t="s">
        <v>42</v>
      </c>
      <c r="P6" s="127" t="s">
        <v>43</v>
      </c>
      <c r="Q6" s="114" t="s">
        <v>44</v>
      </c>
    </row>
    <row r="7" ht="15" customHeight="1" spans="1:17">
      <c r="A7" s="41">
        <v>1</v>
      </c>
      <c r="B7" s="115">
        <v>2</v>
      </c>
      <c r="C7" s="115">
        <v>3</v>
      </c>
      <c r="D7" s="115">
        <v>4</v>
      </c>
      <c r="E7" s="115">
        <v>5</v>
      </c>
      <c r="F7" s="115">
        <v>6</v>
      </c>
      <c r="G7" s="116">
        <v>7</v>
      </c>
      <c r="H7" s="116">
        <v>8</v>
      </c>
      <c r="I7" s="116">
        <v>9</v>
      </c>
      <c r="J7" s="116">
        <v>10</v>
      </c>
      <c r="K7" s="116">
        <v>11</v>
      </c>
      <c r="L7" s="116">
        <v>12</v>
      </c>
      <c r="M7" s="116">
        <v>13</v>
      </c>
      <c r="N7" s="116">
        <v>14</v>
      </c>
      <c r="O7" s="116">
        <v>15</v>
      </c>
      <c r="P7" s="116">
        <v>16</v>
      </c>
      <c r="Q7" s="116">
        <v>17</v>
      </c>
    </row>
    <row r="8" ht="21" customHeight="1" spans="1:17">
      <c r="A8" s="94" t="s">
        <v>65</v>
      </c>
      <c r="B8" s="95"/>
      <c r="C8" s="95"/>
      <c r="D8" s="95"/>
      <c r="E8" s="117"/>
      <c r="F8" s="118">
        <v>680600</v>
      </c>
      <c r="G8" s="45">
        <v>753174</v>
      </c>
      <c r="H8" s="45">
        <v>753174</v>
      </c>
      <c r="I8" s="45"/>
      <c r="J8" s="45"/>
      <c r="K8" s="45"/>
      <c r="L8" s="45"/>
      <c r="M8" s="45"/>
      <c r="N8" s="45"/>
      <c r="O8" s="45"/>
      <c r="P8" s="45"/>
      <c r="Q8" s="45"/>
    </row>
    <row r="9" ht="21" customHeight="1" spans="1:17">
      <c r="A9" s="94" t="str">
        <f>"      "&amp;"公车购置及运维费"</f>
        <v>      公车购置及运维费</v>
      </c>
      <c r="B9" s="95" t="s">
        <v>487</v>
      </c>
      <c r="C9" s="95" t="str">
        <f>"C1804010201"&amp;"  "&amp;"机动车保险服务"</f>
        <v>C1804010201  机动车保险服务</v>
      </c>
      <c r="D9" s="119" t="s">
        <v>488</v>
      </c>
      <c r="E9" s="120">
        <v>1</v>
      </c>
      <c r="F9" s="24"/>
      <c r="G9" s="45">
        <v>13500</v>
      </c>
      <c r="H9" s="45">
        <v>13500</v>
      </c>
      <c r="I9" s="45"/>
      <c r="J9" s="45"/>
      <c r="K9" s="45"/>
      <c r="L9" s="45"/>
      <c r="M9" s="45"/>
      <c r="N9" s="45"/>
      <c r="O9" s="45"/>
      <c r="P9" s="45"/>
      <c r="Q9" s="45"/>
    </row>
    <row r="10" ht="21" customHeight="1" spans="1:17">
      <c r="A10" s="94" t="str">
        <f>"      "&amp;"公车购置及运维费"</f>
        <v>      公车购置及运维费</v>
      </c>
      <c r="B10" s="95" t="s">
        <v>489</v>
      </c>
      <c r="C10" s="95" t="str">
        <f>"C23120302"&amp;"  "&amp;"车辆加油、添加燃料服务"</f>
        <v>C23120302  车辆加油、添加燃料服务</v>
      </c>
      <c r="D10" s="119" t="s">
        <v>488</v>
      </c>
      <c r="E10" s="120">
        <v>1</v>
      </c>
      <c r="F10" s="24"/>
      <c r="G10" s="45">
        <v>10000</v>
      </c>
      <c r="H10" s="45">
        <v>10000</v>
      </c>
      <c r="I10" s="45"/>
      <c r="J10" s="45"/>
      <c r="K10" s="45"/>
      <c r="L10" s="45"/>
      <c r="M10" s="45"/>
      <c r="N10" s="45"/>
      <c r="O10" s="45"/>
      <c r="P10" s="45"/>
      <c r="Q10" s="45"/>
    </row>
    <row r="11" ht="21" customHeight="1" spans="1:17">
      <c r="A11" s="94" t="str">
        <f>"      "&amp;"公车购置及运维费"</f>
        <v>      公车购置及运维费</v>
      </c>
      <c r="B11" s="95" t="s">
        <v>487</v>
      </c>
      <c r="C11" s="95" t="str">
        <f>"C1804010201"&amp;"  "&amp;"机动车保险服务"</f>
        <v>C1804010201  机动车保险服务</v>
      </c>
      <c r="D11" s="119" t="s">
        <v>488</v>
      </c>
      <c r="E11" s="120">
        <v>1</v>
      </c>
      <c r="F11" s="24"/>
      <c r="G11" s="45">
        <v>9074</v>
      </c>
      <c r="H11" s="45">
        <v>9074</v>
      </c>
      <c r="I11" s="45"/>
      <c r="J11" s="45"/>
      <c r="K11" s="45"/>
      <c r="L11" s="45"/>
      <c r="M11" s="45"/>
      <c r="N11" s="45"/>
      <c r="O11" s="45"/>
      <c r="P11" s="45"/>
      <c r="Q11" s="45"/>
    </row>
    <row r="12" ht="21" customHeight="1" spans="1:17">
      <c r="A12" s="94" t="str">
        <f>"      "&amp;"物业管理费"</f>
        <v>      物业管理费</v>
      </c>
      <c r="B12" s="95" t="s">
        <v>490</v>
      </c>
      <c r="C12" s="95" t="str">
        <f>"C21040001"&amp;"  "&amp;"物业管理服务"</f>
        <v>C21040001  物业管理服务</v>
      </c>
      <c r="D12" s="119" t="s">
        <v>488</v>
      </c>
      <c r="E12" s="120">
        <v>1</v>
      </c>
      <c r="F12" s="24">
        <v>307300</v>
      </c>
      <c r="G12" s="45">
        <v>307300</v>
      </c>
      <c r="H12" s="45">
        <v>307300</v>
      </c>
      <c r="I12" s="45"/>
      <c r="J12" s="45"/>
      <c r="K12" s="45"/>
      <c r="L12" s="45"/>
      <c r="M12" s="45"/>
      <c r="N12" s="45"/>
      <c r="O12" s="45"/>
      <c r="P12" s="45"/>
      <c r="Q12" s="45"/>
    </row>
    <row r="13" ht="21" customHeight="1" spans="1:17">
      <c r="A13" s="94" t="str">
        <f>"      "&amp;"工作业务经费"</f>
        <v>      工作业务经费</v>
      </c>
      <c r="B13" s="95" t="s">
        <v>491</v>
      </c>
      <c r="C13" s="95" t="str">
        <f>"A05000000"&amp;"  "&amp;"家具和用具"</f>
        <v>A05000000  家具和用具</v>
      </c>
      <c r="D13" s="119" t="s">
        <v>492</v>
      </c>
      <c r="E13" s="120">
        <v>2</v>
      </c>
      <c r="F13" s="24">
        <v>5300</v>
      </c>
      <c r="G13" s="45">
        <v>5300</v>
      </c>
      <c r="H13" s="45">
        <v>5300</v>
      </c>
      <c r="I13" s="45"/>
      <c r="J13" s="45"/>
      <c r="K13" s="45"/>
      <c r="L13" s="45"/>
      <c r="M13" s="45"/>
      <c r="N13" s="45"/>
      <c r="O13" s="45"/>
      <c r="P13" s="45"/>
      <c r="Q13" s="45"/>
    </row>
    <row r="14" ht="21" customHeight="1" spans="1:17">
      <c r="A14" s="94" t="str">
        <f>"      "&amp;"一般公用经费"</f>
        <v>      一般公用经费</v>
      </c>
      <c r="B14" s="95" t="s">
        <v>493</v>
      </c>
      <c r="C14" s="95" t="str">
        <f>"A05040101"&amp;"  "&amp;"复印纸"</f>
        <v>A05040101  复印纸</v>
      </c>
      <c r="D14" s="119" t="s">
        <v>494</v>
      </c>
      <c r="E14" s="120">
        <v>1</v>
      </c>
      <c r="F14" s="24">
        <v>50000</v>
      </c>
      <c r="G14" s="45">
        <v>50000</v>
      </c>
      <c r="H14" s="45">
        <v>50000</v>
      </c>
      <c r="I14" s="45"/>
      <c r="J14" s="45"/>
      <c r="K14" s="45"/>
      <c r="L14" s="45"/>
      <c r="M14" s="45"/>
      <c r="N14" s="45"/>
      <c r="O14" s="45"/>
      <c r="P14" s="45"/>
      <c r="Q14" s="45"/>
    </row>
    <row r="15" ht="21" customHeight="1" spans="1:17">
      <c r="A15" s="94" t="str">
        <f>"      "&amp;"工作业务（公务用车运维费）经费"</f>
        <v>      工作业务（公务用车运维费）经费</v>
      </c>
      <c r="B15" s="95" t="s">
        <v>495</v>
      </c>
      <c r="C15" s="95" t="str">
        <f>"C23120000"&amp;"  "&amp;"维修和保养服务"</f>
        <v>C23120000  维修和保养服务</v>
      </c>
      <c r="D15" s="119" t="s">
        <v>488</v>
      </c>
      <c r="E15" s="120">
        <v>1</v>
      </c>
      <c r="F15" s="24"/>
      <c r="G15" s="45">
        <v>40000</v>
      </c>
      <c r="H15" s="45">
        <v>40000</v>
      </c>
      <c r="I15" s="45"/>
      <c r="J15" s="45"/>
      <c r="K15" s="45"/>
      <c r="L15" s="45"/>
      <c r="M15" s="45"/>
      <c r="N15" s="45"/>
      <c r="O15" s="45"/>
      <c r="P15" s="45"/>
      <c r="Q15" s="45"/>
    </row>
    <row r="16" ht="21" customHeight="1" spans="1:17">
      <c r="A16" s="94" t="str">
        <f>"      "&amp;"机关后勤购买服务经费"</f>
        <v>      机关后勤购买服务经费</v>
      </c>
      <c r="B16" s="95" t="s">
        <v>496</v>
      </c>
      <c r="C16" s="95" t="str">
        <f>"C21040001"&amp;"  "&amp;"物业管理服务"</f>
        <v>C21040001  物业管理服务</v>
      </c>
      <c r="D16" s="119" t="s">
        <v>497</v>
      </c>
      <c r="E16" s="120">
        <v>1</v>
      </c>
      <c r="F16" s="24">
        <v>318000</v>
      </c>
      <c r="G16" s="45">
        <v>318000</v>
      </c>
      <c r="H16" s="45">
        <v>318000</v>
      </c>
      <c r="I16" s="45"/>
      <c r="J16" s="45"/>
      <c r="K16" s="45"/>
      <c r="L16" s="45"/>
      <c r="M16" s="45"/>
      <c r="N16" s="45"/>
      <c r="O16" s="45"/>
      <c r="P16" s="45"/>
      <c r="Q16" s="45"/>
    </row>
    <row r="17" ht="21" customHeight="1" spans="1:17">
      <c r="A17" s="96" t="s">
        <v>322</v>
      </c>
      <c r="B17" s="97"/>
      <c r="C17" s="97"/>
      <c r="D17" s="97"/>
      <c r="E17" s="117"/>
      <c r="F17" s="118">
        <v>680600</v>
      </c>
      <c r="G17" s="45">
        <v>753174</v>
      </c>
      <c r="H17" s="45">
        <v>753174</v>
      </c>
      <c r="I17" s="45"/>
      <c r="J17" s="45"/>
      <c r="K17" s="45"/>
      <c r="L17" s="45"/>
      <c r="M17" s="45"/>
      <c r="N17" s="45"/>
      <c r="O17" s="45"/>
      <c r="P17" s="45"/>
      <c r="Q17" s="45"/>
    </row>
  </sheetData>
  <mergeCells count="17">
    <mergeCell ref="A1:Q1"/>
    <mergeCell ref="A2:Q2"/>
    <mergeCell ref="A3:E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20"/>
  <sheetViews>
    <sheetView showZeros="0" workbookViewId="0">
      <selection activeCell="I21" sqref="I21"/>
    </sheetView>
  </sheetViews>
  <sheetFormatPr defaultColWidth="9.14166666666667" defaultRowHeight="14.25" customHeight="1"/>
  <cols>
    <col min="1" max="1" width="31.425" customWidth="1"/>
    <col min="2" max="2" width="21.7083333333333" customWidth="1"/>
    <col min="3" max="3" width="26.7083333333333" customWidth="1"/>
    <col min="4" max="5" width="16.6" customWidth="1"/>
    <col min="6" max="6" width="14" customWidth="1"/>
    <col min="7" max="7" width="15.625" customWidth="1"/>
    <col min="8" max="12" width="14" customWidth="1"/>
    <col min="13" max="13" width="15.75" customWidth="1"/>
    <col min="14" max="14" width="14" customWidth="1"/>
  </cols>
  <sheetData>
    <row r="1" ht="13.5" customHeight="1" spans="1:14">
      <c r="A1" s="79" t="s">
        <v>498</v>
      </c>
      <c r="B1" s="79"/>
      <c r="C1" s="79"/>
      <c r="D1" s="79"/>
      <c r="E1" s="79"/>
      <c r="F1" s="79"/>
      <c r="G1" s="79"/>
      <c r="H1" s="80"/>
      <c r="I1" s="79"/>
      <c r="J1" s="79"/>
      <c r="K1" s="79"/>
      <c r="L1" s="99"/>
      <c r="M1" s="80"/>
      <c r="N1" s="100"/>
    </row>
    <row r="2" ht="27.75" customHeight="1" spans="1:14">
      <c r="A2" s="71" t="s">
        <v>499</v>
      </c>
      <c r="B2" s="81"/>
      <c r="C2" s="81"/>
      <c r="D2" s="81"/>
      <c r="E2" s="81"/>
      <c r="F2" s="81"/>
      <c r="G2" s="81"/>
      <c r="H2" s="82"/>
      <c r="I2" s="81"/>
      <c r="J2" s="81"/>
      <c r="K2" s="81"/>
      <c r="L2" s="101"/>
      <c r="M2" s="82"/>
      <c r="N2" s="81"/>
    </row>
    <row r="3" ht="18.75" customHeight="1" spans="1:14">
      <c r="A3" s="72" t="s">
        <v>2</v>
      </c>
      <c r="B3" s="73"/>
      <c r="C3" s="73"/>
      <c r="D3" s="73"/>
      <c r="E3" s="73"/>
      <c r="F3" s="73"/>
      <c r="G3" s="73"/>
      <c r="H3" s="83"/>
      <c r="I3" s="75"/>
      <c r="J3" s="75"/>
      <c r="K3" s="75"/>
      <c r="L3" s="78"/>
      <c r="M3" s="102"/>
      <c r="N3" s="103" t="s">
        <v>3</v>
      </c>
    </row>
    <row r="4" ht="15.75" customHeight="1" spans="1:14">
      <c r="A4" s="84" t="s">
        <v>477</v>
      </c>
      <c r="B4" s="85" t="s">
        <v>500</v>
      </c>
      <c r="C4" s="85" t="s">
        <v>501</v>
      </c>
      <c r="D4" s="86" t="s">
        <v>146</v>
      </c>
      <c r="E4" s="86"/>
      <c r="F4" s="86"/>
      <c r="G4" s="86"/>
      <c r="H4" s="87"/>
      <c r="I4" s="86"/>
      <c r="J4" s="86"/>
      <c r="K4" s="86"/>
      <c r="L4" s="104"/>
      <c r="M4" s="87"/>
      <c r="N4" s="105"/>
    </row>
    <row r="5" ht="17.25" customHeight="1" spans="1:14">
      <c r="A5" s="88"/>
      <c r="B5" s="89"/>
      <c r="C5" s="89"/>
      <c r="D5" s="89" t="s">
        <v>31</v>
      </c>
      <c r="E5" s="89" t="s">
        <v>34</v>
      </c>
      <c r="F5" s="89" t="s">
        <v>483</v>
      </c>
      <c r="G5" s="89" t="s">
        <v>484</v>
      </c>
      <c r="H5" s="90" t="s">
        <v>485</v>
      </c>
      <c r="I5" s="106" t="s">
        <v>486</v>
      </c>
      <c r="J5" s="106"/>
      <c r="K5" s="106"/>
      <c r="L5" s="107"/>
      <c r="M5" s="108"/>
      <c r="N5" s="92"/>
    </row>
    <row r="6" ht="54" customHeight="1" spans="1:14">
      <c r="A6" s="91"/>
      <c r="B6" s="92"/>
      <c r="C6" s="92"/>
      <c r="D6" s="92"/>
      <c r="E6" s="92"/>
      <c r="F6" s="92"/>
      <c r="G6" s="92"/>
      <c r="H6" s="93"/>
      <c r="I6" s="92" t="s">
        <v>33</v>
      </c>
      <c r="J6" s="92" t="s">
        <v>40</v>
      </c>
      <c r="K6" s="92" t="s">
        <v>153</v>
      </c>
      <c r="L6" s="109" t="s">
        <v>42</v>
      </c>
      <c r="M6" s="93" t="s">
        <v>43</v>
      </c>
      <c r="N6" s="92" t="s">
        <v>44</v>
      </c>
    </row>
    <row r="7" ht="15" customHeight="1" spans="1:14">
      <c r="A7" s="91">
        <v>1</v>
      </c>
      <c r="B7" s="92">
        <v>2</v>
      </c>
      <c r="C7" s="92">
        <v>3</v>
      </c>
      <c r="D7" s="93">
        <v>4</v>
      </c>
      <c r="E7" s="93">
        <v>5</v>
      </c>
      <c r="F7" s="93">
        <v>6</v>
      </c>
      <c r="G7" s="93">
        <v>7</v>
      </c>
      <c r="H7" s="93">
        <v>8</v>
      </c>
      <c r="I7" s="93">
        <v>9</v>
      </c>
      <c r="J7" s="93">
        <v>10</v>
      </c>
      <c r="K7" s="93">
        <v>11</v>
      </c>
      <c r="L7" s="93">
        <v>12</v>
      </c>
      <c r="M7" s="93">
        <v>13</v>
      </c>
      <c r="N7" s="93">
        <v>14</v>
      </c>
    </row>
    <row r="8" ht="21" customHeight="1" spans="1:14">
      <c r="A8" s="94" t="s">
        <v>65</v>
      </c>
      <c r="B8" s="95"/>
      <c r="C8" s="95"/>
      <c r="D8" s="45">
        <v>865300</v>
      </c>
      <c r="E8" s="45">
        <v>865300</v>
      </c>
      <c r="F8" s="45"/>
      <c r="G8" s="45"/>
      <c r="H8" s="45"/>
      <c r="I8" s="45"/>
      <c r="J8" s="45"/>
      <c r="K8" s="45"/>
      <c r="L8" s="45"/>
      <c r="M8" s="45"/>
      <c r="N8" s="45"/>
    </row>
    <row r="9" ht="21" customHeight="1" spans="1:14">
      <c r="A9" s="94" t="str">
        <f>"    "&amp;"物业管理费"</f>
        <v>    物业管理费</v>
      </c>
      <c r="B9" s="95" t="s">
        <v>490</v>
      </c>
      <c r="C9" s="95" t="s">
        <v>502</v>
      </c>
      <c r="D9" s="45">
        <v>307300</v>
      </c>
      <c r="E9" s="45">
        <v>307300</v>
      </c>
      <c r="F9" s="45"/>
      <c r="G9" s="45"/>
      <c r="H9" s="45"/>
      <c r="I9" s="45"/>
      <c r="J9" s="45"/>
      <c r="K9" s="45"/>
      <c r="L9" s="45"/>
      <c r="M9" s="45"/>
      <c r="N9" s="45"/>
    </row>
    <row r="10" ht="21" customHeight="1" spans="1:14">
      <c r="A10" s="94" t="str">
        <f t="shared" ref="A10:A18" si="0">"    "&amp;"工作业务经费"</f>
        <v>    工作业务经费</v>
      </c>
      <c r="B10" s="95" t="s">
        <v>503</v>
      </c>
      <c r="C10" s="95" t="s">
        <v>504</v>
      </c>
      <c r="D10" s="45">
        <v>10000</v>
      </c>
      <c r="E10" s="45">
        <v>10000</v>
      </c>
      <c r="F10" s="45"/>
      <c r="G10" s="45"/>
      <c r="H10" s="45"/>
      <c r="I10" s="45"/>
      <c r="J10" s="45"/>
      <c r="K10" s="45"/>
      <c r="L10" s="45"/>
      <c r="M10" s="45"/>
      <c r="N10" s="45"/>
    </row>
    <row r="11" ht="21" customHeight="1" spans="1:14">
      <c r="A11" s="94" t="str">
        <f t="shared" si="0"/>
        <v>    工作业务经费</v>
      </c>
      <c r="B11" s="95" t="s">
        <v>505</v>
      </c>
      <c r="C11" s="95" t="s">
        <v>506</v>
      </c>
      <c r="D11" s="45">
        <v>25000</v>
      </c>
      <c r="E11" s="45">
        <v>25000</v>
      </c>
      <c r="F11" s="45"/>
      <c r="G11" s="45"/>
      <c r="H11" s="45"/>
      <c r="I11" s="45"/>
      <c r="J11" s="45"/>
      <c r="K11" s="45"/>
      <c r="L11" s="45"/>
      <c r="M11" s="45"/>
      <c r="N11" s="45"/>
    </row>
    <row r="12" ht="32" customHeight="1" spans="1:14">
      <c r="A12" s="94" t="str">
        <f t="shared" si="0"/>
        <v>    工作业务经费</v>
      </c>
      <c r="B12" s="95" t="s">
        <v>507</v>
      </c>
      <c r="C12" s="95" t="s">
        <v>508</v>
      </c>
      <c r="D12" s="45">
        <v>20000</v>
      </c>
      <c r="E12" s="45">
        <v>20000</v>
      </c>
      <c r="F12" s="45"/>
      <c r="G12" s="45"/>
      <c r="H12" s="45"/>
      <c r="I12" s="45"/>
      <c r="J12" s="45"/>
      <c r="K12" s="45"/>
      <c r="L12" s="45"/>
      <c r="M12" s="45"/>
      <c r="N12" s="45"/>
    </row>
    <row r="13" ht="21" customHeight="1" spans="1:14">
      <c r="A13" s="94" t="str">
        <f t="shared" si="0"/>
        <v>    工作业务经费</v>
      </c>
      <c r="B13" s="95" t="s">
        <v>509</v>
      </c>
      <c r="C13" s="95" t="s">
        <v>506</v>
      </c>
      <c r="D13" s="45">
        <v>20000</v>
      </c>
      <c r="E13" s="45">
        <v>20000</v>
      </c>
      <c r="F13" s="45"/>
      <c r="G13" s="45"/>
      <c r="H13" s="45"/>
      <c r="I13" s="45"/>
      <c r="J13" s="45"/>
      <c r="K13" s="45"/>
      <c r="L13" s="45"/>
      <c r="M13" s="45"/>
      <c r="N13" s="45"/>
    </row>
    <row r="14" ht="30" customHeight="1" spans="1:14">
      <c r="A14" s="94" t="str">
        <f t="shared" si="0"/>
        <v>    工作业务经费</v>
      </c>
      <c r="B14" s="95" t="s">
        <v>510</v>
      </c>
      <c r="C14" s="95" t="s">
        <v>508</v>
      </c>
      <c r="D14" s="45">
        <v>10000</v>
      </c>
      <c r="E14" s="45">
        <v>10000</v>
      </c>
      <c r="F14" s="45"/>
      <c r="G14" s="45"/>
      <c r="H14" s="45"/>
      <c r="I14" s="45"/>
      <c r="J14" s="45"/>
      <c r="K14" s="45"/>
      <c r="L14" s="45"/>
      <c r="M14" s="45"/>
      <c r="N14" s="45"/>
    </row>
    <row r="15" ht="21" customHeight="1" spans="1:14">
      <c r="A15" s="94" t="str">
        <f t="shared" si="0"/>
        <v>    工作业务经费</v>
      </c>
      <c r="B15" s="95" t="s">
        <v>511</v>
      </c>
      <c r="C15" s="95" t="s">
        <v>512</v>
      </c>
      <c r="D15" s="45">
        <v>10000</v>
      </c>
      <c r="E15" s="45">
        <v>10000</v>
      </c>
      <c r="F15" s="45"/>
      <c r="G15" s="45"/>
      <c r="H15" s="45"/>
      <c r="I15" s="45"/>
      <c r="J15" s="45"/>
      <c r="K15" s="45"/>
      <c r="L15" s="45"/>
      <c r="M15" s="45"/>
      <c r="N15" s="45"/>
    </row>
    <row r="16" ht="21" customHeight="1" spans="1:14">
      <c r="A16" s="94" t="str">
        <f t="shared" si="0"/>
        <v>    工作业务经费</v>
      </c>
      <c r="B16" s="95" t="s">
        <v>513</v>
      </c>
      <c r="C16" s="95" t="s">
        <v>514</v>
      </c>
      <c r="D16" s="45">
        <v>29000</v>
      </c>
      <c r="E16" s="45">
        <v>29000</v>
      </c>
      <c r="F16" s="45"/>
      <c r="G16" s="45"/>
      <c r="H16" s="45"/>
      <c r="I16" s="45"/>
      <c r="J16" s="45"/>
      <c r="K16" s="45"/>
      <c r="L16" s="45"/>
      <c r="M16" s="45"/>
      <c r="N16" s="45"/>
    </row>
    <row r="17" ht="21" customHeight="1" spans="1:14">
      <c r="A17" s="94" t="str">
        <f t="shared" si="0"/>
        <v>    工作业务经费</v>
      </c>
      <c r="B17" s="95" t="s">
        <v>515</v>
      </c>
      <c r="C17" s="95" t="s">
        <v>516</v>
      </c>
      <c r="D17" s="45">
        <v>90000</v>
      </c>
      <c r="E17" s="45">
        <v>90000</v>
      </c>
      <c r="F17" s="45"/>
      <c r="G17" s="45"/>
      <c r="H17" s="45"/>
      <c r="I17" s="45"/>
      <c r="J17" s="45"/>
      <c r="K17" s="45"/>
      <c r="L17" s="45"/>
      <c r="M17" s="45"/>
      <c r="N17" s="45"/>
    </row>
    <row r="18" ht="30" customHeight="1" spans="1:14">
      <c r="A18" s="94" t="str">
        <f t="shared" si="0"/>
        <v>    工作业务经费</v>
      </c>
      <c r="B18" s="95" t="s">
        <v>517</v>
      </c>
      <c r="C18" s="95" t="s">
        <v>508</v>
      </c>
      <c r="D18" s="45">
        <v>26000</v>
      </c>
      <c r="E18" s="45">
        <v>26000</v>
      </c>
      <c r="F18" s="45"/>
      <c r="G18" s="45"/>
      <c r="H18" s="45"/>
      <c r="I18" s="45"/>
      <c r="J18" s="45"/>
      <c r="K18" s="45"/>
      <c r="L18" s="45"/>
      <c r="M18" s="45"/>
      <c r="N18" s="45"/>
    </row>
    <row r="19" ht="21" customHeight="1" spans="1:14">
      <c r="A19" s="94" t="str">
        <f>"    "&amp;"机关后勤购买服务经费"</f>
        <v>    机关后勤购买服务经费</v>
      </c>
      <c r="B19" s="95" t="s">
        <v>496</v>
      </c>
      <c r="C19" s="95" t="s">
        <v>502</v>
      </c>
      <c r="D19" s="45">
        <v>318000</v>
      </c>
      <c r="E19" s="45">
        <v>318000</v>
      </c>
      <c r="F19" s="45"/>
      <c r="G19" s="45"/>
      <c r="H19" s="45"/>
      <c r="I19" s="45"/>
      <c r="J19" s="45"/>
      <c r="K19" s="45"/>
      <c r="L19" s="45"/>
      <c r="M19" s="45"/>
      <c r="N19" s="45"/>
    </row>
    <row r="20" ht="21" customHeight="1" spans="1:14">
      <c r="A20" s="96" t="s">
        <v>322</v>
      </c>
      <c r="B20" s="97"/>
      <c r="C20" s="98"/>
      <c r="D20" s="45">
        <v>865300</v>
      </c>
      <c r="E20" s="45">
        <v>865300</v>
      </c>
      <c r="F20" s="45"/>
      <c r="G20" s="45"/>
      <c r="H20" s="45"/>
      <c r="I20" s="45"/>
      <c r="J20" s="45"/>
      <c r="K20" s="45"/>
      <c r="L20" s="45"/>
      <c r="M20" s="45"/>
      <c r="N20" s="45"/>
    </row>
  </sheetData>
  <mergeCells count="14">
    <mergeCell ref="A1:N1"/>
    <mergeCell ref="A2:N2"/>
    <mergeCell ref="A3:C3"/>
    <mergeCell ref="D4:N4"/>
    <mergeCell ref="I5:N5"/>
    <mergeCell ref="A20:C20"/>
    <mergeCell ref="A4:A6"/>
    <mergeCell ref="B4:B6"/>
    <mergeCell ref="C4:C6"/>
    <mergeCell ref="D5:D6"/>
    <mergeCell ref="E5:E6"/>
    <mergeCell ref="F5:F6"/>
    <mergeCell ref="G5:G6"/>
    <mergeCell ref="H5:H6"/>
  </mergeCells>
  <pageMargins left="0.75" right="0.75" top="1" bottom="1" header="0.5" footer="0.5"/>
  <pageSetup paperSize="9" scale="54"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workbookViewId="0">
      <selection activeCell="I21" sqref="I21"/>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0" t="s">
        <v>518</v>
      </c>
      <c r="B1" s="30"/>
      <c r="C1" s="30"/>
      <c r="D1" s="30"/>
      <c r="E1" s="30"/>
      <c r="F1" s="30"/>
      <c r="G1" s="30"/>
      <c r="H1" s="30"/>
      <c r="I1" s="30"/>
      <c r="J1" s="30"/>
      <c r="K1" s="30"/>
      <c r="L1" s="30"/>
      <c r="M1" s="30"/>
      <c r="N1" s="49"/>
    </row>
    <row r="2" ht="27.75" customHeight="1" spans="1:14">
      <c r="A2" s="71" t="s">
        <v>519</v>
      </c>
      <c r="B2" s="32"/>
      <c r="C2" s="32"/>
      <c r="D2" s="32"/>
      <c r="E2" s="32"/>
      <c r="F2" s="32"/>
      <c r="G2" s="32"/>
      <c r="H2" s="32"/>
      <c r="I2" s="32"/>
      <c r="J2" s="32"/>
      <c r="K2" s="32"/>
      <c r="L2" s="32"/>
      <c r="M2" s="32"/>
      <c r="N2" s="32"/>
    </row>
    <row r="3" ht="18" customHeight="1" spans="1:14">
      <c r="A3" s="72" t="s">
        <v>2</v>
      </c>
      <c r="B3" s="73"/>
      <c r="C3" s="73"/>
      <c r="D3" s="74"/>
      <c r="E3" s="75"/>
      <c r="F3" s="75"/>
      <c r="G3" s="75"/>
      <c r="H3" s="75"/>
      <c r="I3" s="75"/>
      <c r="N3" s="78" t="s">
        <v>3</v>
      </c>
    </row>
    <row r="4" ht="19.5" customHeight="1" spans="1:14">
      <c r="A4" s="35" t="s">
        <v>520</v>
      </c>
      <c r="B4" s="51" t="s">
        <v>146</v>
      </c>
      <c r="C4" s="52"/>
      <c r="D4" s="52"/>
      <c r="E4" s="76" t="s">
        <v>521</v>
      </c>
      <c r="F4" s="76"/>
      <c r="G4" s="76"/>
      <c r="H4" s="76"/>
      <c r="I4" s="76"/>
      <c r="J4" s="76"/>
      <c r="K4" s="76"/>
      <c r="L4" s="76"/>
      <c r="M4" s="76"/>
      <c r="N4" s="76"/>
    </row>
    <row r="5" ht="40.5" customHeight="1" spans="1:14">
      <c r="A5" s="41"/>
      <c r="B5" s="38" t="s">
        <v>31</v>
      </c>
      <c r="C5" s="34" t="s">
        <v>34</v>
      </c>
      <c r="D5" s="77" t="s">
        <v>522</v>
      </c>
      <c r="E5" s="42" t="s">
        <v>523</v>
      </c>
      <c r="F5" s="42" t="s">
        <v>524</v>
      </c>
      <c r="G5" s="42" t="s">
        <v>525</v>
      </c>
      <c r="H5" s="42" t="s">
        <v>526</v>
      </c>
      <c r="I5" s="42" t="s">
        <v>527</v>
      </c>
      <c r="J5" s="42" t="s">
        <v>528</v>
      </c>
      <c r="K5" s="42" t="s">
        <v>529</v>
      </c>
      <c r="L5" s="42" t="s">
        <v>530</v>
      </c>
      <c r="M5" s="42" t="s">
        <v>531</v>
      </c>
      <c r="N5" s="42" t="s">
        <v>532</v>
      </c>
    </row>
    <row r="6" ht="19.5" customHeight="1" spans="1:14">
      <c r="A6" s="42">
        <v>1</v>
      </c>
      <c r="B6" s="42">
        <v>2</v>
      </c>
      <c r="C6" s="42">
        <v>3</v>
      </c>
      <c r="D6" s="51">
        <v>4</v>
      </c>
      <c r="E6" s="42">
        <v>5</v>
      </c>
      <c r="F6" s="42">
        <v>6</v>
      </c>
      <c r="G6" s="42">
        <v>7</v>
      </c>
      <c r="H6" s="51">
        <v>8</v>
      </c>
      <c r="I6" s="42">
        <v>9</v>
      </c>
      <c r="J6" s="42">
        <v>10</v>
      </c>
      <c r="K6" s="42">
        <v>11</v>
      </c>
      <c r="L6" s="51">
        <v>12</v>
      </c>
      <c r="M6" s="42">
        <v>13</v>
      </c>
      <c r="N6" s="42">
        <v>14</v>
      </c>
    </row>
    <row r="7" ht="20.25" customHeight="1" spans="1:14">
      <c r="A7" s="43"/>
      <c r="B7" s="45"/>
      <c r="C7" s="45"/>
      <c r="D7" s="45"/>
      <c r="E7" s="45"/>
      <c r="F7" s="45"/>
      <c r="G7" s="45"/>
      <c r="H7" s="45"/>
      <c r="I7" s="45"/>
      <c r="J7" s="45"/>
      <c r="K7" s="45"/>
      <c r="L7" s="45"/>
      <c r="M7" s="45"/>
      <c r="N7" s="45"/>
    </row>
    <row r="8" ht="20.25" customHeight="1" spans="1:14">
      <c r="A8" s="43"/>
      <c r="B8" s="45"/>
      <c r="C8" s="45"/>
      <c r="D8" s="45"/>
      <c r="E8" s="45"/>
      <c r="F8" s="45"/>
      <c r="G8" s="45"/>
      <c r="H8" s="45"/>
      <c r="I8" s="45"/>
      <c r="J8" s="45"/>
      <c r="K8" s="45"/>
      <c r="L8" s="45"/>
      <c r="M8" s="45"/>
      <c r="N8" s="45"/>
    </row>
    <row r="9" ht="20.25" customHeight="1" spans="1:14">
      <c r="A9" s="69" t="s">
        <v>31</v>
      </c>
      <c r="B9" s="45"/>
      <c r="C9" s="45"/>
      <c r="D9" s="45"/>
      <c r="E9" s="45"/>
      <c r="F9" s="45"/>
      <c r="G9" s="45"/>
      <c r="H9" s="45"/>
      <c r="I9" s="45"/>
      <c r="J9" s="45"/>
      <c r="K9" s="45"/>
      <c r="L9" s="45"/>
      <c r="M9" s="45"/>
      <c r="N9" s="45"/>
    </row>
    <row r="10" ht="30" customHeight="1" spans="1:1">
      <c r="A10" t="s">
        <v>533</v>
      </c>
    </row>
  </sheetData>
  <mergeCells count="6">
    <mergeCell ref="A1:N1"/>
    <mergeCell ref="A2:N2"/>
    <mergeCell ref="A3:I3"/>
    <mergeCell ref="B4:D4"/>
    <mergeCell ref="E4:N4"/>
    <mergeCell ref="A4:A5"/>
  </mergeCells>
  <pageMargins left="0.75" right="0.75" top="1" bottom="1" header="0.5" footer="0.5"/>
  <pageSetup paperSize="9" scale="44"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24" sqref="C24"/>
    </sheetView>
  </sheetViews>
  <sheetFormatPr defaultColWidth="9.14166666666667" defaultRowHeight="12" customHeight="1" outlineLevelRow="7"/>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0" t="s">
        <v>534</v>
      </c>
      <c r="B1" s="30"/>
      <c r="C1" s="30"/>
      <c r="D1" s="30"/>
      <c r="E1" s="30"/>
      <c r="F1" s="30"/>
      <c r="G1" s="30"/>
      <c r="H1" s="30"/>
      <c r="I1" s="30"/>
      <c r="J1" s="49"/>
    </row>
    <row r="2" ht="28.5" customHeight="1" spans="1:10">
      <c r="A2" s="64" t="s">
        <v>535</v>
      </c>
      <c r="B2" s="65"/>
      <c r="C2" s="65"/>
      <c r="D2" s="65"/>
      <c r="E2" s="65"/>
      <c r="F2" s="66"/>
      <c r="G2" s="65"/>
      <c r="H2" s="66"/>
      <c r="I2" s="66"/>
      <c r="J2" s="65"/>
    </row>
    <row r="3" ht="15" customHeight="1" spans="1:1">
      <c r="A3" s="5" t="s">
        <v>2</v>
      </c>
    </row>
    <row r="4" ht="14.25" customHeight="1" spans="1:10">
      <c r="A4" s="67" t="s">
        <v>325</v>
      </c>
      <c r="B4" s="67" t="s">
        <v>326</v>
      </c>
      <c r="C4" s="67" t="s">
        <v>327</v>
      </c>
      <c r="D4" s="67" t="s">
        <v>328</v>
      </c>
      <c r="E4" s="67" t="s">
        <v>329</v>
      </c>
      <c r="F4" s="54" t="s">
        <v>330</v>
      </c>
      <c r="G4" s="67" t="s">
        <v>331</v>
      </c>
      <c r="H4" s="54" t="s">
        <v>332</v>
      </c>
      <c r="I4" s="54" t="s">
        <v>333</v>
      </c>
      <c r="J4" s="67" t="s">
        <v>334</v>
      </c>
    </row>
    <row r="5" ht="14.25" customHeight="1" spans="1:10">
      <c r="A5" s="67">
        <v>1</v>
      </c>
      <c r="B5" s="67">
        <v>2</v>
      </c>
      <c r="C5" s="67">
        <v>3</v>
      </c>
      <c r="D5" s="67">
        <v>4</v>
      </c>
      <c r="E5" s="67">
        <v>5</v>
      </c>
      <c r="F5" s="54">
        <v>6</v>
      </c>
      <c r="G5" s="67">
        <v>7</v>
      </c>
      <c r="H5" s="54">
        <v>8</v>
      </c>
      <c r="I5" s="54">
        <v>9</v>
      </c>
      <c r="J5" s="67">
        <v>10</v>
      </c>
    </row>
    <row r="6" ht="15" customHeight="1" spans="1:10">
      <c r="A6" s="26"/>
      <c r="B6" s="68"/>
      <c r="C6" s="68"/>
      <c r="D6" s="68"/>
      <c r="E6" s="69"/>
      <c r="F6" s="70"/>
      <c r="G6" s="69"/>
      <c r="H6" s="70"/>
      <c r="I6" s="70"/>
      <c r="J6" s="69"/>
    </row>
    <row r="7" ht="33.75" customHeight="1" spans="1:10">
      <c r="A7" s="26"/>
      <c r="B7" s="26"/>
      <c r="C7" s="26"/>
      <c r="D7" s="26"/>
      <c r="E7" s="26"/>
      <c r="F7" s="26"/>
      <c r="G7" s="43"/>
      <c r="H7" s="26"/>
      <c r="I7" s="26"/>
      <c r="J7" s="26"/>
    </row>
    <row r="8" ht="24" customHeight="1" spans="1:1">
      <c r="A8" t="s">
        <v>536</v>
      </c>
    </row>
  </sheetData>
  <mergeCells count="3">
    <mergeCell ref="A1:J1"/>
    <mergeCell ref="A2:J2"/>
    <mergeCell ref="A3:H3"/>
  </mergeCells>
  <pageMargins left="0.75" right="0.75" top="1" bottom="1" header="0.5" footer="0.5"/>
  <pageSetup paperSize="9" scale="67"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8"/>
  <sheetViews>
    <sheetView showZeros="0" workbookViewId="0">
      <selection activeCell="C19" sqref="C19"/>
    </sheetView>
  </sheetViews>
  <sheetFormatPr defaultColWidth="8.85" defaultRowHeight="15" customHeight="1" outlineLevelRow="7"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5" t="s">
        <v>537</v>
      </c>
      <c r="B1" s="55"/>
      <c r="C1" s="55"/>
      <c r="D1" s="55"/>
      <c r="E1" s="55"/>
      <c r="F1" s="55"/>
      <c r="G1" s="55"/>
      <c r="H1" s="55" t="s">
        <v>537</v>
      </c>
    </row>
    <row r="2" ht="28.5" customHeight="1" spans="1:8">
      <c r="A2" s="56" t="s">
        <v>538</v>
      </c>
      <c r="B2" s="56"/>
      <c r="C2" s="56"/>
      <c r="D2" s="56"/>
      <c r="E2" s="56"/>
      <c r="F2" s="56"/>
      <c r="G2" s="56"/>
      <c r="H2" s="56"/>
    </row>
    <row r="3" ht="18.75" customHeight="1" spans="1:8">
      <c r="A3" s="57" t="s">
        <v>2</v>
      </c>
      <c r="B3" s="57"/>
      <c r="C3" s="57"/>
      <c r="D3" s="57"/>
      <c r="E3" s="57"/>
      <c r="F3" s="57"/>
      <c r="G3" s="57"/>
      <c r="H3" s="57"/>
    </row>
    <row r="4" ht="18.75" customHeight="1" spans="1:8">
      <c r="A4" s="58" t="s">
        <v>139</v>
      </c>
      <c r="B4" s="58" t="s">
        <v>539</v>
      </c>
      <c r="C4" s="58" t="s">
        <v>540</v>
      </c>
      <c r="D4" s="58" t="s">
        <v>541</v>
      </c>
      <c r="E4" s="58" t="s">
        <v>542</v>
      </c>
      <c r="F4" s="58" t="s">
        <v>543</v>
      </c>
      <c r="G4" s="58"/>
      <c r="H4" s="58"/>
    </row>
    <row r="5" ht="18.75" customHeight="1" spans="1:8">
      <c r="A5" s="58"/>
      <c r="B5" s="58"/>
      <c r="C5" s="58"/>
      <c r="D5" s="58"/>
      <c r="E5" s="58"/>
      <c r="F5" s="58" t="s">
        <v>481</v>
      </c>
      <c r="G5" s="58" t="s">
        <v>544</v>
      </c>
      <c r="H5" s="58" t="s">
        <v>545</v>
      </c>
    </row>
    <row r="6" ht="18.75" customHeight="1" spans="1:8">
      <c r="A6" s="59" t="s">
        <v>45</v>
      </c>
      <c r="B6" s="59" t="s">
        <v>46</v>
      </c>
      <c r="C6" s="59" t="s">
        <v>47</v>
      </c>
      <c r="D6" s="59" t="s">
        <v>48</v>
      </c>
      <c r="E6" s="59" t="s">
        <v>49</v>
      </c>
      <c r="F6" s="59" t="s">
        <v>50</v>
      </c>
      <c r="G6" s="59" t="s">
        <v>51</v>
      </c>
      <c r="H6" s="59" t="s">
        <v>52</v>
      </c>
    </row>
    <row r="7" ht="18" customHeight="1" spans="1:8">
      <c r="A7" s="60" t="s">
        <v>65</v>
      </c>
      <c r="B7" s="60" t="s">
        <v>546</v>
      </c>
      <c r="C7" s="60" t="s">
        <v>547</v>
      </c>
      <c r="D7" s="60" t="s">
        <v>491</v>
      </c>
      <c r="E7" s="61" t="s">
        <v>492</v>
      </c>
      <c r="F7" s="62">
        <v>2</v>
      </c>
      <c r="G7" s="63">
        <v>2650</v>
      </c>
      <c r="H7" s="63">
        <v>5300</v>
      </c>
    </row>
    <row r="8" ht="18" customHeight="1" spans="1:8">
      <c r="A8" s="61" t="s">
        <v>31</v>
      </c>
      <c r="B8" s="61"/>
      <c r="C8" s="61"/>
      <c r="D8" s="61"/>
      <c r="E8" s="61"/>
      <c r="F8" s="62">
        <v>2</v>
      </c>
      <c r="G8" s="63"/>
      <c r="H8" s="63">
        <v>5300</v>
      </c>
    </row>
  </sheetData>
  <mergeCells count="10">
    <mergeCell ref="A1:H1"/>
    <mergeCell ref="A2:H2"/>
    <mergeCell ref="A3:H3"/>
    <mergeCell ref="F4:H4"/>
    <mergeCell ref="A8:E8"/>
    <mergeCell ref="A4:A5"/>
    <mergeCell ref="B4:B5"/>
    <mergeCell ref="C4:C5"/>
    <mergeCell ref="D4:D5"/>
    <mergeCell ref="E4:E5"/>
  </mergeCells>
  <pageMargins left="0.75" right="0.75" top="1" bottom="1" header="0.5" footer="0.5"/>
  <pageSetup paperSize="1" scale="71" fitToHeight="0"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22"/>
  <sheetViews>
    <sheetView showZeros="0" workbookViewId="0">
      <selection activeCell="A3" sqref="A3:G3"/>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0" t="s">
        <v>548</v>
      </c>
      <c r="B1" s="30"/>
      <c r="C1" s="30"/>
      <c r="D1" s="31"/>
      <c r="E1" s="31"/>
      <c r="F1" s="31"/>
      <c r="G1" s="31"/>
      <c r="H1" s="30"/>
      <c r="I1" s="30"/>
      <c r="J1" s="30"/>
      <c r="K1" s="49"/>
    </row>
    <row r="2" ht="28.5" customHeight="1" spans="1:11">
      <c r="A2" s="32" t="s">
        <v>549</v>
      </c>
      <c r="B2" s="32"/>
      <c r="C2" s="32"/>
      <c r="D2" s="32"/>
      <c r="E2" s="32"/>
      <c r="F2" s="32"/>
      <c r="G2" s="32"/>
      <c r="H2" s="32"/>
      <c r="I2" s="32"/>
      <c r="J2" s="32"/>
      <c r="K2" s="32"/>
    </row>
    <row r="3" ht="13.5" customHeight="1" spans="1:11">
      <c r="A3" s="5" t="s">
        <v>2</v>
      </c>
      <c r="B3" s="6"/>
      <c r="C3" s="6"/>
      <c r="D3" s="6"/>
      <c r="E3" s="6"/>
      <c r="F3" s="6"/>
      <c r="G3" s="6"/>
      <c r="H3" s="7"/>
      <c r="I3" s="7"/>
      <c r="J3" s="7"/>
      <c r="K3" s="50" t="s">
        <v>3</v>
      </c>
    </row>
    <row r="4" ht="21.75" customHeight="1" spans="1:11">
      <c r="A4" s="33" t="s">
        <v>286</v>
      </c>
      <c r="B4" s="33" t="s">
        <v>141</v>
      </c>
      <c r="C4" s="33" t="s">
        <v>287</v>
      </c>
      <c r="D4" s="34" t="s">
        <v>142</v>
      </c>
      <c r="E4" s="34" t="s">
        <v>143</v>
      </c>
      <c r="F4" s="34" t="s">
        <v>144</v>
      </c>
      <c r="G4" s="34" t="s">
        <v>145</v>
      </c>
      <c r="H4" s="35" t="s">
        <v>31</v>
      </c>
      <c r="I4" s="51" t="s">
        <v>550</v>
      </c>
      <c r="J4" s="52"/>
      <c r="K4" s="53"/>
    </row>
    <row r="5" ht="21.75" customHeight="1" spans="1:11">
      <c r="A5" s="36"/>
      <c r="B5" s="36"/>
      <c r="C5" s="36"/>
      <c r="D5" s="37"/>
      <c r="E5" s="37"/>
      <c r="F5" s="37"/>
      <c r="G5" s="37"/>
      <c r="H5" s="38"/>
      <c r="I5" s="34" t="s">
        <v>34</v>
      </c>
      <c r="J5" s="34" t="s">
        <v>35</v>
      </c>
      <c r="K5" s="34" t="s">
        <v>36</v>
      </c>
    </row>
    <row r="6" ht="40.5" customHeight="1" spans="1:11">
      <c r="A6" s="39"/>
      <c r="B6" s="39"/>
      <c r="C6" s="39"/>
      <c r="D6" s="40"/>
      <c r="E6" s="40"/>
      <c r="F6" s="40"/>
      <c r="G6" s="40"/>
      <c r="H6" s="41"/>
      <c r="I6" s="40" t="s">
        <v>33</v>
      </c>
      <c r="J6" s="40"/>
      <c r="K6" s="40"/>
    </row>
    <row r="7" ht="15" customHeight="1" spans="1:11">
      <c r="A7" s="42">
        <v>1</v>
      </c>
      <c r="B7" s="42">
        <v>2</v>
      </c>
      <c r="C7" s="42">
        <v>3</v>
      </c>
      <c r="D7" s="42">
        <v>4</v>
      </c>
      <c r="E7" s="42">
        <v>5</v>
      </c>
      <c r="F7" s="42">
        <v>6</v>
      </c>
      <c r="G7" s="42">
        <v>7</v>
      </c>
      <c r="H7" s="42">
        <v>8</v>
      </c>
      <c r="I7" s="42">
        <v>9</v>
      </c>
      <c r="J7" s="54">
        <v>10</v>
      </c>
      <c r="K7" s="54">
        <v>11</v>
      </c>
    </row>
    <row r="8" ht="30.65" customHeight="1" spans="1:11">
      <c r="A8" s="43"/>
      <c r="B8" s="44" t="s">
        <v>318</v>
      </c>
      <c r="C8" s="43"/>
      <c r="D8" s="43"/>
      <c r="E8" s="43"/>
      <c r="F8" s="43"/>
      <c r="G8" s="43"/>
      <c r="H8" s="45">
        <v>3830000</v>
      </c>
      <c r="I8" s="45">
        <v>3830000</v>
      </c>
      <c r="J8" s="45"/>
      <c r="K8" s="45"/>
    </row>
    <row r="9" ht="30.65" customHeight="1" spans="1:11">
      <c r="A9" s="44" t="s">
        <v>292</v>
      </c>
      <c r="B9" s="44" t="s">
        <v>318</v>
      </c>
      <c r="C9" s="44" t="s">
        <v>65</v>
      </c>
      <c r="D9" s="44" t="s">
        <v>103</v>
      </c>
      <c r="E9" s="44" t="s">
        <v>303</v>
      </c>
      <c r="F9" s="44" t="s">
        <v>224</v>
      </c>
      <c r="G9" s="44" t="s">
        <v>225</v>
      </c>
      <c r="H9" s="45">
        <v>10000</v>
      </c>
      <c r="I9" s="45">
        <v>10000</v>
      </c>
      <c r="J9" s="45"/>
      <c r="K9" s="45"/>
    </row>
    <row r="10" ht="30.65" customHeight="1" spans="1:11">
      <c r="A10" s="44" t="s">
        <v>292</v>
      </c>
      <c r="B10" s="44" t="s">
        <v>318</v>
      </c>
      <c r="C10" s="44" t="s">
        <v>65</v>
      </c>
      <c r="D10" s="44" t="s">
        <v>103</v>
      </c>
      <c r="E10" s="44" t="s">
        <v>303</v>
      </c>
      <c r="F10" s="44" t="s">
        <v>224</v>
      </c>
      <c r="G10" s="44" t="s">
        <v>225</v>
      </c>
      <c r="H10" s="45">
        <v>10000</v>
      </c>
      <c r="I10" s="45">
        <v>10000</v>
      </c>
      <c r="J10" s="45"/>
      <c r="K10" s="45"/>
    </row>
    <row r="11" ht="30.65" customHeight="1" spans="1:11">
      <c r="A11" s="44" t="s">
        <v>292</v>
      </c>
      <c r="B11" s="44" t="s">
        <v>318</v>
      </c>
      <c r="C11" s="44" t="s">
        <v>65</v>
      </c>
      <c r="D11" s="44" t="s">
        <v>103</v>
      </c>
      <c r="E11" s="44" t="s">
        <v>303</v>
      </c>
      <c r="F11" s="44" t="s">
        <v>224</v>
      </c>
      <c r="G11" s="44" t="s">
        <v>225</v>
      </c>
      <c r="H11" s="45">
        <v>10000</v>
      </c>
      <c r="I11" s="45">
        <v>10000</v>
      </c>
      <c r="J11" s="45"/>
      <c r="K11" s="45"/>
    </row>
    <row r="12" ht="30.65" customHeight="1" spans="1:11">
      <c r="A12" s="44" t="s">
        <v>292</v>
      </c>
      <c r="B12" s="44" t="s">
        <v>318</v>
      </c>
      <c r="C12" s="44" t="s">
        <v>65</v>
      </c>
      <c r="D12" s="44" t="s">
        <v>103</v>
      </c>
      <c r="E12" s="44" t="s">
        <v>303</v>
      </c>
      <c r="F12" s="44" t="s">
        <v>224</v>
      </c>
      <c r="G12" s="44" t="s">
        <v>225</v>
      </c>
      <c r="H12" s="45">
        <v>10000</v>
      </c>
      <c r="I12" s="45">
        <v>10000</v>
      </c>
      <c r="J12" s="45"/>
      <c r="K12" s="45"/>
    </row>
    <row r="13" ht="30.65" customHeight="1" spans="1:11">
      <c r="A13" s="44" t="s">
        <v>292</v>
      </c>
      <c r="B13" s="44" t="s">
        <v>318</v>
      </c>
      <c r="C13" s="44" t="s">
        <v>65</v>
      </c>
      <c r="D13" s="44" t="s">
        <v>103</v>
      </c>
      <c r="E13" s="44" t="s">
        <v>303</v>
      </c>
      <c r="F13" s="44" t="s">
        <v>269</v>
      </c>
      <c r="G13" s="44" t="s">
        <v>270</v>
      </c>
      <c r="H13" s="45">
        <v>70000</v>
      </c>
      <c r="I13" s="45">
        <v>70000</v>
      </c>
      <c r="J13" s="45"/>
      <c r="K13" s="45"/>
    </row>
    <row r="14" ht="30.65" customHeight="1" spans="1:11">
      <c r="A14" s="44" t="s">
        <v>292</v>
      </c>
      <c r="B14" s="44" t="s">
        <v>318</v>
      </c>
      <c r="C14" s="44" t="s">
        <v>65</v>
      </c>
      <c r="D14" s="44" t="s">
        <v>103</v>
      </c>
      <c r="E14" s="44" t="s">
        <v>303</v>
      </c>
      <c r="F14" s="44" t="s">
        <v>240</v>
      </c>
      <c r="G14" s="44" t="s">
        <v>241</v>
      </c>
      <c r="H14" s="45">
        <v>50000</v>
      </c>
      <c r="I14" s="45">
        <v>50000</v>
      </c>
      <c r="J14" s="45"/>
      <c r="K14" s="45"/>
    </row>
    <row r="15" ht="30.65" customHeight="1" spans="1:11">
      <c r="A15" s="44" t="s">
        <v>292</v>
      </c>
      <c r="B15" s="44" t="s">
        <v>318</v>
      </c>
      <c r="C15" s="44" t="s">
        <v>65</v>
      </c>
      <c r="D15" s="44" t="s">
        <v>103</v>
      </c>
      <c r="E15" s="44" t="s">
        <v>303</v>
      </c>
      <c r="F15" s="44" t="s">
        <v>240</v>
      </c>
      <c r="G15" s="44" t="s">
        <v>241</v>
      </c>
      <c r="H15" s="45">
        <v>40000</v>
      </c>
      <c r="I15" s="45">
        <v>40000</v>
      </c>
      <c r="J15" s="45"/>
      <c r="K15" s="45"/>
    </row>
    <row r="16" ht="30.65" customHeight="1" spans="1:11">
      <c r="A16" s="44" t="s">
        <v>292</v>
      </c>
      <c r="B16" s="44" t="s">
        <v>318</v>
      </c>
      <c r="C16" s="44" t="s">
        <v>65</v>
      </c>
      <c r="D16" s="44" t="s">
        <v>103</v>
      </c>
      <c r="E16" s="44" t="s">
        <v>303</v>
      </c>
      <c r="F16" s="44" t="s">
        <v>240</v>
      </c>
      <c r="G16" s="44" t="s">
        <v>241</v>
      </c>
      <c r="H16" s="45">
        <v>10000</v>
      </c>
      <c r="I16" s="45">
        <v>10000</v>
      </c>
      <c r="J16" s="45"/>
      <c r="K16" s="45"/>
    </row>
    <row r="17" ht="30.65" customHeight="1" spans="1:11">
      <c r="A17" s="44" t="s">
        <v>292</v>
      </c>
      <c r="B17" s="44" t="s">
        <v>318</v>
      </c>
      <c r="C17" s="44" t="s">
        <v>65</v>
      </c>
      <c r="D17" s="44" t="s">
        <v>103</v>
      </c>
      <c r="E17" s="44" t="s">
        <v>303</v>
      </c>
      <c r="F17" s="44" t="s">
        <v>244</v>
      </c>
      <c r="G17" s="44" t="s">
        <v>245</v>
      </c>
      <c r="H17" s="45">
        <v>80000</v>
      </c>
      <c r="I17" s="45">
        <v>80000</v>
      </c>
      <c r="J17" s="45"/>
      <c r="K17" s="45"/>
    </row>
    <row r="18" ht="30.65" customHeight="1" spans="1:11">
      <c r="A18" s="44" t="s">
        <v>292</v>
      </c>
      <c r="B18" s="44" t="s">
        <v>318</v>
      </c>
      <c r="C18" s="44" t="s">
        <v>65</v>
      </c>
      <c r="D18" s="44" t="s">
        <v>103</v>
      </c>
      <c r="E18" s="44" t="s">
        <v>303</v>
      </c>
      <c r="F18" s="44" t="s">
        <v>244</v>
      </c>
      <c r="G18" s="44" t="s">
        <v>245</v>
      </c>
      <c r="H18" s="45">
        <v>920000</v>
      </c>
      <c r="I18" s="45">
        <v>920000</v>
      </c>
      <c r="J18" s="45"/>
      <c r="K18" s="45"/>
    </row>
    <row r="19" ht="30.65" customHeight="1" spans="1:11">
      <c r="A19" s="44" t="s">
        <v>292</v>
      </c>
      <c r="B19" s="44" t="s">
        <v>318</v>
      </c>
      <c r="C19" s="44" t="s">
        <v>65</v>
      </c>
      <c r="D19" s="44" t="s">
        <v>103</v>
      </c>
      <c r="E19" s="44" t="s">
        <v>303</v>
      </c>
      <c r="F19" s="44" t="s">
        <v>244</v>
      </c>
      <c r="G19" s="44" t="s">
        <v>245</v>
      </c>
      <c r="H19" s="45">
        <v>10000</v>
      </c>
      <c r="I19" s="45">
        <v>10000</v>
      </c>
      <c r="J19" s="45"/>
      <c r="K19" s="45"/>
    </row>
    <row r="20" ht="30.65" customHeight="1" spans="1:11">
      <c r="A20" s="44" t="s">
        <v>292</v>
      </c>
      <c r="B20" s="44" t="s">
        <v>318</v>
      </c>
      <c r="C20" s="44" t="s">
        <v>65</v>
      </c>
      <c r="D20" s="44" t="s">
        <v>103</v>
      </c>
      <c r="E20" s="44" t="s">
        <v>303</v>
      </c>
      <c r="F20" s="44" t="s">
        <v>205</v>
      </c>
      <c r="G20" s="44" t="s">
        <v>206</v>
      </c>
      <c r="H20" s="45">
        <v>110000</v>
      </c>
      <c r="I20" s="45">
        <v>110000</v>
      </c>
      <c r="J20" s="45"/>
      <c r="K20" s="45"/>
    </row>
    <row r="21" ht="30.65" customHeight="1" spans="1:11">
      <c r="A21" s="44" t="s">
        <v>292</v>
      </c>
      <c r="B21" s="44" t="s">
        <v>318</v>
      </c>
      <c r="C21" s="44" t="s">
        <v>65</v>
      </c>
      <c r="D21" s="44" t="s">
        <v>103</v>
      </c>
      <c r="E21" s="44" t="s">
        <v>303</v>
      </c>
      <c r="F21" s="44" t="s">
        <v>320</v>
      </c>
      <c r="G21" s="44" t="s">
        <v>321</v>
      </c>
      <c r="H21" s="45">
        <v>2500000</v>
      </c>
      <c r="I21" s="45">
        <v>2500000</v>
      </c>
      <c r="J21" s="45"/>
      <c r="K21" s="45"/>
    </row>
    <row r="22" ht="18.75" customHeight="1" spans="1:11">
      <c r="A22" s="46" t="s">
        <v>322</v>
      </c>
      <c r="B22" s="47"/>
      <c r="C22" s="47"/>
      <c r="D22" s="47"/>
      <c r="E22" s="47"/>
      <c r="F22" s="47"/>
      <c r="G22" s="48"/>
      <c r="H22" s="45">
        <v>3830000</v>
      </c>
      <c r="I22" s="45">
        <v>3830000</v>
      </c>
      <c r="J22" s="45"/>
      <c r="K22" s="45"/>
    </row>
  </sheetData>
  <mergeCells count="16">
    <mergeCell ref="A1:K1"/>
    <mergeCell ref="A2:K2"/>
    <mergeCell ref="A3:G3"/>
    <mergeCell ref="I4:K4"/>
    <mergeCell ref="A22:G22"/>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workbookViewId="0">
      <selection activeCell="G19" sqref="G19"/>
    </sheetView>
  </sheetViews>
  <sheetFormatPr defaultColWidth="9.14166666666667" defaultRowHeight="14.25" customHeight="1" outlineLevelCol="6"/>
  <cols>
    <col min="1" max="1" width="31.5" customWidth="1"/>
    <col min="2" max="2" width="15.5666666666667" customWidth="1"/>
    <col min="3" max="3" width="42.25" customWidth="1"/>
    <col min="4" max="4" width="9.7" customWidth="1"/>
    <col min="5" max="7" width="19.8416666666667" customWidth="1"/>
  </cols>
  <sheetData>
    <row r="1" ht="13.5" customHeight="1" spans="1:7">
      <c r="A1" s="1" t="s">
        <v>551</v>
      </c>
      <c r="B1" s="1"/>
      <c r="C1" s="1"/>
      <c r="D1" s="2"/>
      <c r="E1" s="1"/>
      <c r="F1" s="1"/>
      <c r="G1" s="3"/>
    </row>
    <row r="2" ht="27.75" customHeight="1" spans="1:7">
      <c r="A2" s="4" t="s">
        <v>552</v>
      </c>
      <c r="B2" s="4"/>
      <c r="C2" s="4"/>
      <c r="D2" s="4"/>
      <c r="E2" s="4"/>
      <c r="F2" s="4"/>
      <c r="G2" s="4"/>
    </row>
    <row r="3" ht="13.5" customHeight="1" spans="1:7">
      <c r="A3" s="5" t="s">
        <v>2</v>
      </c>
      <c r="B3" s="6"/>
      <c r="C3" s="6"/>
      <c r="D3" s="6"/>
      <c r="E3" s="7"/>
      <c r="F3" s="7"/>
      <c r="G3" s="8" t="s">
        <v>3</v>
      </c>
    </row>
    <row r="4" ht="21.75" customHeight="1" spans="1:7">
      <c r="A4" s="9" t="s">
        <v>287</v>
      </c>
      <c r="B4" s="9" t="s">
        <v>286</v>
      </c>
      <c r="C4" s="9" t="s">
        <v>141</v>
      </c>
      <c r="D4" s="10" t="s">
        <v>553</v>
      </c>
      <c r="E4" s="11" t="s">
        <v>34</v>
      </c>
      <c r="F4" s="12"/>
      <c r="G4" s="13"/>
    </row>
    <row r="5" ht="21.75" customHeight="1" spans="1:7">
      <c r="A5" s="14"/>
      <c r="B5" s="14"/>
      <c r="C5" s="14"/>
      <c r="D5" s="15"/>
      <c r="E5" s="16" t="s">
        <v>554</v>
      </c>
      <c r="F5" s="10" t="s">
        <v>555</v>
      </c>
      <c r="G5" s="10" t="s">
        <v>556</v>
      </c>
    </row>
    <row r="6" ht="40.5" customHeight="1" spans="1:7">
      <c r="A6" s="17"/>
      <c r="B6" s="17"/>
      <c r="C6" s="17"/>
      <c r="D6" s="18"/>
      <c r="E6" s="19"/>
      <c r="F6" s="18" t="s">
        <v>33</v>
      </c>
      <c r="G6" s="18"/>
    </row>
    <row r="7" ht="15" customHeight="1" spans="1:7">
      <c r="A7" s="20">
        <v>1</v>
      </c>
      <c r="B7" s="20">
        <v>2</v>
      </c>
      <c r="C7" s="20">
        <v>3</v>
      </c>
      <c r="D7" s="20">
        <v>4</v>
      </c>
      <c r="E7" s="20">
        <v>5</v>
      </c>
      <c r="F7" s="20">
        <v>6</v>
      </c>
      <c r="G7" s="20">
        <v>7</v>
      </c>
    </row>
    <row r="8" ht="21" customHeight="1" spans="1:7">
      <c r="A8" s="21" t="s">
        <v>65</v>
      </c>
      <c r="B8" s="22"/>
      <c r="C8" s="22"/>
      <c r="D8" s="23"/>
      <c r="E8" s="24">
        <v>100961700</v>
      </c>
      <c r="F8" s="24">
        <v>563400</v>
      </c>
      <c r="G8" s="24">
        <v>563400</v>
      </c>
    </row>
    <row r="9" ht="21" customHeight="1" spans="1:7">
      <c r="A9" s="21"/>
      <c r="B9" s="21" t="s">
        <v>557</v>
      </c>
      <c r="C9" s="21" t="s">
        <v>314</v>
      </c>
      <c r="D9" s="25" t="s">
        <v>558</v>
      </c>
      <c r="E9" s="24">
        <v>100000000</v>
      </c>
      <c r="F9" s="24"/>
      <c r="G9" s="24"/>
    </row>
    <row r="10" ht="21" customHeight="1" spans="1:7">
      <c r="A10" s="26"/>
      <c r="B10" s="21" t="s">
        <v>559</v>
      </c>
      <c r="C10" s="21" t="s">
        <v>295</v>
      </c>
      <c r="D10" s="25" t="s">
        <v>558</v>
      </c>
      <c r="E10" s="24">
        <v>63400</v>
      </c>
      <c r="F10" s="24">
        <v>63400</v>
      </c>
      <c r="G10" s="24">
        <v>63400</v>
      </c>
    </row>
    <row r="11" ht="21" customHeight="1" spans="1:7">
      <c r="A11" s="26"/>
      <c r="B11" s="21" t="s">
        <v>559</v>
      </c>
      <c r="C11" s="21" t="s">
        <v>291</v>
      </c>
      <c r="D11" s="25" t="s">
        <v>558</v>
      </c>
      <c r="E11" s="24">
        <v>238700</v>
      </c>
      <c r="F11" s="24"/>
      <c r="G11" s="24"/>
    </row>
    <row r="12" ht="21" customHeight="1" spans="1:7">
      <c r="A12" s="26"/>
      <c r="B12" s="21" t="s">
        <v>557</v>
      </c>
      <c r="C12" s="21" t="s">
        <v>311</v>
      </c>
      <c r="D12" s="25" t="s">
        <v>558</v>
      </c>
      <c r="E12" s="24">
        <v>500000</v>
      </c>
      <c r="F12" s="24">
        <v>500000</v>
      </c>
      <c r="G12" s="24">
        <v>500000</v>
      </c>
    </row>
    <row r="13" ht="21" customHeight="1" spans="1:7">
      <c r="A13" s="26"/>
      <c r="B13" s="21" t="s">
        <v>557</v>
      </c>
      <c r="C13" s="21" t="s">
        <v>297</v>
      </c>
      <c r="D13" s="25" t="s">
        <v>558</v>
      </c>
      <c r="E13" s="24">
        <v>159600</v>
      </c>
      <c r="F13" s="24"/>
      <c r="G13" s="24"/>
    </row>
    <row r="14" ht="21" customHeight="1" spans="1:7">
      <c r="A14" s="27" t="s">
        <v>31</v>
      </c>
      <c r="B14" s="28" t="s">
        <v>560</v>
      </c>
      <c r="C14" s="28"/>
      <c r="D14" s="29"/>
      <c r="E14" s="24">
        <v>100961700</v>
      </c>
      <c r="F14" s="24">
        <v>563400</v>
      </c>
      <c r="G14" s="24">
        <v>563400</v>
      </c>
    </row>
  </sheetData>
  <mergeCells count="12">
    <mergeCell ref="A1:G1"/>
    <mergeCell ref="A2:G2"/>
    <mergeCell ref="A3:D3"/>
    <mergeCell ref="E4:G4"/>
    <mergeCell ref="A14:D14"/>
    <mergeCell ref="A4:A6"/>
    <mergeCell ref="B4:B6"/>
    <mergeCell ref="C4:C6"/>
    <mergeCell ref="D4:D6"/>
    <mergeCell ref="E5:E6"/>
    <mergeCell ref="F5:F6"/>
    <mergeCell ref="G5:G6"/>
  </mergeCells>
  <pageMargins left="0.75" right="0.75" top="1" bottom="1" header="0.5" footer="0.5"/>
  <pageSetup paperSize="9" scale="8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C24" sqref="C24"/>
    </sheetView>
  </sheetViews>
  <sheetFormatPr defaultColWidth="8.85" defaultRowHeight="15" customHeight="1"/>
  <cols>
    <col min="1" max="1" width="17.8416666666667" customWidth="1"/>
    <col min="2" max="2" width="26.375" customWidth="1"/>
    <col min="3" max="3" width="16.2833333333333" customWidth="1"/>
    <col min="4" max="4" width="16.4166666666667" customWidth="1"/>
    <col min="5" max="5" width="16.2833333333333" customWidth="1"/>
    <col min="6" max="14" width="9.125" customWidth="1"/>
    <col min="15" max="16" width="16.2833333333333" customWidth="1"/>
    <col min="17" max="19" width="9" customWidth="1"/>
  </cols>
  <sheetData>
    <row r="1" customHeight="1" spans="1:19">
      <c r="A1" s="158" t="s">
        <v>27</v>
      </c>
      <c r="B1" s="158"/>
      <c r="C1" s="158"/>
      <c r="D1" s="158"/>
      <c r="E1" s="158"/>
      <c r="F1" s="158"/>
      <c r="G1" s="158"/>
      <c r="H1" s="158"/>
      <c r="I1" s="158"/>
      <c r="J1" s="158"/>
      <c r="K1" s="158"/>
      <c r="L1" s="158"/>
      <c r="M1" s="158"/>
      <c r="N1" s="158"/>
      <c r="O1" s="158"/>
      <c r="P1" s="158"/>
      <c r="Q1" s="158"/>
      <c r="R1" s="158"/>
      <c r="S1" s="158"/>
    </row>
    <row r="2" ht="28.5" customHeight="1" spans="1:19">
      <c r="A2" s="150" t="s">
        <v>28</v>
      </c>
      <c r="B2" s="150"/>
      <c r="C2" s="150"/>
      <c r="D2" s="150"/>
      <c r="E2" s="150"/>
      <c r="F2" s="150"/>
      <c r="G2" s="150"/>
      <c r="H2" s="150"/>
      <c r="I2" s="150"/>
      <c r="J2" s="150"/>
      <c r="K2" s="150"/>
      <c r="L2" s="150"/>
      <c r="M2" s="150"/>
      <c r="N2" s="150"/>
      <c r="O2" s="150"/>
      <c r="P2" s="150"/>
      <c r="Q2" s="150"/>
      <c r="R2" s="150"/>
      <c r="S2" s="150"/>
    </row>
    <row r="3" ht="20.25" customHeight="1" spans="1:19">
      <c r="A3" s="151" t="s">
        <v>2</v>
      </c>
      <c r="B3" s="151"/>
      <c r="C3" s="151"/>
      <c r="D3" s="151"/>
      <c r="E3" s="151"/>
      <c r="F3" s="151"/>
      <c r="G3" s="151"/>
      <c r="H3" s="151"/>
      <c r="I3" s="151"/>
      <c r="J3" s="151"/>
      <c r="K3" s="151"/>
      <c r="L3" s="159"/>
      <c r="M3" s="159"/>
      <c r="N3" s="159"/>
      <c r="O3" s="159"/>
      <c r="P3" s="159"/>
      <c r="Q3" s="159"/>
      <c r="R3" s="159"/>
      <c r="S3" s="159" t="s">
        <v>3</v>
      </c>
    </row>
    <row r="4" ht="27" customHeight="1" spans="1:19">
      <c r="A4" s="152" t="s">
        <v>29</v>
      </c>
      <c r="B4" s="152" t="s">
        <v>30</v>
      </c>
      <c r="C4" s="152" t="s">
        <v>31</v>
      </c>
      <c r="D4" s="152" t="s">
        <v>32</v>
      </c>
      <c r="E4" s="152"/>
      <c r="F4" s="152"/>
      <c r="G4" s="152"/>
      <c r="H4" s="152"/>
      <c r="I4" s="152"/>
      <c r="J4" s="152"/>
      <c r="K4" s="152"/>
      <c r="L4" s="152"/>
      <c r="M4" s="152"/>
      <c r="N4" s="152"/>
      <c r="O4" s="152" t="s">
        <v>21</v>
      </c>
      <c r="P4" s="152"/>
      <c r="Q4" s="152"/>
      <c r="R4" s="152"/>
      <c r="S4" s="152"/>
    </row>
    <row r="5" ht="27" customHeight="1" spans="1:19">
      <c r="A5" s="152"/>
      <c r="B5" s="152"/>
      <c r="C5" s="152"/>
      <c r="D5" s="152" t="s">
        <v>33</v>
      </c>
      <c r="E5" s="152" t="s">
        <v>34</v>
      </c>
      <c r="F5" s="152" t="s">
        <v>35</v>
      </c>
      <c r="G5" s="152" t="s">
        <v>36</v>
      </c>
      <c r="H5" s="152" t="s">
        <v>37</v>
      </c>
      <c r="I5" s="152" t="s">
        <v>38</v>
      </c>
      <c r="J5" s="152"/>
      <c r="K5" s="152"/>
      <c r="L5" s="152"/>
      <c r="M5" s="152"/>
      <c r="N5" s="152"/>
      <c r="O5" s="152" t="s">
        <v>33</v>
      </c>
      <c r="P5" s="152" t="s">
        <v>34</v>
      </c>
      <c r="Q5" s="152" t="s">
        <v>35</v>
      </c>
      <c r="R5" s="152" t="s">
        <v>36</v>
      </c>
      <c r="S5" s="152" t="s">
        <v>39</v>
      </c>
    </row>
    <row r="6" ht="27" customHeight="1" spans="1:19">
      <c r="A6" s="152"/>
      <c r="B6" s="152"/>
      <c r="C6" s="152"/>
      <c r="D6" s="152"/>
      <c r="E6" s="152"/>
      <c r="F6" s="152"/>
      <c r="G6" s="152"/>
      <c r="H6" s="152"/>
      <c r="I6" s="152" t="s">
        <v>33</v>
      </c>
      <c r="J6" s="152" t="s">
        <v>40</v>
      </c>
      <c r="K6" s="152" t="s">
        <v>41</v>
      </c>
      <c r="L6" s="152" t="s">
        <v>42</v>
      </c>
      <c r="M6" s="152" t="s">
        <v>43</v>
      </c>
      <c r="N6" s="152" t="s">
        <v>44</v>
      </c>
      <c r="O6" s="152"/>
      <c r="P6" s="152"/>
      <c r="Q6" s="152"/>
      <c r="R6" s="152"/>
      <c r="S6" s="152"/>
    </row>
    <row r="7" ht="20.25" customHeight="1" spans="1:19">
      <c r="A7" s="157" t="s">
        <v>45</v>
      </c>
      <c r="B7" s="157" t="s">
        <v>46</v>
      </c>
      <c r="C7" s="157" t="s">
        <v>47</v>
      </c>
      <c r="D7" s="157" t="s">
        <v>48</v>
      </c>
      <c r="E7" s="157" t="s">
        <v>49</v>
      </c>
      <c r="F7" s="157" t="s">
        <v>50</v>
      </c>
      <c r="G7" s="157" t="s">
        <v>51</v>
      </c>
      <c r="H7" s="157" t="s">
        <v>52</v>
      </c>
      <c r="I7" s="157" t="s">
        <v>53</v>
      </c>
      <c r="J7" s="157" t="s">
        <v>54</v>
      </c>
      <c r="K7" s="157" t="s">
        <v>55</v>
      </c>
      <c r="L7" s="157" t="s">
        <v>56</v>
      </c>
      <c r="M7" s="157" t="s">
        <v>57</v>
      </c>
      <c r="N7" s="157" t="s">
        <v>58</v>
      </c>
      <c r="O7" s="157" t="s">
        <v>59</v>
      </c>
      <c r="P7" s="157" t="s">
        <v>60</v>
      </c>
      <c r="Q7" s="157" t="s">
        <v>61</v>
      </c>
      <c r="R7" s="157" t="s">
        <v>62</v>
      </c>
      <c r="S7" s="157" t="s">
        <v>63</v>
      </c>
    </row>
    <row r="8" ht="20.25" customHeight="1" spans="1:19">
      <c r="A8" s="151" t="s">
        <v>64</v>
      </c>
      <c r="B8" s="151" t="s">
        <v>65</v>
      </c>
      <c r="C8" s="155">
        <v>132842866.97</v>
      </c>
      <c r="D8" s="155">
        <v>126495687.68</v>
      </c>
      <c r="E8" s="63">
        <v>126495687.68</v>
      </c>
      <c r="F8" s="63"/>
      <c r="G8" s="63"/>
      <c r="H8" s="63"/>
      <c r="I8" s="63"/>
      <c r="J8" s="63"/>
      <c r="K8" s="63"/>
      <c r="L8" s="63"/>
      <c r="M8" s="63"/>
      <c r="N8" s="63"/>
      <c r="O8" s="155">
        <v>6347179.29</v>
      </c>
      <c r="P8" s="155">
        <v>6347179.29</v>
      </c>
      <c r="Q8" s="155"/>
      <c r="R8" s="155"/>
      <c r="S8" s="155"/>
    </row>
    <row r="9" ht="20.25" customHeight="1" spans="1:19">
      <c r="A9" s="153" t="s">
        <v>31</v>
      </c>
      <c r="B9" s="151"/>
      <c r="C9" s="155">
        <v>132842866.97</v>
      </c>
      <c r="D9" s="155">
        <v>126495687.68</v>
      </c>
      <c r="E9" s="155">
        <v>126495687.68</v>
      </c>
      <c r="F9" s="155"/>
      <c r="G9" s="155"/>
      <c r="H9" s="155"/>
      <c r="I9" s="155"/>
      <c r="J9" s="155"/>
      <c r="K9" s="155"/>
      <c r="L9" s="155"/>
      <c r="M9" s="155"/>
      <c r="N9" s="155"/>
      <c r="O9" s="155">
        <v>6347179.29</v>
      </c>
      <c r="P9" s="155">
        <v>6347179.29</v>
      </c>
      <c r="Q9" s="155"/>
      <c r="R9" s="155"/>
      <c r="S9" s="155"/>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scale="52" fitToHeight="0"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1"/>
  <sheetViews>
    <sheetView showZeros="0" workbookViewId="0">
      <selection activeCell="T14" sqref="T14"/>
    </sheetView>
  </sheetViews>
  <sheetFormatPr defaultColWidth="8.85" defaultRowHeight="15" customHeight="1"/>
  <cols>
    <col min="1" max="1" width="17.8416666666667" customWidth="1"/>
    <col min="2" max="2" width="53.1333333333333" customWidth="1"/>
    <col min="3" max="6" width="15.1333333333333" customWidth="1"/>
    <col min="7" max="15" width="8.5" customWidth="1"/>
  </cols>
  <sheetData>
    <row r="1" customHeight="1" spans="1:15">
      <c r="A1" s="158" t="s">
        <v>66</v>
      </c>
      <c r="B1" s="158"/>
      <c r="C1" s="158"/>
      <c r="D1" s="158"/>
      <c r="E1" s="158"/>
      <c r="F1" s="158"/>
      <c r="G1" s="158"/>
      <c r="H1" s="158"/>
      <c r="I1" s="158"/>
      <c r="J1" s="158"/>
      <c r="K1" s="158"/>
      <c r="L1" s="158"/>
      <c r="M1" s="158"/>
      <c r="N1" s="158"/>
      <c r="O1" s="158"/>
    </row>
    <row r="2" ht="28.5" customHeight="1" spans="1:15">
      <c r="A2" s="150" t="s">
        <v>67</v>
      </c>
      <c r="B2" s="150"/>
      <c r="C2" s="150"/>
      <c r="D2" s="150"/>
      <c r="E2" s="150"/>
      <c r="F2" s="150"/>
      <c r="G2" s="150"/>
      <c r="H2" s="150"/>
      <c r="I2" s="150"/>
      <c r="J2" s="150"/>
      <c r="K2" s="150"/>
      <c r="L2" s="150"/>
      <c r="M2" s="150"/>
      <c r="N2" s="150"/>
      <c r="O2" s="150"/>
    </row>
    <row r="3" ht="20.25" customHeight="1" spans="1:15">
      <c r="A3" s="151" t="s">
        <v>2</v>
      </c>
      <c r="B3" s="151"/>
      <c r="C3" s="151"/>
      <c r="D3" s="151"/>
      <c r="E3" s="151"/>
      <c r="F3" s="151"/>
      <c r="G3" s="151"/>
      <c r="H3" s="151"/>
      <c r="I3" s="151"/>
      <c r="J3" s="159"/>
      <c r="K3" s="159"/>
      <c r="L3" s="159"/>
      <c r="M3" s="159"/>
      <c r="N3" s="159"/>
      <c r="O3" s="159" t="s">
        <v>3</v>
      </c>
    </row>
    <row r="4" ht="27" customHeight="1" spans="1:15">
      <c r="A4" s="152" t="s">
        <v>68</v>
      </c>
      <c r="B4" s="152" t="s">
        <v>69</v>
      </c>
      <c r="C4" s="152" t="s">
        <v>31</v>
      </c>
      <c r="D4" s="152" t="s">
        <v>34</v>
      </c>
      <c r="E4" s="152"/>
      <c r="F4" s="152"/>
      <c r="G4" s="152" t="s">
        <v>35</v>
      </c>
      <c r="H4" s="152" t="s">
        <v>36</v>
      </c>
      <c r="I4" s="152" t="s">
        <v>70</v>
      </c>
      <c r="J4" s="152" t="s">
        <v>71</v>
      </c>
      <c r="K4" s="152"/>
      <c r="L4" s="152"/>
      <c r="M4" s="152"/>
      <c r="N4" s="152"/>
      <c r="O4" s="152"/>
    </row>
    <row r="5" ht="27" customHeight="1" spans="1:15">
      <c r="A5" s="152"/>
      <c r="B5" s="152"/>
      <c r="C5" s="152"/>
      <c r="D5" s="152" t="s">
        <v>33</v>
      </c>
      <c r="E5" s="152" t="s">
        <v>72</v>
      </c>
      <c r="F5" s="152" t="s">
        <v>73</v>
      </c>
      <c r="G5" s="152"/>
      <c r="H5" s="152"/>
      <c r="I5" s="152"/>
      <c r="J5" s="152" t="s">
        <v>33</v>
      </c>
      <c r="K5" s="152" t="s">
        <v>74</v>
      </c>
      <c r="L5" s="152" t="s">
        <v>75</v>
      </c>
      <c r="M5" s="152" t="s">
        <v>76</v>
      </c>
      <c r="N5" s="152" t="s">
        <v>77</v>
      </c>
      <c r="O5" s="152" t="s">
        <v>78</v>
      </c>
    </row>
    <row r="6" ht="20.25" customHeight="1" spans="1:15">
      <c r="A6" s="157" t="s">
        <v>45</v>
      </c>
      <c r="B6" s="157" t="s">
        <v>46</v>
      </c>
      <c r="C6" s="157" t="s">
        <v>47</v>
      </c>
      <c r="D6" s="157" t="s">
        <v>48</v>
      </c>
      <c r="E6" s="157" t="s">
        <v>49</v>
      </c>
      <c r="F6" s="157" t="s">
        <v>50</v>
      </c>
      <c r="G6" s="157" t="s">
        <v>51</v>
      </c>
      <c r="H6" s="157" t="s">
        <v>52</v>
      </c>
      <c r="I6" s="157" t="s">
        <v>53</v>
      </c>
      <c r="J6" s="157" t="s">
        <v>54</v>
      </c>
      <c r="K6" s="157" t="s">
        <v>55</v>
      </c>
      <c r="L6" s="157" t="s">
        <v>56</v>
      </c>
      <c r="M6" s="157" t="s">
        <v>57</v>
      </c>
      <c r="N6" s="157" t="s">
        <v>58</v>
      </c>
      <c r="O6" s="157" t="s">
        <v>59</v>
      </c>
    </row>
    <row r="7" ht="20.25" customHeight="1" spans="1:15">
      <c r="A7" s="151" t="s">
        <v>79</v>
      </c>
      <c r="B7" s="151" t="str">
        <f>"        "&amp;"一般公共服务支出"</f>
        <v>        一般公共服务支出</v>
      </c>
      <c r="C7" s="63">
        <v>12683699.75</v>
      </c>
      <c r="D7" s="63">
        <v>12683699.75</v>
      </c>
      <c r="E7" s="63">
        <v>12524099.75</v>
      </c>
      <c r="F7" s="63">
        <v>159600</v>
      </c>
      <c r="G7" s="63"/>
      <c r="H7" s="63"/>
      <c r="I7" s="63"/>
      <c r="J7" s="63"/>
      <c r="K7" s="63"/>
      <c r="L7" s="63"/>
      <c r="M7" s="63"/>
      <c r="N7" s="63"/>
      <c r="O7" s="63"/>
    </row>
    <row r="8" ht="20.25" customHeight="1" spans="1:15">
      <c r="A8" s="160" t="s">
        <v>80</v>
      </c>
      <c r="B8" s="160" t="str">
        <f>"        "&amp;"发展与改革事务"</f>
        <v>        发展与改革事务</v>
      </c>
      <c r="C8" s="63">
        <v>12662129.84</v>
      </c>
      <c r="D8" s="63">
        <v>12662129.84</v>
      </c>
      <c r="E8" s="63">
        <v>12502529.84</v>
      </c>
      <c r="F8" s="63">
        <v>159600</v>
      </c>
      <c r="G8" s="63"/>
      <c r="H8" s="63"/>
      <c r="I8" s="63"/>
      <c r="J8" s="63"/>
      <c r="K8" s="63"/>
      <c r="L8" s="63"/>
      <c r="M8" s="63"/>
      <c r="N8" s="63"/>
      <c r="O8" s="63"/>
    </row>
    <row r="9" ht="20.25" customHeight="1" spans="1:15">
      <c r="A9" s="161" t="s">
        <v>81</v>
      </c>
      <c r="B9" s="161" t="str">
        <f>"        "&amp;"行政运行"</f>
        <v>        行政运行</v>
      </c>
      <c r="C9" s="63">
        <v>10186348.56</v>
      </c>
      <c r="D9" s="63">
        <v>10186348.56</v>
      </c>
      <c r="E9" s="63">
        <v>10186348.56</v>
      </c>
      <c r="F9" s="63"/>
      <c r="G9" s="63"/>
      <c r="H9" s="63"/>
      <c r="I9" s="63"/>
      <c r="J9" s="63"/>
      <c r="K9" s="63"/>
      <c r="L9" s="63"/>
      <c r="M9" s="63"/>
      <c r="N9" s="63"/>
      <c r="O9" s="63"/>
    </row>
    <row r="10" ht="20.25" customHeight="1" spans="1:15">
      <c r="A10" s="161" t="s">
        <v>82</v>
      </c>
      <c r="B10" s="161" t="str">
        <f>"        "&amp;"一般行政管理事务"</f>
        <v>        一般行政管理事务</v>
      </c>
      <c r="C10" s="63">
        <v>336000</v>
      </c>
      <c r="D10" s="63">
        <v>336000</v>
      </c>
      <c r="E10" s="63">
        <v>336000</v>
      </c>
      <c r="F10" s="63"/>
      <c r="G10" s="63"/>
      <c r="H10" s="63"/>
      <c r="I10" s="63"/>
      <c r="J10" s="63"/>
      <c r="K10" s="63"/>
      <c r="L10" s="63"/>
      <c r="M10" s="63"/>
      <c r="N10" s="63"/>
      <c r="O10" s="63"/>
    </row>
    <row r="11" ht="20.25" customHeight="1" spans="1:15">
      <c r="A11" s="161" t="s">
        <v>83</v>
      </c>
      <c r="B11" s="161" t="str">
        <f>"        "&amp;"事业运行"</f>
        <v>        事业运行</v>
      </c>
      <c r="C11" s="63">
        <v>1980181.28</v>
      </c>
      <c r="D11" s="63">
        <v>1980181.28</v>
      </c>
      <c r="E11" s="63">
        <v>1980181.28</v>
      </c>
      <c r="F11" s="63"/>
      <c r="G11" s="63"/>
      <c r="H11" s="63"/>
      <c r="I11" s="63"/>
      <c r="J11" s="63"/>
      <c r="K11" s="63"/>
      <c r="L11" s="63"/>
      <c r="M11" s="63"/>
      <c r="N11" s="63"/>
      <c r="O11" s="63"/>
    </row>
    <row r="12" ht="20.25" customHeight="1" spans="1:15">
      <c r="A12" s="161" t="s">
        <v>84</v>
      </c>
      <c r="B12" s="161" t="str">
        <f>"        "&amp;"其他发展与改革事务支出"</f>
        <v>        其他发展与改革事务支出</v>
      </c>
      <c r="C12" s="63">
        <v>159600</v>
      </c>
      <c r="D12" s="63">
        <v>159600</v>
      </c>
      <c r="E12" s="63"/>
      <c r="F12" s="63">
        <v>159600</v>
      </c>
      <c r="G12" s="63"/>
      <c r="H12" s="63"/>
      <c r="I12" s="63"/>
      <c r="J12" s="63"/>
      <c r="K12" s="63"/>
      <c r="L12" s="63"/>
      <c r="M12" s="63"/>
      <c r="N12" s="63"/>
      <c r="O12" s="63"/>
    </row>
    <row r="13" ht="20.25" customHeight="1" spans="1:15">
      <c r="A13" s="160" t="s">
        <v>85</v>
      </c>
      <c r="B13" s="160" t="str">
        <f>"        "&amp;"组织事务"</f>
        <v>        组织事务</v>
      </c>
      <c r="C13" s="63">
        <v>21569.91</v>
      </c>
      <c r="D13" s="63">
        <v>21569.91</v>
      </c>
      <c r="E13" s="63">
        <v>21569.91</v>
      </c>
      <c r="F13" s="63"/>
      <c r="G13" s="63"/>
      <c r="H13" s="63"/>
      <c r="I13" s="63"/>
      <c r="J13" s="63"/>
      <c r="K13" s="63"/>
      <c r="L13" s="63"/>
      <c r="M13" s="63"/>
      <c r="N13" s="63"/>
      <c r="O13" s="63"/>
    </row>
    <row r="14" ht="20.25" customHeight="1" spans="1:15">
      <c r="A14" s="161" t="s">
        <v>86</v>
      </c>
      <c r="B14" s="161" t="str">
        <f>"        "&amp;"其他组织事务支出"</f>
        <v>        其他组织事务支出</v>
      </c>
      <c r="C14" s="63">
        <v>21569.91</v>
      </c>
      <c r="D14" s="63">
        <v>21569.91</v>
      </c>
      <c r="E14" s="63">
        <v>21569.91</v>
      </c>
      <c r="F14" s="63"/>
      <c r="G14" s="63"/>
      <c r="H14" s="63"/>
      <c r="I14" s="63"/>
      <c r="J14" s="63"/>
      <c r="K14" s="63"/>
      <c r="L14" s="63"/>
      <c r="M14" s="63"/>
      <c r="N14" s="63"/>
      <c r="O14" s="63"/>
    </row>
    <row r="15" ht="20.25" customHeight="1" spans="1:15">
      <c r="A15" s="151" t="s">
        <v>87</v>
      </c>
      <c r="B15" s="151" t="str">
        <f>"        "&amp;"社会保障和就业支出"</f>
        <v>        社会保障和就业支出</v>
      </c>
      <c r="C15" s="63">
        <v>6146255.36</v>
      </c>
      <c r="D15" s="63">
        <v>6146255.36</v>
      </c>
      <c r="E15" s="63">
        <v>6146255.36</v>
      </c>
      <c r="F15" s="63"/>
      <c r="G15" s="63"/>
      <c r="H15" s="63"/>
      <c r="I15" s="63"/>
      <c r="J15" s="63"/>
      <c r="K15" s="63"/>
      <c r="L15" s="63"/>
      <c r="M15" s="63"/>
      <c r="N15" s="63"/>
      <c r="O15" s="63"/>
    </row>
    <row r="16" ht="20.25" customHeight="1" spans="1:15">
      <c r="A16" s="160" t="s">
        <v>88</v>
      </c>
      <c r="B16" s="160" t="str">
        <f>"        "&amp;"行政事业单位养老支出"</f>
        <v>        行政事业单位养老支出</v>
      </c>
      <c r="C16" s="63">
        <v>6035555.36</v>
      </c>
      <c r="D16" s="63">
        <v>6035555.36</v>
      </c>
      <c r="E16" s="63">
        <v>6035555.36</v>
      </c>
      <c r="F16" s="63"/>
      <c r="G16" s="63"/>
      <c r="H16" s="63"/>
      <c r="I16" s="63"/>
      <c r="J16" s="63"/>
      <c r="K16" s="63"/>
      <c r="L16" s="63"/>
      <c r="M16" s="63"/>
      <c r="N16" s="63"/>
      <c r="O16" s="63"/>
    </row>
    <row r="17" ht="20.25" customHeight="1" spans="1:15">
      <c r="A17" s="161" t="s">
        <v>89</v>
      </c>
      <c r="B17" s="161" t="str">
        <f>"        "&amp;"行政单位离退休"</f>
        <v>        行政单位离退休</v>
      </c>
      <c r="C17" s="63">
        <v>3991320</v>
      </c>
      <c r="D17" s="63">
        <v>3991320</v>
      </c>
      <c r="E17" s="63">
        <v>3991320</v>
      </c>
      <c r="F17" s="63"/>
      <c r="G17" s="63"/>
      <c r="H17" s="63"/>
      <c r="I17" s="63"/>
      <c r="J17" s="63"/>
      <c r="K17" s="63"/>
      <c r="L17" s="63"/>
      <c r="M17" s="63"/>
      <c r="N17" s="63"/>
      <c r="O17" s="63"/>
    </row>
    <row r="18" ht="20.25" customHeight="1" spans="1:15">
      <c r="A18" s="161" t="s">
        <v>90</v>
      </c>
      <c r="B18" s="161" t="str">
        <f>"        "&amp;"事业单位离退休"</f>
        <v>        事业单位离退休</v>
      </c>
      <c r="C18" s="63">
        <v>187200</v>
      </c>
      <c r="D18" s="63">
        <v>187200</v>
      </c>
      <c r="E18" s="63">
        <v>187200</v>
      </c>
      <c r="F18" s="63"/>
      <c r="G18" s="63"/>
      <c r="H18" s="63"/>
      <c r="I18" s="63"/>
      <c r="J18" s="63"/>
      <c r="K18" s="63"/>
      <c r="L18" s="63"/>
      <c r="M18" s="63"/>
      <c r="N18" s="63"/>
      <c r="O18" s="63"/>
    </row>
    <row r="19" ht="20.25" customHeight="1" spans="1:15">
      <c r="A19" s="161" t="s">
        <v>91</v>
      </c>
      <c r="B19" s="161" t="str">
        <f>"        "&amp;"机关事业单位基本养老保险缴费支出"</f>
        <v>        机关事业单位基本养老保险缴费支出</v>
      </c>
      <c r="C19" s="63">
        <v>1257035.36</v>
      </c>
      <c r="D19" s="63">
        <v>1257035.36</v>
      </c>
      <c r="E19" s="63">
        <v>1257035.36</v>
      </c>
      <c r="F19" s="63"/>
      <c r="G19" s="63"/>
      <c r="H19" s="63"/>
      <c r="I19" s="63"/>
      <c r="J19" s="63"/>
      <c r="K19" s="63"/>
      <c r="L19" s="63"/>
      <c r="M19" s="63"/>
      <c r="N19" s="63"/>
      <c r="O19" s="63"/>
    </row>
    <row r="20" ht="20.25" customHeight="1" spans="1:15">
      <c r="A20" s="161" t="s">
        <v>92</v>
      </c>
      <c r="B20" s="161" t="str">
        <f>"        "&amp;"机关事业单位职业年金缴费支出"</f>
        <v>        机关事业单位职业年金缴费支出</v>
      </c>
      <c r="C20" s="63">
        <v>600000</v>
      </c>
      <c r="D20" s="63">
        <v>600000</v>
      </c>
      <c r="E20" s="63">
        <v>600000</v>
      </c>
      <c r="F20" s="63"/>
      <c r="G20" s="63"/>
      <c r="H20" s="63"/>
      <c r="I20" s="63"/>
      <c r="J20" s="63"/>
      <c r="K20" s="63"/>
      <c r="L20" s="63"/>
      <c r="M20" s="63"/>
      <c r="N20" s="63"/>
      <c r="O20" s="63"/>
    </row>
    <row r="21" ht="20.25" customHeight="1" spans="1:15">
      <c r="A21" s="160" t="s">
        <v>93</v>
      </c>
      <c r="B21" s="160" t="str">
        <f>"        "&amp;"抚恤"</f>
        <v>        抚恤</v>
      </c>
      <c r="C21" s="63">
        <v>110700</v>
      </c>
      <c r="D21" s="63">
        <v>110700</v>
      </c>
      <c r="E21" s="63">
        <v>110700</v>
      </c>
      <c r="F21" s="63"/>
      <c r="G21" s="63"/>
      <c r="H21" s="63"/>
      <c r="I21" s="63"/>
      <c r="J21" s="63"/>
      <c r="K21" s="63"/>
      <c r="L21" s="63"/>
      <c r="M21" s="63"/>
      <c r="N21" s="63"/>
      <c r="O21" s="63"/>
    </row>
    <row r="22" ht="20.25" customHeight="1" spans="1:15">
      <c r="A22" s="161" t="s">
        <v>94</v>
      </c>
      <c r="B22" s="161" t="str">
        <f>"        "&amp;"死亡抚恤"</f>
        <v>        死亡抚恤</v>
      </c>
      <c r="C22" s="63">
        <v>110700</v>
      </c>
      <c r="D22" s="63">
        <v>110700</v>
      </c>
      <c r="E22" s="63">
        <v>110700</v>
      </c>
      <c r="F22" s="63"/>
      <c r="G22" s="63"/>
      <c r="H22" s="63"/>
      <c r="I22" s="63"/>
      <c r="J22" s="63"/>
      <c r="K22" s="63"/>
      <c r="L22" s="63"/>
      <c r="M22" s="63"/>
      <c r="N22" s="63"/>
      <c r="O22" s="63"/>
    </row>
    <row r="23" ht="20.25" customHeight="1" spans="1:15">
      <c r="A23" s="151" t="s">
        <v>95</v>
      </c>
      <c r="B23" s="151" t="str">
        <f>"        "&amp;"卫生健康支出"</f>
        <v>        卫生健康支出</v>
      </c>
      <c r="C23" s="63">
        <v>1653200.57</v>
      </c>
      <c r="D23" s="63">
        <v>1653200.57</v>
      </c>
      <c r="E23" s="63">
        <v>1653200.57</v>
      </c>
      <c r="F23" s="63"/>
      <c r="G23" s="63"/>
      <c r="H23" s="63"/>
      <c r="I23" s="63"/>
      <c r="J23" s="63"/>
      <c r="K23" s="63"/>
      <c r="L23" s="63"/>
      <c r="M23" s="63"/>
      <c r="N23" s="63"/>
      <c r="O23" s="63"/>
    </row>
    <row r="24" ht="20.25" customHeight="1" spans="1:15">
      <c r="A24" s="160" t="s">
        <v>96</v>
      </c>
      <c r="B24" s="160" t="str">
        <f>"        "&amp;"行政事业单位医疗"</f>
        <v>        行政事业单位医疗</v>
      </c>
      <c r="C24" s="63">
        <v>1653200.57</v>
      </c>
      <c r="D24" s="63">
        <v>1653200.57</v>
      </c>
      <c r="E24" s="63">
        <v>1653200.57</v>
      </c>
      <c r="F24" s="63"/>
      <c r="G24" s="63"/>
      <c r="H24" s="63"/>
      <c r="I24" s="63"/>
      <c r="J24" s="63"/>
      <c r="K24" s="63"/>
      <c r="L24" s="63"/>
      <c r="M24" s="63"/>
      <c r="N24" s="63"/>
      <c r="O24" s="63"/>
    </row>
    <row r="25" ht="20.25" customHeight="1" spans="1:15">
      <c r="A25" s="161" t="s">
        <v>97</v>
      </c>
      <c r="B25" s="161" t="str">
        <f>"        "&amp;"行政单位医疗"</f>
        <v>        行政单位医疗</v>
      </c>
      <c r="C25" s="63">
        <v>689935.74</v>
      </c>
      <c r="D25" s="63">
        <v>689935.74</v>
      </c>
      <c r="E25" s="63">
        <v>689935.74</v>
      </c>
      <c r="F25" s="63"/>
      <c r="G25" s="63"/>
      <c r="H25" s="63"/>
      <c r="I25" s="63"/>
      <c r="J25" s="63"/>
      <c r="K25" s="63"/>
      <c r="L25" s="63"/>
      <c r="M25" s="63"/>
      <c r="N25" s="63"/>
      <c r="O25" s="63"/>
    </row>
    <row r="26" ht="20.25" customHeight="1" spans="1:15">
      <c r="A26" s="161" t="s">
        <v>98</v>
      </c>
      <c r="B26" s="161" t="str">
        <f>"        "&amp;"事业单位医疗"</f>
        <v>        事业单位医疗</v>
      </c>
      <c r="C26" s="63">
        <v>127151.35</v>
      </c>
      <c r="D26" s="63">
        <v>127151.35</v>
      </c>
      <c r="E26" s="63">
        <v>127151.35</v>
      </c>
      <c r="F26" s="63"/>
      <c r="G26" s="63"/>
      <c r="H26" s="63"/>
      <c r="I26" s="63"/>
      <c r="J26" s="63"/>
      <c r="K26" s="63"/>
      <c r="L26" s="63"/>
      <c r="M26" s="63"/>
      <c r="N26" s="63"/>
      <c r="O26" s="63"/>
    </row>
    <row r="27" ht="20.25" customHeight="1" spans="1:15">
      <c r="A27" s="161" t="s">
        <v>99</v>
      </c>
      <c r="B27" s="161" t="str">
        <f>"        "&amp;"公务员医疗补助"</f>
        <v>        公务员医疗补助</v>
      </c>
      <c r="C27" s="63">
        <v>738329.95</v>
      </c>
      <c r="D27" s="63">
        <v>738329.95</v>
      </c>
      <c r="E27" s="63">
        <v>738329.95</v>
      </c>
      <c r="F27" s="63"/>
      <c r="G27" s="63"/>
      <c r="H27" s="63"/>
      <c r="I27" s="63"/>
      <c r="J27" s="63"/>
      <c r="K27" s="63"/>
      <c r="L27" s="63"/>
      <c r="M27" s="63"/>
      <c r="N27" s="63"/>
      <c r="O27" s="63"/>
    </row>
    <row r="28" ht="20.25" customHeight="1" spans="1:15">
      <c r="A28" s="161" t="s">
        <v>100</v>
      </c>
      <c r="B28" s="161" t="str">
        <f>"        "&amp;"其他行政事业单位医疗支出"</f>
        <v>        其他行政事业单位医疗支出</v>
      </c>
      <c r="C28" s="63">
        <v>97783.53</v>
      </c>
      <c r="D28" s="63">
        <v>97783.53</v>
      </c>
      <c r="E28" s="63">
        <v>97783.53</v>
      </c>
      <c r="F28" s="63"/>
      <c r="G28" s="63"/>
      <c r="H28" s="63"/>
      <c r="I28" s="63"/>
      <c r="J28" s="63"/>
      <c r="K28" s="63"/>
      <c r="L28" s="63"/>
      <c r="M28" s="63"/>
      <c r="N28" s="63"/>
      <c r="O28" s="63"/>
    </row>
    <row r="29" ht="20.25" customHeight="1" spans="1:15">
      <c r="A29" s="151" t="s">
        <v>101</v>
      </c>
      <c r="B29" s="151" t="str">
        <f>"        "&amp;"资源勘探工业信息等支出"</f>
        <v>        资源勘探工业信息等支出</v>
      </c>
      <c r="C29" s="63">
        <v>111279279.29</v>
      </c>
      <c r="D29" s="63">
        <v>111279279.29</v>
      </c>
      <c r="E29" s="63">
        <v>300000</v>
      </c>
      <c r="F29" s="63">
        <v>110979279.29</v>
      </c>
      <c r="G29" s="63"/>
      <c r="H29" s="63"/>
      <c r="I29" s="63"/>
      <c r="J29" s="63"/>
      <c r="K29" s="63"/>
      <c r="L29" s="63"/>
      <c r="M29" s="63"/>
      <c r="N29" s="63"/>
      <c r="O29" s="63"/>
    </row>
    <row r="30" ht="20.25" customHeight="1" spans="1:15">
      <c r="A30" s="160" t="s">
        <v>102</v>
      </c>
      <c r="B30" s="160" t="str">
        <f>"        "&amp;"工业和信息产业"</f>
        <v>        工业和信息产业</v>
      </c>
      <c r="C30" s="63">
        <v>105272358.98</v>
      </c>
      <c r="D30" s="63">
        <v>105272358.98</v>
      </c>
      <c r="E30" s="63">
        <v>300000</v>
      </c>
      <c r="F30" s="63">
        <v>104972358.98</v>
      </c>
      <c r="G30" s="63"/>
      <c r="H30" s="63"/>
      <c r="I30" s="63"/>
      <c r="J30" s="63"/>
      <c r="K30" s="63"/>
      <c r="L30" s="63"/>
      <c r="M30" s="63"/>
      <c r="N30" s="63"/>
      <c r="O30" s="63"/>
    </row>
    <row r="31" ht="20.25" customHeight="1" spans="1:15">
      <c r="A31" s="161" t="s">
        <v>103</v>
      </c>
      <c r="B31" s="161" t="str">
        <f>"        "&amp;"无线电及信息通信监管"</f>
        <v>        无线电及信息通信监管</v>
      </c>
      <c r="C31" s="63">
        <v>4408958.98</v>
      </c>
      <c r="D31" s="63">
        <v>4408958.98</v>
      </c>
      <c r="E31" s="63"/>
      <c r="F31" s="63">
        <v>4408958.98</v>
      </c>
      <c r="G31" s="63"/>
      <c r="H31" s="63"/>
      <c r="I31" s="63"/>
      <c r="J31" s="63"/>
      <c r="K31" s="63"/>
      <c r="L31" s="63"/>
      <c r="M31" s="63"/>
      <c r="N31" s="63"/>
      <c r="O31" s="63"/>
    </row>
    <row r="32" ht="20.25" customHeight="1" spans="1:15">
      <c r="A32" s="161" t="s">
        <v>104</v>
      </c>
      <c r="B32" s="161" t="str">
        <f>"        "&amp;"产业发展"</f>
        <v>        产业发展</v>
      </c>
      <c r="C32" s="63">
        <v>100500000</v>
      </c>
      <c r="D32" s="63">
        <v>100500000</v>
      </c>
      <c r="E32" s="63"/>
      <c r="F32" s="63">
        <v>100500000</v>
      </c>
      <c r="G32" s="63"/>
      <c r="H32" s="63"/>
      <c r="I32" s="63"/>
      <c r="J32" s="63"/>
      <c r="K32" s="63"/>
      <c r="L32" s="63"/>
      <c r="M32" s="63"/>
      <c r="N32" s="63"/>
      <c r="O32" s="63"/>
    </row>
    <row r="33" ht="20.25" customHeight="1" spans="1:15">
      <c r="A33" s="161" t="s">
        <v>105</v>
      </c>
      <c r="B33" s="161" t="str">
        <f>"        "&amp;"其他工业和信息产业支出"</f>
        <v>        其他工业和信息产业支出</v>
      </c>
      <c r="C33" s="63">
        <v>363400</v>
      </c>
      <c r="D33" s="63">
        <v>363400</v>
      </c>
      <c r="E33" s="63">
        <v>300000</v>
      </c>
      <c r="F33" s="63">
        <v>63400</v>
      </c>
      <c r="G33" s="63"/>
      <c r="H33" s="63"/>
      <c r="I33" s="63"/>
      <c r="J33" s="63"/>
      <c r="K33" s="63"/>
      <c r="L33" s="63"/>
      <c r="M33" s="63"/>
      <c r="N33" s="63"/>
      <c r="O33" s="63"/>
    </row>
    <row r="34" ht="20.25" customHeight="1" spans="1:15">
      <c r="A34" s="160" t="s">
        <v>106</v>
      </c>
      <c r="B34" s="160" t="str">
        <f>"        "&amp;"支持中小企业发展和管理支出"</f>
        <v>        支持中小企业发展和管理支出</v>
      </c>
      <c r="C34" s="63">
        <v>6006920.31</v>
      </c>
      <c r="D34" s="63">
        <v>6006920.31</v>
      </c>
      <c r="E34" s="63"/>
      <c r="F34" s="63">
        <v>6006920.31</v>
      </c>
      <c r="G34" s="63"/>
      <c r="H34" s="63"/>
      <c r="I34" s="63"/>
      <c r="J34" s="63"/>
      <c r="K34" s="63"/>
      <c r="L34" s="63"/>
      <c r="M34" s="63"/>
      <c r="N34" s="63"/>
      <c r="O34" s="63"/>
    </row>
    <row r="35" ht="20.25" customHeight="1" spans="1:15">
      <c r="A35" s="161" t="s">
        <v>107</v>
      </c>
      <c r="B35" s="161" t="str">
        <f>"        "&amp;"中小企业发展专项"</f>
        <v>        中小企业发展专项</v>
      </c>
      <c r="C35" s="63">
        <v>5768220.31</v>
      </c>
      <c r="D35" s="63">
        <v>5768220.31</v>
      </c>
      <c r="E35" s="63"/>
      <c r="F35" s="63">
        <v>5768220.31</v>
      </c>
      <c r="G35" s="63"/>
      <c r="H35" s="63"/>
      <c r="I35" s="63"/>
      <c r="J35" s="63"/>
      <c r="K35" s="63"/>
      <c r="L35" s="63"/>
      <c r="M35" s="63"/>
      <c r="N35" s="63"/>
      <c r="O35" s="63"/>
    </row>
    <row r="36" ht="20.25" customHeight="1" spans="1:15">
      <c r="A36" s="161" t="s">
        <v>108</v>
      </c>
      <c r="B36" s="161" t="str">
        <f>"        "&amp;"其他支持中小企业发展和管理支出"</f>
        <v>        其他支持中小企业发展和管理支出</v>
      </c>
      <c r="C36" s="63">
        <v>238700</v>
      </c>
      <c r="D36" s="63">
        <v>238700</v>
      </c>
      <c r="E36" s="63"/>
      <c r="F36" s="63">
        <v>238700</v>
      </c>
      <c r="G36" s="63"/>
      <c r="H36" s="63"/>
      <c r="I36" s="63"/>
      <c r="J36" s="63"/>
      <c r="K36" s="63"/>
      <c r="L36" s="63"/>
      <c r="M36" s="63"/>
      <c r="N36" s="63"/>
      <c r="O36" s="63"/>
    </row>
    <row r="37" ht="20.25" customHeight="1" spans="1:15">
      <c r="A37" s="151" t="s">
        <v>109</v>
      </c>
      <c r="B37" s="151" t="str">
        <f>"        "&amp;"住房保障支出"</f>
        <v>        住房保障支出</v>
      </c>
      <c r="C37" s="63">
        <v>1080432</v>
      </c>
      <c r="D37" s="63">
        <v>1080432</v>
      </c>
      <c r="E37" s="63">
        <v>1080432</v>
      </c>
      <c r="F37" s="63"/>
      <c r="G37" s="63"/>
      <c r="H37" s="63"/>
      <c r="I37" s="63"/>
      <c r="J37" s="63"/>
      <c r="K37" s="63"/>
      <c r="L37" s="63"/>
      <c r="M37" s="63"/>
      <c r="N37" s="63"/>
      <c r="O37" s="63"/>
    </row>
    <row r="38" ht="20.25" customHeight="1" spans="1:15">
      <c r="A38" s="160" t="s">
        <v>110</v>
      </c>
      <c r="B38" s="160" t="str">
        <f>"        "&amp;"住房改革支出"</f>
        <v>        住房改革支出</v>
      </c>
      <c r="C38" s="63">
        <v>1080432</v>
      </c>
      <c r="D38" s="63">
        <v>1080432</v>
      </c>
      <c r="E38" s="63">
        <v>1080432</v>
      </c>
      <c r="F38" s="63"/>
      <c r="G38" s="63"/>
      <c r="H38" s="63"/>
      <c r="I38" s="63"/>
      <c r="J38" s="63"/>
      <c r="K38" s="63"/>
      <c r="L38" s="63"/>
      <c r="M38" s="63"/>
      <c r="N38" s="63"/>
      <c r="O38" s="63"/>
    </row>
    <row r="39" ht="20.25" customHeight="1" spans="1:15">
      <c r="A39" s="161" t="s">
        <v>111</v>
      </c>
      <c r="B39" s="161" t="str">
        <f>"        "&amp;"住房公积金"</f>
        <v>        住房公积金</v>
      </c>
      <c r="C39" s="63">
        <v>1017780</v>
      </c>
      <c r="D39" s="63">
        <v>1017780</v>
      </c>
      <c r="E39" s="63">
        <v>1017780</v>
      </c>
      <c r="F39" s="63"/>
      <c r="G39" s="63"/>
      <c r="H39" s="63"/>
      <c r="I39" s="63"/>
      <c r="J39" s="63"/>
      <c r="K39" s="63"/>
      <c r="L39" s="63"/>
      <c r="M39" s="63"/>
      <c r="N39" s="63"/>
      <c r="O39" s="63"/>
    </row>
    <row r="40" ht="20.25" customHeight="1" spans="1:15">
      <c r="A40" s="161" t="s">
        <v>112</v>
      </c>
      <c r="B40" s="161" t="str">
        <f>"        "&amp;"购房补贴"</f>
        <v>        购房补贴</v>
      </c>
      <c r="C40" s="63">
        <v>62652</v>
      </c>
      <c r="D40" s="63">
        <v>62652</v>
      </c>
      <c r="E40" s="63">
        <v>62652</v>
      </c>
      <c r="F40" s="63"/>
      <c r="G40" s="63"/>
      <c r="H40" s="63"/>
      <c r="I40" s="63"/>
      <c r="J40" s="63"/>
      <c r="K40" s="63"/>
      <c r="L40" s="63"/>
      <c r="M40" s="63"/>
      <c r="N40" s="63"/>
      <c r="O40" s="63"/>
    </row>
    <row r="41" ht="20.25" customHeight="1" spans="1:15">
      <c r="A41" s="153" t="s">
        <v>31</v>
      </c>
      <c r="B41" s="151"/>
      <c r="C41" s="155">
        <v>132842866.97</v>
      </c>
      <c r="D41" s="155">
        <v>132842866.97</v>
      </c>
      <c r="E41" s="155">
        <v>21703987.68</v>
      </c>
      <c r="F41" s="155">
        <v>111138879.29</v>
      </c>
      <c r="G41" s="155"/>
      <c r="H41" s="155"/>
      <c r="I41" s="155"/>
      <c r="J41" s="155"/>
      <c r="K41" s="155"/>
      <c r="L41" s="155"/>
      <c r="M41" s="155"/>
      <c r="N41" s="155"/>
      <c r="O41" s="155"/>
    </row>
  </sheetData>
  <mergeCells count="12">
    <mergeCell ref="A1:O1"/>
    <mergeCell ref="A2:O2"/>
    <mergeCell ref="A3:N3"/>
    <mergeCell ref="D4:F4"/>
    <mergeCell ref="J4:O4"/>
    <mergeCell ref="A41:B41"/>
    <mergeCell ref="A4:A5"/>
    <mergeCell ref="B4:B5"/>
    <mergeCell ref="C4:C5"/>
    <mergeCell ref="G4:G5"/>
    <mergeCell ref="H4:H5"/>
    <mergeCell ref="I4:I5"/>
  </mergeCells>
  <pageMargins left="0.75" right="0.75" top="1" bottom="1" header="0.5" footer="0.5"/>
  <pageSetup paperSize="1" scale="59" fitToHeight="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5"/>
  <sheetViews>
    <sheetView showZeros="0" workbookViewId="0">
      <selection activeCell="B15" sqref="B15"/>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9" t="s">
        <v>113</v>
      </c>
      <c r="B1" s="162"/>
      <c r="C1" s="162"/>
      <c r="D1" s="162"/>
    </row>
    <row r="2" ht="28.5" customHeight="1" spans="1:4">
      <c r="A2" s="163" t="s">
        <v>114</v>
      </c>
      <c r="B2" s="163"/>
      <c r="C2" s="163"/>
      <c r="D2" s="163"/>
    </row>
    <row r="3" ht="18.75" customHeight="1" spans="1:4">
      <c r="A3" s="151" t="s">
        <v>2</v>
      </c>
      <c r="B3" s="151"/>
      <c r="C3" s="151"/>
      <c r="D3" s="149" t="s">
        <v>3</v>
      </c>
    </row>
    <row r="4" ht="18.75" customHeight="1" spans="1:4">
      <c r="A4" s="58" t="s">
        <v>4</v>
      </c>
      <c r="B4" s="58"/>
      <c r="C4" s="58" t="s">
        <v>5</v>
      </c>
      <c r="D4" s="58"/>
    </row>
    <row r="5" ht="18.75" customHeight="1" spans="1:4">
      <c r="A5" s="58" t="s">
        <v>6</v>
      </c>
      <c r="B5" s="58" t="s">
        <v>7</v>
      </c>
      <c r="C5" s="58" t="s">
        <v>115</v>
      </c>
      <c r="D5" s="58" t="s">
        <v>7</v>
      </c>
    </row>
    <row r="6" ht="18.75" customHeight="1" spans="1:4">
      <c r="A6" s="164" t="s">
        <v>116</v>
      </c>
      <c r="B6" s="165"/>
      <c r="C6" s="166" t="s">
        <v>117</v>
      </c>
      <c r="D6" s="165"/>
    </row>
    <row r="7" ht="18.75" customHeight="1" spans="1:4">
      <c r="A7" s="151" t="s">
        <v>118</v>
      </c>
      <c r="B7" s="167">
        <v>126495687.68</v>
      </c>
      <c r="C7" s="168" t="str">
        <f>"（一）"&amp;"一般公共服务支出"</f>
        <v>（一）一般公共服务支出</v>
      </c>
      <c r="D7" s="167">
        <v>12683699.75</v>
      </c>
    </row>
    <row r="8" ht="18.75" customHeight="1" spans="1:4">
      <c r="A8" s="151" t="s">
        <v>119</v>
      </c>
      <c r="B8" s="167"/>
      <c r="C8" s="168" t="str">
        <f>"（二）"&amp;"社会保障和就业支出"</f>
        <v>（二）社会保障和就业支出</v>
      </c>
      <c r="D8" s="167">
        <v>6146255.36</v>
      </c>
    </row>
    <row r="9" ht="18.75" customHeight="1" spans="1:4">
      <c r="A9" s="151" t="s">
        <v>120</v>
      </c>
      <c r="B9" s="167"/>
      <c r="C9" s="168" t="str">
        <f>"（三）"&amp;"卫生健康支出"</f>
        <v>（三）卫生健康支出</v>
      </c>
      <c r="D9" s="167">
        <v>1653200.57</v>
      </c>
    </row>
    <row r="10" ht="18.75" customHeight="1" spans="1:4">
      <c r="A10" s="151" t="s">
        <v>121</v>
      </c>
      <c r="B10" s="167"/>
      <c r="C10" s="168" t="str">
        <f>"（四）"&amp;"资源勘探工业信息等支出"</f>
        <v>（四）资源勘探工业信息等支出</v>
      </c>
      <c r="D10" s="167">
        <v>111279279.29</v>
      </c>
    </row>
    <row r="11" ht="18.75" customHeight="1" spans="1:4">
      <c r="A11" s="60" t="s">
        <v>118</v>
      </c>
      <c r="B11" s="167">
        <v>6347179.29</v>
      </c>
      <c r="C11" s="168" t="str">
        <f>"（五）"&amp;"住房保障支出"</f>
        <v>（五）住房保障支出</v>
      </c>
      <c r="D11" s="167">
        <v>1080432</v>
      </c>
    </row>
    <row r="12" ht="18.75" customHeight="1" spans="1:4">
      <c r="A12" s="60" t="s">
        <v>119</v>
      </c>
      <c r="B12" s="167"/>
      <c r="C12" s="151"/>
      <c r="D12" s="151"/>
    </row>
    <row r="13" ht="18.75" customHeight="1" spans="1:4">
      <c r="A13" s="60" t="s">
        <v>120</v>
      </c>
      <c r="B13" s="167"/>
      <c r="C13" s="151"/>
      <c r="D13" s="151"/>
    </row>
    <row r="14" ht="18.75" customHeight="1" spans="1:4">
      <c r="A14" s="151"/>
      <c r="B14" s="151"/>
      <c r="C14" s="151" t="s">
        <v>122</v>
      </c>
      <c r="D14" s="151"/>
    </row>
    <row r="15" ht="18.75" customHeight="1" spans="1:4">
      <c r="A15" s="169" t="s">
        <v>25</v>
      </c>
      <c r="B15" s="167">
        <v>132842866.97</v>
      </c>
      <c r="C15" s="169" t="s">
        <v>26</v>
      </c>
      <c r="D15" s="167">
        <v>132842866.97</v>
      </c>
    </row>
  </sheetData>
  <mergeCells count="5">
    <mergeCell ref="A1:D1"/>
    <mergeCell ref="A2:D2"/>
    <mergeCell ref="A3:C3"/>
    <mergeCell ref="A4:B4"/>
    <mergeCell ref="C4:D4"/>
  </mergeCells>
  <pageMargins left="0.75" right="0.75" top="1" bottom="1" header="0.5" footer="0.5"/>
  <pageSetup paperSize="1" fitToHeight="0"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1"/>
  <sheetViews>
    <sheetView showZeros="0" workbookViewId="0">
      <selection activeCell="A3" sqref="A3:F3"/>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58" t="s">
        <v>123</v>
      </c>
      <c r="B1" s="158"/>
      <c r="C1" s="158"/>
      <c r="D1" s="158"/>
      <c r="E1" s="158"/>
      <c r="F1" s="158"/>
      <c r="G1" s="158"/>
    </row>
    <row r="2" ht="28.5" customHeight="1" spans="1:7">
      <c r="A2" s="150" t="s">
        <v>124</v>
      </c>
      <c r="B2" s="150"/>
      <c r="C2" s="150"/>
      <c r="D2" s="150"/>
      <c r="E2" s="150"/>
      <c r="F2" s="150"/>
      <c r="G2" s="150"/>
    </row>
    <row r="3" ht="20.25" customHeight="1" spans="1:7">
      <c r="A3" s="151" t="s">
        <v>2</v>
      </c>
      <c r="B3" s="151"/>
      <c r="C3" s="151"/>
      <c r="D3" s="151"/>
      <c r="E3" s="151"/>
      <c r="F3" s="151"/>
      <c r="G3" s="159" t="s">
        <v>3</v>
      </c>
    </row>
    <row r="4" ht="27" customHeight="1" spans="1:7">
      <c r="A4" s="152" t="s">
        <v>125</v>
      </c>
      <c r="B4" s="152"/>
      <c r="C4" s="152" t="s">
        <v>31</v>
      </c>
      <c r="D4" s="152" t="s">
        <v>34</v>
      </c>
      <c r="E4" s="152"/>
      <c r="F4" s="152"/>
      <c r="G4" s="152" t="s">
        <v>73</v>
      </c>
    </row>
    <row r="5" ht="27" customHeight="1" spans="1:7">
      <c r="A5" s="152" t="s">
        <v>68</v>
      </c>
      <c r="B5" s="152" t="s">
        <v>69</v>
      </c>
      <c r="C5" s="152"/>
      <c r="D5" s="152" t="s">
        <v>33</v>
      </c>
      <c r="E5" s="152" t="s">
        <v>126</v>
      </c>
      <c r="F5" s="152" t="s">
        <v>127</v>
      </c>
      <c r="G5" s="152"/>
    </row>
    <row r="6" ht="20.25" customHeight="1" spans="1:7">
      <c r="A6" s="157" t="s">
        <v>45</v>
      </c>
      <c r="B6" s="157" t="s">
        <v>46</v>
      </c>
      <c r="C6" s="157" t="s">
        <v>47</v>
      </c>
      <c r="D6" s="157" t="s">
        <v>48</v>
      </c>
      <c r="E6" s="157" t="s">
        <v>49</v>
      </c>
      <c r="F6" s="157" t="s">
        <v>50</v>
      </c>
      <c r="G6" s="157">
        <v>7</v>
      </c>
    </row>
    <row r="7" ht="20.25" customHeight="1" spans="1:7">
      <c r="A7" s="151" t="s">
        <v>79</v>
      </c>
      <c r="B7" s="151" t="str">
        <f>"        "&amp;"一般公共服务支出"</f>
        <v>        一般公共服务支出</v>
      </c>
      <c r="C7" s="63">
        <v>12683699.75</v>
      </c>
      <c r="D7" s="155">
        <v>12524099.75</v>
      </c>
      <c r="E7" s="63">
        <v>8959359.84</v>
      </c>
      <c r="F7" s="63">
        <v>3564739.91</v>
      </c>
      <c r="G7" s="63">
        <v>159600</v>
      </c>
    </row>
    <row r="8" ht="20.25" customHeight="1" spans="1:7">
      <c r="A8" s="160" t="s">
        <v>80</v>
      </c>
      <c r="B8" s="160" t="str">
        <f>"        "&amp;"发展与改革事务"</f>
        <v>        发展与改革事务</v>
      </c>
      <c r="C8" s="63">
        <v>12662129.84</v>
      </c>
      <c r="D8" s="155">
        <v>12502529.84</v>
      </c>
      <c r="E8" s="63">
        <v>8959359.84</v>
      </c>
      <c r="F8" s="63">
        <v>3543170</v>
      </c>
      <c r="G8" s="63">
        <v>159600</v>
      </c>
    </row>
    <row r="9" ht="20.25" customHeight="1" spans="1:7">
      <c r="A9" s="161" t="s">
        <v>81</v>
      </c>
      <c r="B9" s="161" t="str">
        <f>"        "&amp;"行政运行"</f>
        <v>        行政运行</v>
      </c>
      <c r="C9" s="63">
        <v>10186348.56</v>
      </c>
      <c r="D9" s="155">
        <v>10186348.56</v>
      </c>
      <c r="E9" s="63">
        <v>6833394.08</v>
      </c>
      <c r="F9" s="63">
        <v>3352954.48</v>
      </c>
      <c r="G9" s="63"/>
    </row>
    <row r="10" ht="20.25" customHeight="1" spans="1:7">
      <c r="A10" s="161" t="s">
        <v>82</v>
      </c>
      <c r="B10" s="161" t="str">
        <f>"        "&amp;"一般行政管理事务"</f>
        <v>        一般行政管理事务</v>
      </c>
      <c r="C10" s="63">
        <v>336000</v>
      </c>
      <c r="D10" s="155">
        <v>336000</v>
      </c>
      <c r="E10" s="63">
        <v>336000</v>
      </c>
      <c r="F10" s="63"/>
      <c r="G10" s="63"/>
    </row>
    <row r="11" ht="20.25" customHeight="1" spans="1:7">
      <c r="A11" s="161" t="s">
        <v>83</v>
      </c>
      <c r="B11" s="161" t="str">
        <f>"        "&amp;"事业运行"</f>
        <v>        事业运行</v>
      </c>
      <c r="C11" s="63">
        <v>1980181.28</v>
      </c>
      <c r="D11" s="155">
        <v>1980181.28</v>
      </c>
      <c r="E11" s="63">
        <v>1789965.76</v>
      </c>
      <c r="F11" s="63">
        <v>190215.52</v>
      </c>
      <c r="G11" s="63"/>
    </row>
    <row r="12" ht="20.25" customHeight="1" spans="1:7">
      <c r="A12" s="161" t="s">
        <v>84</v>
      </c>
      <c r="B12" s="161" t="str">
        <f>"        "&amp;"其他发展与改革事务支出"</f>
        <v>        其他发展与改革事务支出</v>
      </c>
      <c r="C12" s="63">
        <v>159600</v>
      </c>
      <c r="D12" s="155"/>
      <c r="E12" s="63"/>
      <c r="F12" s="63"/>
      <c r="G12" s="63">
        <v>159600</v>
      </c>
    </row>
    <row r="13" ht="20.25" customHeight="1" spans="1:7">
      <c r="A13" s="160" t="s">
        <v>85</v>
      </c>
      <c r="B13" s="160" t="str">
        <f>"        "&amp;"组织事务"</f>
        <v>        组织事务</v>
      </c>
      <c r="C13" s="63">
        <v>21569.91</v>
      </c>
      <c r="D13" s="155">
        <v>21569.91</v>
      </c>
      <c r="E13" s="63"/>
      <c r="F13" s="63">
        <v>21569.91</v>
      </c>
      <c r="G13" s="63"/>
    </row>
    <row r="14" ht="20.25" customHeight="1" spans="1:7">
      <c r="A14" s="161" t="s">
        <v>86</v>
      </c>
      <c r="B14" s="161" t="str">
        <f>"        "&amp;"其他组织事务支出"</f>
        <v>        其他组织事务支出</v>
      </c>
      <c r="C14" s="63">
        <v>21569.91</v>
      </c>
      <c r="D14" s="155">
        <v>21569.91</v>
      </c>
      <c r="E14" s="63"/>
      <c r="F14" s="63">
        <v>21569.91</v>
      </c>
      <c r="G14" s="63"/>
    </row>
    <row r="15" ht="20.25" customHeight="1" spans="1:7">
      <c r="A15" s="151" t="s">
        <v>87</v>
      </c>
      <c r="B15" s="151" t="str">
        <f>"        "&amp;"社会保障和就业支出"</f>
        <v>        社会保障和就业支出</v>
      </c>
      <c r="C15" s="63">
        <v>6146255.36</v>
      </c>
      <c r="D15" s="155">
        <v>6146255.36</v>
      </c>
      <c r="E15" s="63">
        <v>6071855.36</v>
      </c>
      <c r="F15" s="63">
        <v>74400</v>
      </c>
      <c r="G15" s="63"/>
    </row>
    <row r="16" ht="20.25" customHeight="1" spans="1:7">
      <c r="A16" s="160" t="s">
        <v>88</v>
      </c>
      <c r="B16" s="160" t="str">
        <f>"        "&amp;"行政事业单位养老支出"</f>
        <v>        行政事业单位养老支出</v>
      </c>
      <c r="C16" s="63">
        <v>6035555.36</v>
      </c>
      <c r="D16" s="155">
        <v>6035555.36</v>
      </c>
      <c r="E16" s="63">
        <v>5961155.36</v>
      </c>
      <c r="F16" s="63">
        <v>74400</v>
      </c>
      <c r="G16" s="63"/>
    </row>
    <row r="17" ht="20.25" customHeight="1" spans="1:7">
      <c r="A17" s="161" t="s">
        <v>89</v>
      </c>
      <c r="B17" s="161" t="str">
        <f>"        "&amp;"行政单位离退休"</f>
        <v>        行政单位离退休</v>
      </c>
      <c r="C17" s="63">
        <v>3991320</v>
      </c>
      <c r="D17" s="155">
        <v>3991320</v>
      </c>
      <c r="E17" s="63">
        <v>3919320</v>
      </c>
      <c r="F17" s="63">
        <v>72000</v>
      </c>
      <c r="G17" s="63"/>
    </row>
    <row r="18" ht="20.25" customHeight="1" spans="1:7">
      <c r="A18" s="161" t="s">
        <v>90</v>
      </c>
      <c r="B18" s="161" t="str">
        <f>"        "&amp;"事业单位离退休"</f>
        <v>        事业单位离退休</v>
      </c>
      <c r="C18" s="63">
        <v>187200</v>
      </c>
      <c r="D18" s="155">
        <v>187200</v>
      </c>
      <c r="E18" s="63">
        <v>184800</v>
      </c>
      <c r="F18" s="63">
        <v>2400</v>
      </c>
      <c r="G18" s="63"/>
    </row>
    <row r="19" ht="20.25" customHeight="1" spans="1:7">
      <c r="A19" s="161" t="s">
        <v>91</v>
      </c>
      <c r="B19" s="161" t="str">
        <f>"        "&amp;"机关事业单位基本养老保险缴费支出"</f>
        <v>        机关事业单位基本养老保险缴费支出</v>
      </c>
      <c r="C19" s="63">
        <v>1257035.36</v>
      </c>
      <c r="D19" s="155">
        <v>1257035.36</v>
      </c>
      <c r="E19" s="63">
        <v>1257035.36</v>
      </c>
      <c r="F19" s="63"/>
      <c r="G19" s="63"/>
    </row>
    <row r="20" ht="20.25" customHeight="1" spans="1:7">
      <c r="A20" s="161" t="s">
        <v>92</v>
      </c>
      <c r="B20" s="161" t="str">
        <f>"        "&amp;"机关事业单位职业年金缴费支出"</f>
        <v>        机关事业单位职业年金缴费支出</v>
      </c>
      <c r="C20" s="63">
        <v>600000</v>
      </c>
      <c r="D20" s="155">
        <v>600000</v>
      </c>
      <c r="E20" s="63">
        <v>600000</v>
      </c>
      <c r="F20" s="63"/>
      <c r="G20" s="63"/>
    </row>
    <row r="21" ht="20.25" customHeight="1" spans="1:7">
      <c r="A21" s="160" t="s">
        <v>93</v>
      </c>
      <c r="B21" s="160" t="str">
        <f>"        "&amp;"抚恤"</f>
        <v>        抚恤</v>
      </c>
      <c r="C21" s="63">
        <v>110700</v>
      </c>
      <c r="D21" s="155">
        <v>110700</v>
      </c>
      <c r="E21" s="63">
        <v>110700</v>
      </c>
      <c r="F21" s="63"/>
      <c r="G21" s="63"/>
    </row>
    <row r="22" ht="20.25" customHeight="1" spans="1:7">
      <c r="A22" s="161" t="s">
        <v>94</v>
      </c>
      <c r="B22" s="161" t="str">
        <f>"        "&amp;"死亡抚恤"</f>
        <v>        死亡抚恤</v>
      </c>
      <c r="C22" s="63">
        <v>110700</v>
      </c>
      <c r="D22" s="155">
        <v>110700</v>
      </c>
      <c r="E22" s="63">
        <v>110700</v>
      </c>
      <c r="F22" s="63"/>
      <c r="G22" s="63"/>
    </row>
    <row r="23" ht="20.25" customHeight="1" spans="1:7">
      <c r="A23" s="151" t="s">
        <v>95</v>
      </c>
      <c r="B23" s="151" t="str">
        <f>"        "&amp;"卫生健康支出"</f>
        <v>        卫生健康支出</v>
      </c>
      <c r="C23" s="63">
        <v>1653200.57</v>
      </c>
      <c r="D23" s="155">
        <v>1653200.57</v>
      </c>
      <c r="E23" s="63">
        <v>1653200.57</v>
      </c>
      <c r="F23" s="63"/>
      <c r="G23" s="63"/>
    </row>
    <row r="24" ht="20.25" customHeight="1" spans="1:7">
      <c r="A24" s="160" t="s">
        <v>96</v>
      </c>
      <c r="B24" s="160" t="str">
        <f>"        "&amp;"行政事业单位医疗"</f>
        <v>        行政事业单位医疗</v>
      </c>
      <c r="C24" s="63">
        <v>1653200.57</v>
      </c>
      <c r="D24" s="155">
        <v>1653200.57</v>
      </c>
      <c r="E24" s="63">
        <v>1653200.57</v>
      </c>
      <c r="F24" s="63"/>
      <c r="G24" s="63"/>
    </row>
    <row r="25" ht="20.25" customHeight="1" spans="1:7">
      <c r="A25" s="161" t="s">
        <v>97</v>
      </c>
      <c r="B25" s="161" t="str">
        <f>"        "&amp;"行政单位医疗"</f>
        <v>        行政单位医疗</v>
      </c>
      <c r="C25" s="63">
        <v>689935.74</v>
      </c>
      <c r="D25" s="155">
        <v>689935.74</v>
      </c>
      <c r="E25" s="63">
        <v>689935.74</v>
      </c>
      <c r="F25" s="63"/>
      <c r="G25" s="63"/>
    </row>
    <row r="26" ht="20.25" customHeight="1" spans="1:7">
      <c r="A26" s="161" t="s">
        <v>98</v>
      </c>
      <c r="B26" s="161" t="str">
        <f>"        "&amp;"事业单位医疗"</f>
        <v>        事业单位医疗</v>
      </c>
      <c r="C26" s="63">
        <v>127151.35</v>
      </c>
      <c r="D26" s="155">
        <v>127151.35</v>
      </c>
      <c r="E26" s="63">
        <v>127151.35</v>
      </c>
      <c r="F26" s="63"/>
      <c r="G26" s="63"/>
    </row>
    <row r="27" ht="20.25" customHeight="1" spans="1:7">
      <c r="A27" s="161" t="s">
        <v>99</v>
      </c>
      <c r="B27" s="161" t="str">
        <f>"        "&amp;"公务员医疗补助"</f>
        <v>        公务员医疗补助</v>
      </c>
      <c r="C27" s="63">
        <v>738329.95</v>
      </c>
      <c r="D27" s="155">
        <v>738329.95</v>
      </c>
      <c r="E27" s="63">
        <v>738329.95</v>
      </c>
      <c r="F27" s="63"/>
      <c r="G27" s="63"/>
    </row>
    <row r="28" ht="20.25" customHeight="1" spans="1:7">
      <c r="A28" s="161" t="s">
        <v>100</v>
      </c>
      <c r="B28" s="161" t="str">
        <f>"        "&amp;"其他行政事业单位医疗支出"</f>
        <v>        其他行政事业单位医疗支出</v>
      </c>
      <c r="C28" s="63">
        <v>97783.53</v>
      </c>
      <c r="D28" s="155">
        <v>97783.53</v>
      </c>
      <c r="E28" s="63">
        <v>97783.53</v>
      </c>
      <c r="F28" s="63"/>
      <c r="G28" s="63"/>
    </row>
    <row r="29" ht="20.25" customHeight="1" spans="1:7">
      <c r="A29" s="151" t="s">
        <v>101</v>
      </c>
      <c r="B29" s="151" t="str">
        <f>"        "&amp;"资源勘探工业信息等支出"</f>
        <v>        资源勘探工业信息等支出</v>
      </c>
      <c r="C29" s="63">
        <v>111279279.29</v>
      </c>
      <c r="D29" s="155">
        <v>300000</v>
      </c>
      <c r="E29" s="63"/>
      <c r="F29" s="63">
        <v>300000</v>
      </c>
      <c r="G29" s="63">
        <v>110979279.29</v>
      </c>
    </row>
    <row r="30" ht="20.25" customHeight="1" spans="1:7">
      <c r="A30" s="160" t="s">
        <v>102</v>
      </c>
      <c r="B30" s="160" t="str">
        <f>"        "&amp;"工业和信息产业"</f>
        <v>        工业和信息产业</v>
      </c>
      <c r="C30" s="63">
        <v>105272358.98</v>
      </c>
      <c r="D30" s="155">
        <v>300000</v>
      </c>
      <c r="E30" s="63"/>
      <c r="F30" s="63">
        <v>300000</v>
      </c>
      <c r="G30" s="63">
        <v>104972358.98</v>
      </c>
    </row>
    <row r="31" ht="20.25" customHeight="1" spans="1:7">
      <c r="A31" s="161" t="s">
        <v>103</v>
      </c>
      <c r="B31" s="161" t="str">
        <f>"        "&amp;"无线电及信息通信监管"</f>
        <v>        无线电及信息通信监管</v>
      </c>
      <c r="C31" s="63">
        <v>4408958.98</v>
      </c>
      <c r="D31" s="155"/>
      <c r="E31" s="63"/>
      <c r="F31" s="63"/>
      <c r="G31" s="63">
        <v>4408958.98</v>
      </c>
    </row>
    <row r="32" ht="20.25" customHeight="1" spans="1:7">
      <c r="A32" s="161" t="s">
        <v>104</v>
      </c>
      <c r="B32" s="161" t="str">
        <f>"        "&amp;"产业发展"</f>
        <v>        产业发展</v>
      </c>
      <c r="C32" s="63">
        <v>100500000</v>
      </c>
      <c r="D32" s="155"/>
      <c r="E32" s="63"/>
      <c r="F32" s="63"/>
      <c r="G32" s="63">
        <v>100500000</v>
      </c>
    </row>
    <row r="33" ht="20.25" customHeight="1" spans="1:7">
      <c r="A33" s="161" t="s">
        <v>105</v>
      </c>
      <c r="B33" s="161" t="str">
        <f>"        "&amp;"其他工业和信息产业支出"</f>
        <v>        其他工业和信息产业支出</v>
      </c>
      <c r="C33" s="63">
        <v>363400</v>
      </c>
      <c r="D33" s="155">
        <v>300000</v>
      </c>
      <c r="E33" s="63"/>
      <c r="F33" s="63">
        <v>300000</v>
      </c>
      <c r="G33" s="63">
        <v>63400</v>
      </c>
    </row>
    <row r="34" ht="20.25" customHeight="1" spans="1:7">
      <c r="A34" s="160" t="s">
        <v>106</v>
      </c>
      <c r="B34" s="160" t="str">
        <f>"        "&amp;"支持中小企业发展和管理支出"</f>
        <v>        支持中小企业发展和管理支出</v>
      </c>
      <c r="C34" s="63">
        <v>6006920.31</v>
      </c>
      <c r="D34" s="155"/>
      <c r="E34" s="63"/>
      <c r="F34" s="63"/>
      <c r="G34" s="63">
        <v>6006920.31</v>
      </c>
    </row>
    <row r="35" ht="20.25" customHeight="1" spans="1:7">
      <c r="A35" s="161" t="s">
        <v>107</v>
      </c>
      <c r="B35" s="161" t="str">
        <f>"        "&amp;"中小企业发展专项"</f>
        <v>        中小企业发展专项</v>
      </c>
      <c r="C35" s="63">
        <v>5768220.31</v>
      </c>
      <c r="D35" s="155"/>
      <c r="E35" s="63"/>
      <c r="F35" s="63"/>
      <c r="G35" s="63">
        <v>5768220.31</v>
      </c>
    </row>
    <row r="36" ht="20.25" customHeight="1" spans="1:7">
      <c r="A36" s="161" t="s">
        <v>108</v>
      </c>
      <c r="B36" s="161" t="str">
        <f>"        "&amp;"其他支持中小企业发展和管理支出"</f>
        <v>        其他支持中小企业发展和管理支出</v>
      </c>
      <c r="C36" s="63">
        <v>238700</v>
      </c>
      <c r="D36" s="155"/>
      <c r="E36" s="63"/>
      <c r="F36" s="63"/>
      <c r="G36" s="63">
        <v>238700</v>
      </c>
    </row>
    <row r="37" ht="20.25" customHeight="1" spans="1:7">
      <c r="A37" s="151" t="s">
        <v>109</v>
      </c>
      <c r="B37" s="151" t="str">
        <f>"        "&amp;"住房保障支出"</f>
        <v>        住房保障支出</v>
      </c>
      <c r="C37" s="63">
        <v>1080432</v>
      </c>
      <c r="D37" s="155">
        <v>1080432</v>
      </c>
      <c r="E37" s="63">
        <v>1080432</v>
      </c>
      <c r="F37" s="63"/>
      <c r="G37" s="63"/>
    </row>
    <row r="38" ht="20.25" customHeight="1" spans="1:7">
      <c r="A38" s="160" t="s">
        <v>110</v>
      </c>
      <c r="B38" s="160" t="str">
        <f>"        "&amp;"住房改革支出"</f>
        <v>        住房改革支出</v>
      </c>
      <c r="C38" s="63">
        <v>1080432</v>
      </c>
      <c r="D38" s="155">
        <v>1080432</v>
      </c>
      <c r="E38" s="63">
        <v>1080432</v>
      </c>
      <c r="F38" s="63"/>
      <c r="G38" s="63"/>
    </row>
    <row r="39" ht="20.25" customHeight="1" spans="1:7">
      <c r="A39" s="161" t="s">
        <v>111</v>
      </c>
      <c r="B39" s="161" t="str">
        <f>"        "&amp;"住房公积金"</f>
        <v>        住房公积金</v>
      </c>
      <c r="C39" s="63">
        <v>1017780</v>
      </c>
      <c r="D39" s="155">
        <v>1017780</v>
      </c>
      <c r="E39" s="63">
        <v>1017780</v>
      </c>
      <c r="F39" s="63"/>
      <c r="G39" s="63"/>
    </row>
    <row r="40" ht="20.25" customHeight="1" spans="1:7">
      <c r="A40" s="161" t="s">
        <v>112</v>
      </c>
      <c r="B40" s="161" t="str">
        <f>"        "&amp;"购房补贴"</f>
        <v>        购房补贴</v>
      </c>
      <c r="C40" s="63">
        <v>62652</v>
      </c>
      <c r="D40" s="155">
        <v>62652</v>
      </c>
      <c r="E40" s="63">
        <v>62652</v>
      </c>
      <c r="F40" s="63"/>
      <c r="G40" s="63"/>
    </row>
    <row r="41" ht="20.25" customHeight="1" spans="1:7">
      <c r="A41" s="153" t="s">
        <v>31</v>
      </c>
      <c r="B41" s="151"/>
      <c r="C41" s="155">
        <v>132842866.97</v>
      </c>
      <c r="D41" s="155">
        <v>21703987.68</v>
      </c>
      <c r="E41" s="155">
        <v>17764847.77</v>
      </c>
      <c r="F41" s="155">
        <v>3939139.91</v>
      </c>
      <c r="G41" s="155">
        <v>111138879.29</v>
      </c>
    </row>
  </sheetData>
  <mergeCells count="8">
    <mergeCell ref="A1:G1"/>
    <mergeCell ref="A2:G2"/>
    <mergeCell ref="A3:F3"/>
    <mergeCell ref="A4:B4"/>
    <mergeCell ref="D4:F4"/>
    <mergeCell ref="A41:B41"/>
    <mergeCell ref="C4:C5"/>
    <mergeCell ref="G4:G5"/>
  </mergeCells>
  <pageMargins left="0.75" right="0.75" top="1" bottom="1" header="0.5" footer="0.5"/>
  <pageSetup paperSize="1" scale="84" fitToHeight="0"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I24" sqref="I24"/>
    </sheetView>
  </sheetViews>
  <sheetFormatPr defaultColWidth="8.85" defaultRowHeight="15" customHeight="1" outlineLevelRow="6" outlineLevelCol="5"/>
  <cols>
    <col min="1" max="6" width="25.1333333333333" customWidth="1"/>
  </cols>
  <sheetData>
    <row r="1" customHeight="1" spans="1:6">
      <c r="A1" s="149" t="s">
        <v>128</v>
      </c>
      <c r="B1" s="149"/>
      <c r="C1" s="149"/>
      <c r="D1" s="149"/>
      <c r="E1" s="149"/>
      <c r="F1" s="149"/>
    </row>
    <row r="2" ht="28.5" customHeight="1" spans="1:6">
      <c r="A2" s="150" t="s">
        <v>129</v>
      </c>
      <c r="B2" s="150"/>
      <c r="C2" s="150"/>
      <c r="D2" s="150"/>
      <c r="E2" s="150"/>
      <c r="F2" s="150"/>
    </row>
    <row r="3" ht="20.25" customHeight="1" spans="1:6">
      <c r="A3" s="151" t="s">
        <v>2</v>
      </c>
      <c r="B3" s="151"/>
      <c r="C3" s="151"/>
      <c r="D3" s="151"/>
      <c r="E3" s="151"/>
      <c r="F3" s="149" t="s">
        <v>3</v>
      </c>
    </row>
    <row r="4" ht="20.25" customHeight="1" spans="1:6">
      <c r="A4" s="152" t="s">
        <v>130</v>
      </c>
      <c r="B4" s="152" t="s">
        <v>131</v>
      </c>
      <c r="C4" s="152" t="s">
        <v>132</v>
      </c>
      <c r="D4" s="152"/>
      <c r="E4" s="152"/>
      <c r="F4" s="152"/>
    </row>
    <row r="5" ht="35.25" customHeight="1" spans="1:6">
      <c r="A5" s="152"/>
      <c r="B5" s="152"/>
      <c r="C5" s="152" t="s">
        <v>33</v>
      </c>
      <c r="D5" s="152" t="s">
        <v>133</v>
      </c>
      <c r="E5" s="152" t="s">
        <v>134</v>
      </c>
      <c r="F5" s="152" t="s">
        <v>135</v>
      </c>
    </row>
    <row r="6" ht="20.25" customHeight="1" spans="1:6">
      <c r="A6" s="157" t="s">
        <v>45</v>
      </c>
      <c r="B6" s="157">
        <v>2</v>
      </c>
      <c r="C6" s="157">
        <v>3</v>
      </c>
      <c r="D6" s="157">
        <v>4</v>
      </c>
      <c r="E6" s="157">
        <v>5</v>
      </c>
      <c r="F6" s="157">
        <v>6</v>
      </c>
    </row>
    <row r="7" ht="20.25" customHeight="1" spans="1:6">
      <c r="A7" s="63">
        <v>166300</v>
      </c>
      <c r="B7" s="63"/>
      <c r="C7" s="63">
        <v>79300</v>
      </c>
      <c r="D7" s="63"/>
      <c r="E7" s="155">
        <v>79300</v>
      </c>
      <c r="F7" s="63">
        <v>87000</v>
      </c>
    </row>
  </sheetData>
  <mergeCells count="6">
    <mergeCell ref="A1:F1"/>
    <mergeCell ref="A2:F2"/>
    <mergeCell ref="A3:E3"/>
    <mergeCell ref="C4:E4"/>
    <mergeCell ref="A4:A5"/>
    <mergeCell ref="B4:B5"/>
  </mergeCells>
  <pageMargins left="0.75" right="0.75" top="1" bottom="1" header="0.5" footer="0.5"/>
  <pageSetup paperSize="1" scale="82" fitToHeight="0"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72"/>
  <sheetViews>
    <sheetView showZeros="0" workbookViewId="0">
      <selection activeCell="C13" sqref="C13"/>
    </sheetView>
  </sheetViews>
  <sheetFormatPr defaultColWidth="8.85" defaultRowHeight="15" customHeight="1"/>
  <cols>
    <col min="1" max="1" width="30.375" customWidth="1"/>
    <col min="2" max="2" width="20.8416666666667" customWidth="1"/>
    <col min="3" max="3" width="27" customWidth="1"/>
    <col min="4" max="4" width="11.1333333333333" customWidth="1"/>
    <col min="5" max="5" width="26.5" customWidth="1"/>
    <col min="6" max="6" width="11.1333333333333" customWidth="1"/>
    <col min="7" max="7" width="22.7" customWidth="1"/>
    <col min="8" max="8" width="16.2833333333333" customWidth="1"/>
    <col min="9" max="9" width="16.4166666666667" customWidth="1"/>
    <col min="10" max="12" width="16.2833333333333" customWidth="1"/>
    <col min="13" max="23" width="8" customWidth="1"/>
  </cols>
  <sheetData>
    <row r="1" customHeight="1" spans="1:23">
      <c r="A1" s="149" t="s">
        <v>136</v>
      </c>
      <c r="B1" s="149"/>
      <c r="C1" s="149"/>
      <c r="D1" s="149"/>
      <c r="E1" s="149"/>
      <c r="F1" s="149"/>
      <c r="G1" s="149"/>
      <c r="H1" s="149"/>
      <c r="I1" s="149"/>
      <c r="J1" s="149"/>
      <c r="K1" s="149"/>
      <c r="L1" s="149"/>
      <c r="M1" s="149"/>
      <c r="N1" s="149"/>
      <c r="O1" s="149"/>
      <c r="P1" s="149"/>
      <c r="Q1" s="149"/>
      <c r="R1" s="149"/>
      <c r="S1" s="149"/>
      <c r="T1" s="149"/>
      <c r="U1" s="149"/>
      <c r="V1" s="149"/>
      <c r="W1" s="149"/>
    </row>
    <row r="2" ht="28.5" customHeight="1" spans="1:23">
      <c r="A2" s="150" t="s">
        <v>137</v>
      </c>
      <c r="B2" s="150"/>
      <c r="C2" s="150" t="s">
        <v>138</v>
      </c>
      <c r="D2" s="150"/>
      <c r="E2" s="150"/>
      <c r="F2" s="150"/>
      <c r="G2" s="150"/>
      <c r="H2" s="150"/>
      <c r="I2" s="150"/>
      <c r="J2" s="150"/>
      <c r="K2" s="150"/>
      <c r="L2" s="150"/>
      <c r="M2" s="150"/>
      <c r="N2" s="150"/>
      <c r="O2" s="150"/>
      <c r="P2" s="150"/>
      <c r="Q2" s="150"/>
      <c r="R2" s="150"/>
      <c r="S2" s="150"/>
      <c r="T2" s="150"/>
      <c r="U2" s="150"/>
      <c r="V2" s="150"/>
      <c r="W2" s="150"/>
    </row>
    <row r="3" ht="19.5" customHeight="1" spans="1:23">
      <c r="A3" s="151" t="s">
        <v>2</v>
      </c>
      <c r="B3" s="151"/>
      <c r="C3" s="151"/>
      <c r="D3" s="151"/>
      <c r="E3" s="151"/>
      <c r="F3" s="151"/>
      <c r="G3" s="151"/>
      <c r="H3" s="151"/>
      <c r="I3" s="151"/>
      <c r="J3" s="151"/>
      <c r="K3" s="151"/>
      <c r="L3" s="151"/>
      <c r="M3" s="151"/>
      <c r="N3" s="151"/>
      <c r="O3" s="151"/>
      <c r="P3" s="151"/>
      <c r="Q3" s="151"/>
      <c r="R3" s="149"/>
      <c r="S3" s="149"/>
      <c r="T3" s="149"/>
      <c r="U3" s="149"/>
      <c r="V3" s="149"/>
      <c r="W3" s="149" t="s">
        <v>3</v>
      </c>
    </row>
    <row r="4" ht="19.5" customHeight="1" spans="1:23">
      <c r="A4" s="152" t="s">
        <v>139</v>
      </c>
      <c r="B4" s="152" t="s">
        <v>140</v>
      </c>
      <c r="C4" s="152" t="s">
        <v>141</v>
      </c>
      <c r="D4" s="152" t="s">
        <v>142</v>
      </c>
      <c r="E4" s="152" t="s">
        <v>143</v>
      </c>
      <c r="F4" s="152" t="s">
        <v>144</v>
      </c>
      <c r="G4" s="152" t="s">
        <v>145</v>
      </c>
      <c r="H4" s="152" t="s">
        <v>146</v>
      </c>
      <c r="I4" s="152"/>
      <c r="J4" s="152"/>
      <c r="K4" s="152"/>
      <c r="L4" s="152"/>
      <c r="M4" s="152"/>
      <c r="N4" s="152"/>
      <c r="O4" s="152"/>
      <c r="P4" s="152"/>
      <c r="Q4" s="152"/>
      <c r="R4" s="152"/>
      <c r="S4" s="152"/>
      <c r="T4" s="152"/>
      <c r="U4" s="152"/>
      <c r="V4" s="152"/>
      <c r="W4" s="152"/>
    </row>
    <row r="5" ht="19.5" customHeight="1" spans="1:23">
      <c r="A5" s="152"/>
      <c r="B5" s="152"/>
      <c r="C5" s="152"/>
      <c r="D5" s="152"/>
      <c r="E5" s="152"/>
      <c r="F5" s="152"/>
      <c r="G5" s="152"/>
      <c r="H5" s="152" t="s">
        <v>31</v>
      </c>
      <c r="I5" s="152" t="s">
        <v>34</v>
      </c>
      <c r="J5" s="152"/>
      <c r="K5" s="152"/>
      <c r="L5" s="152"/>
      <c r="M5" s="152"/>
      <c r="N5" s="152" t="s">
        <v>147</v>
      </c>
      <c r="O5" s="152"/>
      <c r="P5" s="152"/>
      <c r="Q5" s="152" t="s">
        <v>37</v>
      </c>
      <c r="R5" s="152" t="s">
        <v>71</v>
      </c>
      <c r="S5" s="152"/>
      <c r="T5" s="152"/>
      <c r="U5" s="152"/>
      <c r="V5" s="152"/>
      <c r="W5" s="152"/>
    </row>
    <row r="6" ht="41.25" customHeight="1" spans="1:23">
      <c r="A6" s="152"/>
      <c r="B6" s="152"/>
      <c r="C6" s="152"/>
      <c r="D6" s="152"/>
      <c r="E6" s="152"/>
      <c r="F6" s="152"/>
      <c r="G6" s="152"/>
      <c r="H6" s="152"/>
      <c r="I6" s="152" t="s">
        <v>148</v>
      </c>
      <c r="J6" s="152" t="s">
        <v>149</v>
      </c>
      <c r="K6" s="152" t="s">
        <v>150</v>
      </c>
      <c r="L6" s="152" t="s">
        <v>151</v>
      </c>
      <c r="M6" s="152" t="s">
        <v>152</v>
      </c>
      <c r="N6" s="152" t="s">
        <v>34</v>
      </c>
      <c r="O6" s="152" t="s">
        <v>35</v>
      </c>
      <c r="P6" s="152" t="s">
        <v>36</v>
      </c>
      <c r="Q6" s="152"/>
      <c r="R6" s="152" t="s">
        <v>33</v>
      </c>
      <c r="S6" s="152" t="s">
        <v>40</v>
      </c>
      <c r="T6" s="152" t="s">
        <v>153</v>
      </c>
      <c r="U6" s="152" t="s">
        <v>42</v>
      </c>
      <c r="V6" s="152" t="s">
        <v>43</v>
      </c>
      <c r="W6" s="152" t="s">
        <v>44</v>
      </c>
    </row>
    <row r="7" ht="20.25" customHeight="1" spans="1:23">
      <c r="A7" s="153" t="s">
        <v>45</v>
      </c>
      <c r="B7" s="153" t="s">
        <v>46</v>
      </c>
      <c r="C7" s="153" t="s">
        <v>47</v>
      </c>
      <c r="D7" s="153" t="s">
        <v>48</v>
      </c>
      <c r="E7" s="153" t="s">
        <v>49</v>
      </c>
      <c r="F7" s="153" t="s">
        <v>50</v>
      </c>
      <c r="G7" s="153" t="s">
        <v>51</v>
      </c>
      <c r="H7" s="153" t="s">
        <v>52</v>
      </c>
      <c r="I7" s="153" t="s">
        <v>53</v>
      </c>
      <c r="J7" s="153" t="s">
        <v>54</v>
      </c>
      <c r="K7" s="153" t="s">
        <v>55</v>
      </c>
      <c r="L7" s="153" t="s">
        <v>56</v>
      </c>
      <c r="M7" s="153" t="s">
        <v>57</v>
      </c>
      <c r="N7" s="153" t="s">
        <v>58</v>
      </c>
      <c r="O7" s="153" t="s">
        <v>59</v>
      </c>
      <c r="P7" s="153" t="s">
        <v>60</v>
      </c>
      <c r="Q7" s="153" t="s">
        <v>61</v>
      </c>
      <c r="R7" s="153" t="s">
        <v>62</v>
      </c>
      <c r="S7" s="153" t="s">
        <v>63</v>
      </c>
      <c r="T7" s="153" t="s">
        <v>154</v>
      </c>
      <c r="U7" s="153" t="s">
        <v>155</v>
      </c>
      <c r="V7" s="153" t="s">
        <v>156</v>
      </c>
      <c r="W7" s="153" t="s">
        <v>157</v>
      </c>
    </row>
    <row r="8" ht="20.25" customHeight="1" spans="1:23">
      <c r="A8" s="154" t="s">
        <v>65</v>
      </c>
      <c r="C8" s="151"/>
      <c r="D8" s="151"/>
      <c r="E8" s="151"/>
      <c r="G8" s="151"/>
      <c r="H8" s="155">
        <v>21703987.68</v>
      </c>
      <c r="I8" s="63">
        <v>21703987.68</v>
      </c>
      <c r="J8" s="63">
        <v>4034018.2</v>
      </c>
      <c r="K8" s="63"/>
      <c r="L8" s="63">
        <v>17669969.48</v>
      </c>
      <c r="M8" s="63"/>
      <c r="N8" s="63"/>
      <c r="O8" s="63"/>
      <c r="P8" s="63"/>
      <c r="Q8" s="63"/>
      <c r="R8" s="63"/>
      <c r="S8" s="63"/>
      <c r="T8" s="63"/>
      <c r="U8" s="63"/>
      <c r="V8" s="63"/>
      <c r="W8" s="63"/>
    </row>
    <row r="9" ht="20.25" customHeight="1" spans="1:23">
      <c r="A9" s="151" t="str">
        <f t="shared" ref="A9:A71" si="0">"       "&amp;"玉溪市工业和信息化局"</f>
        <v>       玉溪市工业和信息化局</v>
      </c>
      <c r="B9" s="156" t="s">
        <v>158</v>
      </c>
      <c r="C9" s="151" t="s">
        <v>159</v>
      </c>
      <c r="D9" s="151" t="s">
        <v>81</v>
      </c>
      <c r="E9" s="151" t="s">
        <v>160</v>
      </c>
      <c r="F9" s="151" t="s">
        <v>161</v>
      </c>
      <c r="G9" s="151" t="s">
        <v>162</v>
      </c>
      <c r="H9" s="155">
        <v>2415732</v>
      </c>
      <c r="I9" s="63">
        <v>2415732</v>
      </c>
      <c r="J9" s="63">
        <v>603933</v>
      </c>
      <c r="K9" s="63"/>
      <c r="L9" s="63">
        <v>1811799</v>
      </c>
      <c r="M9" s="63"/>
      <c r="N9" s="63"/>
      <c r="O9" s="63"/>
      <c r="P9" s="63"/>
      <c r="Q9" s="63"/>
      <c r="R9" s="63"/>
      <c r="S9" s="63"/>
      <c r="T9" s="63"/>
      <c r="U9" s="63"/>
      <c r="V9" s="63"/>
      <c r="W9" s="63"/>
    </row>
    <row r="10" ht="20.25" customHeight="1" spans="1:23">
      <c r="A10" s="151" t="str">
        <f t="shared" si="0"/>
        <v>       玉溪市工业和信息化局</v>
      </c>
      <c r="B10" s="151" t="s">
        <v>158</v>
      </c>
      <c r="C10" s="151" t="s">
        <v>159</v>
      </c>
      <c r="D10" s="151" t="s">
        <v>81</v>
      </c>
      <c r="E10" s="151" t="s">
        <v>160</v>
      </c>
      <c r="F10" s="151" t="s">
        <v>163</v>
      </c>
      <c r="G10" s="151" t="s">
        <v>164</v>
      </c>
      <c r="H10" s="155">
        <v>2697792</v>
      </c>
      <c r="I10" s="63">
        <v>2697792</v>
      </c>
      <c r="J10" s="63">
        <v>674448</v>
      </c>
      <c r="K10" s="151"/>
      <c r="L10" s="63">
        <v>2023344</v>
      </c>
      <c r="M10" s="151"/>
      <c r="N10" s="63"/>
      <c r="O10" s="63"/>
      <c r="P10" s="151"/>
      <c r="Q10" s="63"/>
      <c r="R10" s="63"/>
      <c r="S10" s="63"/>
      <c r="T10" s="63"/>
      <c r="U10" s="63"/>
      <c r="V10" s="63"/>
      <c r="W10" s="63"/>
    </row>
    <row r="11" ht="20.25" customHeight="1" spans="1:23">
      <c r="A11" s="151" t="str">
        <f t="shared" si="0"/>
        <v>       玉溪市工业和信息化局</v>
      </c>
      <c r="B11" s="151" t="s">
        <v>158</v>
      </c>
      <c r="C11" s="151" t="s">
        <v>159</v>
      </c>
      <c r="D11" s="151" t="s">
        <v>112</v>
      </c>
      <c r="E11" s="151" t="s">
        <v>165</v>
      </c>
      <c r="F11" s="151" t="s">
        <v>163</v>
      </c>
      <c r="G11" s="151" t="s">
        <v>164</v>
      </c>
      <c r="H11" s="155">
        <v>41700</v>
      </c>
      <c r="I11" s="63">
        <v>41700</v>
      </c>
      <c r="J11" s="63">
        <v>10425</v>
      </c>
      <c r="K11" s="151"/>
      <c r="L11" s="63">
        <v>31275</v>
      </c>
      <c r="M11" s="151"/>
      <c r="N11" s="63"/>
      <c r="O11" s="63"/>
      <c r="P11" s="151"/>
      <c r="Q11" s="63"/>
      <c r="R11" s="63"/>
      <c r="S11" s="63"/>
      <c r="T11" s="63"/>
      <c r="U11" s="63"/>
      <c r="V11" s="63"/>
      <c r="W11" s="63"/>
    </row>
    <row r="12" ht="20.25" customHeight="1" spans="1:23">
      <c r="A12" s="151" t="str">
        <f t="shared" si="0"/>
        <v>       玉溪市工业和信息化局</v>
      </c>
      <c r="B12" s="151" t="s">
        <v>166</v>
      </c>
      <c r="C12" s="151" t="s">
        <v>167</v>
      </c>
      <c r="D12" s="151" t="s">
        <v>83</v>
      </c>
      <c r="E12" s="151" t="s">
        <v>168</v>
      </c>
      <c r="F12" s="151" t="s">
        <v>161</v>
      </c>
      <c r="G12" s="151" t="s">
        <v>162</v>
      </c>
      <c r="H12" s="155">
        <v>600252</v>
      </c>
      <c r="I12" s="63">
        <v>600252</v>
      </c>
      <c r="J12" s="63">
        <v>150063</v>
      </c>
      <c r="K12" s="151"/>
      <c r="L12" s="63">
        <v>450189</v>
      </c>
      <c r="M12" s="151"/>
      <c r="N12" s="63"/>
      <c r="O12" s="63"/>
      <c r="P12" s="151"/>
      <c r="Q12" s="63"/>
      <c r="R12" s="63"/>
      <c r="S12" s="63"/>
      <c r="T12" s="63"/>
      <c r="U12" s="63"/>
      <c r="V12" s="63"/>
      <c r="W12" s="63"/>
    </row>
    <row r="13" ht="20.25" customHeight="1" spans="1:23">
      <c r="A13" s="151" t="str">
        <f t="shared" si="0"/>
        <v>       玉溪市工业和信息化局</v>
      </c>
      <c r="B13" s="151" t="s">
        <v>166</v>
      </c>
      <c r="C13" s="151" t="s">
        <v>167</v>
      </c>
      <c r="D13" s="151" t="s">
        <v>83</v>
      </c>
      <c r="E13" s="151" t="s">
        <v>168</v>
      </c>
      <c r="F13" s="151" t="s">
        <v>169</v>
      </c>
      <c r="G13" s="151" t="s">
        <v>170</v>
      </c>
      <c r="H13" s="155">
        <v>211440</v>
      </c>
      <c r="I13" s="63">
        <v>211440</v>
      </c>
      <c r="J13" s="63">
        <v>52860</v>
      </c>
      <c r="K13" s="151"/>
      <c r="L13" s="63">
        <v>158580</v>
      </c>
      <c r="M13" s="151"/>
      <c r="N13" s="63"/>
      <c r="O13" s="63"/>
      <c r="P13" s="151"/>
      <c r="Q13" s="63"/>
      <c r="R13" s="63"/>
      <c r="S13" s="63"/>
      <c r="T13" s="63"/>
      <c r="U13" s="63"/>
      <c r="V13" s="63"/>
      <c r="W13" s="63"/>
    </row>
    <row r="14" ht="20.25" customHeight="1" spans="1:23">
      <c r="A14" s="151" t="str">
        <f t="shared" si="0"/>
        <v>       玉溪市工业和信息化局</v>
      </c>
      <c r="B14" s="151" t="s">
        <v>166</v>
      </c>
      <c r="C14" s="151" t="s">
        <v>167</v>
      </c>
      <c r="D14" s="151" t="s">
        <v>112</v>
      </c>
      <c r="E14" s="151" t="s">
        <v>165</v>
      </c>
      <c r="F14" s="151" t="s">
        <v>163</v>
      </c>
      <c r="G14" s="151" t="s">
        <v>164</v>
      </c>
      <c r="H14" s="155">
        <v>20952</v>
      </c>
      <c r="I14" s="63">
        <v>20952</v>
      </c>
      <c r="J14" s="63">
        <v>5238</v>
      </c>
      <c r="K14" s="151"/>
      <c r="L14" s="63">
        <v>15714</v>
      </c>
      <c r="M14" s="151"/>
      <c r="N14" s="63"/>
      <c r="O14" s="63"/>
      <c r="P14" s="151"/>
      <c r="Q14" s="63"/>
      <c r="R14" s="63"/>
      <c r="S14" s="63"/>
      <c r="T14" s="63"/>
      <c r="U14" s="63"/>
      <c r="V14" s="63"/>
      <c r="W14" s="63"/>
    </row>
    <row r="15" ht="20.25" customHeight="1" spans="1:23">
      <c r="A15" s="151" t="str">
        <f t="shared" si="0"/>
        <v>       玉溪市工业和信息化局</v>
      </c>
      <c r="B15" s="151" t="s">
        <v>171</v>
      </c>
      <c r="C15" s="151" t="s">
        <v>172</v>
      </c>
      <c r="D15" s="151" t="s">
        <v>81</v>
      </c>
      <c r="E15" s="151" t="s">
        <v>160</v>
      </c>
      <c r="F15" s="151" t="s">
        <v>173</v>
      </c>
      <c r="G15" s="151" t="s">
        <v>174</v>
      </c>
      <c r="H15" s="155">
        <v>2147.08</v>
      </c>
      <c r="I15" s="63">
        <v>2147.08</v>
      </c>
      <c r="J15" s="63">
        <v>536.77</v>
      </c>
      <c r="K15" s="151"/>
      <c r="L15" s="63">
        <v>1610.31</v>
      </c>
      <c r="M15" s="151"/>
      <c r="N15" s="63"/>
      <c r="O15" s="63"/>
      <c r="P15" s="151"/>
      <c r="Q15" s="63"/>
      <c r="R15" s="63"/>
      <c r="S15" s="63"/>
      <c r="T15" s="63"/>
      <c r="U15" s="63"/>
      <c r="V15" s="63"/>
      <c r="W15" s="63"/>
    </row>
    <row r="16" ht="20.25" customHeight="1" spans="1:23">
      <c r="A16" s="151" t="str">
        <f t="shared" si="0"/>
        <v>       玉溪市工业和信息化局</v>
      </c>
      <c r="B16" s="151" t="s">
        <v>171</v>
      </c>
      <c r="C16" s="151" t="s">
        <v>172</v>
      </c>
      <c r="D16" s="151" t="s">
        <v>83</v>
      </c>
      <c r="E16" s="151" t="s">
        <v>168</v>
      </c>
      <c r="F16" s="151" t="s">
        <v>173</v>
      </c>
      <c r="G16" s="151" t="s">
        <v>174</v>
      </c>
      <c r="H16" s="155">
        <v>11073.76</v>
      </c>
      <c r="I16" s="63">
        <v>11073.76</v>
      </c>
      <c r="J16" s="63">
        <v>2768.44</v>
      </c>
      <c r="K16" s="151"/>
      <c r="L16" s="63">
        <v>8305.32</v>
      </c>
      <c r="M16" s="151"/>
      <c r="N16" s="63"/>
      <c r="O16" s="63"/>
      <c r="P16" s="151"/>
      <c r="Q16" s="63"/>
      <c r="R16" s="63"/>
      <c r="S16" s="63"/>
      <c r="T16" s="63"/>
      <c r="U16" s="63"/>
      <c r="V16" s="63"/>
      <c r="W16" s="63"/>
    </row>
    <row r="17" ht="21" customHeight="1" spans="1:23">
      <c r="A17" s="151" t="str">
        <f t="shared" si="0"/>
        <v>       玉溪市工业和信息化局</v>
      </c>
      <c r="B17" s="151" t="s">
        <v>171</v>
      </c>
      <c r="C17" s="151" t="s">
        <v>172</v>
      </c>
      <c r="D17" s="151" t="s">
        <v>91</v>
      </c>
      <c r="E17" s="151" t="s">
        <v>175</v>
      </c>
      <c r="F17" s="151" t="s">
        <v>176</v>
      </c>
      <c r="G17" s="151" t="s">
        <v>177</v>
      </c>
      <c r="H17" s="155">
        <v>1257035.36</v>
      </c>
      <c r="I17" s="63">
        <v>1257035.36</v>
      </c>
      <c r="J17" s="63">
        <v>314258.84</v>
      </c>
      <c r="K17" s="151"/>
      <c r="L17" s="63">
        <v>942776.52</v>
      </c>
      <c r="M17" s="151"/>
      <c r="N17" s="63"/>
      <c r="O17" s="63"/>
      <c r="P17" s="151"/>
      <c r="Q17" s="63"/>
      <c r="R17" s="63"/>
      <c r="S17" s="63"/>
      <c r="T17" s="63"/>
      <c r="U17" s="63"/>
      <c r="V17" s="63"/>
      <c r="W17" s="63"/>
    </row>
    <row r="18" ht="20.25" customHeight="1" spans="1:23">
      <c r="A18" s="151" t="str">
        <f t="shared" si="0"/>
        <v>       玉溪市工业和信息化局</v>
      </c>
      <c r="B18" s="151" t="s">
        <v>171</v>
      </c>
      <c r="C18" s="151" t="s">
        <v>172</v>
      </c>
      <c r="D18" s="151" t="s">
        <v>97</v>
      </c>
      <c r="E18" s="151" t="s">
        <v>178</v>
      </c>
      <c r="F18" s="151" t="s">
        <v>179</v>
      </c>
      <c r="G18" s="151" t="s">
        <v>180</v>
      </c>
      <c r="H18" s="155">
        <v>524935.74</v>
      </c>
      <c r="I18" s="63">
        <v>524935.74</v>
      </c>
      <c r="J18" s="63">
        <v>131233.94</v>
      </c>
      <c r="K18" s="151"/>
      <c r="L18" s="63">
        <v>393701.8</v>
      </c>
      <c r="M18" s="151"/>
      <c r="N18" s="63"/>
      <c r="O18" s="63"/>
      <c r="P18" s="151"/>
      <c r="Q18" s="63"/>
      <c r="R18" s="63"/>
      <c r="S18" s="63"/>
      <c r="T18" s="63"/>
      <c r="U18" s="63"/>
      <c r="V18" s="63"/>
      <c r="W18" s="63"/>
    </row>
    <row r="19" ht="20.25" customHeight="1" spans="1:23">
      <c r="A19" s="151" t="str">
        <f t="shared" si="0"/>
        <v>       玉溪市工业和信息化局</v>
      </c>
      <c r="B19" s="151" t="s">
        <v>171</v>
      </c>
      <c r="C19" s="151" t="s">
        <v>172</v>
      </c>
      <c r="D19" s="151" t="s">
        <v>97</v>
      </c>
      <c r="E19" s="151" t="s">
        <v>178</v>
      </c>
      <c r="F19" s="151" t="s">
        <v>181</v>
      </c>
      <c r="G19" s="151" t="s">
        <v>182</v>
      </c>
      <c r="H19" s="155">
        <v>165000</v>
      </c>
      <c r="I19" s="63">
        <v>165000</v>
      </c>
      <c r="J19" s="63">
        <v>165000</v>
      </c>
      <c r="K19" s="151"/>
      <c r="L19" s="63"/>
      <c r="M19" s="151"/>
      <c r="N19" s="63"/>
      <c r="O19" s="63"/>
      <c r="P19" s="151"/>
      <c r="Q19" s="63"/>
      <c r="R19" s="63"/>
      <c r="S19" s="63"/>
      <c r="T19" s="63"/>
      <c r="U19" s="63"/>
      <c r="V19" s="63"/>
      <c r="W19" s="63"/>
    </row>
    <row r="20" ht="20.25" customHeight="1" spans="1:23">
      <c r="A20" s="151" t="str">
        <f t="shared" si="0"/>
        <v>       玉溪市工业和信息化局</v>
      </c>
      <c r="B20" s="151" t="s">
        <v>171</v>
      </c>
      <c r="C20" s="151" t="s">
        <v>172</v>
      </c>
      <c r="D20" s="151" t="s">
        <v>98</v>
      </c>
      <c r="E20" s="151" t="s">
        <v>183</v>
      </c>
      <c r="F20" s="151" t="s">
        <v>179</v>
      </c>
      <c r="G20" s="151" t="s">
        <v>180</v>
      </c>
      <c r="H20" s="155">
        <v>127151.35</v>
      </c>
      <c r="I20" s="63">
        <v>127151.35</v>
      </c>
      <c r="J20" s="63">
        <v>31787.84</v>
      </c>
      <c r="K20" s="151"/>
      <c r="L20" s="63">
        <v>95363.51</v>
      </c>
      <c r="M20" s="151"/>
      <c r="N20" s="63"/>
      <c r="O20" s="63"/>
      <c r="P20" s="151"/>
      <c r="Q20" s="63"/>
      <c r="R20" s="63"/>
      <c r="S20" s="63"/>
      <c r="T20" s="63"/>
      <c r="U20" s="63"/>
      <c r="V20" s="63"/>
      <c r="W20" s="63"/>
    </row>
    <row r="21" ht="20.25" customHeight="1" spans="1:23">
      <c r="A21" s="151" t="str">
        <f t="shared" si="0"/>
        <v>       玉溪市工业和信息化局</v>
      </c>
      <c r="B21" s="151" t="s">
        <v>171</v>
      </c>
      <c r="C21" s="151" t="s">
        <v>172</v>
      </c>
      <c r="D21" s="151" t="s">
        <v>99</v>
      </c>
      <c r="E21" s="151" t="s">
        <v>184</v>
      </c>
      <c r="F21" s="151" t="s">
        <v>185</v>
      </c>
      <c r="G21" s="151" t="s">
        <v>186</v>
      </c>
      <c r="H21" s="155">
        <v>738329.95</v>
      </c>
      <c r="I21" s="63">
        <v>738329.95</v>
      </c>
      <c r="J21" s="63">
        <v>184582.49</v>
      </c>
      <c r="K21" s="151"/>
      <c r="L21" s="63">
        <v>553747.46</v>
      </c>
      <c r="M21" s="151"/>
      <c r="N21" s="63"/>
      <c r="O21" s="63"/>
      <c r="P21" s="151"/>
      <c r="Q21" s="63"/>
      <c r="R21" s="63"/>
      <c r="S21" s="63"/>
      <c r="T21" s="63"/>
      <c r="U21" s="63"/>
      <c r="V21" s="63"/>
      <c r="W21" s="63"/>
    </row>
    <row r="22" ht="20.25" customHeight="1" spans="1:23">
      <c r="A22" s="151" t="str">
        <f t="shared" si="0"/>
        <v>       玉溪市工业和信息化局</v>
      </c>
      <c r="B22" s="151" t="s">
        <v>171</v>
      </c>
      <c r="C22" s="151" t="s">
        <v>172</v>
      </c>
      <c r="D22" s="151" t="s">
        <v>100</v>
      </c>
      <c r="E22" s="151" t="s">
        <v>187</v>
      </c>
      <c r="F22" s="151" t="s">
        <v>173</v>
      </c>
      <c r="G22" s="151" t="s">
        <v>174</v>
      </c>
      <c r="H22" s="155">
        <v>97783.53</v>
      </c>
      <c r="I22" s="63">
        <v>97783.53</v>
      </c>
      <c r="J22" s="63">
        <v>73624.88</v>
      </c>
      <c r="K22" s="151"/>
      <c r="L22" s="63">
        <v>24158.65</v>
      </c>
      <c r="M22" s="151"/>
      <c r="N22" s="63"/>
      <c r="O22" s="63"/>
      <c r="P22" s="151"/>
      <c r="Q22" s="63"/>
      <c r="R22" s="63"/>
      <c r="S22" s="63"/>
      <c r="T22" s="63"/>
      <c r="U22" s="63"/>
      <c r="V22" s="63"/>
      <c r="W22" s="63"/>
    </row>
    <row r="23" ht="20.25" customHeight="1" spans="1:23">
      <c r="A23" s="151" t="str">
        <f t="shared" si="0"/>
        <v>       玉溪市工业和信息化局</v>
      </c>
      <c r="B23" s="151" t="s">
        <v>188</v>
      </c>
      <c r="C23" s="151" t="s">
        <v>189</v>
      </c>
      <c r="D23" s="151" t="s">
        <v>111</v>
      </c>
      <c r="E23" s="151" t="s">
        <v>189</v>
      </c>
      <c r="F23" s="151" t="s">
        <v>190</v>
      </c>
      <c r="G23" s="151" t="s">
        <v>189</v>
      </c>
      <c r="H23" s="155">
        <v>1017780</v>
      </c>
      <c r="I23" s="63">
        <v>1017780</v>
      </c>
      <c r="J23" s="63">
        <v>254445</v>
      </c>
      <c r="K23" s="151"/>
      <c r="L23" s="63">
        <v>763335</v>
      </c>
      <c r="M23" s="151"/>
      <c r="N23" s="63"/>
      <c r="O23" s="63"/>
      <c r="P23" s="151"/>
      <c r="Q23" s="63"/>
      <c r="R23" s="63"/>
      <c r="S23" s="63"/>
      <c r="T23" s="63"/>
      <c r="U23" s="63"/>
      <c r="V23" s="63"/>
      <c r="W23" s="63"/>
    </row>
    <row r="24" ht="20.25" customHeight="1" spans="1:23">
      <c r="A24" s="151" t="str">
        <f t="shared" si="0"/>
        <v>       玉溪市工业和信息化局</v>
      </c>
      <c r="B24" s="151" t="s">
        <v>191</v>
      </c>
      <c r="C24" s="151" t="s">
        <v>192</v>
      </c>
      <c r="D24" s="151" t="s">
        <v>89</v>
      </c>
      <c r="E24" s="151" t="s">
        <v>193</v>
      </c>
      <c r="F24" s="151" t="s">
        <v>194</v>
      </c>
      <c r="G24" s="151" t="s">
        <v>195</v>
      </c>
      <c r="H24" s="155">
        <v>475320</v>
      </c>
      <c r="I24" s="63">
        <v>475320</v>
      </c>
      <c r="J24" s="63"/>
      <c r="K24" s="151"/>
      <c r="L24" s="63">
        <v>475320</v>
      </c>
      <c r="M24" s="151"/>
      <c r="N24" s="63"/>
      <c r="O24" s="63"/>
      <c r="P24" s="151"/>
      <c r="Q24" s="63"/>
      <c r="R24" s="63"/>
      <c r="S24" s="63"/>
      <c r="T24" s="63"/>
      <c r="U24" s="63"/>
      <c r="V24" s="63"/>
      <c r="W24" s="63"/>
    </row>
    <row r="25" ht="20.25" customHeight="1" spans="1:23">
      <c r="A25" s="151" t="str">
        <f t="shared" si="0"/>
        <v>       玉溪市工业和信息化局</v>
      </c>
      <c r="B25" s="151" t="s">
        <v>191</v>
      </c>
      <c r="C25" s="151" t="s">
        <v>192</v>
      </c>
      <c r="D25" s="151" t="s">
        <v>89</v>
      </c>
      <c r="E25" s="151" t="s">
        <v>193</v>
      </c>
      <c r="F25" s="151" t="s">
        <v>196</v>
      </c>
      <c r="G25" s="151" t="s">
        <v>197</v>
      </c>
      <c r="H25" s="155">
        <v>3444000</v>
      </c>
      <c r="I25" s="63">
        <v>3444000</v>
      </c>
      <c r="J25" s="63">
        <v>688800</v>
      </c>
      <c r="K25" s="151"/>
      <c r="L25" s="63">
        <v>2755200</v>
      </c>
      <c r="M25" s="151"/>
      <c r="N25" s="63"/>
      <c r="O25" s="63"/>
      <c r="P25" s="151"/>
      <c r="Q25" s="63"/>
      <c r="R25" s="63"/>
      <c r="S25" s="63"/>
      <c r="T25" s="63"/>
      <c r="U25" s="63"/>
      <c r="V25" s="63"/>
      <c r="W25" s="63"/>
    </row>
    <row r="26" ht="20.25" customHeight="1" spans="1:23">
      <c r="A26" s="151" t="str">
        <f t="shared" si="0"/>
        <v>       玉溪市工业和信息化局</v>
      </c>
      <c r="B26" s="151" t="s">
        <v>191</v>
      </c>
      <c r="C26" s="151" t="s">
        <v>192</v>
      </c>
      <c r="D26" s="151" t="s">
        <v>90</v>
      </c>
      <c r="E26" s="151" t="s">
        <v>198</v>
      </c>
      <c r="F26" s="151" t="s">
        <v>196</v>
      </c>
      <c r="G26" s="151" t="s">
        <v>197</v>
      </c>
      <c r="H26" s="155">
        <v>105600</v>
      </c>
      <c r="I26" s="63">
        <v>105600</v>
      </c>
      <c r="J26" s="63">
        <v>21120</v>
      </c>
      <c r="K26" s="151"/>
      <c r="L26" s="63">
        <v>84480</v>
      </c>
      <c r="M26" s="151"/>
      <c r="N26" s="63"/>
      <c r="O26" s="63"/>
      <c r="P26" s="151"/>
      <c r="Q26" s="63"/>
      <c r="R26" s="63"/>
      <c r="S26" s="63"/>
      <c r="T26" s="63"/>
      <c r="U26" s="63"/>
      <c r="V26" s="63"/>
      <c r="W26" s="63"/>
    </row>
    <row r="27" ht="20.25" customHeight="1" spans="1:23">
      <c r="A27" s="151" t="str">
        <f t="shared" si="0"/>
        <v>       玉溪市工业和信息化局</v>
      </c>
      <c r="B27" s="151" t="s">
        <v>199</v>
      </c>
      <c r="C27" s="151" t="s">
        <v>200</v>
      </c>
      <c r="D27" s="151" t="s">
        <v>81</v>
      </c>
      <c r="E27" s="151" t="s">
        <v>160</v>
      </c>
      <c r="F27" s="151" t="s">
        <v>201</v>
      </c>
      <c r="G27" s="151" t="s">
        <v>202</v>
      </c>
      <c r="H27" s="155">
        <v>1516412</v>
      </c>
      <c r="I27" s="63">
        <v>1516412</v>
      </c>
      <c r="J27" s="63">
        <v>379103</v>
      </c>
      <c r="K27" s="151"/>
      <c r="L27" s="63">
        <v>1137309</v>
      </c>
      <c r="M27" s="151"/>
      <c r="N27" s="63"/>
      <c r="O27" s="63"/>
      <c r="P27" s="151"/>
      <c r="Q27" s="63"/>
      <c r="R27" s="63"/>
      <c r="S27" s="63"/>
      <c r="T27" s="63"/>
      <c r="U27" s="63"/>
      <c r="V27" s="63"/>
      <c r="W27" s="63"/>
    </row>
    <row r="28" ht="20.25" customHeight="1" spans="1:23">
      <c r="A28" s="151" t="str">
        <f t="shared" si="0"/>
        <v>       玉溪市工业和信息化局</v>
      </c>
      <c r="B28" s="151" t="s">
        <v>203</v>
      </c>
      <c r="C28" s="151" t="s">
        <v>204</v>
      </c>
      <c r="D28" s="151" t="s">
        <v>81</v>
      </c>
      <c r="E28" s="151" t="s">
        <v>160</v>
      </c>
      <c r="F28" s="151" t="s">
        <v>205</v>
      </c>
      <c r="G28" s="151" t="s">
        <v>206</v>
      </c>
      <c r="H28" s="155">
        <v>39300</v>
      </c>
      <c r="I28" s="63">
        <v>39300</v>
      </c>
      <c r="J28" s="63"/>
      <c r="K28" s="151"/>
      <c r="L28" s="63">
        <v>39300</v>
      </c>
      <c r="M28" s="151"/>
      <c r="N28" s="63"/>
      <c r="O28" s="63"/>
      <c r="P28" s="151"/>
      <c r="Q28" s="63"/>
      <c r="R28" s="63"/>
      <c r="S28" s="63"/>
      <c r="T28" s="63"/>
      <c r="U28" s="63"/>
      <c r="V28" s="63"/>
      <c r="W28" s="63"/>
    </row>
    <row r="29" ht="20.25" customHeight="1" spans="1:23">
      <c r="A29" s="151" t="str">
        <f t="shared" si="0"/>
        <v>       玉溪市工业和信息化局</v>
      </c>
      <c r="B29" s="151" t="s">
        <v>207</v>
      </c>
      <c r="C29" s="151" t="s">
        <v>208</v>
      </c>
      <c r="D29" s="151" t="s">
        <v>81</v>
      </c>
      <c r="E29" s="151" t="s">
        <v>160</v>
      </c>
      <c r="F29" s="151" t="s">
        <v>209</v>
      </c>
      <c r="G29" s="151" t="s">
        <v>210</v>
      </c>
      <c r="H29" s="155">
        <v>453600</v>
      </c>
      <c r="I29" s="63">
        <v>453600</v>
      </c>
      <c r="J29" s="63">
        <v>113400</v>
      </c>
      <c r="K29" s="151"/>
      <c r="L29" s="63">
        <v>340200</v>
      </c>
      <c r="M29" s="151"/>
      <c r="N29" s="63"/>
      <c r="O29" s="63"/>
      <c r="P29" s="151"/>
      <c r="Q29" s="63"/>
      <c r="R29" s="63"/>
      <c r="S29" s="63"/>
      <c r="T29" s="63"/>
      <c r="U29" s="63"/>
      <c r="V29" s="63"/>
      <c r="W29" s="63"/>
    </row>
    <row r="30" ht="20.25" customHeight="1" spans="1:23">
      <c r="A30" s="151" t="str">
        <f t="shared" si="0"/>
        <v>       玉溪市工业和信息化局</v>
      </c>
      <c r="B30" s="151" t="s">
        <v>211</v>
      </c>
      <c r="C30" s="151" t="s">
        <v>212</v>
      </c>
      <c r="D30" s="151" t="s">
        <v>81</v>
      </c>
      <c r="E30" s="151" t="s">
        <v>160</v>
      </c>
      <c r="F30" s="151" t="s">
        <v>213</v>
      </c>
      <c r="G30" s="151" t="s">
        <v>212</v>
      </c>
      <c r="H30" s="155">
        <v>103104.48</v>
      </c>
      <c r="I30" s="63">
        <v>103104.48</v>
      </c>
      <c r="J30" s="63"/>
      <c r="K30" s="151"/>
      <c r="L30" s="63">
        <v>103104.48</v>
      </c>
      <c r="M30" s="151"/>
      <c r="N30" s="63"/>
      <c r="O30" s="63"/>
      <c r="P30" s="151"/>
      <c r="Q30" s="63"/>
      <c r="R30" s="63"/>
      <c r="S30" s="63"/>
      <c r="T30" s="63"/>
      <c r="U30" s="63"/>
      <c r="V30" s="63"/>
      <c r="W30" s="63"/>
    </row>
    <row r="31" ht="20.25" customHeight="1" spans="1:23">
      <c r="A31" s="151" t="str">
        <f t="shared" si="0"/>
        <v>       玉溪市工业和信息化局</v>
      </c>
      <c r="B31" s="151" t="s">
        <v>211</v>
      </c>
      <c r="C31" s="151" t="s">
        <v>212</v>
      </c>
      <c r="D31" s="151" t="s">
        <v>83</v>
      </c>
      <c r="E31" s="151" t="s">
        <v>168</v>
      </c>
      <c r="F31" s="151" t="s">
        <v>213</v>
      </c>
      <c r="G31" s="151" t="s">
        <v>212</v>
      </c>
      <c r="H31" s="155">
        <v>40715.52</v>
      </c>
      <c r="I31" s="63">
        <v>40715.52</v>
      </c>
      <c r="J31" s="63"/>
      <c r="K31" s="151"/>
      <c r="L31" s="63">
        <v>40715.52</v>
      </c>
      <c r="M31" s="151"/>
      <c r="N31" s="63"/>
      <c r="O31" s="63"/>
      <c r="P31" s="151"/>
      <c r="Q31" s="63"/>
      <c r="R31" s="63"/>
      <c r="S31" s="63"/>
      <c r="T31" s="63"/>
      <c r="U31" s="63"/>
      <c r="V31" s="63"/>
      <c r="W31" s="63"/>
    </row>
    <row r="32" ht="20.25" customHeight="1" spans="1:23">
      <c r="A32" s="151" t="str">
        <f t="shared" si="0"/>
        <v>       玉溪市工业和信息化局</v>
      </c>
      <c r="B32" s="151" t="s">
        <v>214</v>
      </c>
      <c r="C32" s="151" t="s">
        <v>215</v>
      </c>
      <c r="D32" s="151" t="s">
        <v>81</v>
      </c>
      <c r="E32" s="151" t="s">
        <v>160</v>
      </c>
      <c r="F32" s="151" t="s">
        <v>216</v>
      </c>
      <c r="G32" s="151" t="s">
        <v>217</v>
      </c>
      <c r="H32" s="155">
        <v>183200</v>
      </c>
      <c r="I32" s="63">
        <v>183200</v>
      </c>
      <c r="J32" s="63"/>
      <c r="K32" s="151"/>
      <c r="L32" s="63">
        <v>183200</v>
      </c>
      <c r="M32" s="151"/>
      <c r="N32" s="63"/>
      <c r="O32" s="63"/>
      <c r="P32" s="151"/>
      <c r="Q32" s="63"/>
      <c r="R32" s="63"/>
      <c r="S32" s="63"/>
      <c r="T32" s="63"/>
      <c r="U32" s="63"/>
      <c r="V32" s="63"/>
      <c r="W32" s="63"/>
    </row>
    <row r="33" ht="20.25" customHeight="1" spans="1:23">
      <c r="A33" s="151" t="str">
        <f t="shared" si="0"/>
        <v>       玉溪市工业和信息化局</v>
      </c>
      <c r="B33" s="151" t="s">
        <v>214</v>
      </c>
      <c r="C33" s="151" t="s">
        <v>215</v>
      </c>
      <c r="D33" s="151" t="s">
        <v>81</v>
      </c>
      <c r="E33" s="151" t="s">
        <v>160</v>
      </c>
      <c r="F33" s="151" t="s">
        <v>218</v>
      </c>
      <c r="G33" s="151" t="s">
        <v>219</v>
      </c>
      <c r="H33" s="155">
        <v>50000</v>
      </c>
      <c r="I33" s="63">
        <v>50000</v>
      </c>
      <c r="J33" s="63"/>
      <c r="K33" s="151"/>
      <c r="L33" s="63">
        <v>50000</v>
      </c>
      <c r="M33" s="151"/>
      <c r="N33" s="63"/>
      <c r="O33" s="63"/>
      <c r="P33" s="151"/>
      <c r="Q33" s="63"/>
      <c r="R33" s="63"/>
      <c r="S33" s="63"/>
      <c r="T33" s="63"/>
      <c r="U33" s="63"/>
      <c r="V33" s="63"/>
      <c r="W33" s="63"/>
    </row>
    <row r="34" ht="20.25" customHeight="1" spans="1:23">
      <c r="A34" s="151" t="str">
        <f t="shared" si="0"/>
        <v>       玉溪市工业和信息化局</v>
      </c>
      <c r="B34" s="151" t="s">
        <v>214</v>
      </c>
      <c r="C34" s="151" t="s">
        <v>215</v>
      </c>
      <c r="D34" s="151" t="s">
        <v>81</v>
      </c>
      <c r="E34" s="151" t="s">
        <v>160</v>
      </c>
      <c r="F34" s="151" t="s">
        <v>220</v>
      </c>
      <c r="G34" s="151" t="s">
        <v>221</v>
      </c>
      <c r="H34" s="155">
        <v>110000</v>
      </c>
      <c r="I34" s="63">
        <v>110000</v>
      </c>
      <c r="J34" s="63"/>
      <c r="K34" s="151"/>
      <c r="L34" s="63">
        <v>110000</v>
      </c>
      <c r="M34" s="151"/>
      <c r="N34" s="63"/>
      <c r="O34" s="63"/>
      <c r="P34" s="151"/>
      <c r="Q34" s="63"/>
      <c r="R34" s="63"/>
      <c r="S34" s="63"/>
      <c r="T34" s="63"/>
      <c r="U34" s="63"/>
      <c r="V34" s="63"/>
      <c r="W34" s="63"/>
    </row>
    <row r="35" ht="20.25" customHeight="1" spans="1:23">
      <c r="A35" s="151" t="str">
        <f t="shared" si="0"/>
        <v>       玉溪市工业和信息化局</v>
      </c>
      <c r="B35" s="151" t="s">
        <v>214</v>
      </c>
      <c r="C35" s="151" t="s">
        <v>215</v>
      </c>
      <c r="D35" s="151" t="s">
        <v>81</v>
      </c>
      <c r="E35" s="151" t="s">
        <v>160</v>
      </c>
      <c r="F35" s="151" t="s">
        <v>222</v>
      </c>
      <c r="G35" s="151" t="s">
        <v>223</v>
      </c>
      <c r="H35" s="155">
        <v>33000</v>
      </c>
      <c r="I35" s="63">
        <v>33000</v>
      </c>
      <c r="J35" s="63"/>
      <c r="K35" s="151"/>
      <c r="L35" s="63">
        <v>33000</v>
      </c>
      <c r="M35" s="151"/>
      <c r="N35" s="63"/>
      <c r="O35" s="63"/>
      <c r="P35" s="151"/>
      <c r="Q35" s="63"/>
      <c r="R35" s="63"/>
      <c r="S35" s="63"/>
      <c r="T35" s="63"/>
      <c r="U35" s="63"/>
      <c r="V35" s="63"/>
      <c r="W35" s="63"/>
    </row>
    <row r="36" ht="20.25" customHeight="1" spans="1:23">
      <c r="A36" s="151" t="str">
        <f t="shared" si="0"/>
        <v>       玉溪市工业和信息化局</v>
      </c>
      <c r="B36" s="151" t="s">
        <v>214</v>
      </c>
      <c r="C36" s="151" t="s">
        <v>215</v>
      </c>
      <c r="D36" s="151" t="s">
        <v>81</v>
      </c>
      <c r="E36" s="151" t="s">
        <v>160</v>
      </c>
      <c r="F36" s="151" t="s">
        <v>224</v>
      </c>
      <c r="G36" s="151" t="s">
        <v>225</v>
      </c>
      <c r="H36" s="155">
        <v>85000</v>
      </c>
      <c r="I36" s="63">
        <v>85000</v>
      </c>
      <c r="J36" s="63"/>
      <c r="K36" s="151"/>
      <c r="L36" s="63">
        <v>85000</v>
      </c>
      <c r="M36" s="151"/>
      <c r="N36" s="63"/>
      <c r="O36" s="63"/>
      <c r="P36" s="151"/>
      <c r="Q36" s="63"/>
      <c r="R36" s="63"/>
      <c r="S36" s="63"/>
      <c r="T36" s="63"/>
      <c r="U36" s="63"/>
      <c r="V36" s="63"/>
      <c r="W36" s="63"/>
    </row>
    <row r="37" ht="20.25" customHeight="1" spans="1:23">
      <c r="A37" s="151" t="str">
        <f t="shared" si="0"/>
        <v>       玉溪市工业和信息化局</v>
      </c>
      <c r="B37" s="151" t="s">
        <v>214</v>
      </c>
      <c r="C37" s="151" t="s">
        <v>215</v>
      </c>
      <c r="D37" s="151" t="s">
        <v>81</v>
      </c>
      <c r="E37" s="151" t="s">
        <v>160</v>
      </c>
      <c r="F37" s="151" t="s">
        <v>209</v>
      </c>
      <c r="G37" s="151" t="s">
        <v>210</v>
      </c>
      <c r="H37" s="155">
        <v>45360</v>
      </c>
      <c r="I37" s="63">
        <v>45360</v>
      </c>
      <c r="J37" s="63"/>
      <c r="K37" s="151"/>
      <c r="L37" s="63">
        <v>45360</v>
      </c>
      <c r="M37" s="151"/>
      <c r="N37" s="63"/>
      <c r="O37" s="63"/>
      <c r="P37" s="151"/>
      <c r="Q37" s="63"/>
      <c r="R37" s="63"/>
      <c r="S37" s="63"/>
      <c r="T37" s="63"/>
      <c r="U37" s="63"/>
      <c r="V37" s="63"/>
      <c r="W37" s="63"/>
    </row>
    <row r="38" ht="20.25" customHeight="1" spans="1:23">
      <c r="A38" s="151" t="str">
        <f t="shared" si="0"/>
        <v>       玉溪市工业和信息化局</v>
      </c>
      <c r="B38" s="151" t="s">
        <v>214</v>
      </c>
      <c r="C38" s="151" t="s">
        <v>215</v>
      </c>
      <c r="D38" s="151" t="s">
        <v>81</v>
      </c>
      <c r="E38" s="151" t="s">
        <v>160</v>
      </c>
      <c r="F38" s="151" t="s">
        <v>226</v>
      </c>
      <c r="G38" s="151" t="s">
        <v>227</v>
      </c>
      <c r="H38" s="155">
        <v>5000</v>
      </c>
      <c r="I38" s="63">
        <v>5000</v>
      </c>
      <c r="J38" s="63"/>
      <c r="K38" s="151"/>
      <c r="L38" s="63">
        <v>5000</v>
      </c>
      <c r="M38" s="151"/>
      <c r="N38" s="63"/>
      <c r="O38" s="63"/>
      <c r="P38" s="151"/>
      <c r="Q38" s="63"/>
      <c r="R38" s="63"/>
      <c r="S38" s="63"/>
      <c r="T38" s="63"/>
      <c r="U38" s="63"/>
      <c r="V38" s="63"/>
      <c r="W38" s="63"/>
    </row>
    <row r="39" ht="20.25" customHeight="1" spans="1:23">
      <c r="A39" s="151" t="str">
        <f t="shared" si="0"/>
        <v>       玉溪市工业和信息化局</v>
      </c>
      <c r="B39" s="151" t="s">
        <v>214</v>
      </c>
      <c r="C39" s="151" t="s">
        <v>215</v>
      </c>
      <c r="D39" s="151" t="s">
        <v>81</v>
      </c>
      <c r="E39" s="151" t="s">
        <v>160</v>
      </c>
      <c r="F39" s="151" t="s">
        <v>228</v>
      </c>
      <c r="G39" s="151" t="s">
        <v>229</v>
      </c>
      <c r="H39" s="155">
        <v>153000</v>
      </c>
      <c r="I39" s="63">
        <v>153000</v>
      </c>
      <c r="J39" s="63"/>
      <c r="K39" s="151"/>
      <c r="L39" s="63">
        <v>153000</v>
      </c>
      <c r="M39" s="151"/>
      <c r="N39" s="63"/>
      <c r="O39" s="63"/>
      <c r="P39" s="151"/>
      <c r="Q39" s="63"/>
      <c r="R39" s="63"/>
      <c r="S39" s="63"/>
      <c r="T39" s="63"/>
      <c r="U39" s="63"/>
      <c r="V39" s="63"/>
      <c r="W39" s="63"/>
    </row>
    <row r="40" ht="20.25" customHeight="1" spans="1:23">
      <c r="A40" s="151" t="str">
        <f t="shared" si="0"/>
        <v>       玉溪市工业和信息化局</v>
      </c>
      <c r="B40" s="151" t="s">
        <v>214</v>
      </c>
      <c r="C40" s="151" t="s">
        <v>215</v>
      </c>
      <c r="D40" s="151" t="s">
        <v>83</v>
      </c>
      <c r="E40" s="151" t="s">
        <v>168</v>
      </c>
      <c r="F40" s="151" t="s">
        <v>216</v>
      </c>
      <c r="G40" s="151" t="s">
        <v>217</v>
      </c>
      <c r="H40" s="155">
        <v>56500</v>
      </c>
      <c r="I40" s="63">
        <v>56500</v>
      </c>
      <c r="J40" s="63"/>
      <c r="K40" s="151"/>
      <c r="L40" s="63">
        <v>56500</v>
      </c>
      <c r="M40" s="151"/>
      <c r="N40" s="63"/>
      <c r="O40" s="63"/>
      <c r="P40" s="151"/>
      <c r="Q40" s="63"/>
      <c r="R40" s="63"/>
      <c r="S40" s="63"/>
      <c r="T40" s="63"/>
      <c r="U40" s="63"/>
      <c r="V40" s="63"/>
      <c r="W40" s="63"/>
    </row>
    <row r="41" ht="20.25" customHeight="1" spans="1:23">
      <c r="A41" s="151" t="str">
        <f t="shared" si="0"/>
        <v>       玉溪市工业和信息化局</v>
      </c>
      <c r="B41" s="151" t="s">
        <v>214</v>
      </c>
      <c r="C41" s="151" t="s">
        <v>215</v>
      </c>
      <c r="D41" s="151" t="s">
        <v>83</v>
      </c>
      <c r="E41" s="151" t="s">
        <v>168</v>
      </c>
      <c r="F41" s="151" t="s">
        <v>224</v>
      </c>
      <c r="G41" s="151" t="s">
        <v>225</v>
      </c>
      <c r="H41" s="155">
        <v>50000</v>
      </c>
      <c r="I41" s="63">
        <v>50000</v>
      </c>
      <c r="J41" s="63"/>
      <c r="K41" s="151"/>
      <c r="L41" s="63">
        <v>50000</v>
      </c>
      <c r="M41" s="151"/>
      <c r="N41" s="63"/>
      <c r="O41" s="63"/>
      <c r="P41" s="151"/>
      <c r="Q41" s="63"/>
      <c r="R41" s="63"/>
      <c r="S41" s="63"/>
      <c r="T41" s="63"/>
      <c r="U41" s="63"/>
      <c r="V41" s="63"/>
      <c r="W41" s="63"/>
    </row>
    <row r="42" ht="20.25" customHeight="1" spans="1:23">
      <c r="A42" s="151" t="str">
        <f t="shared" si="0"/>
        <v>       玉溪市工业和信息化局</v>
      </c>
      <c r="B42" s="151" t="s">
        <v>214</v>
      </c>
      <c r="C42" s="151" t="s">
        <v>215</v>
      </c>
      <c r="D42" s="151" t="s">
        <v>83</v>
      </c>
      <c r="E42" s="151" t="s">
        <v>168</v>
      </c>
      <c r="F42" s="151" t="s">
        <v>228</v>
      </c>
      <c r="G42" s="151" t="s">
        <v>229</v>
      </c>
      <c r="H42" s="155">
        <v>43000</v>
      </c>
      <c r="I42" s="63">
        <v>43000</v>
      </c>
      <c r="J42" s="63"/>
      <c r="K42" s="151"/>
      <c r="L42" s="63">
        <v>43000</v>
      </c>
      <c r="M42" s="151"/>
      <c r="N42" s="63"/>
      <c r="O42" s="63"/>
      <c r="P42" s="151"/>
      <c r="Q42" s="63"/>
      <c r="R42" s="63"/>
      <c r="S42" s="63"/>
      <c r="T42" s="63"/>
      <c r="U42" s="63"/>
      <c r="V42" s="63"/>
      <c r="W42" s="63"/>
    </row>
    <row r="43" ht="20.25" customHeight="1" spans="1:23">
      <c r="A43" s="151" t="str">
        <f t="shared" si="0"/>
        <v>       玉溪市工业和信息化局</v>
      </c>
      <c r="B43" s="151" t="s">
        <v>214</v>
      </c>
      <c r="C43" s="151" t="s">
        <v>215</v>
      </c>
      <c r="D43" s="151" t="s">
        <v>89</v>
      </c>
      <c r="E43" s="151" t="s">
        <v>193</v>
      </c>
      <c r="F43" s="151" t="s">
        <v>228</v>
      </c>
      <c r="G43" s="151" t="s">
        <v>229</v>
      </c>
      <c r="H43" s="155">
        <v>72000</v>
      </c>
      <c r="I43" s="63">
        <v>72000</v>
      </c>
      <c r="J43" s="63"/>
      <c r="K43" s="151"/>
      <c r="L43" s="63">
        <v>72000</v>
      </c>
      <c r="M43" s="151"/>
      <c r="N43" s="63"/>
      <c r="O43" s="63"/>
      <c r="P43" s="151"/>
      <c r="Q43" s="63"/>
      <c r="R43" s="63"/>
      <c r="S43" s="63"/>
      <c r="T43" s="63"/>
      <c r="U43" s="63"/>
      <c r="V43" s="63"/>
      <c r="W43" s="63"/>
    </row>
    <row r="44" ht="20.25" customHeight="1" spans="1:23">
      <c r="A44" s="151" t="str">
        <f t="shared" si="0"/>
        <v>       玉溪市工业和信息化局</v>
      </c>
      <c r="B44" s="151" t="s">
        <v>214</v>
      </c>
      <c r="C44" s="151" t="s">
        <v>215</v>
      </c>
      <c r="D44" s="151" t="s">
        <v>90</v>
      </c>
      <c r="E44" s="151" t="s">
        <v>198</v>
      </c>
      <c r="F44" s="151" t="s">
        <v>228</v>
      </c>
      <c r="G44" s="151" t="s">
        <v>229</v>
      </c>
      <c r="H44" s="155">
        <v>2400</v>
      </c>
      <c r="I44" s="63">
        <v>2400</v>
      </c>
      <c r="J44" s="63"/>
      <c r="K44" s="151"/>
      <c r="L44" s="63">
        <v>2400</v>
      </c>
      <c r="M44" s="151"/>
      <c r="N44" s="63"/>
      <c r="O44" s="63"/>
      <c r="P44" s="151"/>
      <c r="Q44" s="63"/>
      <c r="R44" s="63"/>
      <c r="S44" s="63"/>
      <c r="T44" s="63"/>
      <c r="U44" s="63"/>
      <c r="V44" s="63"/>
      <c r="W44" s="63"/>
    </row>
    <row r="45" ht="20.25" customHeight="1" spans="1:23">
      <c r="A45" s="151" t="str">
        <f t="shared" si="0"/>
        <v>       玉溪市工业和信息化局</v>
      </c>
      <c r="B45" s="151" t="s">
        <v>230</v>
      </c>
      <c r="C45" s="151" t="s">
        <v>231</v>
      </c>
      <c r="D45" s="151" t="s">
        <v>83</v>
      </c>
      <c r="E45" s="151" t="s">
        <v>168</v>
      </c>
      <c r="F45" s="151" t="s">
        <v>169</v>
      </c>
      <c r="G45" s="151" t="s">
        <v>170</v>
      </c>
      <c r="H45" s="155">
        <v>642200</v>
      </c>
      <c r="I45" s="63">
        <v>642200</v>
      </c>
      <c r="J45" s="63">
        <v>160550</v>
      </c>
      <c r="K45" s="151"/>
      <c r="L45" s="63">
        <v>481650</v>
      </c>
      <c r="M45" s="151"/>
      <c r="N45" s="63"/>
      <c r="O45" s="63"/>
      <c r="P45" s="151"/>
      <c r="Q45" s="63"/>
      <c r="R45" s="63"/>
      <c r="S45" s="63"/>
      <c r="T45" s="63"/>
      <c r="U45" s="63"/>
      <c r="V45" s="63"/>
      <c r="W45" s="63"/>
    </row>
    <row r="46" ht="20.25" customHeight="1" spans="1:23">
      <c r="A46" s="151" t="str">
        <f t="shared" si="0"/>
        <v>       玉溪市工业和信息化局</v>
      </c>
      <c r="B46" s="151" t="s">
        <v>232</v>
      </c>
      <c r="C46" s="151" t="s">
        <v>233</v>
      </c>
      <c r="D46" s="151" t="s">
        <v>83</v>
      </c>
      <c r="E46" s="151" t="s">
        <v>168</v>
      </c>
      <c r="F46" s="151" t="s">
        <v>169</v>
      </c>
      <c r="G46" s="151" t="s">
        <v>170</v>
      </c>
      <c r="H46" s="155">
        <v>325000</v>
      </c>
      <c r="I46" s="63">
        <v>325000</v>
      </c>
      <c r="J46" s="63"/>
      <c r="K46" s="151"/>
      <c r="L46" s="63">
        <v>325000</v>
      </c>
      <c r="M46" s="151"/>
      <c r="N46" s="63"/>
      <c r="O46" s="63"/>
      <c r="P46" s="151"/>
      <c r="Q46" s="63"/>
      <c r="R46" s="63"/>
      <c r="S46" s="63"/>
      <c r="T46" s="63"/>
      <c r="U46" s="63"/>
      <c r="V46" s="63"/>
      <c r="W46" s="63"/>
    </row>
    <row r="47" ht="20.25" customHeight="1" spans="1:23">
      <c r="A47" s="151" t="str">
        <f t="shared" si="0"/>
        <v>       玉溪市工业和信息化局</v>
      </c>
      <c r="B47" s="151" t="s">
        <v>234</v>
      </c>
      <c r="C47" s="151" t="s">
        <v>235</v>
      </c>
      <c r="D47" s="151" t="s">
        <v>81</v>
      </c>
      <c r="E47" s="151" t="s">
        <v>160</v>
      </c>
      <c r="F47" s="151" t="s">
        <v>216</v>
      </c>
      <c r="G47" s="151" t="s">
        <v>217</v>
      </c>
      <c r="H47" s="155">
        <v>57790</v>
      </c>
      <c r="I47" s="63">
        <v>57790</v>
      </c>
      <c r="J47" s="63"/>
      <c r="K47" s="151"/>
      <c r="L47" s="63">
        <v>57790</v>
      </c>
      <c r="M47" s="151"/>
      <c r="N47" s="63"/>
      <c r="O47" s="63"/>
      <c r="P47" s="151"/>
      <c r="Q47" s="63"/>
      <c r="R47" s="63"/>
      <c r="S47" s="63"/>
      <c r="T47" s="63"/>
      <c r="U47" s="63"/>
      <c r="V47" s="63"/>
      <c r="W47" s="63"/>
    </row>
    <row r="48" ht="20.25" customHeight="1" spans="1:23">
      <c r="A48" s="151" t="str">
        <f t="shared" si="0"/>
        <v>       玉溪市工业和信息化局</v>
      </c>
      <c r="B48" s="151" t="s">
        <v>234</v>
      </c>
      <c r="C48" s="151" t="s">
        <v>235</v>
      </c>
      <c r="D48" s="151" t="s">
        <v>81</v>
      </c>
      <c r="E48" s="151" t="s">
        <v>160</v>
      </c>
      <c r="F48" s="151" t="s">
        <v>224</v>
      </c>
      <c r="G48" s="151" t="s">
        <v>225</v>
      </c>
      <c r="H48" s="155">
        <v>140000</v>
      </c>
      <c r="I48" s="63">
        <v>140000</v>
      </c>
      <c r="J48" s="63"/>
      <c r="K48" s="151"/>
      <c r="L48" s="63">
        <v>140000</v>
      </c>
      <c r="M48" s="151"/>
      <c r="N48" s="63"/>
      <c r="O48" s="63"/>
      <c r="P48" s="151"/>
      <c r="Q48" s="63"/>
      <c r="R48" s="63"/>
      <c r="S48" s="63"/>
      <c r="T48" s="63"/>
      <c r="U48" s="63"/>
      <c r="V48" s="63"/>
      <c r="W48" s="63"/>
    </row>
    <row r="49" ht="20.25" customHeight="1" spans="1:23">
      <c r="A49" s="151" t="str">
        <f t="shared" si="0"/>
        <v>       玉溪市工业和信息化局</v>
      </c>
      <c r="B49" s="151" t="s">
        <v>234</v>
      </c>
      <c r="C49" s="151" t="s">
        <v>235</v>
      </c>
      <c r="D49" s="151" t="s">
        <v>81</v>
      </c>
      <c r="E49" s="151" t="s">
        <v>160</v>
      </c>
      <c r="F49" s="151" t="s">
        <v>236</v>
      </c>
      <c r="G49" s="151" t="s">
        <v>237</v>
      </c>
      <c r="H49" s="155">
        <v>250000</v>
      </c>
      <c r="I49" s="63">
        <v>250000</v>
      </c>
      <c r="J49" s="63"/>
      <c r="K49" s="151"/>
      <c r="L49" s="63">
        <v>250000</v>
      </c>
      <c r="M49" s="151"/>
      <c r="N49" s="63"/>
      <c r="O49" s="63"/>
      <c r="P49" s="151"/>
      <c r="Q49" s="63"/>
      <c r="R49" s="63"/>
      <c r="S49" s="63"/>
      <c r="T49" s="63"/>
      <c r="U49" s="63"/>
      <c r="V49" s="63"/>
      <c r="W49" s="63"/>
    </row>
    <row r="50" ht="20.25" customHeight="1" spans="1:23">
      <c r="A50" s="151" t="str">
        <f t="shared" si="0"/>
        <v>       玉溪市工业和信息化局</v>
      </c>
      <c r="B50" s="151" t="s">
        <v>234</v>
      </c>
      <c r="C50" s="151" t="s">
        <v>235</v>
      </c>
      <c r="D50" s="151" t="s">
        <v>81</v>
      </c>
      <c r="E50" s="151" t="s">
        <v>160</v>
      </c>
      <c r="F50" s="151" t="s">
        <v>238</v>
      </c>
      <c r="G50" s="151" t="s">
        <v>239</v>
      </c>
      <c r="H50" s="155">
        <v>50000</v>
      </c>
      <c r="I50" s="63">
        <v>50000</v>
      </c>
      <c r="J50" s="63"/>
      <c r="K50" s="151"/>
      <c r="L50" s="63">
        <v>50000</v>
      </c>
      <c r="M50" s="151"/>
      <c r="N50" s="63"/>
      <c r="O50" s="63"/>
      <c r="P50" s="151"/>
      <c r="Q50" s="63"/>
      <c r="R50" s="63"/>
      <c r="S50" s="63"/>
      <c r="T50" s="63"/>
      <c r="U50" s="63"/>
      <c r="V50" s="63"/>
      <c r="W50" s="63"/>
    </row>
    <row r="51" ht="20.25" customHeight="1" spans="1:23">
      <c r="A51" s="151" t="str">
        <f t="shared" si="0"/>
        <v>       玉溪市工业和信息化局</v>
      </c>
      <c r="B51" s="151" t="s">
        <v>234</v>
      </c>
      <c r="C51" s="151" t="s">
        <v>235</v>
      </c>
      <c r="D51" s="151" t="s">
        <v>81</v>
      </c>
      <c r="E51" s="151" t="s">
        <v>160</v>
      </c>
      <c r="F51" s="151" t="s">
        <v>240</v>
      </c>
      <c r="G51" s="151" t="s">
        <v>241</v>
      </c>
      <c r="H51" s="155">
        <v>50000</v>
      </c>
      <c r="I51" s="63">
        <v>50000</v>
      </c>
      <c r="J51" s="63"/>
      <c r="K51" s="151"/>
      <c r="L51" s="63">
        <v>50000</v>
      </c>
      <c r="M51" s="151"/>
      <c r="N51" s="63"/>
      <c r="O51" s="63"/>
      <c r="P51" s="151"/>
      <c r="Q51" s="63"/>
      <c r="R51" s="63"/>
      <c r="S51" s="63"/>
      <c r="T51" s="63"/>
      <c r="U51" s="63"/>
      <c r="V51" s="63"/>
      <c r="W51" s="63"/>
    </row>
    <row r="52" ht="20.25" customHeight="1" spans="1:23">
      <c r="A52" s="151" t="str">
        <f t="shared" si="0"/>
        <v>       玉溪市工业和信息化局</v>
      </c>
      <c r="B52" s="151" t="s">
        <v>234</v>
      </c>
      <c r="C52" s="151" t="s">
        <v>235</v>
      </c>
      <c r="D52" s="151" t="s">
        <v>81</v>
      </c>
      <c r="E52" s="151" t="s">
        <v>160</v>
      </c>
      <c r="F52" s="151" t="s">
        <v>242</v>
      </c>
      <c r="G52" s="151" t="s">
        <v>243</v>
      </c>
      <c r="H52" s="155">
        <v>85000</v>
      </c>
      <c r="I52" s="63">
        <v>85000</v>
      </c>
      <c r="J52" s="63"/>
      <c r="K52" s="151"/>
      <c r="L52" s="63">
        <v>85000</v>
      </c>
      <c r="M52" s="151"/>
      <c r="N52" s="63"/>
      <c r="O52" s="63"/>
      <c r="P52" s="151"/>
      <c r="Q52" s="63"/>
      <c r="R52" s="63"/>
      <c r="S52" s="63"/>
      <c r="T52" s="63"/>
      <c r="U52" s="63"/>
      <c r="V52" s="63"/>
      <c r="W52" s="63"/>
    </row>
    <row r="53" ht="20.25" customHeight="1" spans="1:23">
      <c r="A53" s="151" t="str">
        <f t="shared" si="0"/>
        <v>       玉溪市工业和信息化局</v>
      </c>
      <c r="B53" s="151" t="s">
        <v>234</v>
      </c>
      <c r="C53" s="151" t="s">
        <v>235</v>
      </c>
      <c r="D53" s="151" t="s">
        <v>81</v>
      </c>
      <c r="E53" s="151" t="s">
        <v>160</v>
      </c>
      <c r="F53" s="151" t="s">
        <v>244</v>
      </c>
      <c r="G53" s="151" t="s">
        <v>245</v>
      </c>
      <c r="H53" s="155">
        <v>240000</v>
      </c>
      <c r="I53" s="63">
        <v>240000</v>
      </c>
      <c r="J53" s="63"/>
      <c r="K53" s="151"/>
      <c r="L53" s="63">
        <v>240000</v>
      </c>
      <c r="M53" s="151"/>
      <c r="N53" s="63"/>
      <c r="O53" s="63"/>
      <c r="P53" s="151"/>
      <c r="Q53" s="63"/>
      <c r="R53" s="63"/>
      <c r="S53" s="63"/>
      <c r="T53" s="63"/>
      <c r="U53" s="63"/>
      <c r="V53" s="63"/>
      <c r="W53" s="63"/>
    </row>
    <row r="54" ht="20.25" customHeight="1" spans="1:23">
      <c r="A54" s="151" t="str">
        <f t="shared" si="0"/>
        <v>       玉溪市工业和信息化局</v>
      </c>
      <c r="B54" s="151" t="s">
        <v>234</v>
      </c>
      <c r="C54" s="151" t="s">
        <v>235</v>
      </c>
      <c r="D54" s="151" t="s">
        <v>81</v>
      </c>
      <c r="E54" s="151" t="s">
        <v>160</v>
      </c>
      <c r="F54" s="151" t="s">
        <v>209</v>
      </c>
      <c r="G54" s="151" t="s">
        <v>210</v>
      </c>
      <c r="H54" s="155">
        <v>182000</v>
      </c>
      <c r="I54" s="63">
        <v>182000</v>
      </c>
      <c r="J54" s="63"/>
      <c r="K54" s="151"/>
      <c r="L54" s="63">
        <v>182000</v>
      </c>
      <c r="M54" s="151"/>
      <c r="N54" s="63"/>
      <c r="O54" s="63"/>
      <c r="P54" s="151"/>
      <c r="Q54" s="63"/>
      <c r="R54" s="63"/>
      <c r="S54" s="63"/>
      <c r="T54" s="63"/>
      <c r="U54" s="63"/>
      <c r="V54" s="63"/>
      <c r="W54" s="63"/>
    </row>
    <row r="55" ht="20.25" customHeight="1" spans="1:23">
      <c r="A55" s="151" t="str">
        <f t="shared" si="0"/>
        <v>       玉溪市工业和信息化局</v>
      </c>
      <c r="B55" s="151" t="s">
        <v>234</v>
      </c>
      <c r="C55" s="151" t="s">
        <v>235</v>
      </c>
      <c r="D55" s="151" t="s">
        <v>81</v>
      </c>
      <c r="E55" s="151" t="s">
        <v>160</v>
      </c>
      <c r="F55" s="151" t="s">
        <v>228</v>
      </c>
      <c r="G55" s="151" t="s">
        <v>229</v>
      </c>
      <c r="H55" s="155">
        <v>280000</v>
      </c>
      <c r="I55" s="63">
        <v>280000</v>
      </c>
      <c r="J55" s="63"/>
      <c r="K55" s="151"/>
      <c r="L55" s="63">
        <v>280000</v>
      </c>
      <c r="M55" s="151"/>
      <c r="N55" s="63"/>
      <c r="O55" s="63"/>
      <c r="P55" s="151"/>
      <c r="Q55" s="63"/>
      <c r="R55" s="63"/>
      <c r="S55" s="63"/>
      <c r="T55" s="63"/>
      <c r="U55" s="63"/>
      <c r="V55" s="63"/>
      <c r="W55" s="63"/>
    </row>
    <row r="56" ht="20.25" customHeight="1" spans="1:23">
      <c r="A56" s="151" t="str">
        <f t="shared" si="0"/>
        <v>       玉溪市工业和信息化局</v>
      </c>
      <c r="B56" s="151" t="s">
        <v>234</v>
      </c>
      <c r="C56" s="151" t="s">
        <v>235</v>
      </c>
      <c r="D56" s="151" t="s">
        <v>81</v>
      </c>
      <c r="E56" s="151" t="s">
        <v>160</v>
      </c>
      <c r="F56" s="151" t="s">
        <v>246</v>
      </c>
      <c r="G56" s="151" t="s">
        <v>247</v>
      </c>
      <c r="H56" s="155">
        <v>5300</v>
      </c>
      <c r="I56" s="63">
        <v>5300</v>
      </c>
      <c r="J56" s="63"/>
      <c r="K56" s="151"/>
      <c r="L56" s="63">
        <v>5300</v>
      </c>
      <c r="M56" s="151"/>
      <c r="N56" s="63"/>
      <c r="O56" s="63"/>
      <c r="P56" s="151"/>
      <c r="Q56" s="63"/>
      <c r="R56" s="63"/>
      <c r="S56" s="63"/>
      <c r="T56" s="63"/>
      <c r="U56" s="63"/>
      <c r="V56" s="63"/>
      <c r="W56" s="63"/>
    </row>
    <row r="57" ht="20.25" customHeight="1" spans="1:23">
      <c r="A57" s="151" t="str">
        <f t="shared" si="0"/>
        <v>       玉溪市工业和信息化局</v>
      </c>
      <c r="B57" s="151" t="s">
        <v>248</v>
      </c>
      <c r="C57" s="151" t="s">
        <v>249</v>
      </c>
      <c r="D57" s="151" t="s">
        <v>81</v>
      </c>
      <c r="E57" s="151" t="s">
        <v>160</v>
      </c>
      <c r="F57" s="151" t="s">
        <v>244</v>
      </c>
      <c r="G57" s="151" t="s">
        <v>245</v>
      </c>
      <c r="H57" s="155">
        <v>318000</v>
      </c>
      <c r="I57" s="63">
        <v>318000</v>
      </c>
      <c r="J57" s="63"/>
      <c r="K57" s="151"/>
      <c r="L57" s="63">
        <v>318000</v>
      </c>
      <c r="M57" s="151"/>
      <c r="N57" s="63"/>
      <c r="O57" s="63"/>
      <c r="P57" s="151"/>
      <c r="Q57" s="63"/>
      <c r="R57" s="63"/>
      <c r="S57" s="63"/>
      <c r="T57" s="63"/>
      <c r="U57" s="63"/>
      <c r="V57" s="63"/>
      <c r="W57" s="63"/>
    </row>
    <row r="58" ht="20.25" customHeight="1" spans="1:23">
      <c r="A58" s="151" t="str">
        <f t="shared" si="0"/>
        <v>       玉溪市工业和信息化局</v>
      </c>
      <c r="B58" s="151" t="s">
        <v>250</v>
      </c>
      <c r="C58" s="151" t="s">
        <v>251</v>
      </c>
      <c r="D58" s="151" t="s">
        <v>81</v>
      </c>
      <c r="E58" s="151" t="s">
        <v>160</v>
      </c>
      <c r="F58" s="151" t="s">
        <v>205</v>
      </c>
      <c r="G58" s="151" t="s">
        <v>206</v>
      </c>
      <c r="H58" s="155">
        <v>40000</v>
      </c>
      <c r="I58" s="63">
        <v>40000</v>
      </c>
      <c r="J58" s="63"/>
      <c r="K58" s="151"/>
      <c r="L58" s="63">
        <v>40000</v>
      </c>
      <c r="M58" s="151"/>
      <c r="N58" s="63"/>
      <c r="O58" s="63"/>
      <c r="P58" s="151"/>
      <c r="Q58" s="63"/>
      <c r="R58" s="63"/>
      <c r="S58" s="63"/>
      <c r="T58" s="63"/>
      <c r="U58" s="63"/>
      <c r="V58" s="63"/>
      <c r="W58" s="63"/>
    </row>
    <row r="59" ht="20.25" customHeight="1" spans="1:23">
      <c r="A59" s="151" t="str">
        <f t="shared" si="0"/>
        <v>       玉溪市工业和信息化局</v>
      </c>
      <c r="B59" s="151" t="s">
        <v>252</v>
      </c>
      <c r="C59" s="151" t="s">
        <v>253</v>
      </c>
      <c r="D59" s="151" t="s">
        <v>81</v>
      </c>
      <c r="E59" s="151" t="s">
        <v>160</v>
      </c>
      <c r="F59" s="151" t="s">
        <v>254</v>
      </c>
      <c r="G59" s="151" t="s">
        <v>135</v>
      </c>
      <c r="H59" s="155">
        <v>87000</v>
      </c>
      <c r="I59" s="63">
        <v>87000</v>
      </c>
      <c r="J59" s="63"/>
      <c r="K59" s="151"/>
      <c r="L59" s="63">
        <v>87000</v>
      </c>
      <c r="M59" s="151"/>
      <c r="N59" s="63"/>
      <c r="O59" s="63"/>
      <c r="P59" s="151"/>
      <c r="Q59" s="63"/>
      <c r="R59" s="63"/>
      <c r="S59" s="63"/>
      <c r="T59" s="63"/>
      <c r="U59" s="63"/>
      <c r="V59" s="63"/>
      <c r="W59" s="63"/>
    </row>
    <row r="60" ht="20.25" customHeight="1" spans="1:23">
      <c r="A60" s="151" t="str">
        <f t="shared" si="0"/>
        <v>       玉溪市工业和信息化局</v>
      </c>
      <c r="B60" s="151" t="s">
        <v>255</v>
      </c>
      <c r="C60" s="151" t="s">
        <v>256</v>
      </c>
      <c r="D60" s="151" t="s">
        <v>81</v>
      </c>
      <c r="E60" s="151" t="s">
        <v>160</v>
      </c>
      <c r="F60" s="151" t="s">
        <v>201</v>
      </c>
      <c r="G60" s="151" t="s">
        <v>202</v>
      </c>
      <c r="H60" s="155">
        <v>201311</v>
      </c>
      <c r="I60" s="63">
        <v>201311</v>
      </c>
      <c r="J60" s="63"/>
      <c r="K60" s="151"/>
      <c r="L60" s="63">
        <v>201311</v>
      </c>
      <c r="M60" s="151"/>
      <c r="N60" s="63"/>
      <c r="O60" s="63"/>
      <c r="P60" s="151"/>
      <c r="Q60" s="63"/>
      <c r="R60" s="63"/>
      <c r="S60" s="63"/>
      <c r="T60" s="63"/>
      <c r="U60" s="63"/>
      <c r="V60" s="63"/>
      <c r="W60" s="63"/>
    </row>
    <row r="61" ht="20.25" customHeight="1" spans="1:23">
      <c r="A61" s="151" t="str">
        <f t="shared" si="0"/>
        <v>       玉溪市工业和信息化局</v>
      </c>
      <c r="B61" s="151" t="s">
        <v>257</v>
      </c>
      <c r="C61" s="151" t="s">
        <v>258</v>
      </c>
      <c r="D61" s="151" t="s">
        <v>90</v>
      </c>
      <c r="E61" s="151" t="s">
        <v>198</v>
      </c>
      <c r="F61" s="151" t="s">
        <v>196</v>
      </c>
      <c r="G61" s="151" t="s">
        <v>197</v>
      </c>
      <c r="H61" s="155">
        <v>79200</v>
      </c>
      <c r="I61" s="63">
        <v>79200</v>
      </c>
      <c r="J61" s="63">
        <v>15840</v>
      </c>
      <c r="K61" s="151"/>
      <c r="L61" s="63">
        <v>63360</v>
      </c>
      <c r="M61" s="151"/>
      <c r="N61" s="63"/>
      <c r="O61" s="63"/>
      <c r="P61" s="151"/>
      <c r="Q61" s="63"/>
      <c r="R61" s="63"/>
      <c r="S61" s="63"/>
      <c r="T61" s="63"/>
      <c r="U61" s="63"/>
      <c r="V61" s="63"/>
      <c r="W61" s="63"/>
    </row>
    <row r="62" ht="20.25" customHeight="1" spans="1:23">
      <c r="A62" s="151" t="str">
        <f t="shared" si="0"/>
        <v>       玉溪市工业和信息化局</v>
      </c>
      <c r="B62" s="151" t="s">
        <v>259</v>
      </c>
      <c r="C62" s="151" t="s">
        <v>260</v>
      </c>
      <c r="D62" s="151" t="s">
        <v>82</v>
      </c>
      <c r="E62" s="151" t="s">
        <v>261</v>
      </c>
      <c r="F62" s="151" t="s">
        <v>262</v>
      </c>
      <c r="G62" s="151" t="s">
        <v>200</v>
      </c>
      <c r="H62" s="155">
        <v>336000</v>
      </c>
      <c r="I62" s="63">
        <v>336000</v>
      </c>
      <c r="J62" s="63"/>
      <c r="K62" s="151"/>
      <c r="L62" s="63">
        <v>336000</v>
      </c>
      <c r="M62" s="151"/>
      <c r="N62" s="63"/>
      <c r="O62" s="63"/>
      <c r="P62" s="151"/>
      <c r="Q62" s="63"/>
      <c r="R62" s="63"/>
      <c r="S62" s="63"/>
      <c r="T62" s="63"/>
      <c r="U62" s="63"/>
      <c r="V62" s="63"/>
      <c r="W62" s="63"/>
    </row>
    <row r="63" ht="20.25" customHeight="1" spans="1:23">
      <c r="A63" s="151" t="str">
        <f t="shared" si="0"/>
        <v>       玉溪市工业和信息化局</v>
      </c>
      <c r="B63" s="151" t="s">
        <v>263</v>
      </c>
      <c r="C63" s="151" t="s">
        <v>264</v>
      </c>
      <c r="D63" s="151" t="s">
        <v>81</v>
      </c>
      <c r="E63" s="151" t="s">
        <v>160</v>
      </c>
      <c r="F63" s="151" t="s">
        <v>265</v>
      </c>
      <c r="G63" s="151" t="s">
        <v>264</v>
      </c>
      <c r="H63" s="155">
        <v>307300</v>
      </c>
      <c r="I63" s="63">
        <v>307300</v>
      </c>
      <c r="J63" s="63"/>
      <c r="K63" s="151"/>
      <c r="L63" s="63">
        <v>307300</v>
      </c>
      <c r="M63" s="151"/>
      <c r="N63" s="63"/>
      <c r="O63" s="63"/>
      <c r="P63" s="151"/>
      <c r="Q63" s="63"/>
      <c r="R63" s="63"/>
      <c r="S63" s="63"/>
      <c r="T63" s="63"/>
      <c r="U63" s="63"/>
      <c r="V63" s="63"/>
      <c r="W63" s="63"/>
    </row>
    <row r="64" ht="30" customHeight="1" spans="1:23">
      <c r="A64" s="151" t="str">
        <f t="shared" si="0"/>
        <v>       玉溪市工业和信息化局</v>
      </c>
      <c r="B64" s="151" t="s">
        <v>266</v>
      </c>
      <c r="C64" s="151" t="s">
        <v>267</v>
      </c>
      <c r="D64" s="151" t="s">
        <v>86</v>
      </c>
      <c r="E64" s="151" t="s">
        <v>268</v>
      </c>
      <c r="F64" s="151" t="s">
        <v>265</v>
      </c>
      <c r="G64" s="151" t="s">
        <v>264</v>
      </c>
      <c r="H64" s="155">
        <v>1959.03</v>
      </c>
      <c r="I64" s="63">
        <v>1959.03</v>
      </c>
      <c r="J64" s="63"/>
      <c r="K64" s="151"/>
      <c r="L64" s="63">
        <v>1959.03</v>
      </c>
      <c r="M64" s="151"/>
      <c r="N64" s="63"/>
      <c r="O64" s="63"/>
      <c r="P64" s="151"/>
      <c r="Q64" s="63"/>
      <c r="R64" s="63"/>
      <c r="S64" s="63"/>
      <c r="T64" s="63"/>
      <c r="U64" s="63"/>
      <c r="V64" s="63"/>
      <c r="W64" s="63"/>
    </row>
    <row r="65" ht="30" customHeight="1" spans="1:23">
      <c r="A65" s="151" t="str">
        <f t="shared" si="0"/>
        <v>       玉溪市工业和信息化局</v>
      </c>
      <c r="B65" s="151" t="s">
        <v>266</v>
      </c>
      <c r="C65" s="151" t="s">
        <v>267</v>
      </c>
      <c r="D65" s="151" t="s">
        <v>86</v>
      </c>
      <c r="E65" s="151" t="s">
        <v>268</v>
      </c>
      <c r="F65" s="151" t="s">
        <v>269</v>
      </c>
      <c r="G65" s="151" t="s">
        <v>270</v>
      </c>
      <c r="H65" s="155">
        <v>19610.88</v>
      </c>
      <c r="I65" s="63">
        <v>19610.88</v>
      </c>
      <c r="J65" s="63"/>
      <c r="K65" s="151"/>
      <c r="L65" s="63">
        <v>19610.88</v>
      </c>
      <c r="M65" s="151"/>
      <c r="N65" s="63"/>
      <c r="O65" s="63"/>
      <c r="P65" s="151"/>
      <c r="Q65" s="63"/>
      <c r="R65" s="63"/>
      <c r="S65" s="63"/>
      <c r="T65" s="63"/>
      <c r="U65" s="63"/>
      <c r="V65" s="63"/>
      <c r="W65" s="63"/>
    </row>
    <row r="66" ht="30" customHeight="1" spans="1:23">
      <c r="A66" s="151" t="str">
        <f t="shared" si="0"/>
        <v>       玉溪市工业和信息化局</v>
      </c>
      <c r="B66" s="151" t="s">
        <v>271</v>
      </c>
      <c r="C66" s="151" t="s">
        <v>272</v>
      </c>
      <c r="D66" s="151" t="s">
        <v>94</v>
      </c>
      <c r="E66" s="151" t="s">
        <v>273</v>
      </c>
      <c r="F66" s="151" t="s">
        <v>196</v>
      </c>
      <c r="G66" s="151" t="s">
        <v>197</v>
      </c>
      <c r="H66" s="155">
        <v>110700</v>
      </c>
      <c r="I66" s="63">
        <v>110700</v>
      </c>
      <c r="J66" s="63"/>
      <c r="K66" s="151"/>
      <c r="L66" s="63">
        <v>110700</v>
      </c>
      <c r="M66" s="151"/>
      <c r="N66" s="63"/>
      <c r="O66" s="63"/>
      <c r="P66" s="151"/>
      <c r="Q66" s="63"/>
      <c r="R66" s="63"/>
      <c r="S66" s="63"/>
      <c r="T66" s="63"/>
      <c r="U66" s="63"/>
      <c r="V66" s="63"/>
      <c r="W66" s="63"/>
    </row>
    <row r="67" ht="20.25" customHeight="1" spans="1:23">
      <c r="A67" s="151" t="str">
        <f t="shared" si="0"/>
        <v>       玉溪市工业和信息化局</v>
      </c>
      <c r="B67" s="151" t="s">
        <v>274</v>
      </c>
      <c r="C67" s="151" t="s">
        <v>275</v>
      </c>
      <c r="D67" s="151" t="s">
        <v>92</v>
      </c>
      <c r="E67" s="151" t="s">
        <v>276</v>
      </c>
      <c r="F67" s="151" t="s">
        <v>277</v>
      </c>
      <c r="G67" s="151" t="s">
        <v>278</v>
      </c>
      <c r="H67" s="155">
        <v>600000</v>
      </c>
      <c r="I67" s="63">
        <v>600000</v>
      </c>
      <c r="J67" s="63"/>
      <c r="K67" s="151"/>
      <c r="L67" s="63">
        <v>600000</v>
      </c>
      <c r="M67" s="151"/>
      <c r="N67" s="63"/>
      <c r="O67" s="63"/>
      <c r="P67" s="151"/>
      <c r="Q67" s="63"/>
      <c r="R67" s="63"/>
      <c r="S67" s="63"/>
      <c r="T67" s="63"/>
      <c r="U67" s="63"/>
      <c r="V67" s="63"/>
      <c r="W67" s="63"/>
    </row>
    <row r="68" ht="20.25" customHeight="1" spans="1:23">
      <c r="A68" s="151" t="str">
        <f t="shared" si="0"/>
        <v>       玉溪市工业和信息化局</v>
      </c>
      <c r="B68" s="151" t="s">
        <v>279</v>
      </c>
      <c r="C68" s="151" t="s">
        <v>280</v>
      </c>
      <c r="D68" s="151" t="s">
        <v>105</v>
      </c>
      <c r="E68" s="151" t="s">
        <v>281</v>
      </c>
      <c r="F68" s="151" t="s">
        <v>240</v>
      </c>
      <c r="G68" s="151" t="s">
        <v>241</v>
      </c>
      <c r="H68" s="155">
        <v>200000</v>
      </c>
      <c r="I68" s="63">
        <v>200000</v>
      </c>
      <c r="J68" s="63"/>
      <c r="K68" s="151"/>
      <c r="L68" s="63">
        <v>200000</v>
      </c>
      <c r="M68" s="151"/>
      <c r="N68" s="63"/>
      <c r="O68" s="63"/>
      <c r="P68" s="151"/>
      <c r="Q68" s="63"/>
      <c r="R68" s="63"/>
      <c r="S68" s="63"/>
      <c r="T68" s="63"/>
      <c r="U68" s="63"/>
      <c r="V68" s="63"/>
      <c r="W68" s="63"/>
    </row>
    <row r="69" ht="20.25" customHeight="1" spans="1:23">
      <c r="A69" s="151" t="str">
        <f t="shared" si="0"/>
        <v>       玉溪市工业和信息化局</v>
      </c>
      <c r="B69" s="151" t="s">
        <v>282</v>
      </c>
      <c r="C69" s="151" t="s">
        <v>283</v>
      </c>
      <c r="D69" s="151" t="s">
        <v>105</v>
      </c>
      <c r="E69" s="151" t="s">
        <v>281</v>
      </c>
      <c r="F69" s="151" t="s">
        <v>216</v>
      </c>
      <c r="G69" s="151" t="s">
        <v>217</v>
      </c>
      <c r="H69" s="155">
        <v>20000</v>
      </c>
      <c r="I69" s="63">
        <v>20000</v>
      </c>
      <c r="J69" s="63"/>
      <c r="K69" s="151"/>
      <c r="L69" s="63">
        <v>20000</v>
      </c>
      <c r="M69" s="151"/>
      <c r="N69" s="63"/>
      <c r="O69" s="63"/>
      <c r="P69" s="151"/>
      <c r="Q69" s="63"/>
      <c r="R69" s="63"/>
      <c r="S69" s="63"/>
      <c r="T69" s="63"/>
      <c r="U69" s="63"/>
      <c r="V69" s="63"/>
      <c r="W69" s="63"/>
    </row>
    <row r="70" ht="20.25" customHeight="1" spans="1:23">
      <c r="A70" s="151" t="str">
        <f t="shared" si="0"/>
        <v>       玉溪市工业和信息化局</v>
      </c>
      <c r="B70" s="151" t="s">
        <v>282</v>
      </c>
      <c r="C70" s="151" t="s">
        <v>283</v>
      </c>
      <c r="D70" s="151" t="s">
        <v>105</v>
      </c>
      <c r="E70" s="151" t="s">
        <v>281</v>
      </c>
      <c r="F70" s="151" t="s">
        <v>224</v>
      </c>
      <c r="G70" s="151" t="s">
        <v>225</v>
      </c>
      <c r="H70" s="155">
        <v>40000</v>
      </c>
      <c r="I70" s="63">
        <v>40000</v>
      </c>
      <c r="J70" s="63"/>
      <c r="K70" s="151"/>
      <c r="L70" s="63">
        <v>40000</v>
      </c>
      <c r="M70" s="151"/>
      <c r="N70" s="63"/>
      <c r="O70" s="63"/>
      <c r="P70" s="151"/>
      <c r="Q70" s="63"/>
      <c r="R70" s="63"/>
      <c r="S70" s="63"/>
      <c r="T70" s="63"/>
      <c r="U70" s="63"/>
      <c r="V70" s="63"/>
      <c r="W70" s="63"/>
    </row>
    <row r="71" ht="20.25" customHeight="1" spans="1:23">
      <c r="A71" s="151" t="str">
        <f t="shared" si="0"/>
        <v>       玉溪市工业和信息化局</v>
      </c>
      <c r="B71" s="151" t="s">
        <v>282</v>
      </c>
      <c r="C71" s="151" t="s">
        <v>283</v>
      </c>
      <c r="D71" s="151" t="s">
        <v>105</v>
      </c>
      <c r="E71" s="151" t="s">
        <v>281</v>
      </c>
      <c r="F71" s="151" t="s">
        <v>209</v>
      </c>
      <c r="G71" s="151" t="s">
        <v>210</v>
      </c>
      <c r="H71" s="155">
        <v>40000</v>
      </c>
      <c r="I71" s="63">
        <v>40000</v>
      </c>
      <c r="J71" s="63"/>
      <c r="K71" s="151"/>
      <c r="L71" s="63">
        <v>40000</v>
      </c>
      <c r="M71" s="151"/>
      <c r="N71" s="63"/>
      <c r="O71" s="63"/>
      <c r="P71" s="151"/>
      <c r="Q71" s="63"/>
      <c r="R71" s="63"/>
      <c r="S71" s="63"/>
      <c r="T71" s="63"/>
      <c r="U71" s="63"/>
      <c r="V71" s="63"/>
      <c r="W71" s="63"/>
    </row>
    <row r="72" ht="20.25" customHeight="1" spans="1:23">
      <c r="A72" s="153" t="s">
        <v>31</v>
      </c>
      <c r="B72" s="153"/>
      <c r="C72" s="153"/>
      <c r="D72" s="153"/>
      <c r="E72" s="153"/>
      <c r="F72" s="153"/>
      <c r="G72" s="153"/>
      <c r="H72" s="63">
        <v>21703987.68</v>
      </c>
      <c r="I72" s="63">
        <v>21703987.68</v>
      </c>
      <c r="J72" s="63">
        <v>4034018.2</v>
      </c>
      <c r="K72" s="63"/>
      <c r="L72" s="63">
        <v>17669969.48</v>
      </c>
      <c r="M72" s="63"/>
      <c r="N72" s="63"/>
      <c r="O72" s="63"/>
      <c r="P72" s="63"/>
      <c r="Q72" s="63"/>
      <c r="R72" s="63"/>
      <c r="S72" s="63"/>
      <c r="T72" s="63"/>
      <c r="U72" s="63"/>
      <c r="V72" s="63"/>
      <c r="W72" s="63"/>
    </row>
  </sheetData>
  <mergeCells count="17">
    <mergeCell ref="A1:W1"/>
    <mergeCell ref="A2:W2"/>
    <mergeCell ref="A3:V3"/>
    <mergeCell ref="H4:W4"/>
    <mergeCell ref="I5:M5"/>
    <mergeCell ref="N5:P5"/>
    <mergeCell ref="R5:W5"/>
    <mergeCell ref="A72:G72"/>
    <mergeCell ref="A4:A6"/>
    <mergeCell ref="B4:B6"/>
    <mergeCell ref="C4:C6"/>
    <mergeCell ref="D4:D6"/>
    <mergeCell ref="E4:E6"/>
    <mergeCell ref="F4:F6"/>
    <mergeCell ref="G4:G6"/>
    <mergeCell ref="H5:H6"/>
    <mergeCell ref="Q5:Q6"/>
  </mergeCells>
  <pageMargins left="0.75" right="0.75" top="1" bottom="1" header="0.5" footer="0.5"/>
  <pageSetup paperSize="1" scale="38" fitToHeight="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5"/>
  <sheetViews>
    <sheetView showZeros="0" workbookViewId="0">
      <selection activeCell="N30" sqref="N30"/>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4" width="14.175" customWidth="1"/>
    <col min="15" max="15" width="9.875" customWidth="1"/>
    <col min="16" max="16" width="8.75" customWidth="1"/>
    <col min="17" max="17" width="7.375" customWidth="1"/>
    <col min="18" max="23" width="11.75" customWidth="1"/>
  </cols>
  <sheetData>
    <row r="1" ht="13.5" customHeight="1" spans="2:23">
      <c r="B1" s="131"/>
      <c r="E1" s="143"/>
      <c r="F1" s="143"/>
      <c r="G1" s="143"/>
      <c r="H1" s="143"/>
      <c r="K1" s="131"/>
      <c r="N1" s="131"/>
      <c r="O1" s="131"/>
      <c r="P1" s="131"/>
      <c r="U1" s="148"/>
      <c r="W1" s="132" t="s">
        <v>284</v>
      </c>
    </row>
    <row r="2" ht="27.75" customHeight="1" spans="1:23">
      <c r="A2" s="32" t="s">
        <v>285</v>
      </c>
      <c r="B2" s="32"/>
      <c r="C2" s="32"/>
      <c r="D2" s="32"/>
      <c r="E2" s="32"/>
      <c r="F2" s="32"/>
      <c r="G2" s="32"/>
      <c r="H2" s="32"/>
      <c r="I2" s="32"/>
      <c r="J2" s="32"/>
      <c r="K2" s="32"/>
      <c r="L2" s="32"/>
      <c r="M2" s="32"/>
      <c r="N2" s="32"/>
      <c r="O2" s="32"/>
      <c r="P2" s="32"/>
      <c r="Q2" s="32"/>
      <c r="R2" s="32"/>
      <c r="S2" s="32"/>
      <c r="T2" s="32"/>
      <c r="U2" s="32"/>
      <c r="V2" s="32"/>
      <c r="W2" s="32"/>
    </row>
    <row r="3" ht="13.5" customHeight="1" spans="1:23">
      <c r="A3" s="5" t="s">
        <v>2</v>
      </c>
      <c r="B3" s="144" t="str">
        <f>"单位名称："&amp;"玉溪市工业和信息化局"</f>
        <v>单位名称：玉溪市工业和信息化局</v>
      </c>
      <c r="C3" s="144"/>
      <c r="D3" s="144"/>
      <c r="E3" s="144"/>
      <c r="F3" s="144"/>
      <c r="G3" s="144"/>
      <c r="H3" s="144"/>
      <c r="I3" s="144"/>
      <c r="J3" s="7"/>
      <c r="K3" s="7"/>
      <c r="L3" s="7"/>
      <c r="M3" s="7"/>
      <c r="N3" s="7"/>
      <c r="O3" s="7"/>
      <c r="P3" s="7"/>
      <c r="Q3" s="7"/>
      <c r="U3" s="148"/>
      <c r="W3" s="135" t="s">
        <v>3</v>
      </c>
    </row>
    <row r="4" ht="21.75" customHeight="1" spans="1:23">
      <c r="A4" s="9" t="s">
        <v>286</v>
      </c>
      <c r="B4" s="9" t="s">
        <v>140</v>
      </c>
      <c r="C4" s="9" t="s">
        <v>141</v>
      </c>
      <c r="D4" s="9" t="s">
        <v>287</v>
      </c>
      <c r="E4" s="10" t="s">
        <v>142</v>
      </c>
      <c r="F4" s="10" t="s">
        <v>143</v>
      </c>
      <c r="G4" s="10" t="s">
        <v>144</v>
      </c>
      <c r="H4" s="10" t="s">
        <v>145</v>
      </c>
      <c r="I4" s="20" t="s">
        <v>31</v>
      </c>
      <c r="J4" s="20" t="s">
        <v>288</v>
      </c>
      <c r="K4" s="20"/>
      <c r="L4" s="20"/>
      <c r="M4" s="20"/>
      <c r="N4" s="20" t="s">
        <v>147</v>
      </c>
      <c r="O4" s="20"/>
      <c r="P4" s="20"/>
      <c r="Q4" s="10" t="s">
        <v>37</v>
      </c>
      <c r="R4" s="11" t="s">
        <v>289</v>
      </c>
      <c r="S4" s="12"/>
      <c r="T4" s="12"/>
      <c r="U4" s="12"/>
      <c r="V4" s="12"/>
      <c r="W4" s="13"/>
    </row>
    <row r="5" ht="21.75" customHeight="1" spans="1:23">
      <c r="A5" s="14"/>
      <c r="B5" s="14"/>
      <c r="C5" s="14"/>
      <c r="D5" s="14"/>
      <c r="E5" s="15"/>
      <c r="F5" s="15"/>
      <c r="G5" s="15"/>
      <c r="H5" s="15"/>
      <c r="I5" s="20"/>
      <c r="J5" s="147" t="s">
        <v>34</v>
      </c>
      <c r="K5" s="147"/>
      <c r="L5" s="147" t="s">
        <v>35</v>
      </c>
      <c r="M5" s="147" t="s">
        <v>36</v>
      </c>
      <c r="N5" s="10" t="s">
        <v>34</v>
      </c>
      <c r="O5" s="10" t="s">
        <v>35</v>
      </c>
      <c r="P5" s="10" t="s">
        <v>36</v>
      </c>
      <c r="Q5" s="15"/>
      <c r="R5" s="10" t="s">
        <v>33</v>
      </c>
      <c r="S5" s="10" t="s">
        <v>40</v>
      </c>
      <c r="T5" s="10" t="s">
        <v>153</v>
      </c>
      <c r="U5" s="10" t="s">
        <v>42</v>
      </c>
      <c r="V5" s="10" t="s">
        <v>43</v>
      </c>
      <c r="W5" s="10" t="s">
        <v>44</v>
      </c>
    </row>
    <row r="6" ht="40.5" customHeight="1" spans="1:23">
      <c r="A6" s="17"/>
      <c r="B6" s="17"/>
      <c r="C6" s="17"/>
      <c r="D6" s="17"/>
      <c r="E6" s="18"/>
      <c r="F6" s="18"/>
      <c r="G6" s="18"/>
      <c r="H6" s="18"/>
      <c r="I6" s="20"/>
      <c r="J6" s="147" t="s">
        <v>33</v>
      </c>
      <c r="K6" s="147" t="s">
        <v>290</v>
      </c>
      <c r="L6" s="147"/>
      <c r="M6" s="147"/>
      <c r="N6" s="18"/>
      <c r="O6" s="18"/>
      <c r="P6" s="18"/>
      <c r="Q6" s="18"/>
      <c r="R6" s="18"/>
      <c r="S6" s="18"/>
      <c r="T6" s="18"/>
      <c r="U6" s="19"/>
      <c r="V6" s="18"/>
      <c r="W6" s="18"/>
    </row>
    <row r="7" ht="15" customHeight="1" spans="1:23">
      <c r="A7" s="145">
        <v>1</v>
      </c>
      <c r="B7" s="145">
        <v>2</v>
      </c>
      <c r="C7" s="145">
        <v>3</v>
      </c>
      <c r="D7" s="145">
        <v>4</v>
      </c>
      <c r="E7" s="145">
        <v>5</v>
      </c>
      <c r="F7" s="145">
        <v>6</v>
      </c>
      <c r="G7" s="145">
        <v>7</v>
      </c>
      <c r="H7" s="145">
        <v>8</v>
      </c>
      <c r="I7" s="145">
        <v>9</v>
      </c>
      <c r="J7" s="145">
        <v>10</v>
      </c>
      <c r="K7" s="145">
        <v>11</v>
      </c>
      <c r="L7" s="145">
        <v>12</v>
      </c>
      <c r="M7" s="145">
        <v>13</v>
      </c>
      <c r="N7" s="145">
        <v>14</v>
      </c>
      <c r="O7" s="145">
        <v>15</v>
      </c>
      <c r="P7" s="145">
        <v>16</v>
      </c>
      <c r="Q7" s="145">
        <v>17</v>
      </c>
      <c r="R7" s="145">
        <v>18</v>
      </c>
      <c r="S7" s="145">
        <v>19</v>
      </c>
      <c r="T7" s="145">
        <v>20</v>
      </c>
      <c r="U7" s="145">
        <v>21</v>
      </c>
      <c r="V7" s="145">
        <v>22</v>
      </c>
      <c r="W7" s="145">
        <v>23</v>
      </c>
    </row>
    <row r="8" ht="32.9" customHeight="1" spans="1:23">
      <c r="A8" s="26"/>
      <c r="B8" s="146"/>
      <c r="C8" s="26" t="s">
        <v>291</v>
      </c>
      <c r="D8" s="26"/>
      <c r="E8" s="26"/>
      <c r="F8" s="26"/>
      <c r="G8" s="26"/>
      <c r="H8" s="26"/>
      <c r="I8" s="45">
        <v>238700</v>
      </c>
      <c r="J8" s="45">
        <v>238700</v>
      </c>
      <c r="K8" s="45">
        <v>238700</v>
      </c>
      <c r="L8" s="45"/>
      <c r="M8" s="45"/>
      <c r="N8" s="45"/>
      <c r="O8" s="45"/>
      <c r="P8" s="45"/>
      <c r="Q8" s="45"/>
      <c r="R8" s="45"/>
      <c r="S8" s="45"/>
      <c r="T8" s="45"/>
      <c r="U8" s="45"/>
      <c r="V8" s="45"/>
      <c r="W8" s="45"/>
    </row>
    <row r="9" ht="32.9" customHeight="1" spans="1:23">
      <c r="A9" s="26" t="s">
        <v>292</v>
      </c>
      <c r="B9" s="146" t="s">
        <v>293</v>
      </c>
      <c r="C9" s="26" t="s">
        <v>291</v>
      </c>
      <c r="D9" s="26" t="s">
        <v>65</v>
      </c>
      <c r="E9" s="26" t="s">
        <v>108</v>
      </c>
      <c r="F9" s="26" t="s">
        <v>294</v>
      </c>
      <c r="G9" s="26" t="s">
        <v>244</v>
      </c>
      <c r="H9" s="26" t="s">
        <v>245</v>
      </c>
      <c r="I9" s="45">
        <v>238700</v>
      </c>
      <c r="J9" s="45">
        <v>238700</v>
      </c>
      <c r="K9" s="45">
        <v>238700</v>
      </c>
      <c r="L9" s="45"/>
      <c r="M9" s="45"/>
      <c r="N9" s="45"/>
      <c r="O9" s="45"/>
      <c r="P9" s="45"/>
      <c r="Q9" s="45"/>
      <c r="R9" s="45"/>
      <c r="S9" s="45"/>
      <c r="T9" s="45"/>
      <c r="U9" s="45"/>
      <c r="V9" s="45"/>
      <c r="W9" s="45"/>
    </row>
    <row r="10" ht="32.9" customHeight="1" spans="1:23">
      <c r="A10" s="26"/>
      <c r="B10" s="26"/>
      <c r="C10" s="26" t="s">
        <v>295</v>
      </c>
      <c r="D10" s="26"/>
      <c r="E10" s="26"/>
      <c r="F10" s="26"/>
      <c r="G10" s="26"/>
      <c r="H10" s="26"/>
      <c r="I10" s="45">
        <v>63400</v>
      </c>
      <c r="J10" s="45">
        <v>63400</v>
      </c>
      <c r="K10" s="45">
        <v>63400</v>
      </c>
      <c r="L10" s="45"/>
      <c r="M10" s="45"/>
      <c r="N10" s="45"/>
      <c r="O10" s="45"/>
      <c r="P10" s="45"/>
      <c r="Q10" s="45"/>
      <c r="R10" s="45"/>
      <c r="S10" s="45"/>
      <c r="T10" s="45"/>
      <c r="U10" s="45"/>
      <c r="V10" s="45"/>
      <c r="W10" s="45"/>
    </row>
    <row r="11" ht="32.9" customHeight="1" spans="1:23">
      <c r="A11" s="26" t="s">
        <v>292</v>
      </c>
      <c r="B11" s="146" t="s">
        <v>296</v>
      </c>
      <c r="C11" s="26" t="s">
        <v>295</v>
      </c>
      <c r="D11" s="26" t="s">
        <v>65</v>
      </c>
      <c r="E11" s="26" t="s">
        <v>105</v>
      </c>
      <c r="F11" s="26" t="s">
        <v>281</v>
      </c>
      <c r="G11" s="26" t="s">
        <v>238</v>
      </c>
      <c r="H11" s="26" t="s">
        <v>239</v>
      </c>
      <c r="I11" s="45">
        <v>20900</v>
      </c>
      <c r="J11" s="45">
        <v>20900</v>
      </c>
      <c r="K11" s="45">
        <v>20900</v>
      </c>
      <c r="L11" s="45"/>
      <c r="M11" s="45"/>
      <c r="N11" s="45"/>
      <c r="O11" s="45"/>
      <c r="P11" s="45"/>
      <c r="Q11" s="45"/>
      <c r="R11" s="45"/>
      <c r="S11" s="45"/>
      <c r="T11" s="45"/>
      <c r="U11" s="45"/>
      <c r="V11" s="45"/>
      <c r="W11" s="45"/>
    </row>
    <row r="12" ht="32.9" customHeight="1" spans="1:23">
      <c r="A12" s="26" t="s">
        <v>292</v>
      </c>
      <c r="B12" s="146" t="s">
        <v>296</v>
      </c>
      <c r="C12" s="26" t="s">
        <v>295</v>
      </c>
      <c r="D12" s="26" t="s">
        <v>65</v>
      </c>
      <c r="E12" s="26" t="s">
        <v>105</v>
      </c>
      <c r="F12" s="26" t="s">
        <v>281</v>
      </c>
      <c r="G12" s="26" t="s">
        <v>242</v>
      </c>
      <c r="H12" s="26" t="s">
        <v>243</v>
      </c>
      <c r="I12" s="45">
        <v>42500</v>
      </c>
      <c r="J12" s="45">
        <v>42500</v>
      </c>
      <c r="K12" s="45">
        <v>42500</v>
      </c>
      <c r="L12" s="45"/>
      <c r="M12" s="45"/>
      <c r="N12" s="45"/>
      <c r="O12" s="45"/>
      <c r="P12" s="45"/>
      <c r="Q12" s="45"/>
      <c r="R12" s="45"/>
      <c r="S12" s="45"/>
      <c r="T12" s="45"/>
      <c r="U12" s="45"/>
      <c r="V12" s="45"/>
      <c r="W12" s="45"/>
    </row>
    <row r="13" ht="32.9" customHeight="1" spans="1:23">
      <c r="A13" s="26"/>
      <c r="B13" s="26"/>
      <c r="C13" s="26" t="s">
        <v>297</v>
      </c>
      <c r="D13" s="26"/>
      <c r="E13" s="26"/>
      <c r="F13" s="26"/>
      <c r="G13" s="26"/>
      <c r="H13" s="26"/>
      <c r="I13" s="45">
        <v>159600</v>
      </c>
      <c r="J13" s="45">
        <v>159600</v>
      </c>
      <c r="K13" s="45">
        <v>159600</v>
      </c>
      <c r="L13" s="45"/>
      <c r="M13" s="45"/>
      <c r="N13" s="45"/>
      <c r="O13" s="45"/>
      <c r="P13" s="45"/>
      <c r="Q13" s="45"/>
      <c r="R13" s="45"/>
      <c r="S13" s="45"/>
      <c r="T13" s="45"/>
      <c r="U13" s="45"/>
      <c r="V13" s="45"/>
      <c r="W13" s="45"/>
    </row>
    <row r="14" ht="32.9" customHeight="1" spans="1:23">
      <c r="A14" s="26" t="s">
        <v>298</v>
      </c>
      <c r="B14" s="146" t="s">
        <v>299</v>
      </c>
      <c r="C14" s="26" t="s">
        <v>297</v>
      </c>
      <c r="D14" s="26" t="s">
        <v>65</v>
      </c>
      <c r="E14" s="26" t="s">
        <v>84</v>
      </c>
      <c r="F14" s="26" t="s">
        <v>300</v>
      </c>
      <c r="G14" s="26" t="s">
        <v>244</v>
      </c>
      <c r="H14" s="26" t="s">
        <v>245</v>
      </c>
      <c r="I14" s="45">
        <v>159600</v>
      </c>
      <c r="J14" s="45">
        <v>159600</v>
      </c>
      <c r="K14" s="45">
        <v>159600</v>
      </c>
      <c r="L14" s="45"/>
      <c r="M14" s="45"/>
      <c r="N14" s="45"/>
      <c r="O14" s="45"/>
      <c r="P14" s="45"/>
      <c r="Q14" s="45"/>
      <c r="R14" s="45"/>
      <c r="S14" s="45"/>
      <c r="T14" s="45"/>
      <c r="U14" s="45"/>
      <c r="V14" s="45"/>
      <c r="W14" s="45"/>
    </row>
    <row r="15" ht="32.9" customHeight="1" spans="1:23">
      <c r="A15" s="26"/>
      <c r="B15" s="26"/>
      <c r="C15" s="26" t="s">
        <v>301</v>
      </c>
      <c r="D15" s="26"/>
      <c r="E15" s="26"/>
      <c r="F15" s="26"/>
      <c r="G15" s="26"/>
      <c r="H15" s="26"/>
      <c r="I15" s="45">
        <v>308958.98</v>
      </c>
      <c r="J15" s="45"/>
      <c r="K15" s="45"/>
      <c r="L15" s="45"/>
      <c r="M15" s="45"/>
      <c r="N15" s="45">
        <v>308958.98</v>
      </c>
      <c r="O15" s="45"/>
      <c r="P15" s="45"/>
      <c r="Q15" s="45"/>
      <c r="R15" s="45"/>
      <c r="S15" s="45"/>
      <c r="T15" s="45"/>
      <c r="U15" s="45"/>
      <c r="V15" s="45"/>
      <c r="W15" s="45"/>
    </row>
    <row r="16" ht="32.9" customHeight="1" spans="1:23">
      <c r="A16" s="26" t="s">
        <v>292</v>
      </c>
      <c r="B16" s="146" t="s">
        <v>302</v>
      </c>
      <c r="C16" s="26" t="s">
        <v>301</v>
      </c>
      <c r="D16" s="26" t="s">
        <v>65</v>
      </c>
      <c r="E16" s="26" t="s">
        <v>103</v>
      </c>
      <c r="F16" s="26" t="s">
        <v>303</v>
      </c>
      <c r="G16" s="26" t="s">
        <v>224</v>
      </c>
      <c r="H16" s="26" t="s">
        <v>225</v>
      </c>
      <c r="I16" s="45">
        <v>8374</v>
      </c>
      <c r="J16" s="45"/>
      <c r="K16" s="45"/>
      <c r="L16" s="45"/>
      <c r="M16" s="45"/>
      <c r="N16" s="45">
        <v>8374</v>
      </c>
      <c r="O16" s="45"/>
      <c r="P16" s="45"/>
      <c r="Q16" s="45"/>
      <c r="R16" s="45"/>
      <c r="S16" s="45"/>
      <c r="T16" s="45"/>
      <c r="U16" s="45"/>
      <c r="V16" s="45"/>
      <c r="W16" s="45"/>
    </row>
    <row r="17" ht="32.9" customHeight="1" spans="1:23">
      <c r="A17" s="26" t="s">
        <v>292</v>
      </c>
      <c r="B17" s="146" t="s">
        <v>302</v>
      </c>
      <c r="C17" s="26" t="s">
        <v>301</v>
      </c>
      <c r="D17" s="26" t="s">
        <v>65</v>
      </c>
      <c r="E17" s="26" t="s">
        <v>103</v>
      </c>
      <c r="F17" s="26" t="s">
        <v>303</v>
      </c>
      <c r="G17" s="26" t="s">
        <v>244</v>
      </c>
      <c r="H17" s="26" t="s">
        <v>245</v>
      </c>
      <c r="I17" s="45">
        <v>200361.08</v>
      </c>
      <c r="J17" s="45"/>
      <c r="K17" s="45"/>
      <c r="L17" s="45"/>
      <c r="M17" s="45"/>
      <c r="N17" s="45">
        <v>200361.08</v>
      </c>
      <c r="O17" s="45"/>
      <c r="P17" s="45"/>
      <c r="Q17" s="45"/>
      <c r="R17" s="45"/>
      <c r="S17" s="45"/>
      <c r="T17" s="45"/>
      <c r="U17" s="45"/>
      <c r="V17" s="45"/>
      <c r="W17" s="45"/>
    </row>
    <row r="18" ht="32.9" customHeight="1" spans="1:23">
      <c r="A18" s="26" t="s">
        <v>292</v>
      </c>
      <c r="B18" s="146" t="s">
        <v>302</v>
      </c>
      <c r="C18" s="26" t="s">
        <v>301</v>
      </c>
      <c r="D18" s="26" t="s">
        <v>65</v>
      </c>
      <c r="E18" s="26" t="s">
        <v>103</v>
      </c>
      <c r="F18" s="26" t="s">
        <v>303</v>
      </c>
      <c r="G18" s="26" t="s">
        <v>205</v>
      </c>
      <c r="H18" s="26" t="s">
        <v>206</v>
      </c>
      <c r="I18" s="45">
        <v>100000</v>
      </c>
      <c r="J18" s="45"/>
      <c r="K18" s="45"/>
      <c r="L18" s="45"/>
      <c r="M18" s="45"/>
      <c r="N18" s="45">
        <v>100000</v>
      </c>
      <c r="O18" s="45"/>
      <c r="P18" s="45"/>
      <c r="Q18" s="45"/>
      <c r="R18" s="45"/>
      <c r="S18" s="45"/>
      <c r="T18" s="45"/>
      <c r="U18" s="45"/>
      <c r="V18" s="45"/>
      <c r="W18" s="45"/>
    </row>
    <row r="19" ht="32.9" customHeight="1" spans="1:23">
      <c r="A19" s="26" t="s">
        <v>292</v>
      </c>
      <c r="B19" s="146" t="s">
        <v>302</v>
      </c>
      <c r="C19" s="26" t="s">
        <v>301</v>
      </c>
      <c r="D19" s="26" t="s">
        <v>65</v>
      </c>
      <c r="E19" s="26" t="s">
        <v>103</v>
      </c>
      <c r="F19" s="26" t="s">
        <v>303</v>
      </c>
      <c r="G19" s="26" t="s">
        <v>228</v>
      </c>
      <c r="H19" s="26" t="s">
        <v>229</v>
      </c>
      <c r="I19" s="45">
        <v>223.9</v>
      </c>
      <c r="J19" s="45"/>
      <c r="K19" s="45"/>
      <c r="L19" s="45"/>
      <c r="M19" s="45"/>
      <c r="N19" s="45">
        <v>223.9</v>
      </c>
      <c r="O19" s="45"/>
      <c r="P19" s="45"/>
      <c r="Q19" s="45"/>
      <c r="R19" s="45"/>
      <c r="S19" s="45"/>
      <c r="T19" s="45"/>
      <c r="U19" s="45"/>
      <c r="V19" s="45"/>
      <c r="W19" s="45"/>
    </row>
    <row r="20" ht="32.9" customHeight="1" spans="1:23">
      <c r="A20" s="26"/>
      <c r="B20" s="26"/>
      <c r="C20" s="26" t="s">
        <v>304</v>
      </c>
      <c r="D20" s="26"/>
      <c r="E20" s="26"/>
      <c r="F20" s="26"/>
      <c r="G20" s="26"/>
      <c r="H20" s="26"/>
      <c r="I20" s="45">
        <v>270000</v>
      </c>
      <c r="J20" s="45"/>
      <c r="K20" s="45"/>
      <c r="L20" s="45"/>
      <c r="M20" s="45"/>
      <c r="N20" s="45">
        <v>270000</v>
      </c>
      <c r="O20" s="45"/>
      <c r="P20" s="45"/>
      <c r="Q20" s="45"/>
      <c r="R20" s="45"/>
      <c r="S20" s="45"/>
      <c r="T20" s="45"/>
      <c r="U20" s="45"/>
      <c r="V20" s="45"/>
      <c r="W20" s="45"/>
    </row>
    <row r="21" ht="32.9" customHeight="1" spans="1:23">
      <c r="A21" s="26" t="s">
        <v>292</v>
      </c>
      <c r="B21" s="146" t="s">
        <v>305</v>
      </c>
      <c r="C21" s="26" t="s">
        <v>304</v>
      </c>
      <c r="D21" s="26" t="s">
        <v>65</v>
      </c>
      <c r="E21" s="26" t="s">
        <v>103</v>
      </c>
      <c r="F21" s="26" t="s">
        <v>303</v>
      </c>
      <c r="G21" s="26" t="s">
        <v>244</v>
      </c>
      <c r="H21" s="26" t="s">
        <v>245</v>
      </c>
      <c r="I21" s="45">
        <v>270000</v>
      </c>
      <c r="J21" s="45"/>
      <c r="K21" s="45"/>
      <c r="L21" s="45"/>
      <c r="M21" s="45"/>
      <c r="N21" s="45">
        <v>270000</v>
      </c>
      <c r="O21" s="45"/>
      <c r="P21" s="45"/>
      <c r="Q21" s="45"/>
      <c r="R21" s="45"/>
      <c r="S21" s="45"/>
      <c r="T21" s="45"/>
      <c r="U21" s="45"/>
      <c r="V21" s="45"/>
      <c r="W21" s="45"/>
    </row>
    <row r="22" ht="32.9" customHeight="1" spans="1:23">
      <c r="A22" s="26"/>
      <c r="B22" s="26"/>
      <c r="C22" s="26" t="s">
        <v>306</v>
      </c>
      <c r="D22" s="26"/>
      <c r="E22" s="26"/>
      <c r="F22" s="26"/>
      <c r="G22" s="26"/>
      <c r="H22" s="26"/>
      <c r="I22" s="45">
        <v>5768220.31</v>
      </c>
      <c r="J22" s="45"/>
      <c r="K22" s="45"/>
      <c r="L22" s="45"/>
      <c r="M22" s="45"/>
      <c r="N22" s="45">
        <v>5768220.31</v>
      </c>
      <c r="O22" s="45"/>
      <c r="P22" s="45"/>
      <c r="Q22" s="45"/>
      <c r="R22" s="45"/>
      <c r="S22" s="45"/>
      <c r="T22" s="45"/>
      <c r="U22" s="45"/>
      <c r="V22" s="45"/>
      <c r="W22" s="45"/>
    </row>
    <row r="23" ht="32.9" customHeight="1" spans="1:23">
      <c r="A23" s="26" t="s">
        <v>292</v>
      </c>
      <c r="B23" s="146" t="s">
        <v>307</v>
      </c>
      <c r="C23" s="26" t="s">
        <v>306</v>
      </c>
      <c r="D23" s="26" t="s">
        <v>65</v>
      </c>
      <c r="E23" s="26" t="s">
        <v>107</v>
      </c>
      <c r="F23" s="26" t="s">
        <v>308</v>
      </c>
      <c r="G23" s="26" t="s">
        <v>309</v>
      </c>
      <c r="H23" s="26" t="s">
        <v>310</v>
      </c>
      <c r="I23" s="45">
        <v>5768220.31</v>
      </c>
      <c r="J23" s="45"/>
      <c r="K23" s="45"/>
      <c r="L23" s="45"/>
      <c r="M23" s="45"/>
      <c r="N23" s="45">
        <v>5768220.31</v>
      </c>
      <c r="O23" s="45"/>
      <c r="P23" s="45"/>
      <c r="Q23" s="45"/>
      <c r="R23" s="45"/>
      <c r="S23" s="45"/>
      <c r="T23" s="45"/>
      <c r="U23" s="45"/>
      <c r="V23" s="45"/>
      <c r="W23" s="45"/>
    </row>
    <row r="24" ht="32.9" customHeight="1" spans="1:23">
      <c r="A24" s="26"/>
      <c r="B24" s="26"/>
      <c r="C24" s="26" t="s">
        <v>311</v>
      </c>
      <c r="D24" s="26"/>
      <c r="E24" s="26"/>
      <c r="F24" s="26"/>
      <c r="G24" s="26"/>
      <c r="H24" s="26"/>
      <c r="I24" s="45">
        <v>500000</v>
      </c>
      <c r="J24" s="45">
        <v>500000</v>
      </c>
      <c r="K24" s="45">
        <v>500000</v>
      </c>
      <c r="L24" s="45"/>
      <c r="M24" s="45"/>
      <c r="N24" s="45"/>
      <c r="O24" s="45"/>
      <c r="P24" s="45"/>
      <c r="Q24" s="45"/>
      <c r="R24" s="45"/>
      <c r="S24" s="45"/>
      <c r="T24" s="45"/>
      <c r="U24" s="45"/>
      <c r="V24" s="45"/>
      <c r="W24" s="45"/>
    </row>
    <row r="25" ht="32.9" customHeight="1" spans="1:23">
      <c r="A25" s="26" t="s">
        <v>298</v>
      </c>
      <c r="B25" s="146" t="s">
        <v>312</v>
      </c>
      <c r="C25" s="26" t="s">
        <v>311</v>
      </c>
      <c r="D25" s="26" t="s">
        <v>65</v>
      </c>
      <c r="E25" s="26" t="s">
        <v>104</v>
      </c>
      <c r="F25" s="26" t="s">
        <v>313</v>
      </c>
      <c r="G25" s="26" t="s">
        <v>244</v>
      </c>
      <c r="H25" s="26" t="s">
        <v>245</v>
      </c>
      <c r="I25" s="45">
        <v>500000</v>
      </c>
      <c r="J25" s="45">
        <v>500000</v>
      </c>
      <c r="K25" s="45">
        <v>500000</v>
      </c>
      <c r="L25" s="45"/>
      <c r="M25" s="45"/>
      <c r="N25" s="45"/>
      <c r="O25" s="45"/>
      <c r="P25" s="45"/>
      <c r="Q25" s="45"/>
      <c r="R25" s="45"/>
      <c r="S25" s="45"/>
      <c r="T25" s="45"/>
      <c r="U25" s="45"/>
      <c r="V25" s="45"/>
      <c r="W25" s="45"/>
    </row>
    <row r="26" ht="32.9" customHeight="1" spans="1:23">
      <c r="A26" s="26"/>
      <c r="B26" s="26"/>
      <c r="C26" s="26" t="s">
        <v>314</v>
      </c>
      <c r="D26" s="26"/>
      <c r="E26" s="26"/>
      <c r="F26" s="26"/>
      <c r="G26" s="26"/>
      <c r="H26" s="26"/>
      <c r="I26" s="45">
        <v>100000000</v>
      </c>
      <c r="J26" s="45">
        <v>100000000</v>
      </c>
      <c r="K26" s="45">
        <v>100000000</v>
      </c>
      <c r="L26" s="45"/>
      <c r="M26" s="45"/>
      <c r="N26" s="45"/>
      <c r="O26" s="45"/>
      <c r="P26" s="45"/>
      <c r="Q26" s="45"/>
      <c r="R26" s="45"/>
      <c r="S26" s="45"/>
      <c r="T26" s="45"/>
      <c r="U26" s="45"/>
      <c r="V26" s="45"/>
      <c r="W26" s="45"/>
    </row>
    <row r="27" ht="32.9" customHeight="1" spans="1:23">
      <c r="A27" s="26" t="s">
        <v>298</v>
      </c>
      <c r="B27" s="146" t="s">
        <v>315</v>
      </c>
      <c r="C27" s="26" t="s">
        <v>314</v>
      </c>
      <c r="D27" s="26" t="s">
        <v>65</v>
      </c>
      <c r="E27" s="26" t="s">
        <v>104</v>
      </c>
      <c r="F27" s="26" t="s">
        <v>313</v>
      </c>
      <c r="G27" s="26" t="s">
        <v>316</v>
      </c>
      <c r="H27" s="26" t="s">
        <v>317</v>
      </c>
      <c r="I27" s="45">
        <v>100000000</v>
      </c>
      <c r="J27" s="45">
        <v>100000000</v>
      </c>
      <c r="K27" s="45">
        <v>100000000</v>
      </c>
      <c r="L27" s="45"/>
      <c r="M27" s="45"/>
      <c r="N27" s="45"/>
      <c r="O27" s="45"/>
      <c r="P27" s="45"/>
      <c r="Q27" s="45"/>
      <c r="R27" s="45"/>
      <c r="S27" s="45"/>
      <c r="T27" s="45"/>
      <c r="U27" s="45"/>
      <c r="V27" s="45"/>
      <c r="W27" s="45"/>
    </row>
    <row r="28" ht="32.9" customHeight="1" spans="1:23">
      <c r="A28" s="26"/>
      <c r="B28" s="26"/>
      <c r="C28" s="26" t="s">
        <v>318</v>
      </c>
      <c r="D28" s="26"/>
      <c r="E28" s="26"/>
      <c r="F28" s="26"/>
      <c r="G28" s="26"/>
      <c r="H28" s="26"/>
      <c r="I28" s="45">
        <v>3830000</v>
      </c>
      <c r="J28" s="45">
        <v>3830000</v>
      </c>
      <c r="K28" s="45">
        <v>3830000</v>
      </c>
      <c r="L28" s="45"/>
      <c r="M28" s="45"/>
      <c r="N28" s="45"/>
      <c r="O28" s="45"/>
      <c r="P28" s="45"/>
      <c r="Q28" s="45"/>
      <c r="R28" s="45"/>
      <c r="S28" s="45"/>
      <c r="T28" s="45"/>
      <c r="U28" s="45"/>
      <c r="V28" s="45"/>
      <c r="W28" s="45"/>
    </row>
    <row r="29" ht="32.9" customHeight="1" spans="1:23">
      <c r="A29" s="26" t="s">
        <v>292</v>
      </c>
      <c r="B29" s="146" t="s">
        <v>319</v>
      </c>
      <c r="C29" s="26" t="s">
        <v>318</v>
      </c>
      <c r="D29" s="26" t="s">
        <v>65</v>
      </c>
      <c r="E29" s="26" t="s">
        <v>103</v>
      </c>
      <c r="F29" s="26" t="s">
        <v>303</v>
      </c>
      <c r="G29" s="26" t="s">
        <v>224</v>
      </c>
      <c r="H29" s="26" t="s">
        <v>225</v>
      </c>
      <c r="I29" s="45">
        <v>40000</v>
      </c>
      <c r="J29" s="45">
        <v>40000</v>
      </c>
      <c r="K29" s="45">
        <v>40000</v>
      </c>
      <c r="L29" s="45"/>
      <c r="M29" s="45"/>
      <c r="N29" s="45"/>
      <c r="O29" s="45"/>
      <c r="P29" s="45"/>
      <c r="Q29" s="45"/>
      <c r="R29" s="45"/>
      <c r="S29" s="45"/>
      <c r="T29" s="45"/>
      <c r="U29" s="45"/>
      <c r="V29" s="45"/>
      <c r="W29" s="45"/>
    </row>
    <row r="30" ht="32.9" customHeight="1" spans="1:23">
      <c r="A30" s="26" t="s">
        <v>292</v>
      </c>
      <c r="B30" s="146" t="s">
        <v>319</v>
      </c>
      <c r="C30" s="26" t="s">
        <v>318</v>
      </c>
      <c r="D30" s="26" t="s">
        <v>65</v>
      </c>
      <c r="E30" s="26" t="s">
        <v>103</v>
      </c>
      <c r="F30" s="26" t="s">
        <v>303</v>
      </c>
      <c r="G30" s="26" t="s">
        <v>269</v>
      </c>
      <c r="H30" s="26" t="s">
        <v>270</v>
      </c>
      <c r="I30" s="45">
        <v>70000</v>
      </c>
      <c r="J30" s="45">
        <v>70000</v>
      </c>
      <c r="K30" s="45">
        <v>70000</v>
      </c>
      <c r="L30" s="45"/>
      <c r="M30" s="45"/>
      <c r="N30" s="45"/>
      <c r="O30" s="45"/>
      <c r="P30" s="45"/>
      <c r="Q30" s="45"/>
      <c r="R30" s="45"/>
      <c r="S30" s="45"/>
      <c r="T30" s="45"/>
      <c r="U30" s="45"/>
      <c r="V30" s="45"/>
      <c r="W30" s="45"/>
    </row>
    <row r="31" ht="32.9" customHeight="1" spans="1:23">
      <c r="A31" s="26" t="s">
        <v>292</v>
      </c>
      <c r="B31" s="146" t="s">
        <v>319</v>
      </c>
      <c r="C31" s="26" t="s">
        <v>318</v>
      </c>
      <c r="D31" s="26" t="s">
        <v>65</v>
      </c>
      <c r="E31" s="26" t="s">
        <v>103</v>
      </c>
      <c r="F31" s="26" t="s">
        <v>303</v>
      </c>
      <c r="G31" s="26" t="s">
        <v>240</v>
      </c>
      <c r="H31" s="26" t="s">
        <v>241</v>
      </c>
      <c r="I31" s="45">
        <v>100000</v>
      </c>
      <c r="J31" s="45">
        <v>100000</v>
      </c>
      <c r="K31" s="45">
        <v>100000</v>
      </c>
      <c r="L31" s="45"/>
      <c r="M31" s="45"/>
      <c r="N31" s="45"/>
      <c r="O31" s="45"/>
      <c r="P31" s="45"/>
      <c r="Q31" s="45"/>
      <c r="R31" s="45"/>
      <c r="S31" s="45"/>
      <c r="T31" s="45"/>
      <c r="U31" s="45"/>
      <c r="V31" s="45"/>
      <c r="W31" s="45"/>
    </row>
    <row r="32" ht="32.9" customHeight="1" spans="1:23">
      <c r="A32" s="26" t="s">
        <v>292</v>
      </c>
      <c r="B32" s="146" t="s">
        <v>319</v>
      </c>
      <c r="C32" s="26" t="s">
        <v>318</v>
      </c>
      <c r="D32" s="26" t="s">
        <v>65</v>
      </c>
      <c r="E32" s="26" t="s">
        <v>103</v>
      </c>
      <c r="F32" s="26" t="s">
        <v>303</v>
      </c>
      <c r="G32" s="26" t="s">
        <v>244</v>
      </c>
      <c r="H32" s="26" t="s">
        <v>245</v>
      </c>
      <c r="I32" s="45">
        <v>1010000</v>
      </c>
      <c r="J32" s="45">
        <v>1010000</v>
      </c>
      <c r="K32" s="45">
        <v>1010000</v>
      </c>
      <c r="L32" s="45"/>
      <c r="M32" s="45"/>
      <c r="N32" s="45"/>
      <c r="O32" s="45"/>
      <c r="P32" s="45"/>
      <c r="Q32" s="45"/>
      <c r="R32" s="45"/>
      <c r="S32" s="45"/>
      <c r="T32" s="45"/>
      <c r="U32" s="45"/>
      <c r="V32" s="45"/>
      <c r="W32" s="45"/>
    </row>
    <row r="33" ht="32.9" customHeight="1" spans="1:23">
      <c r="A33" s="26" t="s">
        <v>292</v>
      </c>
      <c r="B33" s="146" t="s">
        <v>319</v>
      </c>
      <c r="C33" s="26" t="s">
        <v>318</v>
      </c>
      <c r="D33" s="26" t="s">
        <v>65</v>
      </c>
      <c r="E33" s="26" t="s">
        <v>103</v>
      </c>
      <c r="F33" s="26" t="s">
        <v>303</v>
      </c>
      <c r="G33" s="26" t="s">
        <v>205</v>
      </c>
      <c r="H33" s="26" t="s">
        <v>206</v>
      </c>
      <c r="I33" s="45">
        <v>110000</v>
      </c>
      <c r="J33" s="45">
        <v>110000</v>
      </c>
      <c r="K33" s="45">
        <v>110000</v>
      </c>
      <c r="L33" s="45"/>
      <c r="M33" s="45"/>
      <c r="N33" s="45"/>
      <c r="O33" s="45"/>
      <c r="P33" s="45"/>
      <c r="Q33" s="45"/>
      <c r="R33" s="45"/>
      <c r="S33" s="45"/>
      <c r="T33" s="45"/>
      <c r="U33" s="45"/>
      <c r="V33" s="45"/>
      <c r="W33" s="45"/>
    </row>
    <row r="34" ht="32.9" customHeight="1" spans="1:23">
      <c r="A34" s="26" t="s">
        <v>292</v>
      </c>
      <c r="B34" s="146" t="s">
        <v>319</v>
      </c>
      <c r="C34" s="26" t="s">
        <v>318</v>
      </c>
      <c r="D34" s="26" t="s">
        <v>65</v>
      </c>
      <c r="E34" s="26" t="s">
        <v>103</v>
      </c>
      <c r="F34" s="26" t="s">
        <v>303</v>
      </c>
      <c r="G34" s="26" t="s">
        <v>320</v>
      </c>
      <c r="H34" s="26" t="s">
        <v>321</v>
      </c>
      <c r="I34" s="45">
        <v>2500000</v>
      </c>
      <c r="J34" s="45">
        <v>2500000</v>
      </c>
      <c r="K34" s="45">
        <v>2500000</v>
      </c>
      <c r="L34" s="45"/>
      <c r="M34" s="45"/>
      <c r="N34" s="45"/>
      <c r="O34" s="45"/>
      <c r="P34" s="45"/>
      <c r="Q34" s="45"/>
      <c r="R34" s="45"/>
      <c r="S34" s="45"/>
      <c r="T34" s="45"/>
      <c r="U34" s="45"/>
      <c r="V34" s="45"/>
      <c r="W34" s="45"/>
    </row>
    <row r="35" ht="18.75" customHeight="1" spans="1:23">
      <c r="A35" s="46" t="s">
        <v>322</v>
      </c>
      <c r="B35" s="47"/>
      <c r="C35" s="47"/>
      <c r="D35" s="47"/>
      <c r="E35" s="47"/>
      <c r="F35" s="47"/>
      <c r="G35" s="47"/>
      <c r="H35" s="48"/>
      <c r="I35" s="45">
        <v>111138879.29</v>
      </c>
      <c r="J35" s="45">
        <v>104791700</v>
      </c>
      <c r="K35" s="45">
        <v>104791700</v>
      </c>
      <c r="L35" s="45"/>
      <c r="M35" s="45"/>
      <c r="N35" s="45">
        <v>6347179.29</v>
      </c>
      <c r="O35" s="45"/>
      <c r="P35" s="45"/>
      <c r="Q35" s="45"/>
      <c r="R35" s="45"/>
      <c r="S35" s="45"/>
      <c r="T35" s="45"/>
      <c r="U35" s="45"/>
      <c r="V35" s="45"/>
      <c r="W35" s="45"/>
    </row>
  </sheetData>
  <mergeCells count="28">
    <mergeCell ref="A2:W2"/>
    <mergeCell ref="A3:I3"/>
    <mergeCell ref="J4:M4"/>
    <mergeCell ref="N4:P4"/>
    <mergeCell ref="R4:W4"/>
    <mergeCell ref="J5:K5"/>
    <mergeCell ref="A35:H3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8"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9"/>
  <sheetViews>
    <sheetView showZeros="0" tabSelected="1" topLeftCell="A14" workbookViewId="0">
      <selection activeCell="A8" sqref="A8:A14"/>
    </sheetView>
  </sheetViews>
  <sheetFormatPr defaultColWidth="9.14166666666667" defaultRowHeight="12" customHeight="1"/>
  <cols>
    <col min="1" max="1" width="34.2833333333333" customWidth="1"/>
    <col min="2" max="2" width="29" customWidth="1"/>
    <col min="3" max="3" width="17.175" customWidth="1"/>
    <col min="4" max="4" width="15.5" customWidth="1"/>
    <col min="5" max="5" width="23.575" customWidth="1"/>
    <col min="6" max="6" width="11.2833333333333" customWidth="1"/>
    <col min="7" max="7" width="10.3166666666667" customWidth="1"/>
    <col min="8" max="8" width="9.31666666666667" customWidth="1"/>
    <col min="9" max="9" width="13.425" customWidth="1"/>
    <col min="10" max="10" width="34.625" customWidth="1"/>
  </cols>
  <sheetData>
    <row r="1" customHeight="1" spans="10:10">
      <c r="J1" s="142" t="s">
        <v>323</v>
      </c>
    </row>
    <row r="2" ht="28.5" customHeight="1" spans="1:10">
      <c r="A2" s="139" t="s">
        <v>324</v>
      </c>
      <c r="B2" s="32"/>
      <c r="C2" s="32"/>
      <c r="D2" s="32"/>
      <c r="E2" s="32"/>
      <c r="F2" s="101"/>
      <c r="G2" s="32"/>
      <c r="H2" s="101"/>
      <c r="I2" s="101"/>
      <c r="J2" s="32"/>
    </row>
    <row r="3" ht="15" customHeight="1" spans="1:8">
      <c r="A3" s="5" t="s">
        <v>2</v>
      </c>
      <c r="B3" s="140"/>
      <c r="C3" s="140"/>
      <c r="D3" s="140"/>
      <c r="E3" s="140"/>
      <c r="F3" s="140"/>
      <c r="G3" s="140"/>
      <c r="H3" s="140"/>
    </row>
    <row r="4" ht="14.25" customHeight="1" spans="1:10">
      <c r="A4" s="67" t="s">
        <v>325</v>
      </c>
      <c r="B4" s="67" t="s">
        <v>326</v>
      </c>
      <c r="C4" s="67" t="s">
        <v>327</v>
      </c>
      <c r="D4" s="67" t="s">
        <v>328</v>
      </c>
      <c r="E4" s="67" t="s">
        <v>329</v>
      </c>
      <c r="F4" s="54" t="s">
        <v>330</v>
      </c>
      <c r="G4" s="67" t="s">
        <v>331</v>
      </c>
      <c r="H4" s="54" t="s">
        <v>332</v>
      </c>
      <c r="I4" s="54" t="s">
        <v>333</v>
      </c>
      <c r="J4" s="67" t="s">
        <v>334</v>
      </c>
    </row>
    <row r="5" ht="14.25" customHeight="1" spans="1:10">
      <c r="A5" s="67">
        <v>1</v>
      </c>
      <c r="B5" s="67">
        <v>2</v>
      </c>
      <c r="C5" s="67">
        <v>3</v>
      </c>
      <c r="D5" s="67">
        <v>4</v>
      </c>
      <c r="E5" s="67">
        <v>5</v>
      </c>
      <c r="F5" s="54">
        <v>6</v>
      </c>
      <c r="G5" s="67">
        <v>7</v>
      </c>
      <c r="H5" s="54">
        <v>8</v>
      </c>
      <c r="I5" s="54">
        <v>9</v>
      </c>
      <c r="J5" s="67">
        <v>10</v>
      </c>
    </row>
    <row r="6" ht="15" customHeight="1" spans="1:10">
      <c r="A6" s="26" t="s">
        <v>65</v>
      </c>
      <c r="B6" s="68"/>
      <c r="C6" s="68"/>
      <c r="D6" s="68"/>
      <c r="E6" s="69"/>
      <c r="F6" s="70"/>
      <c r="G6" s="69"/>
      <c r="H6" s="70"/>
      <c r="I6" s="70"/>
      <c r="J6" s="69"/>
    </row>
    <row r="7" ht="33.75" customHeight="1" spans="1:10">
      <c r="A7" s="141" t="s">
        <v>65</v>
      </c>
      <c r="B7" s="26"/>
      <c r="C7" s="26"/>
      <c r="D7" s="26"/>
      <c r="E7" s="26"/>
      <c r="F7" s="26"/>
      <c r="G7" s="43"/>
      <c r="H7" s="26"/>
      <c r="I7" s="26"/>
      <c r="J7" s="26"/>
    </row>
    <row r="8" ht="33.75" customHeight="1" spans="1:10">
      <c r="A8" s="26" t="s">
        <v>314</v>
      </c>
      <c r="B8" s="26" t="s">
        <v>335</v>
      </c>
      <c r="C8" s="26" t="s">
        <v>336</v>
      </c>
      <c r="D8" s="26" t="s">
        <v>337</v>
      </c>
      <c r="E8" s="26" t="s">
        <v>338</v>
      </c>
      <c r="F8" s="26" t="s">
        <v>339</v>
      </c>
      <c r="G8" s="43" t="s">
        <v>340</v>
      </c>
      <c r="H8" s="26" t="s">
        <v>341</v>
      </c>
      <c r="I8" s="26" t="s">
        <v>342</v>
      </c>
      <c r="J8" s="26" t="s">
        <v>343</v>
      </c>
    </row>
    <row r="9" ht="45" customHeight="1" spans="1:10">
      <c r="A9" s="26" t="s">
        <v>314</v>
      </c>
      <c r="B9" s="26" t="s">
        <v>335</v>
      </c>
      <c r="C9" s="26" t="s">
        <v>336</v>
      </c>
      <c r="D9" s="26" t="s">
        <v>337</v>
      </c>
      <c r="E9" s="26" t="s">
        <v>344</v>
      </c>
      <c r="F9" s="26" t="s">
        <v>339</v>
      </c>
      <c r="G9" s="43" t="s">
        <v>340</v>
      </c>
      <c r="H9" s="26" t="s">
        <v>341</v>
      </c>
      <c r="I9" s="26" t="s">
        <v>342</v>
      </c>
      <c r="J9" s="26" t="s">
        <v>345</v>
      </c>
    </row>
    <row r="10" ht="33.75" customHeight="1" spans="1:10">
      <c r="A10" s="26" t="s">
        <v>314</v>
      </c>
      <c r="B10" s="26" t="s">
        <v>335</v>
      </c>
      <c r="C10" s="26" t="s">
        <v>336</v>
      </c>
      <c r="D10" s="26" t="s">
        <v>337</v>
      </c>
      <c r="E10" s="26" t="s">
        <v>346</v>
      </c>
      <c r="F10" s="26" t="s">
        <v>339</v>
      </c>
      <c r="G10" s="43" t="s">
        <v>154</v>
      </c>
      <c r="H10" s="26" t="s">
        <v>341</v>
      </c>
      <c r="I10" s="26" t="s">
        <v>342</v>
      </c>
      <c r="J10" s="26" t="s">
        <v>347</v>
      </c>
    </row>
    <row r="11" ht="33.75" customHeight="1" spans="1:10">
      <c r="A11" s="26" t="s">
        <v>314</v>
      </c>
      <c r="B11" s="26" t="s">
        <v>335</v>
      </c>
      <c r="C11" s="26" t="s">
        <v>336</v>
      </c>
      <c r="D11" s="26" t="s">
        <v>348</v>
      </c>
      <c r="E11" s="26" t="s">
        <v>349</v>
      </c>
      <c r="F11" s="26" t="s">
        <v>350</v>
      </c>
      <c r="G11" s="43" t="s">
        <v>351</v>
      </c>
      <c r="H11" s="26" t="s">
        <v>352</v>
      </c>
      <c r="I11" s="26" t="s">
        <v>342</v>
      </c>
      <c r="J11" s="26" t="s">
        <v>353</v>
      </c>
    </row>
    <row r="12" ht="33.75" customHeight="1" spans="1:10">
      <c r="A12" s="26" t="s">
        <v>314</v>
      </c>
      <c r="B12" s="26" t="s">
        <v>335</v>
      </c>
      <c r="C12" s="26" t="s">
        <v>354</v>
      </c>
      <c r="D12" s="26" t="s">
        <v>355</v>
      </c>
      <c r="E12" s="26" t="s">
        <v>356</v>
      </c>
      <c r="F12" s="26" t="s">
        <v>339</v>
      </c>
      <c r="G12" s="43" t="s">
        <v>357</v>
      </c>
      <c r="H12" s="26"/>
      <c r="I12" s="26" t="s">
        <v>358</v>
      </c>
      <c r="J12" s="26" t="s">
        <v>359</v>
      </c>
    </row>
    <row r="13" ht="33.75" customHeight="1" spans="1:10">
      <c r="A13" s="26" t="s">
        <v>314</v>
      </c>
      <c r="B13" s="26" t="s">
        <v>335</v>
      </c>
      <c r="C13" s="26" t="s">
        <v>354</v>
      </c>
      <c r="D13" s="26" t="s">
        <v>360</v>
      </c>
      <c r="E13" s="26" t="s">
        <v>361</v>
      </c>
      <c r="F13" s="26" t="s">
        <v>339</v>
      </c>
      <c r="G13" s="43" t="s">
        <v>362</v>
      </c>
      <c r="H13" s="26"/>
      <c r="I13" s="26" t="s">
        <v>358</v>
      </c>
      <c r="J13" s="26" t="s">
        <v>363</v>
      </c>
    </row>
    <row r="14" ht="33.75" customHeight="1" spans="1:10">
      <c r="A14" s="26" t="s">
        <v>314</v>
      </c>
      <c r="B14" s="26" t="s">
        <v>335</v>
      </c>
      <c r="C14" s="26" t="s">
        <v>364</v>
      </c>
      <c r="D14" s="26" t="s">
        <v>365</v>
      </c>
      <c r="E14" s="26" t="s">
        <v>366</v>
      </c>
      <c r="F14" s="26" t="s">
        <v>339</v>
      </c>
      <c r="G14" s="43" t="s">
        <v>367</v>
      </c>
      <c r="H14" s="26" t="s">
        <v>352</v>
      </c>
      <c r="I14" s="26" t="s">
        <v>342</v>
      </c>
      <c r="J14" s="26" t="s">
        <v>368</v>
      </c>
    </row>
    <row r="15" ht="33.75" customHeight="1" spans="1:10">
      <c r="A15" s="26" t="s">
        <v>295</v>
      </c>
      <c r="B15" s="26" t="s">
        <v>369</v>
      </c>
      <c r="C15" s="26" t="s">
        <v>336</v>
      </c>
      <c r="D15" s="26" t="s">
        <v>337</v>
      </c>
      <c r="E15" s="26" t="s">
        <v>370</v>
      </c>
      <c r="F15" s="26" t="s">
        <v>339</v>
      </c>
      <c r="G15" s="43" t="s">
        <v>371</v>
      </c>
      <c r="H15" s="26" t="s">
        <v>372</v>
      </c>
      <c r="I15" s="26" t="s">
        <v>342</v>
      </c>
      <c r="J15" s="26" t="s">
        <v>373</v>
      </c>
    </row>
    <row r="16" ht="33.75" customHeight="1" spans="1:10">
      <c r="A16" s="26" t="s">
        <v>295</v>
      </c>
      <c r="B16" s="26" t="s">
        <v>369</v>
      </c>
      <c r="C16" s="26" t="s">
        <v>336</v>
      </c>
      <c r="D16" s="26" t="s">
        <v>337</v>
      </c>
      <c r="E16" s="26" t="s">
        <v>374</v>
      </c>
      <c r="F16" s="26" t="s">
        <v>339</v>
      </c>
      <c r="G16" s="43" t="s">
        <v>351</v>
      </c>
      <c r="H16" s="26" t="s">
        <v>375</v>
      </c>
      <c r="I16" s="26" t="s">
        <v>342</v>
      </c>
      <c r="J16" s="26" t="s">
        <v>376</v>
      </c>
    </row>
    <row r="17" ht="33.75" customHeight="1" spans="1:10">
      <c r="A17" s="26" t="s">
        <v>295</v>
      </c>
      <c r="B17" s="26" t="s">
        <v>369</v>
      </c>
      <c r="C17" s="26" t="s">
        <v>336</v>
      </c>
      <c r="D17" s="26" t="s">
        <v>348</v>
      </c>
      <c r="E17" s="26" t="s">
        <v>377</v>
      </c>
      <c r="F17" s="26" t="s">
        <v>339</v>
      </c>
      <c r="G17" s="43" t="s">
        <v>378</v>
      </c>
      <c r="H17" s="26" t="s">
        <v>352</v>
      </c>
      <c r="I17" s="26" t="s">
        <v>342</v>
      </c>
      <c r="J17" s="26" t="s">
        <v>379</v>
      </c>
    </row>
    <row r="18" ht="33.75" customHeight="1" spans="1:10">
      <c r="A18" s="26" t="s">
        <v>295</v>
      </c>
      <c r="B18" s="26" t="s">
        <v>369</v>
      </c>
      <c r="C18" s="26" t="s">
        <v>354</v>
      </c>
      <c r="D18" s="26" t="s">
        <v>355</v>
      </c>
      <c r="E18" s="26" t="s">
        <v>380</v>
      </c>
      <c r="F18" s="26" t="s">
        <v>339</v>
      </c>
      <c r="G18" s="43" t="s">
        <v>381</v>
      </c>
      <c r="H18" s="26" t="s">
        <v>352</v>
      </c>
      <c r="I18" s="26" t="s">
        <v>342</v>
      </c>
      <c r="J18" s="26" t="s">
        <v>382</v>
      </c>
    </row>
    <row r="19" ht="33.75" customHeight="1" spans="1:10">
      <c r="A19" s="26" t="s">
        <v>295</v>
      </c>
      <c r="B19" s="26" t="s">
        <v>369</v>
      </c>
      <c r="C19" s="26" t="s">
        <v>354</v>
      </c>
      <c r="D19" s="26" t="s">
        <v>355</v>
      </c>
      <c r="E19" s="26" t="s">
        <v>383</v>
      </c>
      <c r="F19" s="26" t="s">
        <v>339</v>
      </c>
      <c r="G19" s="43" t="s">
        <v>357</v>
      </c>
      <c r="H19" s="26"/>
      <c r="I19" s="26" t="s">
        <v>358</v>
      </c>
      <c r="J19" s="26" t="s">
        <v>384</v>
      </c>
    </row>
    <row r="20" ht="33.75" customHeight="1" spans="1:10">
      <c r="A20" s="26" t="s">
        <v>295</v>
      </c>
      <c r="B20" s="26" t="s">
        <v>369</v>
      </c>
      <c r="C20" s="26" t="s">
        <v>364</v>
      </c>
      <c r="D20" s="26" t="s">
        <v>365</v>
      </c>
      <c r="E20" s="26" t="s">
        <v>385</v>
      </c>
      <c r="F20" s="26" t="s">
        <v>339</v>
      </c>
      <c r="G20" s="43" t="s">
        <v>386</v>
      </c>
      <c r="H20" s="26" t="s">
        <v>352</v>
      </c>
      <c r="I20" s="26" t="s">
        <v>342</v>
      </c>
      <c r="J20" s="26" t="s">
        <v>387</v>
      </c>
    </row>
    <row r="21" ht="33.75" customHeight="1" spans="1:10">
      <c r="A21" s="26" t="s">
        <v>291</v>
      </c>
      <c r="B21" s="26" t="s">
        <v>388</v>
      </c>
      <c r="C21" s="26" t="s">
        <v>336</v>
      </c>
      <c r="D21" s="26" t="s">
        <v>337</v>
      </c>
      <c r="E21" s="26" t="s">
        <v>389</v>
      </c>
      <c r="F21" s="26" t="s">
        <v>350</v>
      </c>
      <c r="G21" s="43" t="s">
        <v>390</v>
      </c>
      <c r="H21" s="26" t="s">
        <v>391</v>
      </c>
      <c r="I21" s="26" t="s">
        <v>342</v>
      </c>
      <c r="J21" s="26" t="s">
        <v>392</v>
      </c>
    </row>
    <row r="22" ht="33.75" customHeight="1" spans="1:10">
      <c r="A22" s="26" t="s">
        <v>291</v>
      </c>
      <c r="B22" s="26" t="s">
        <v>388</v>
      </c>
      <c r="C22" s="26" t="s">
        <v>336</v>
      </c>
      <c r="D22" s="26" t="s">
        <v>337</v>
      </c>
      <c r="E22" s="26" t="s">
        <v>393</v>
      </c>
      <c r="F22" s="26" t="s">
        <v>350</v>
      </c>
      <c r="G22" s="43" t="s">
        <v>46</v>
      </c>
      <c r="H22" s="26" t="s">
        <v>375</v>
      </c>
      <c r="I22" s="26" t="s">
        <v>342</v>
      </c>
      <c r="J22" s="26" t="s">
        <v>394</v>
      </c>
    </row>
    <row r="23" ht="33.75" customHeight="1" spans="1:10">
      <c r="A23" s="26" t="s">
        <v>291</v>
      </c>
      <c r="B23" s="26" t="s">
        <v>388</v>
      </c>
      <c r="C23" s="26" t="s">
        <v>336</v>
      </c>
      <c r="D23" s="26" t="s">
        <v>348</v>
      </c>
      <c r="E23" s="26" t="s">
        <v>395</v>
      </c>
      <c r="F23" s="26" t="s">
        <v>339</v>
      </c>
      <c r="G23" s="43" t="s">
        <v>396</v>
      </c>
      <c r="H23" s="26" t="s">
        <v>352</v>
      </c>
      <c r="I23" s="26" t="s">
        <v>342</v>
      </c>
      <c r="J23" s="26" t="s">
        <v>397</v>
      </c>
    </row>
    <row r="24" ht="33.75" customHeight="1" spans="1:10">
      <c r="A24" s="26" t="s">
        <v>291</v>
      </c>
      <c r="B24" s="26" t="s">
        <v>388</v>
      </c>
      <c r="C24" s="26" t="s">
        <v>336</v>
      </c>
      <c r="D24" s="26" t="s">
        <v>398</v>
      </c>
      <c r="E24" s="26" t="s">
        <v>399</v>
      </c>
      <c r="F24" s="26" t="s">
        <v>400</v>
      </c>
      <c r="G24" s="43" t="s">
        <v>390</v>
      </c>
      <c r="H24" s="26" t="s">
        <v>401</v>
      </c>
      <c r="I24" s="26" t="s">
        <v>342</v>
      </c>
      <c r="J24" s="26" t="s">
        <v>402</v>
      </c>
    </row>
    <row r="25" ht="33.75" customHeight="1" spans="1:10">
      <c r="A25" s="26" t="s">
        <v>291</v>
      </c>
      <c r="B25" s="26" t="s">
        <v>388</v>
      </c>
      <c r="C25" s="26" t="s">
        <v>354</v>
      </c>
      <c r="D25" s="26" t="s">
        <v>355</v>
      </c>
      <c r="E25" s="26" t="s">
        <v>403</v>
      </c>
      <c r="F25" s="26" t="s">
        <v>339</v>
      </c>
      <c r="G25" s="43" t="s">
        <v>340</v>
      </c>
      <c r="H25" s="26" t="s">
        <v>341</v>
      </c>
      <c r="I25" s="26" t="s">
        <v>342</v>
      </c>
      <c r="J25" s="26" t="s">
        <v>404</v>
      </c>
    </row>
    <row r="26" ht="33.75" customHeight="1" spans="1:10">
      <c r="A26" s="26" t="s">
        <v>291</v>
      </c>
      <c r="B26" s="26" t="s">
        <v>388</v>
      </c>
      <c r="C26" s="26" t="s">
        <v>354</v>
      </c>
      <c r="D26" s="26" t="s">
        <v>355</v>
      </c>
      <c r="E26" s="26" t="s">
        <v>405</v>
      </c>
      <c r="F26" s="26" t="s">
        <v>350</v>
      </c>
      <c r="G26" s="43" t="s">
        <v>351</v>
      </c>
      <c r="H26" s="26" t="s">
        <v>352</v>
      </c>
      <c r="I26" s="26" t="s">
        <v>342</v>
      </c>
      <c r="J26" s="26" t="s">
        <v>406</v>
      </c>
    </row>
    <row r="27" ht="33.75" customHeight="1" spans="1:10">
      <c r="A27" s="26" t="s">
        <v>291</v>
      </c>
      <c r="B27" s="26" t="s">
        <v>388</v>
      </c>
      <c r="C27" s="26" t="s">
        <v>364</v>
      </c>
      <c r="D27" s="26" t="s">
        <v>365</v>
      </c>
      <c r="E27" s="26" t="s">
        <v>407</v>
      </c>
      <c r="F27" s="26" t="s">
        <v>339</v>
      </c>
      <c r="G27" s="43" t="s">
        <v>367</v>
      </c>
      <c r="H27" s="26" t="s">
        <v>352</v>
      </c>
      <c r="I27" s="26" t="s">
        <v>342</v>
      </c>
      <c r="J27" s="26" t="s">
        <v>408</v>
      </c>
    </row>
    <row r="28" ht="33.75" customHeight="1" spans="1:10">
      <c r="A28" s="26" t="s">
        <v>311</v>
      </c>
      <c r="B28" s="26" t="s">
        <v>409</v>
      </c>
      <c r="C28" s="26" t="s">
        <v>336</v>
      </c>
      <c r="D28" s="26" t="s">
        <v>337</v>
      </c>
      <c r="E28" s="26" t="s">
        <v>410</v>
      </c>
      <c r="F28" s="26" t="s">
        <v>339</v>
      </c>
      <c r="G28" s="43" t="s">
        <v>154</v>
      </c>
      <c r="H28" s="26" t="s">
        <v>341</v>
      </c>
      <c r="I28" s="26" t="s">
        <v>342</v>
      </c>
      <c r="J28" s="26" t="s">
        <v>411</v>
      </c>
    </row>
    <row r="29" ht="33.75" customHeight="1" spans="1:10">
      <c r="A29" s="26" t="s">
        <v>311</v>
      </c>
      <c r="B29" s="26" t="s">
        <v>409</v>
      </c>
      <c r="C29" s="26" t="s">
        <v>336</v>
      </c>
      <c r="D29" s="26" t="s">
        <v>337</v>
      </c>
      <c r="E29" s="26" t="s">
        <v>412</v>
      </c>
      <c r="F29" s="26" t="s">
        <v>339</v>
      </c>
      <c r="G29" s="43" t="s">
        <v>413</v>
      </c>
      <c r="H29" s="26" t="s">
        <v>341</v>
      </c>
      <c r="I29" s="26" t="s">
        <v>342</v>
      </c>
      <c r="J29" s="26" t="s">
        <v>414</v>
      </c>
    </row>
    <row r="30" ht="33.75" customHeight="1" spans="1:10">
      <c r="A30" s="26" t="s">
        <v>311</v>
      </c>
      <c r="B30" s="26" t="s">
        <v>409</v>
      </c>
      <c r="C30" s="26" t="s">
        <v>336</v>
      </c>
      <c r="D30" s="26" t="s">
        <v>337</v>
      </c>
      <c r="E30" s="26" t="s">
        <v>415</v>
      </c>
      <c r="F30" s="26" t="s">
        <v>339</v>
      </c>
      <c r="G30" s="43" t="s">
        <v>46</v>
      </c>
      <c r="H30" s="26" t="s">
        <v>416</v>
      </c>
      <c r="I30" s="26" t="s">
        <v>342</v>
      </c>
      <c r="J30" s="26" t="s">
        <v>417</v>
      </c>
    </row>
    <row r="31" ht="33.75" customHeight="1" spans="1:10">
      <c r="A31" s="26" t="s">
        <v>311</v>
      </c>
      <c r="B31" s="26" t="s">
        <v>409</v>
      </c>
      <c r="C31" s="26" t="s">
        <v>336</v>
      </c>
      <c r="D31" s="26" t="s">
        <v>348</v>
      </c>
      <c r="E31" s="26" t="s">
        <v>418</v>
      </c>
      <c r="F31" s="26" t="s">
        <v>339</v>
      </c>
      <c r="G31" s="43" t="s">
        <v>386</v>
      </c>
      <c r="H31" s="26" t="s">
        <v>352</v>
      </c>
      <c r="I31" s="26" t="s">
        <v>342</v>
      </c>
      <c r="J31" s="26" t="s">
        <v>419</v>
      </c>
    </row>
    <row r="32" ht="33.75" customHeight="1" spans="1:10">
      <c r="A32" s="26" t="s">
        <v>311</v>
      </c>
      <c r="B32" s="26" t="s">
        <v>409</v>
      </c>
      <c r="C32" s="26" t="s">
        <v>336</v>
      </c>
      <c r="D32" s="26" t="s">
        <v>348</v>
      </c>
      <c r="E32" s="26" t="s">
        <v>420</v>
      </c>
      <c r="F32" s="26" t="s">
        <v>421</v>
      </c>
      <c r="G32" s="43" t="s">
        <v>46</v>
      </c>
      <c r="H32" s="26" t="s">
        <v>422</v>
      </c>
      <c r="I32" s="26" t="s">
        <v>342</v>
      </c>
      <c r="J32" s="26" t="s">
        <v>423</v>
      </c>
    </row>
    <row r="33" ht="33.75" customHeight="1" spans="1:10">
      <c r="A33" s="26" t="s">
        <v>311</v>
      </c>
      <c r="B33" s="26" t="s">
        <v>409</v>
      </c>
      <c r="C33" s="26" t="s">
        <v>354</v>
      </c>
      <c r="D33" s="26" t="s">
        <v>355</v>
      </c>
      <c r="E33" s="26" t="s">
        <v>424</v>
      </c>
      <c r="F33" s="26" t="s">
        <v>339</v>
      </c>
      <c r="G33" s="43" t="s">
        <v>425</v>
      </c>
      <c r="H33" s="26" t="s">
        <v>341</v>
      </c>
      <c r="I33" s="26" t="s">
        <v>342</v>
      </c>
      <c r="J33" s="26" t="s">
        <v>426</v>
      </c>
    </row>
    <row r="34" ht="33.75" customHeight="1" spans="1:10">
      <c r="A34" s="26" t="s">
        <v>311</v>
      </c>
      <c r="B34" s="26" t="s">
        <v>409</v>
      </c>
      <c r="C34" s="26" t="s">
        <v>364</v>
      </c>
      <c r="D34" s="26" t="s">
        <v>365</v>
      </c>
      <c r="E34" s="26" t="s">
        <v>427</v>
      </c>
      <c r="F34" s="26" t="s">
        <v>339</v>
      </c>
      <c r="G34" s="43" t="s">
        <v>367</v>
      </c>
      <c r="H34" s="26" t="s">
        <v>352</v>
      </c>
      <c r="I34" s="26" t="s">
        <v>342</v>
      </c>
      <c r="J34" s="26" t="s">
        <v>428</v>
      </c>
    </row>
    <row r="35" ht="33.75" customHeight="1" spans="1:10">
      <c r="A35" s="26" t="s">
        <v>318</v>
      </c>
      <c r="B35" s="26" t="s">
        <v>429</v>
      </c>
      <c r="C35" s="26" t="s">
        <v>336</v>
      </c>
      <c r="D35" s="26" t="s">
        <v>337</v>
      </c>
      <c r="E35" s="26" t="s">
        <v>430</v>
      </c>
      <c r="F35" s="26" t="s">
        <v>350</v>
      </c>
      <c r="G35" s="43" t="s">
        <v>431</v>
      </c>
      <c r="H35" s="26" t="s">
        <v>432</v>
      </c>
      <c r="I35" s="26" t="s">
        <v>342</v>
      </c>
      <c r="J35" s="26" t="s">
        <v>433</v>
      </c>
    </row>
    <row r="36" ht="33.75" customHeight="1" spans="1:10">
      <c r="A36" s="26" t="s">
        <v>318</v>
      </c>
      <c r="B36" s="26" t="s">
        <v>429</v>
      </c>
      <c r="C36" s="26" t="s">
        <v>336</v>
      </c>
      <c r="D36" s="26" t="s">
        <v>337</v>
      </c>
      <c r="E36" s="26" t="s">
        <v>434</v>
      </c>
      <c r="F36" s="26" t="s">
        <v>339</v>
      </c>
      <c r="G36" s="43" t="s">
        <v>435</v>
      </c>
      <c r="H36" s="26" t="s">
        <v>416</v>
      </c>
      <c r="I36" s="26" t="s">
        <v>342</v>
      </c>
      <c r="J36" s="26" t="s">
        <v>436</v>
      </c>
    </row>
    <row r="37" ht="33.75" customHeight="1" spans="1:10">
      <c r="A37" s="26" t="s">
        <v>318</v>
      </c>
      <c r="B37" s="26" t="s">
        <v>429</v>
      </c>
      <c r="C37" s="26" t="s">
        <v>336</v>
      </c>
      <c r="D37" s="26" t="s">
        <v>337</v>
      </c>
      <c r="E37" s="26" t="s">
        <v>437</v>
      </c>
      <c r="F37" s="26" t="s">
        <v>339</v>
      </c>
      <c r="G37" s="43" t="s">
        <v>413</v>
      </c>
      <c r="H37" s="26" t="s">
        <v>416</v>
      </c>
      <c r="I37" s="26" t="s">
        <v>342</v>
      </c>
      <c r="J37" s="26" t="s">
        <v>438</v>
      </c>
    </row>
    <row r="38" ht="33.75" customHeight="1" spans="1:10">
      <c r="A38" s="26" t="s">
        <v>318</v>
      </c>
      <c r="B38" s="26" t="s">
        <v>429</v>
      </c>
      <c r="C38" s="26" t="s">
        <v>336</v>
      </c>
      <c r="D38" s="26" t="s">
        <v>337</v>
      </c>
      <c r="E38" s="26" t="s">
        <v>439</v>
      </c>
      <c r="F38" s="26" t="s">
        <v>339</v>
      </c>
      <c r="G38" s="43" t="s">
        <v>431</v>
      </c>
      <c r="H38" s="26" t="s">
        <v>416</v>
      </c>
      <c r="I38" s="26" t="s">
        <v>342</v>
      </c>
      <c r="J38" s="26" t="s">
        <v>440</v>
      </c>
    </row>
    <row r="39" ht="33.75" customHeight="1" spans="1:10">
      <c r="A39" s="26" t="s">
        <v>318</v>
      </c>
      <c r="B39" s="26" t="s">
        <v>429</v>
      </c>
      <c r="C39" s="26" t="s">
        <v>336</v>
      </c>
      <c r="D39" s="26" t="s">
        <v>337</v>
      </c>
      <c r="E39" s="26" t="s">
        <v>441</v>
      </c>
      <c r="F39" s="26" t="s">
        <v>339</v>
      </c>
      <c r="G39" s="43" t="s">
        <v>48</v>
      </c>
      <c r="H39" s="26" t="s">
        <v>416</v>
      </c>
      <c r="I39" s="26" t="s">
        <v>342</v>
      </c>
      <c r="J39" s="26" t="s">
        <v>442</v>
      </c>
    </row>
    <row r="40" ht="33.75" customHeight="1" spans="1:10">
      <c r="A40" s="26" t="s">
        <v>318</v>
      </c>
      <c r="B40" s="26" t="s">
        <v>429</v>
      </c>
      <c r="C40" s="26" t="s">
        <v>336</v>
      </c>
      <c r="D40" s="26" t="s">
        <v>348</v>
      </c>
      <c r="E40" s="26" t="s">
        <v>443</v>
      </c>
      <c r="F40" s="26" t="s">
        <v>350</v>
      </c>
      <c r="G40" s="43" t="s">
        <v>351</v>
      </c>
      <c r="H40" s="26" t="s">
        <v>352</v>
      </c>
      <c r="I40" s="26" t="s">
        <v>342</v>
      </c>
      <c r="J40" s="26" t="s">
        <v>444</v>
      </c>
    </row>
    <row r="41" ht="33.75" customHeight="1" spans="1:10">
      <c r="A41" s="26" t="s">
        <v>318</v>
      </c>
      <c r="B41" s="26" t="s">
        <v>429</v>
      </c>
      <c r="C41" s="26" t="s">
        <v>354</v>
      </c>
      <c r="D41" s="26" t="s">
        <v>445</v>
      </c>
      <c r="E41" s="26" t="s">
        <v>446</v>
      </c>
      <c r="F41" s="26" t="s">
        <v>339</v>
      </c>
      <c r="G41" s="43" t="s">
        <v>54</v>
      </c>
      <c r="H41" s="26" t="s">
        <v>447</v>
      </c>
      <c r="I41" s="26" t="s">
        <v>342</v>
      </c>
      <c r="J41" s="26" t="s">
        <v>448</v>
      </c>
    </row>
    <row r="42" ht="33.75" customHeight="1" spans="1:10">
      <c r="A42" s="26" t="s">
        <v>318</v>
      </c>
      <c r="B42" s="26" t="s">
        <v>429</v>
      </c>
      <c r="C42" s="26" t="s">
        <v>354</v>
      </c>
      <c r="D42" s="26" t="s">
        <v>360</v>
      </c>
      <c r="E42" s="26" t="s">
        <v>449</v>
      </c>
      <c r="F42" s="26" t="s">
        <v>350</v>
      </c>
      <c r="G42" s="43" t="s">
        <v>351</v>
      </c>
      <c r="H42" s="26" t="s">
        <v>352</v>
      </c>
      <c r="I42" s="26" t="s">
        <v>342</v>
      </c>
      <c r="J42" s="26" t="s">
        <v>450</v>
      </c>
    </row>
    <row r="43" ht="33.75" customHeight="1" spans="1:10">
      <c r="A43" s="26" t="s">
        <v>318</v>
      </c>
      <c r="B43" s="26" t="s">
        <v>429</v>
      </c>
      <c r="C43" s="26" t="s">
        <v>364</v>
      </c>
      <c r="D43" s="26" t="s">
        <v>365</v>
      </c>
      <c r="E43" s="26" t="s">
        <v>451</v>
      </c>
      <c r="F43" s="26" t="s">
        <v>339</v>
      </c>
      <c r="G43" s="43" t="s">
        <v>452</v>
      </c>
      <c r="H43" s="26" t="s">
        <v>352</v>
      </c>
      <c r="I43" s="26" t="s">
        <v>342</v>
      </c>
      <c r="J43" s="26" t="s">
        <v>453</v>
      </c>
    </row>
    <row r="44" ht="33.75" customHeight="1" spans="1:10">
      <c r="A44" s="26" t="s">
        <v>297</v>
      </c>
      <c r="B44" s="26" t="s">
        <v>454</v>
      </c>
      <c r="C44" s="26" t="s">
        <v>336</v>
      </c>
      <c r="D44" s="26" t="s">
        <v>337</v>
      </c>
      <c r="E44" s="26" t="s">
        <v>455</v>
      </c>
      <c r="F44" s="26" t="s">
        <v>339</v>
      </c>
      <c r="G44" s="43" t="s">
        <v>50</v>
      </c>
      <c r="H44" s="26" t="s">
        <v>456</v>
      </c>
      <c r="I44" s="26" t="s">
        <v>342</v>
      </c>
      <c r="J44" s="26" t="s">
        <v>457</v>
      </c>
    </row>
    <row r="45" ht="33.75" customHeight="1" spans="1:10">
      <c r="A45" s="26" t="s">
        <v>297</v>
      </c>
      <c r="B45" s="26" t="s">
        <v>454</v>
      </c>
      <c r="C45" s="26" t="s">
        <v>336</v>
      </c>
      <c r="D45" s="26" t="s">
        <v>337</v>
      </c>
      <c r="E45" s="26" t="s">
        <v>458</v>
      </c>
      <c r="F45" s="26" t="s">
        <v>339</v>
      </c>
      <c r="G45" s="43" t="s">
        <v>50</v>
      </c>
      <c r="H45" s="26" t="s">
        <v>456</v>
      </c>
      <c r="I45" s="26" t="s">
        <v>342</v>
      </c>
      <c r="J45" s="26" t="s">
        <v>459</v>
      </c>
    </row>
    <row r="46" ht="33.75" customHeight="1" spans="1:10">
      <c r="A46" s="26" t="s">
        <v>297</v>
      </c>
      <c r="B46" s="26" t="s">
        <v>454</v>
      </c>
      <c r="C46" s="26" t="s">
        <v>336</v>
      </c>
      <c r="D46" s="26" t="s">
        <v>348</v>
      </c>
      <c r="E46" s="26" t="s">
        <v>458</v>
      </c>
      <c r="F46" s="26" t="s">
        <v>350</v>
      </c>
      <c r="G46" s="43" t="s">
        <v>351</v>
      </c>
      <c r="H46" s="26" t="s">
        <v>352</v>
      </c>
      <c r="I46" s="26" t="s">
        <v>342</v>
      </c>
      <c r="J46" s="26" t="s">
        <v>460</v>
      </c>
    </row>
    <row r="47" ht="33.75" customHeight="1" spans="1:10">
      <c r="A47" s="26" t="s">
        <v>297</v>
      </c>
      <c r="B47" s="26" t="s">
        <v>454</v>
      </c>
      <c r="C47" s="26" t="s">
        <v>354</v>
      </c>
      <c r="D47" s="26" t="s">
        <v>445</v>
      </c>
      <c r="E47" s="26" t="s">
        <v>461</v>
      </c>
      <c r="F47" s="26" t="s">
        <v>339</v>
      </c>
      <c r="G47" s="43" t="s">
        <v>462</v>
      </c>
      <c r="H47" s="26" t="s">
        <v>463</v>
      </c>
      <c r="I47" s="26" t="s">
        <v>342</v>
      </c>
      <c r="J47" s="26" t="s">
        <v>464</v>
      </c>
    </row>
    <row r="48" ht="33.75" customHeight="1" spans="1:10">
      <c r="A48" s="26" t="s">
        <v>297</v>
      </c>
      <c r="B48" s="26" t="s">
        <v>454</v>
      </c>
      <c r="C48" s="26" t="s">
        <v>354</v>
      </c>
      <c r="D48" s="26" t="s">
        <v>360</v>
      </c>
      <c r="E48" s="26" t="s">
        <v>465</v>
      </c>
      <c r="F48" s="26" t="s">
        <v>350</v>
      </c>
      <c r="G48" s="43" t="s">
        <v>466</v>
      </c>
      <c r="H48" s="26"/>
      <c r="I48" s="26" t="s">
        <v>358</v>
      </c>
      <c r="J48" s="26" t="s">
        <v>467</v>
      </c>
    </row>
    <row r="49" ht="33.75" customHeight="1" spans="1:10">
      <c r="A49" s="26" t="s">
        <v>297</v>
      </c>
      <c r="B49" s="26" t="s">
        <v>454</v>
      </c>
      <c r="C49" s="26" t="s">
        <v>364</v>
      </c>
      <c r="D49" s="26" t="s">
        <v>365</v>
      </c>
      <c r="E49" s="26" t="s">
        <v>468</v>
      </c>
      <c r="F49" s="26" t="s">
        <v>339</v>
      </c>
      <c r="G49" s="43" t="s">
        <v>386</v>
      </c>
      <c r="H49" s="26" t="s">
        <v>352</v>
      </c>
      <c r="I49" s="26" t="s">
        <v>342</v>
      </c>
      <c r="J49" s="26" t="s">
        <v>469</v>
      </c>
    </row>
  </sheetData>
  <mergeCells count="14">
    <mergeCell ref="A2:J2"/>
    <mergeCell ref="A3:H3"/>
    <mergeCell ref="A8:A14"/>
    <mergeCell ref="A15:A20"/>
    <mergeCell ref="A21:A27"/>
    <mergeCell ref="A28:A34"/>
    <mergeCell ref="A35:A43"/>
    <mergeCell ref="A44:A49"/>
    <mergeCell ref="B8:B14"/>
    <mergeCell ref="B15:B20"/>
    <mergeCell ref="B21:B27"/>
    <mergeCell ref="B28:B34"/>
    <mergeCell ref="B35:B43"/>
    <mergeCell ref="B44:B49"/>
  </mergeCells>
  <pageMargins left="0.75" right="0.75" top="1" bottom="1" header="0.5" footer="0.5"/>
  <pageSetup paperSize="9" scale="6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 </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2026-01-27T08:49:00Z</dcterms:created>
  <dcterms:modified xsi:type="dcterms:W3CDTF">2026-02-06T07:04:20Z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87D38738F6F645159232DA839754D2CF_12</vt:lpwstr>
  </property>
  <property fmtid="{D5CDD505-2E9C-101B-9397-08002B2CF9AE}" pid="3" name="KSOProductBuildVer">
    <vt:lpwstr>2052-12.1.0.20305</vt:lpwstr>
  </property>
</Properties>
</file>