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部门基本支出预算表04!$A$6:$W$407</definedName>
    <definedName name="_xlnm._FilterDatabase" localSheetId="10" hidden="1">部门政府采购预算表07!$A$6:$Q$111</definedName>
  </definedNames>
  <calcPr calcId="144525"/>
</workbook>
</file>

<file path=xl/sharedStrings.xml><?xml version="1.0" encoding="utf-8"?>
<sst xmlns="http://schemas.openxmlformats.org/spreadsheetml/2006/main" count="16836" uniqueCount="2737">
  <si>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</si>
  <si>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</si>
  <si>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</si>
  <si>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</si>
  <si>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</si>
  <si>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</si>
  <si>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</si>
  <si>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</si>
  <si>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</si>
  <si>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</si>
  <si>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</si>
  <si>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</si>
  <si>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</si>
  <si>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</si>
  <si>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</si>
  <si>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</si>
  <si>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</si>
  <si>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</si>
  <si>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</si>
  <si>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</si>
  <si>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</si>
  <si>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</si>
  <si>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</si>
  <si>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</si>
  <si>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</si>
  <si>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</si>
  <si>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</si>
  <si>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</si>
  <si>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</si>
  <si>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</si>
  <si>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</si>
  <si>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</si>
  <si>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</si>
  <si>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</si>
  <si>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</si>
  <si>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</si>
  <si>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</si>
  <si>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</si>
  <si>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</si>
  <si>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</si>
  <si>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</si>
  <si>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</si>
  <si>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</si>
  <si>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</si>
  <si>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</si>
  <si>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</si>
  <si>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</si>
  <si>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</si>
  <si>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</si>
  <si>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</si>
  <si>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</si>
  <si>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</si>
  <si>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</si>
  <si>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</si>
  <si>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</si>
  <si>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</si>
  <si>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</si>
  <si>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</si>
  <si>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</si>
  <si>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</si>
  <si>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</si>
  <si>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</si>
  <si>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</si>
  <si>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105</t>
  </si>
  <si>
    <t>玉溪市教育体育局</t>
  </si>
  <si>
    <t>105001</t>
  </si>
  <si>
    <t>105021</t>
  </si>
  <si>
    <t>玉溪职业技术学院</t>
  </si>
  <si>
    <t>105005</t>
  </si>
  <si>
    <t>玉溪师范学院</t>
  </si>
  <si>
    <t>105007</t>
  </si>
  <si>
    <t>云南省玉溪工业财贸学校</t>
  </si>
  <si>
    <t>105009</t>
  </si>
  <si>
    <t>玉溪体育运动学校</t>
  </si>
  <si>
    <t>105010</t>
  </si>
  <si>
    <t>玉溪师范学院附属中学</t>
  </si>
  <si>
    <t>105011</t>
  </si>
  <si>
    <t>云南省玉溪第一中学</t>
  </si>
  <si>
    <t>105012</t>
  </si>
  <si>
    <t>玉溪市民族中学</t>
  </si>
  <si>
    <t>105013</t>
  </si>
  <si>
    <t>玉溪市特殊教育学校</t>
  </si>
  <si>
    <t>105014</t>
  </si>
  <si>
    <t>玉溪市第一幼儿园</t>
  </si>
  <si>
    <t>105015</t>
  </si>
  <si>
    <t>玉溪市第二幼儿园</t>
  </si>
  <si>
    <t>105016</t>
  </si>
  <si>
    <t>玉溪市教育科学研究所</t>
  </si>
  <si>
    <t>105006</t>
  </si>
  <si>
    <t>玉溪农业职业技术学院</t>
  </si>
  <si>
    <t>105020</t>
  </si>
  <si>
    <t>玉溪市老年人体育文娱活动中心</t>
  </si>
  <si>
    <t>105019</t>
  </si>
  <si>
    <t>玉溪市体育产业发展促进中心（玉溪市体育馆）</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</si>
  <si>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</si>
  <si>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</si>
  <si>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</si>
  <si>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</si>
  <si>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</si>
  <si>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</si>
  <si>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</si>
  <si>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</si>
  <si>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</si>
  <si>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</si>
  <si>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</si>
  <si>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</si>
  <si>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</si>
  <si>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205</t>
  </si>
  <si>
    <t>20501</t>
  </si>
  <si>
    <t>2050101</t>
  </si>
  <si>
    <t>2050102</t>
  </si>
  <si>
    <t>2050199</t>
  </si>
  <si>
    <t>20502</t>
  </si>
  <si>
    <t>2050201</t>
  </si>
  <si>
    <t>2050202</t>
  </si>
  <si>
    <t>2050203</t>
  </si>
  <si>
    <t>2050204</t>
  </si>
  <si>
    <t>2050205</t>
  </si>
  <si>
    <t>2050299</t>
  </si>
  <si>
    <t>20503</t>
  </si>
  <si>
    <t>2050302</t>
  </si>
  <si>
    <t>2050303</t>
  </si>
  <si>
    <t>2050305</t>
  </si>
  <si>
    <t>20507</t>
  </si>
  <si>
    <t>2050701</t>
  </si>
  <si>
    <t>206</t>
  </si>
  <si>
    <t>20607</t>
  </si>
  <si>
    <t>2060702</t>
  </si>
  <si>
    <t>207</t>
  </si>
  <si>
    <t>20703</t>
  </si>
  <si>
    <t>2070301</t>
  </si>
  <si>
    <t>2070302</t>
  </si>
  <si>
    <t>2070305</t>
  </si>
  <si>
    <t>2070307</t>
  </si>
  <si>
    <t>2070308</t>
  </si>
  <si>
    <t>208</t>
  </si>
  <si>
    <t>20805</t>
  </si>
  <si>
    <t>2080501</t>
  </si>
  <si>
    <t>2080502</t>
  </si>
  <si>
    <t>2080505</t>
  </si>
  <si>
    <t>2080506</t>
  </si>
  <si>
    <t>20807</t>
  </si>
  <si>
    <t>2080712</t>
  </si>
  <si>
    <t>2080799</t>
  </si>
  <si>
    <t>20808</t>
  </si>
  <si>
    <t>2080801</t>
  </si>
  <si>
    <t>210</t>
  </si>
  <si>
    <t>21011</t>
  </si>
  <si>
    <t>2101101</t>
  </si>
  <si>
    <t>2101102</t>
  </si>
  <si>
    <t>2101103</t>
  </si>
  <si>
    <t>2101199</t>
  </si>
  <si>
    <t>212</t>
  </si>
  <si>
    <t>21208</t>
  </si>
  <si>
    <t>2120899</t>
  </si>
  <si>
    <t>216</t>
  </si>
  <si>
    <t>21602</t>
  </si>
  <si>
    <t>2160250</t>
  </si>
  <si>
    <t>221</t>
  </si>
  <si>
    <t>22102</t>
  </si>
  <si>
    <t>2210201</t>
  </si>
  <si>
    <t>2210203</t>
  </si>
  <si>
    <t>229</t>
  </si>
  <si>
    <t>22960</t>
  </si>
  <si>
    <t>2296003</t>
  </si>
  <si>
    <t>2296006</t>
  </si>
  <si>
    <t>2296099</t>
  </si>
  <si>
    <t>230</t>
  </si>
  <si>
    <t>23002</t>
  </si>
  <si>
    <t>2300245</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</si>
  <si>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</si>
  <si>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</si>
  <si>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</si>
  <si>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</si>
  <si>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</si>
  <si>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</si>
  <si>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</si>
  <si>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</si>
  <si>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</si>
  <si>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</si>
  <si>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</si>
  <si>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</si>
  <si>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</si>
  <si>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</si>
  <si>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</si>
  <si>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</si>
  <si>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</si>
  <si>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</si>
  <si>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</si>
  <si>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</si>
  <si>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</si>
  <si>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</si>
  <si>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</si>
  <si>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</si>
  <si>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</si>
  <si>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</si>
  <si>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</si>
  <si>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</si>
  <si>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</si>
  <si>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</si>
  <si>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</si>
  <si>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</si>
  <si>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</si>
  <si>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</si>
  <si>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</si>
  <si>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</si>
  <si>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</si>
  <si>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</si>
  <si>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</si>
  <si>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</si>
  <si>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</si>
  <si>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</si>
  <si>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</si>
  <si>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</si>
  <si>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</si>
  <si>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530400210000000629606</t>
  </si>
  <si>
    <t>行政人员工资支出</t>
  </si>
  <si>
    <t>行政运行</t>
  </si>
  <si>
    <t>30101</t>
  </si>
  <si>
    <t>基本工资</t>
  </si>
  <si>
    <t>30102</t>
  </si>
  <si>
    <t>津贴补贴</t>
  </si>
  <si>
    <t>购房补贴</t>
  </si>
  <si>
    <t>530400210000000629607</t>
  </si>
  <si>
    <t>事业人员工资支出</t>
  </si>
  <si>
    <t>其他教育管理事务支出</t>
  </si>
  <si>
    <t>30107</t>
  </si>
  <si>
    <t>绩效工资</t>
  </si>
  <si>
    <t>530400210000000629608</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</si>
  <si>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</si>
  <si>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</si>
  <si>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</si>
  <si>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</si>
  <si>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</si>
  <si>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</si>
  <si>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</si>
  <si>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</si>
  <si>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</si>
  <si>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</si>
  <si>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</si>
  <si>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</si>
  <si>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</si>
  <si>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</si>
  <si>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</si>
  <si>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</si>
  <si>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530400210000000629609</t>
  </si>
  <si>
    <t>住房公积金</t>
  </si>
  <si>
    <t>30113</t>
  </si>
  <si>
    <t>530400210000000629610</t>
  </si>
  <si>
    <t>对个人和家庭的补助</t>
  </si>
  <si>
    <t>行政单位离退休</t>
  </si>
  <si>
    <t>30301</t>
  </si>
  <si>
    <t>离休费</t>
  </si>
  <si>
    <t>30305</t>
  </si>
  <si>
    <t>生活补助</t>
  </si>
  <si>
    <t>事业单位离退休</t>
  </si>
  <si>
    <t>530400210000000629611</t>
  </si>
  <si>
    <t>其他工资福利支出</t>
  </si>
  <si>
    <t>30103</t>
  </si>
  <si>
    <t>奖金</t>
  </si>
  <si>
    <t>530400210000000629613</t>
  </si>
  <si>
    <t>公车购置及运维费</t>
  </si>
  <si>
    <t>30231</t>
  </si>
  <si>
    <t>公务用车运行维护费</t>
  </si>
  <si>
    <t>530400210000000629614</t>
  </si>
  <si>
    <t>行政人员公务交通补贴</t>
  </si>
  <si>
    <t>30239</t>
  </si>
  <si>
    <t>其他交通费用</t>
  </si>
  <si>
    <t>530400210000000629615</t>
  </si>
  <si>
    <t>工会经费</t>
  </si>
  <si>
    <t>30228</t>
  </si>
  <si>
    <t>530400210000000629617</t>
  </si>
  <si>
    <t>一般公用经费</t>
  </si>
  <si>
    <t>30201</t>
  </si>
  <si>
    <t>办公费</t>
  </si>
  <si>
    <t>30211</t>
  </si>
  <si>
    <t>差旅费</t>
  </si>
  <si>
    <t>30213</t>
  </si>
  <si>
    <t>维修（护）费</t>
  </si>
  <si>
    <t>30215</t>
  </si>
  <si>
    <t>会议费</t>
  </si>
  <si>
    <t>30216</t>
  </si>
  <si>
    <t>培训费</t>
  </si>
  <si>
    <t>30299</t>
  </si>
  <si>
    <t>其他商品和服务支出</t>
  </si>
  <si>
    <t>30205</t>
  </si>
  <si>
    <t>水费</t>
  </si>
  <si>
    <t>30206</t>
  </si>
  <si>
    <t>电费</t>
  </si>
  <si>
    <t>30207</t>
  </si>
  <si>
    <t>邮电费</t>
  </si>
  <si>
    <t>31002</t>
  </si>
  <si>
    <t>办公设备购置</t>
  </si>
  <si>
    <t>530400221100000624891</t>
  </si>
  <si>
    <t>30217</t>
  </si>
  <si>
    <t>530400241100002093997</t>
  </si>
  <si>
    <t>编外临聘人员经费</t>
  </si>
  <si>
    <t>30199</t>
  </si>
  <si>
    <t>530400241100002114536</t>
  </si>
  <si>
    <t>工作业务经费</t>
  </si>
  <si>
    <t>一般行政管理事务</t>
  </si>
  <si>
    <t>30227</t>
  </si>
  <si>
    <t>委托业务费</t>
  </si>
  <si>
    <t>530400241100002114537</t>
  </si>
  <si>
    <t>奖励性绩效工资（工资部分）经费</t>
  </si>
  <si>
    <t>530400241100002114538</t>
  </si>
  <si>
    <t>奖励性绩效绩效工资（高于部分）经费</t>
  </si>
  <si>
    <t>530400241100002114539</t>
  </si>
  <si>
    <t>机关后勤购买服务经费</t>
  </si>
  <si>
    <t>530400241100002390511</t>
  </si>
  <si>
    <t>年终一次性奖金</t>
  </si>
  <si>
    <t>530400251100003842358</t>
  </si>
  <si>
    <t>物业管理费</t>
  </si>
  <si>
    <t>30209</t>
  </si>
  <si>
    <t>530400261100004946652</t>
  </si>
  <si>
    <t>人才公寓租金及物业管理专项经费</t>
  </si>
  <si>
    <t>30214</t>
  </si>
  <si>
    <t>租赁费</t>
  </si>
  <si>
    <t>530400210000000627862</t>
  </si>
  <si>
    <t>高等职业教育</t>
  </si>
  <si>
    <t>530400210000000627863</t>
  </si>
  <si>
    <t>530400210000000627864</t>
  </si>
  <si>
    <t>530400210000000627865</t>
  </si>
  <si>
    <t>530400210000000627870</t>
  </si>
  <si>
    <t>30202</t>
  </si>
  <si>
    <t>印刷费</t>
  </si>
  <si>
    <t>30204</t>
  </si>
  <si>
    <t>手续费</t>
  </si>
  <si>
    <t>30218</t>
  </si>
  <si>
    <t>专用材料费</t>
  </si>
  <si>
    <t>30226</t>
  </si>
  <si>
    <t>劳务费</t>
  </si>
  <si>
    <t>530400221100000324232</t>
  </si>
  <si>
    <t>530400221100000324233</t>
  </si>
  <si>
    <t>530400221100000471872</t>
  </si>
  <si>
    <t>财政统筹30%的奖励性绩效工资资金</t>
  </si>
  <si>
    <t>530400221100000585552</t>
  </si>
  <si>
    <t>530400241100002393277</t>
  </si>
  <si>
    <t>530400241100002393302</t>
  </si>
  <si>
    <t>奖励性绩效工资（高于部分）经费</t>
  </si>
  <si>
    <t>530400261100004939827</t>
  </si>
  <si>
    <t>530400261100004966821</t>
  </si>
  <si>
    <t>奖励性绩效增量专项资金</t>
  </si>
  <si>
    <t>530400261100004968236</t>
  </si>
  <si>
    <t>职业年金记实经费</t>
  </si>
  <si>
    <t>机关事业单位职业年金缴费支出</t>
  </si>
  <si>
    <t>30109</t>
  </si>
  <si>
    <t>职业年金缴费</t>
  </si>
  <si>
    <t>530400261100004970307</t>
  </si>
  <si>
    <t>市直单位医疗照顾人员门诊医疗统筹补助经费</t>
  </si>
  <si>
    <t>530400261100005113536</t>
  </si>
  <si>
    <t>高层次人才奖励性绩效增量专项资金</t>
  </si>
  <si>
    <t>530400261100005125120</t>
  </si>
  <si>
    <t>编外临聘人员专项资金</t>
  </si>
  <si>
    <t>530400210000000627453</t>
  </si>
  <si>
    <t>中等职业教育</t>
  </si>
  <si>
    <t>530400210000000627454</t>
  </si>
  <si>
    <t>530400210000000627455</t>
  </si>
  <si>
    <t>530400210000000627456</t>
  </si>
  <si>
    <t>530400210000000627461</t>
  </si>
  <si>
    <t>530400221100000619200</t>
  </si>
  <si>
    <t>530400221100000619241</t>
  </si>
  <si>
    <t>530400221100000619242</t>
  </si>
  <si>
    <t>530400241100002089793</t>
  </si>
  <si>
    <t>530400241100002089817</t>
  </si>
  <si>
    <t>530400241100002098746</t>
  </si>
  <si>
    <t>教育专户返还（绩效增量）经费</t>
  </si>
  <si>
    <t>530400241100002109669</t>
  </si>
  <si>
    <t>530400241100002357697</t>
  </si>
  <si>
    <t>530400241100002829171</t>
  </si>
  <si>
    <t>市直退休医疗照顾人员医疗费用经费</t>
  </si>
  <si>
    <t>530400251100003577203</t>
  </si>
  <si>
    <t>530400261100005163918</t>
  </si>
  <si>
    <t>奖励性绩效工资增量的部分（思政辅导）资金</t>
  </si>
  <si>
    <t>530400210000000630388</t>
  </si>
  <si>
    <t>530400210000000630389</t>
  </si>
  <si>
    <t>530400210000000630390</t>
  </si>
  <si>
    <t>530400210000000630391</t>
  </si>
  <si>
    <t>530400210000000630395</t>
  </si>
  <si>
    <t>31003</t>
  </si>
  <si>
    <t>专用设备购置</t>
  </si>
  <si>
    <t>530400221100000562737</t>
  </si>
  <si>
    <t>530400221100000562742</t>
  </si>
  <si>
    <t>530400221100000562743</t>
  </si>
  <si>
    <t>530400241100002093739</t>
  </si>
  <si>
    <t>530400241100002093777</t>
  </si>
  <si>
    <t>530400241100002105525</t>
  </si>
  <si>
    <t>530400251100003559119</t>
  </si>
  <si>
    <t>530400251100004194682</t>
  </si>
  <si>
    <t>市直退休医疗照顾人员医疗经费</t>
  </si>
  <si>
    <t>530400210000000629766</t>
  </si>
  <si>
    <t>高中教育</t>
  </si>
  <si>
    <t>530400210000000629767</t>
  </si>
  <si>
    <t>530400210000000629768</t>
  </si>
  <si>
    <t>530400210000000629769</t>
  </si>
  <si>
    <t>530400241100002090117</t>
  </si>
  <si>
    <t>530400241100002090465</t>
  </si>
  <si>
    <t>校长职级绩效奖励经费</t>
  </si>
  <si>
    <t>530400241100002091009</t>
  </si>
  <si>
    <t>530400241100002091012</t>
  </si>
  <si>
    <t>530400261100004876775</t>
  </si>
  <si>
    <t>530400261100004877026</t>
  </si>
  <si>
    <t>530400261100004923822</t>
  </si>
  <si>
    <t>死亡一次性抚恤金及丧葬费专项资金</t>
  </si>
  <si>
    <t>死亡抚恤</t>
  </si>
  <si>
    <t>30304</t>
  </si>
  <si>
    <t>抚恤金</t>
  </si>
  <si>
    <t>530400261100004928770</t>
  </si>
  <si>
    <t>遗属生活补助专项经费</t>
  </si>
  <si>
    <t>530400210000000629882</t>
  </si>
  <si>
    <t>530400210000000629883</t>
  </si>
  <si>
    <t>530400210000000629884</t>
  </si>
  <si>
    <t>530400210000000629885</t>
  </si>
  <si>
    <t>530400241100002358618</t>
  </si>
  <si>
    <t>530400241100002358656</t>
  </si>
  <si>
    <t>530400241100002358668</t>
  </si>
  <si>
    <t>530400251100003580628</t>
  </si>
  <si>
    <t>530400261100004868310</t>
  </si>
  <si>
    <t>530400261100004894214</t>
  </si>
  <si>
    <t>530400261100004930481</t>
  </si>
  <si>
    <t>玉溪一中遗属生活补助经费</t>
  </si>
  <si>
    <t>530400210000000629893</t>
  </si>
  <si>
    <t>530400210000000629894</t>
  </si>
  <si>
    <t>530400210000000629895</t>
  </si>
  <si>
    <t>530400210000000629896</t>
  </si>
  <si>
    <t>530400241100002355153</t>
  </si>
  <si>
    <t>530400241100002355520</t>
  </si>
  <si>
    <t>530400241100002357232</t>
  </si>
  <si>
    <t>530400241100002357677</t>
  </si>
  <si>
    <t>530400241100002358046</t>
  </si>
  <si>
    <t>530400261100004848636</t>
  </si>
  <si>
    <t>530400261100004936283</t>
  </si>
  <si>
    <t>困难遗属补助资金</t>
  </si>
  <si>
    <t>530400210000000630699</t>
  </si>
  <si>
    <t>特殊学校教育</t>
  </si>
  <si>
    <t>530400210000000630700</t>
  </si>
  <si>
    <t>530400210000000630701</t>
  </si>
  <si>
    <t>530400210000000630702</t>
  </si>
  <si>
    <t>530400210000000630706</t>
  </si>
  <si>
    <t>530400210000000630707</t>
  </si>
  <si>
    <t>530400241100002068853</t>
  </si>
  <si>
    <t>530400241100002068945</t>
  </si>
  <si>
    <t>530400241100002069744</t>
  </si>
  <si>
    <t>530400241100002069906</t>
  </si>
  <si>
    <t>530400251100003559449</t>
  </si>
  <si>
    <t>530400210000000628717</t>
  </si>
  <si>
    <t>学前教育</t>
  </si>
  <si>
    <t>530400210000000628718</t>
  </si>
  <si>
    <t>530400210000000628719</t>
  </si>
  <si>
    <t>530400210000000628720</t>
  </si>
  <si>
    <t>530400210000000628724</t>
  </si>
  <si>
    <t>530400210000000629691</t>
  </si>
  <si>
    <t>530400210000000629692</t>
  </si>
  <si>
    <t>530400221100000322343</t>
  </si>
  <si>
    <t>530400241100002064009</t>
  </si>
  <si>
    <t>530400241100002068918</t>
  </si>
  <si>
    <t>530400241100002069269</t>
  </si>
  <si>
    <t>530400251100003559793</t>
  </si>
  <si>
    <t>530400210000000630677</t>
  </si>
  <si>
    <t>530400210000000630678</t>
  </si>
  <si>
    <t>530400210000000630679</t>
  </si>
  <si>
    <t>530400210000000630680</t>
  </si>
  <si>
    <t>530400210000000630682</t>
  </si>
  <si>
    <t>530400221100000320516</t>
  </si>
  <si>
    <t>530400221100000320517</t>
  </si>
  <si>
    <t>530400221100000320534</t>
  </si>
  <si>
    <t>530400241100002092441</t>
  </si>
  <si>
    <t>校长职级补贴项目经费</t>
  </si>
  <si>
    <t>530400241100002093820</t>
  </si>
  <si>
    <t>奖励性绩效工资（正常部分)项目经费</t>
  </si>
  <si>
    <t>530400241100002142291</t>
  </si>
  <si>
    <t>奖励性绩效工资（高于部分）项目经费</t>
  </si>
  <si>
    <t>530400241100002980070</t>
  </si>
  <si>
    <t>退休职工职业年金</t>
  </si>
  <si>
    <t>530400210000000630011</t>
  </si>
  <si>
    <t>530400210000000630012</t>
  </si>
  <si>
    <t>530400210000000630013</t>
  </si>
  <si>
    <t>530400210000000630014</t>
  </si>
  <si>
    <t>530400210000000630016</t>
  </si>
  <si>
    <t>530400210000000630017</t>
  </si>
  <si>
    <t>530400210000000630020</t>
  </si>
  <si>
    <t>530400221100000624734</t>
  </si>
  <si>
    <t>530400241100002389800</t>
  </si>
  <si>
    <t>业务经费</t>
  </si>
  <si>
    <t>530400241100002390474</t>
  </si>
  <si>
    <t>职业年金经费</t>
  </si>
  <si>
    <t>530400241100002440023</t>
  </si>
  <si>
    <t>530400241100002440284</t>
  </si>
  <si>
    <t>530400210000000626471</t>
  </si>
  <si>
    <t>体育场馆</t>
  </si>
  <si>
    <t>530400210000000626472</t>
  </si>
  <si>
    <t>530400210000000626473</t>
  </si>
  <si>
    <t>530400210000000626474</t>
  </si>
  <si>
    <t>530400210000000626476</t>
  </si>
  <si>
    <t>530400210000000626478</t>
  </si>
  <si>
    <t>530400221100000626306</t>
  </si>
  <si>
    <t>530400251100003591305</t>
  </si>
  <si>
    <t>事业人员职业年金经费</t>
  </si>
  <si>
    <t>530400251100003847107</t>
  </si>
  <si>
    <t>530400251100003847159</t>
  </si>
  <si>
    <t>530400261100004938268</t>
  </si>
  <si>
    <t>事业单位人员奖励性绩效工资经费</t>
  </si>
  <si>
    <t>530400261100005163902</t>
  </si>
  <si>
    <t>奖励性绩效工资高于部分资金</t>
  </si>
  <si>
    <t>530400210000000626908</t>
  </si>
  <si>
    <t>群众体育</t>
  </si>
  <si>
    <t>530400210000000626909</t>
  </si>
  <si>
    <t>530400210000000626910</t>
  </si>
  <si>
    <t>530400210000000626911</t>
  </si>
  <si>
    <t>530400210000000626913</t>
  </si>
  <si>
    <t>530400210000000626915</t>
  </si>
  <si>
    <t>530400241100002105654</t>
  </si>
  <si>
    <t>事业运行</t>
  </si>
  <si>
    <t>530400241100002106150</t>
  </si>
  <si>
    <t>530400241100002106265</t>
  </si>
  <si>
    <t>530400241100002106332</t>
  </si>
  <si>
    <t>530400251100003846235</t>
  </si>
  <si>
    <t>530400231100001135406</t>
  </si>
  <si>
    <t>530400231100001135407</t>
  </si>
  <si>
    <t>530400231100001135428</t>
  </si>
  <si>
    <t>530400231100001135429</t>
  </si>
  <si>
    <t>530400231100001135448</t>
  </si>
  <si>
    <t>530400231100001390115</t>
  </si>
  <si>
    <t>530400241100002385837</t>
  </si>
  <si>
    <t>奖励性绩效工资（工资部分）资金</t>
  </si>
  <si>
    <t>530400241100002385942</t>
  </si>
  <si>
    <t>奖励性绩效工资（高于部分）资金</t>
  </si>
  <si>
    <t>530400241100002390678</t>
  </si>
  <si>
    <t>教育专户返还（绩效增量）资金</t>
  </si>
  <si>
    <t>530400261100005164011</t>
  </si>
  <si>
    <t>奖励性绩效工资增量部分（思政＋辅导）资金</t>
  </si>
  <si>
    <t>预算05-1表</t>
  </si>
  <si>
    <t>2026年部门项目支出预算表</t>
  </si>
  <si>
    <t>项目分类</t>
  </si>
  <si>
    <t>项目单位</t>
  </si>
  <si>
    <t>本年拨款</t>
  </si>
  <si>
    <t>单位资金</t>
  </si>
  <si>
    <t>其中：本次下达</t>
  </si>
  <si>
    <t>特定项目教2022006专项资金</t>
  </si>
  <si>
    <t>事业发展类</t>
  </si>
  <si>
    <t>530400200000000630830</t>
  </si>
  <si>
    <t>省级公费师范生培养专项经费</t>
  </si>
  <si>
    <t>民生类</t>
  </si>
  <si>
    <t>530400210000000625838</t>
  </si>
  <si>
    <t>教育共同财政事权转移支付支出</t>
  </si>
  <si>
    <t>39999</t>
  </si>
  <si>
    <t>竞技体育与青少年体育专项经费</t>
  </si>
  <si>
    <t>530400210000000625902</t>
  </si>
  <si>
    <t>用于体育事业的彩票公益金支出</t>
  </si>
  <si>
    <t>全民健身专项经费</t>
  </si>
  <si>
    <t>530400210000000625908</t>
  </si>
  <si>
    <t>义务教育家庭经济困难学生生活费补助资金</t>
  </si>
  <si>
    <t>530400210000000626066</t>
  </si>
  <si>
    <t>义务教育生均公用经费补助资金</t>
  </si>
  <si>
    <t>530400210000000626213</t>
  </si>
  <si>
    <t>普通高中脱贫家庭经济困难学生生活补助经费</t>
  </si>
  <si>
    <t>530400210000000626428</t>
  </si>
  <si>
    <t>普通高中原建档立卡户等家庭经济困难学生免学杂费专项资金</t>
  </si>
  <si>
    <t>530400210000000626464</t>
  </si>
  <si>
    <t>普通高中国家助学金资助专项资金</t>
  </si>
  <si>
    <t>530400210000000626534</t>
  </si>
  <si>
    <t>学前教育家庭经济困难学生生活费补助资金</t>
  </si>
  <si>
    <t>530400210000000626601</t>
  </si>
  <si>
    <t>中等职业教育国家助学金专项资金</t>
  </si>
  <si>
    <t>530400210000000626604</t>
  </si>
  <si>
    <t>中等职业教育免学费专项资金</t>
  </si>
  <si>
    <t>530400210000000626707</t>
  </si>
  <si>
    <t>农村义务教育学生营养改善计划专项资金</t>
  </si>
  <si>
    <t>530400210000000626793</t>
  </si>
  <si>
    <t>本级学前教育发展专项经费</t>
  </si>
  <si>
    <t>530400210000000628046</t>
  </si>
  <si>
    <t>（非税）招生考试专项经费</t>
  </si>
  <si>
    <t>530400221100000220132</t>
  </si>
  <si>
    <t>遗属生活补助项目资金</t>
  </si>
  <si>
    <t>530400231100001133358</t>
  </si>
  <si>
    <t>资助中心工作业务经费</t>
  </si>
  <si>
    <t>530400231100001212473</t>
  </si>
  <si>
    <t>铸牢中华民族共同体意识教育资金</t>
  </si>
  <si>
    <t>530400241100003344878</t>
  </si>
  <si>
    <t>基础教育综合改革实验区资金</t>
  </si>
  <si>
    <t>530400241100003347363</t>
  </si>
  <si>
    <t>小学教育</t>
  </si>
  <si>
    <t>特殊教育试验区资金</t>
  </si>
  <si>
    <t>530400241100003347364</t>
  </si>
  <si>
    <t>生源地信用助学贷款风险补偿资金</t>
  </si>
  <si>
    <t>530400251100003583986</t>
  </si>
  <si>
    <t>其他普通教育支出</t>
  </si>
  <si>
    <t>教育体育运行经费</t>
  </si>
  <si>
    <t>530400251100003586224</t>
  </si>
  <si>
    <t>“新高考”+玉溪教育云平台支撑能力提升建设经费</t>
  </si>
  <si>
    <t>530400251100004129194</t>
  </si>
  <si>
    <t>国球进社区国球进公园体育健身器材配建专项经费</t>
  </si>
  <si>
    <t>530400251100004280069</t>
  </si>
  <si>
    <t>云南省第一届全民健身大赛（滇东赛区）经费</t>
  </si>
  <si>
    <t>530400251100004346910</t>
  </si>
  <si>
    <t>基础教育省级综合奖补经费</t>
  </si>
  <si>
    <t>530400251100004367711</t>
  </si>
  <si>
    <t>云南省青少年锦标赛（省级）专项经费</t>
  </si>
  <si>
    <t>530400251100004403805</t>
  </si>
  <si>
    <t>国家体育锻炼标准达标测验经费</t>
  </si>
  <si>
    <t>530400251100004426915</t>
  </si>
  <si>
    <t>全民健身指导活动经费</t>
  </si>
  <si>
    <t>530400251100004426916</t>
  </si>
  <si>
    <t>全民健身科普宣传经费</t>
  </si>
  <si>
    <t>530400251100004430427</t>
  </si>
  <si>
    <t>国民体质监测仪器采购专项资金</t>
  </si>
  <si>
    <t>530400251100004456937</t>
  </si>
  <si>
    <t>2025年体彩公益金资助项目绩效管理专项经费</t>
  </si>
  <si>
    <t>530400251100004456939</t>
  </si>
  <si>
    <t>云南省现代化边境幸福村体育嘉年华活动经费</t>
  </si>
  <si>
    <t>530400251100004476755</t>
  </si>
  <si>
    <t>用于其他社会公益事业的彩票公益金支出</t>
  </si>
  <si>
    <t>2025年云南省青少年冠军赛专项经费</t>
  </si>
  <si>
    <t>530400251100004642585</t>
  </si>
  <si>
    <t>云南省学生心理健康工作专项资金</t>
  </si>
  <si>
    <t>530400251100004657551</t>
  </si>
  <si>
    <t>2025/2026云南省城市足球联赛玉溪赛区组织经费</t>
  </si>
  <si>
    <t>专项业务类</t>
  </si>
  <si>
    <t>530400251100004694600</t>
  </si>
  <si>
    <t>2025年云南省勤锻炼第六届学生田径锦标赛经费</t>
  </si>
  <si>
    <t>530400251100004715914</t>
  </si>
  <si>
    <t>体育竞赛</t>
  </si>
  <si>
    <t>群众“三大球”赛事活动项目资金</t>
  </si>
  <si>
    <t>530400251100004721294</t>
  </si>
  <si>
    <t>标准化考点建设专项资金</t>
  </si>
  <si>
    <t>530400251100004772145</t>
  </si>
  <si>
    <t>全市普通高中数字校园建设经费</t>
  </si>
  <si>
    <t>530400251100004772199</t>
  </si>
  <si>
    <t>玉溪智启·AI通识教育领航计划项目专项资金</t>
  </si>
  <si>
    <t>530400251100004772307</t>
  </si>
  <si>
    <t>全市校园“明厨亮灶”AI智慧监管体系建设试点经费</t>
  </si>
  <si>
    <t>530400251100004772324</t>
  </si>
  <si>
    <t>玉溪智课·AI精准教学系统专项资金</t>
  </si>
  <si>
    <t>530400251100004772334</t>
  </si>
  <si>
    <t>班主任队伍建设经费</t>
  </si>
  <si>
    <t>530400251100004772930</t>
  </si>
  <si>
    <t>五育阳光小屋建设项目建设经费</t>
  </si>
  <si>
    <t>530400251100004772935</t>
  </si>
  <si>
    <t>思政课建设经费</t>
  </si>
  <si>
    <t>530400251100004772937</t>
  </si>
  <si>
    <t>宣传与舆情处置专项经费</t>
  </si>
  <si>
    <t>530400251100004772958</t>
  </si>
  <si>
    <t>教育督导、测评经费</t>
  </si>
  <si>
    <t>530400251100004773042</t>
  </si>
  <si>
    <t>名校长工作室建设经费</t>
  </si>
  <si>
    <t>530400251100004773488</t>
  </si>
  <si>
    <t>玉溪市领军校(园）长培养经费</t>
  </si>
  <si>
    <t>530400251100004773494</t>
  </si>
  <si>
    <t>壮苗行动·学生体质提升专项资金</t>
  </si>
  <si>
    <t>530400251100004773848</t>
  </si>
  <si>
    <t>中小学合唱教育经费</t>
  </si>
  <si>
    <t>530400251100004774024</t>
  </si>
  <si>
    <t>义务教育优质均衡发展省级奖补专项资金</t>
  </si>
  <si>
    <t>530400251100004774098</t>
  </si>
  <si>
    <t>体育教师、教练员培训经费</t>
  </si>
  <si>
    <t>530400261100004887892</t>
  </si>
  <si>
    <t>全国青少年足球（对下）人才培养改革试点专项资金</t>
  </si>
  <si>
    <t>530400261100004887900</t>
  </si>
  <si>
    <t>省十七运会玉溪青少年体育代表团参赛专项经费</t>
  </si>
  <si>
    <t>530400261100004887906</t>
  </si>
  <si>
    <t>国民体质监测（对下）经费</t>
  </si>
  <si>
    <t>530400261100004892622</t>
  </si>
  <si>
    <t>国民体质监测仪器设备更新（对下）资金</t>
  </si>
  <si>
    <t>530400261100004893133</t>
  </si>
  <si>
    <t>云南省城市足球联赛项目经费</t>
  </si>
  <si>
    <t>530400261100004893443</t>
  </si>
  <si>
    <t>玉溪市体育职业俱乐部扶持补助经费</t>
  </si>
  <si>
    <t>530400261100004893508</t>
  </si>
  <si>
    <t>其他国有土地使用权出让收入安排的支出</t>
  </si>
  <si>
    <t>31204</t>
  </si>
  <si>
    <t>费用补贴</t>
  </si>
  <si>
    <t>“村BA”篮球比赛专项经费</t>
  </si>
  <si>
    <t>530400261100004893576</t>
  </si>
  <si>
    <t>以前年度项目欠拨资金</t>
  </si>
  <si>
    <t>530400261100004893644</t>
  </si>
  <si>
    <t>玉溪市青少年体育后备人才基地建设补助（对下）资金</t>
  </si>
  <si>
    <t>530400261100004897194</t>
  </si>
  <si>
    <t>马拉松竞赛活动专项经费</t>
  </si>
  <si>
    <t>530400261100004898572</t>
  </si>
  <si>
    <t>体育产业赛事（对下）专项资金</t>
  </si>
  <si>
    <t>530400261100004898684</t>
  </si>
  <si>
    <t>户外运动嘉年华活动专项经费</t>
  </si>
  <si>
    <t>530400261100004898715</t>
  </si>
  <si>
    <t>国家级系列赛事活动专项经费</t>
  </si>
  <si>
    <t>530400261100004898728</t>
  </si>
  <si>
    <t>（非税）中小学教师资格面试项目经费</t>
  </si>
  <si>
    <t>530400261100004924252</t>
  </si>
  <si>
    <t>体育赛事活动效益评估统计调查专项经费</t>
  </si>
  <si>
    <t>530400261100004926354</t>
  </si>
  <si>
    <t>“全民健身日”（对下）启动仪式及相关赛事活动经费</t>
  </si>
  <si>
    <t>530400261100004928771</t>
  </si>
  <si>
    <t>学前教育免保育教育费（对下）经费</t>
  </si>
  <si>
    <t>530400261100004932027</t>
  </si>
  <si>
    <t>省内外退休名师、名校长引进（对下）经费</t>
  </si>
  <si>
    <t>530400261100004937218</t>
  </si>
  <si>
    <t>骨干教师及学校管理人员学习交流专项经费</t>
  </si>
  <si>
    <t>530400261100004937290</t>
  </si>
  <si>
    <t>教育体育行业专家工作站工作经费</t>
  </si>
  <si>
    <t>530400261100004937399</t>
  </si>
  <si>
    <t>玉溪市“同唱一首歌同为一家人”民族团结进步创建系列活动项目资金</t>
  </si>
  <si>
    <t>530400261100004943302</t>
  </si>
  <si>
    <t>收支专户利息支出经费</t>
  </si>
  <si>
    <t>530400261100005120204</t>
  </si>
  <si>
    <t>全国青少年足球人才培养改革试点（本级）专项资金</t>
  </si>
  <si>
    <t>530400261100005135083</t>
  </si>
  <si>
    <t>玉溪市各县（市、区）全民健身赛事活动组织经费</t>
  </si>
  <si>
    <t>530400261100005136357</t>
  </si>
  <si>
    <t>现代教育质量提升专项资金</t>
  </si>
  <si>
    <t>530400221100000224149</t>
  </si>
  <si>
    <t>30903</t>
  </si>
  <si>
    <t>遗属生活补助资金</t>
  </si>
  <si>
    <t>530400231100001132923</t>
  </si>
  <si>
    <t>单位自有资金安排的项目专项资金</t>
  </si>
  <si>
    <t>530400231100001753571</t>
  </si>
  <si>
    <t>自主经营食堂收入安排专项资金</t>
  </si>
  <si>
    <t>530400231100002335813</t>
  </si>
  <si>
    <t>现代职业教育质量提升直达专项资金</t>
  </si>
  <si>
    <t>530400231100002417489</t>
  </si>
  <si>
    <t>高校就业创业工作专项资金</t>
  </si>
  <si>
    <t>530400241100003302553</t>
  </si>
  <si>
    <t>其他就业补助支出</t>
  </si>
  <si>
    <t>2024年省级科普专项转移支付项目资金</t>
  </si>
  <si>
    <t>530400241100003337269</t>
  </si>
  <si>
    <t>科普活动</t>
  </si>
  <si>
    <t>基础教育省级综合奖补专项资金</t>
  </si>
  <si>
    <t>530400251100004176367</t>
  </si>
  <si>
    <t>云南省高校服务重点产业科技项目资金</t>
  </si>
  <si>
    <t>530400251100004224750</t>
  </si>
  <si>
    <t>2024现代职业教育质量提升计划专项资金</t>
  </si>
  <si>
    <t>530400251100004280655</t>
  </si>
  <si>
    <t>高职学生奖助学金专项资金</t>
  </si>
  <si>
    <t>530400251100004329884</t>
  </si>
  <si>
    <t>30308</t>
  </si>
  <si>
    <t>助学金</t>
  </si>
  <si>
    <t>科技特派员专项资金</t>
  </si>
  <si>
    <t>530400251100004339880</t>
  </si>
  <si>
    <t>现代职业教育提升专项资金</t>
  </si>
  <si>
    <t>530400251100004350331</t>
  </si>
  <si>
    <t>云南省“三区”科技人才专项资金</t>
  </si>
  <si>
    <t>530400251100004468269</t>
  </si>
  <si>
    <t>2025银龄教师专项资金</t>
  </si>
  <si>
    <t>530400251100004498383</t>
  </si>
  <si>
    <t>2025玉溪市职业教育专项资金</t>
  </si>
  <si>
    <t>530400251100004576100</t>
  </si>
  <si>
    <t>31001</t>
  </si>
  <si>
    <t>房屋建筑物购建</t>
  </si>
  <si>
    <t>高校毕业生就业创业经费专项资金</t>
  </si>
  <si>
    <t>530400251100004718652</t>
  </si>
  <si>
    <t>省级学生资助资金</t>
  </si>
  <si>
    <t>530400251100004719952</t>
  </si>
  <si>
    <t>区域创新能力提升专项资金</t>
  </si>
  <si>
    <t>530400251100004733933</t>
  </si>
  <si>
    <t>省级职业教育专项资金</t>
  </si>
  <si>
    <t>530400251100004770638</t>
  </si>
  <si>
    <t>玉溪市“同唱一首歌同为一家人”民族团结进步创建系列活动工作经费</t>
  </si>
  <si>
    <t>530400261100004903843</t>
  </si>
  <si>
    <t>非税收入成本性补助经费</t>
  </si>
  <si>
    <t>530400261100004967263</t>
  </si>
  <si>
    <t>教育收费专项资金</t>
  </si>
  <si>
    <t>530400261100004967923</t>
  </si>
  <si>
    <t>非税专户结转专项资金</t>
  </si>
  <si>
    <t>530400261100005119049</t>
  </si>
  <si>
    <t>其他收入专项资金</t>
  </si>
  <si>
    <t>530400211100000713123</t>
  </si>
  <si>
    <t>非税收入返还专项资金</t>
  </si>
  <si>
    <t>530400221100000218142</t>
  </si>
  <si>
    <t>省级人才发展专项资金</t>
  </si>
  <si>
    <t>530400221100001042365</t>
  </si>
  <si>
    <t>职业能力建设专项资金</t>
  </si>
  <si>
    <t>530400231100002485867</t>
  </si>
  <si>
    <t>技校教育</t>
  </si>
  <si>
    <t>基础教育省级综合奖补（教学楼改造)专项资金</t>
  </si>
  <si>
    <t>530400241100002795631</t>
  </si>
  <si>
    <t>遗属生活补助经费</t>
  </si>
  <si>
    <t>530400241100002809005</t>
  </si>
  <si>
    <t>省级科普教育师范学校专项资金</t>
  </si>
  <si>
    <t>530400241100003183950</t>
  </si>
  <si>
    <t>省级人才发展（车稳平）专项资金</t>
  </si>
  <si>
    <t>530400241100003233170</t>
  </si>
  <si>
    <t>省级人才发展（张炬）专项资金</t>
  </si>
  <si>
    <t>530400241100003233235</t>
  </si>
  <si>
    <t>国家级高技能人才培训基地专项资金</t>
  </si>
  <si>
    <t>530400251100003879216</t>
  </si>
  <si>
    <t>高技能人才培养补助</t>
  </si>
  <si>
    <t>玉溪技师学院国家免学费专项资金</t>
  </si>
  <si>
    <t>530400251100004295831</t>
  </si>
  <si>
    <t>玉溪技师学院国家助学金专项资金</t>
  </si>
  <si>
    <t>530400251100004295840</t>
  </si>
  <si>
    <t>玉溪工业财贸学校国家助学金（中央资金）专项资金</t>
  </si>
  <si>
    <t>530400251100004317467</t>
  </si>
  <si>
    <t>玉溪工业财贸学校国家免学费（中央资金）经费</t>
  </si>
  <si>
    <t>530400251100004329802</t>
  </si>
  <si>
    <t>玉溪工业财贸学校国家免学费（省级）专项资金</t>
  </si>
  <si>
    <t>530400251100004384145</t>
  </si>
  <si>
    <t>迪庆怒江中等职业教育农村学生补助经费</t>
  </si>
  <si>
    <t>530400251100004487995</t>
  </si>
  <si>
    <t>“双高”“双优”建设经费</t>
  </si>
  <si>
    <t>530400251100004586398</t>
  </si>
  <si>
    <t>省级人才（车稳平）发展教育人才专项资金</t>
  </si>
  <si>
    <t>530400251100004586574</t>
  </si>
  <si>
    <t>玉溪工业财贸学校机电一体化综合实训平台建设经费</t>
  </si>
  <si>
    <t>530400251100004622650</t>
  </si>
  <si>
    <t>模块化机器人创新实训室经费</t>
  </si>
  <si>
    <t>530400251100004622651</t>
  </si>
  <si>
    <t>电气设备运行与控制专业中本贯通人才培养自动控制技术实训室建设经费</t>
  </si>
  <si>
    <t>530400251100004622672</t>
  </si>
  <si>
    <t>赖靖怡省级名师工作室经费</t>
  </si>
  <si>
    <t>530400251100004624758</t>
  </si>
  <si>
    <t>全国职业技能大赛云南代表团竞赛经费</t>
  </si>
  <si>
    <t>530400251100004673553</t>
  </si>
  <si>
    <t>中等职业教育省政府奖学金经费</t>
  </si>
  <si>
    <t>530400251100004717943</t>
  </si>
  <si>
    <t>中等职业教育国家助学资金</t>
  </si>
  <si>
    <t>530400261100004870736</t>
  </si>
  <si>
    <t>免学费专项资金</t>
  </si>
  <si>
    <t>530400261100004894362</t>
  </si>
  <si>
    <t>非税收入返还专户专项经费</t>
  </si>
  <si>
    <t>530400261100005168227</t>
  </si>
  <si>
    <t>城乡义务教育学校公用经费</t>
  </si>
  <si>
    <t>530400200000000001093</t>
  </si>
  <si>
    <t>初中教育</t>
  </si>
  <si>
    <t>中等职业学校免学费补助专项资金</t>
  </si>
  <si>
    <t>530400200000000001315</t>
  </si>
  <si>
    <t>中等职业学校国家助学金专项资金</t>
  </si>
  <si>
    <t>530400210000000625638</t>
  </si>
  <si>
    <t>体彩公益金备战参赛云南省第十七届省运会周期训练专项资金</t>
  </si>
  <si>
    <t>530400210000000626162</t>
  </si>
  <si>
    <t>教育专户非税收入返还专项资金</t>
  </si>
  <si>
    <t>530400221100000345633</t>
  </si>
  <si>
    <t>出租出借非税返还专项资金</t>
  </si>
  <si>
    <t>530400231100002041980</t>
  </si>
  <si>
    <t>现代职业教育质量提升计划专项经费</t>
  </si>
  <si>
    <t>530400231100002395960</t>
  </si>
  <si>
    <t>义务教育阶段家庭经济困难生活补助经费市级资金</t>
  </si>
  <si>
    <t>530400241100002093579</t>
  </si>
  <si>
    <t>农村义务教育学生营养改善计划本级资金</t>
  </si>
  <si>
    <t>530400241100002094224</t>
  </si>
  <si>
    <t>体育后备人才培养和高水平后备人才基地专项经费</t>
  </si>
  <si>
    <t>530400241100002096311</t>
  </si>
  <si>
    <t>玉溪体校省级预备队专项经费</t>
  </si>
  <si>
    <t>530400241100002096459</t>
  </si>
  <si>
    <t>第十五届全运会群众项目备战专项经费</t>
  </si>
  <si>
    <t>530400241100002996007</t>
  </si>
  <si>
    <t>全国青少年三大球运动会排球项目专项资金</t>
  </si>
  <si>
    <t>530400241100003129446</t>
  </si>
  <si>
    <t>联合办学专项资金</t>
  </si>
  <si>
    <t>530400251100003553089</t>
  </si>
  <si>
    <t>体育场馆及配套设施对外有偿开放经营收入专项资金</t>
  </si>
  <si>
    <t>530400251100003553268</t>
  </si>
  <si>
    <t>标准化考场补助专项资金</t>
  </si>
  <si>
    <t>530400251100003553320</t>
  </si>
  <si>
    <t>捐赠收入专项资金</t>
  </si>
  <si>
    <t>530400251100004398312</t>
  </si>
  <si>
    <t>运动员食堂自交伙食费专项资金</t>
  </si>
  <si>
    <t>530400251100004398546</t>
  </si>
  <si>
    <t>（少体校）农村义务教育学生营养改善计划专项资金</t>
  </si>
  <si>
    <t>530400251100004581211</t>
  </si>
  <si>
    <t>（少体校）义务教育家庭经济困难学生生活补助专项资金</t>
  </si>
  <si>
    <t>530400251100004583308</t>
  </si>
  <si>
    <t>（少体校）城乡义务教育公用经费专项资金</t>
  </si>
  <si>
    <t>530400251100004583801</t>
  </si>
  <si>
    <t>（少体校）传统体校提升工程专项经费</t>
  </si>
  <si>
    <t>530400251100004590127</t>
  </si>
  <si>
    <t>足球队伍建设专项经费</t>
  </si>
  <si>
    <t>530400251100004700949</t>
  </si>
  <si>
    <t>全国学校体育美育改革试验区建设专项资金</t>
  </si>
  <si>
    <t>530400251100004705768</t>
  </si>
  <si>
    <t>城乡义务教育补助（校园足球）专项经费</t>
  </si>
  <si>
    <t>530400251100004708734</t>
  </si>
  <si>
    <t>530400261100004884224</t>
  </si>
  <si>
    <t>非税收入返还专户专项资金</t>
  </si>
  <si>
    <t>530400210000000630039</t>
  </si>
  <si>
    <t>玉溪师范学院附属中学非税收入返还专项资金</t>
  </si>
  <si>
    <t>530400221100000219409</t>
  </si>
  <si>
    <t>玉溪师院附中接受各类社会捐赠专项资金</t>
  </si>
  <si>
    <t>530400221100000883143</t>
  </si>
  <si>
    <t>玉溪师院附中超课时绩效专项资金</t>
  </si>
  <si>
    <t>530400241100002093629</t>
  </si>
  <si>
    <t>30309</t>
  </si>
  <si>
    <t>奖励金</t>
  </si>
  <si>
    <t>引进省内外退休教师专项资金</t>
  </si>
  <si>
    <t>530400241100002124005</t>
  </si>
  <si>
    <t>收支专户利息专项资金</t>
  </si>
  <si>
    <t>530400241100002894479</t>
  </si>
  <si>
    <t>省级人才发展教育名师工作室专项资金</t>
  </si>
  <si>
    <t>530400241100003173493</t>
  </si>
  <si>
    <t>玉溪师院附中省管校用和组团式帮扶教师补助专项资金</t>
  </si>
  <si>
    <t>530400241100003210917</t>
  </si>
  <si>
    <t>普通高中生均公用经费专项资金</t>
  </si>
  <si>
    <t>530400251100003584839</t>
  </si>
  <si>
    <t>玉溪师院附中国家助学金专项资金</t>
  </si>
  <si>
    <t>530400251100003585532</t>
  </si>
  <si>
    <t>玉溪师院附中免学杂费专项资金</t>
  </si>
  <si>
    <t>530400251100003586012</t>
  </si>
  <si>
    <t>玉溪师院附中生活补助专项资金</t>
  </si>
  <si>
    <t>530400251100003587626</t>
  </si>
  <si>
    <t>晋级升等专项资金</t>
  </si>
  <si>
    <t>530400251100004172604</t>
  </si>
  <si>
    <t>新建教学楼及学生宿舍项目专项资金</t>
  </si>
  <si>
    <t>530400251100004283408</t>
  </si>
  <si>
    <t>30901</t>
  </si>
  <si>
    <t>玉溪师范学院附属中学集团化办学专项资金</t>
  </si>
  <si>
    <t>530400251100004358549</t>
  </si>
  <si>
    <t>云南省基础教育领域李红敏一级校长工作室专项资金</t>
  </si>
  <si>
    <t>530400251100004699596</t>
  </si>
  <si>
    <t>云南省基础教育领域省级学科带头人工作室专项资金</t>
  </si>
  <si>
    <t>530400251100004700122</t>
  </si>
  <si>
    <t>校园足球专项资金</t>
  </si>
  <si>
    <t>530400251100004705208</t>
  </si>
  <si>
    <t>义务教育优质均衡发展奖补资金</t>
  </si>
  <si>
    <t>530400251100004747633</t>
  </si>
  <si>
    <t>优秀班主任工作室专项资金</t>
  </si>
  <si>
    <t>530400251100004760314</t>
  </si>
  <si>
    <t>数字化校园建设专项资金</t>
  </si>
  <si>
    <t>530400251100004771355</t>
  </si>
  <si>
    <t>新建教学楼及学生宿舍专项资金</t>
  </si>
  <si>
    <t>530400251100004771748</t>
  </si>
  <si>
    <t>新建教学楼及学生宿舍附属设施建设专项资金</t>
  </si>
  <si>
    <t>530400251100004772500</t>
  </si>
  <si>
    <t>高中教育发展专项经费</t>
  </si>
  <si>
    <t>530400261100005131065</t>
  </si>
  <si>
    <t>普通高中脱贫家庭经济困难学生生活费补助专项资金</t>
  </si>
  <si>
    <t>530400261100005131782</t>
  </si>
  <si>
    <t>自有资金专项经费</t>
  </si>
  <si>
    <t>530400261100005139736</t>
  </si>
  <si>
    <t>普通高中国家助学金本级专项资金</t>
  </si>
  <si>
    <t>530400200000000000983</t>
  </si>
  <si>
    <t>玉溪一中非税收入返还专项经费</t>
  </si>
  <si>
    <t>530400210000000630040</t>
  </si>
  <si>
    <t>31201</t>
  </si>
  <si>
    <t>资本金注入</t>
  </si>
  <si>
    <t>玉溪一中接受社会捐赠的各类助学专项资金</t>
  </si>
  <si>
    <t>530400221100000884185</t>
  </si>
  <si>
    <t>30399</t>
  </si>
  <si>
    <t>其他对个人和家庭的补助</t>
  </si>
  <si>
    <t>530400231100002420490</t>
  </si>
  <si>
    <t>玉溪一中超课时绩效工资专项资金</t>
  </si>
  <si>
    <t>530400241100002102511</t>
  </si>
  <si>
    <t>引进省内外优秀退休教师资金</t>
  </si>
  <si>
    <t>530400241100002128741</t>
  </si>
  <si>
    <t>玉溪一中保障性住房建设（国库部分）专项资金</t>
  </si>
  <si>
    <t>530400241100003254718</t>
  </si>
  <si>
    <t>玉溪一中省管校用和组团式帮扶教师补助专项资金</t>
  </si>
  <si>
    <t>530400241100003258412</t>
  </si>
  <si>
    <t>玉溪一中生均公用经费</t>
  </si>
  <si>
    <t>530400251100003585422</t>
  </si>
  <si>
    <t>30240</t>
  </si>
  <si>
    <t>税金及附加费用</t>
  </si>
  <si>
    <t>玉溪一中非税收入返还（国库部分）专项资金</t>
  </si>
  <si>
    <t>530400251100003588328</t>
  </si>
  <si>
    <t>玉溪一中国家助学金专项资金</t>
  </si>
  <si>
    <t>530400251100003588598</t>
  </si>
  <si>
    <t>玉溪一中免学费专项资金</t>
  </si>
  <si>
    <t>530400251100003588617</t>
  </si>
  <si>
    <t>玉溪市拔尖创新人才培养经费</t>
  </si>
  <si>
    <t>530400251100003588745</t>
  </si>
  <si>
    <t>玉溪一中教师素质能力提升及改善办学条件资金</t>
  </si>
  <si>
    <t>530400251100004071350</t>
  </si>
  <si>
    <t>玉溪一中北校区运动场改造省级奖补资金</t>
  </si>
  <si>
    <t>530400251100004071486</t>
  </si>
  <si>
    <t>31006</t>
  </si>
  <si>
    <t>大型修缮</t>
  </si>
  <si>
    <t>玉溪一中体育馆装修改造省级奖补资金</t>
  </si>
  <si>
    <t>530400251100004071523</t>
  </si>
  <si>
    <t>玉溪一中博艺馆（风雨球场）完善主体建筑提升使用效能资金</t>
  </si>
  <si>
    <t>530400251100004071557</t>
  </si>
  <si>
    <t>玉溪一中集团化办学经费</t>
  </si>
  <si>
    <t>530400251100004605474</t>
  </si>
  <si>
    <t>玉溪一中新建保障性租赁住房（存量部分）专项资金</t>
  </si>
  <si>
    <t>530400251100004616729</t>
  </si>
  <si>
    <t>530400251100004727312</t>
  </si>
  <si>
    <t>教师培训培养建设专项资金</t>
  </si>
  <si>
    <t>530400251100004743754</t>
  </si>
  <si>
    <t>教师素质能力提升及改善办学条件资金</t>
  </si>
  <si>
    <t>530400251100004772296</t>
  </si>
  <si>
    <t>31007</t>
  </si>
  <si>
    <t>信息网络及软件购置更新</t>
  </si>
  <si>
    <t>高等教育</t>
  </si>
  <si>
    <t>数字化校园建设及艺术馆等校舍、功能用房提升改造资金</t>
  </si>
  <si>
    <t>530400251100004772887</t>
  </si>
  <si>
    <t>保障性租赁住房建设专项资金</t>
  </si>
  <si>
    <t>530400261100004921254</t>
  </si>
  <si>
    <t>自有资金利息专项经费</t>
  </si>
  <si>
    <t>530400261100004938886</t>
  </si>
  <si>
    <t>530400261100005131336</t>
  </si>
  <si>
    <t>530400261100005131813</t>
  </si>
  <si>
    <t>530400200000000000698</t>
  </si>
  <si>
    <t>普通高中建档立卡家庭经济困难学生免学杂费专项资金</t>
  </si>
  <si>
    <t>530400200000000000794</t>
  </si>
  <si>
    <t>普通高中国家助学金专项资金</t>
  </si>
  <si>
    <t>530400200000000001183</t>
  </si>
  <si>
    <t>玉溪市民族中学非税收入专项资金</t>
  </si>
  <si>
    <t>530400210000000630042</t>
  </si>
  <si>
    <t>玉溪市省级教学名师专项资金</t>
  </si>
  <si>
    <t>530400211100000625085</t>
  </si>
  <si>
    <t>玉溪市民族中学物业管理（非税收入返还）专项经费</t>
  </si>
  <si>
    <t>530400221100000219652</t>
  </si>
  <si>
    <t>玉溪市民族中学接受社会捐赠的各类助学专项资金</t>
  </si>
  <si>
    <t>530400221100000883471</t>
  </si>
  <si>
    <t>玉溪市民族中学普通高中生均公用经费</t>
  </si>
  <si>
    <t>530400231100001361484</t>
  </si>
  <si>
    <t>玉溪市民族中学创建铸牢中华民族共同体意识教育示范学校专项资金</t>
  </si>
  <si>
    <t>530400231100001986928</t>
  </si>
  <si>
    <t>玉溪市省管校用和组团式帮扶教师补助专项资金</t>
  </si>
  <si>
    <t>530400231100002113093</t>
  </si>
  <si>
    <t>玉溪市民族中学扩改进工程项目前期工作经费</t>
  </si>
  <si>
    <t>530400241100003018132</t>
  </si>
  <si>
    <t>30906</t>
  </si>
  <si>
    <t>行业专家工作站专项经费</t>
  </si>
  <si>
    <t>530400251100004262679</t>
  </si>
  <si>
    <t>市民中接受各类社会捐赠专项资金</t>
  </si>
  <si>
    <t>530400251100004509250</t>
  </si>
  <si>
    <t>市民中心理健康教育陈永川省级名师工作室专项资金</t>
  </si>
  <si>
    <t>530400251100004595679</t>
  </si>
  <si>
    <t>市民中城乡义务教育补助经费（校园足球）资金</t>
  </si>
  <si>
    <t>530400251100004706461</t>
  </si>
  <si>
    <t>云南省教师培训培养建设专项资金</t>
  </si>
  <si>
    <t>530400251100004740752</t>
  </si>
  <si>
    <t>校园设施维修改造专项资金</t>
  </si>
  <si>
    <t>530400251100004771646</t>
  </si>
  <si>
    <t>数字校园建设专项资金</t>
  </si>
  <si>
    <t>530400251100004772557</t>
  </si>
  <si>
    <t>530400261100004900473</t>
  </si>
  <si>
    <t>市民中心理健康教育专项资金</t>
  </si>
  <si>
    <t>530400261100005125086</t>
  </si>
  <si>
    <t>530400261100005131231</t>
  </si>
  <si>
    <t>超课时绩效工资专项资金</t>
  </si>
  <si>
    <t>530400261100005135877</t>
  </si>
  <si>
    <t>义务教育阶段公用经费专项资金</t>
  </si>
  <si>
    <t>530400210000000626070</t>
  </si>
  <si>
    <t>530400210000000626177</t>
  </si>
  <si>
    <t>中等职业教育学生资助专项资金</t>
  </si>
  <si>
    <t>530400210000000626178</t>
  </si>
  <si>
    <t>其他专项资金</t>
  </si>
  <si>
    <t>530400211100000652559</t>
  </si>
  <si>
    <t>康复训练专项资金</t>
  </si>
  <si>
    <t>530400211100000652877</t>
  </si>
  <si>
    <t>残疾在校学生生活费补助经费</t>
  </si>
  <si>
    <t>530400221100000217081</t>
  </si>
  <si>
    <t>云南省特殊艺术人才培养基地专项资金</t>
  </si>
  <si>
    <t>530400241100003065479</t>
  </si>
  <si>
    <t>用于残疾人事业的彩票公益金支出</t>
  </si>
  <si>
    <t>特殊教育省级补助专项资金</t>
  </si>
  <si>
    <t>530400241100003308977</t>
  </si>
  <si>
    <t>2025年特殊教育中央补助专项资金</t>
  </si>
  <si>
    <t>530400251100004486170</t>
  </si>
  <si>
    <t>特殊教育资源中心（教室）信息化能力提升项目专项资金</t>
  </si>
  <si>
    <t>530400251100004749879</t>
  </si>
  <si>
    <t>食堂专项资金</t>
  </si>
  <si>
    <t>530400261100004872829</t>
  </si>
  <si>
    <t>玉溪市第一幼儿园办园运转经费</t>
  </si>
  <si>
    <t>530400221100000216956</t>
  </si>
  <si>
    <t>社会捐赠教学设施更新和校园环境改善经费</t>
  </si>
  <si>
    <t>530400251100003552802</t>
  </si>
  <si>
    <t>第十期园长任职资格培训经费</t>
  </si>
  <si>
    <t>530400251100004432700</t>
  </si>
  <si>
    <t>幼儿园免保育教育费补助资金</t>
  </si>
  <si>
    <t>530400251100004523976</t>
  </si>
  <si>
    <t>园本研修体系构建与推广经费</t>
  </si>
  <si>
    <t>530400251100004749922</t>
  </si>
  <si>
    <t>幼儿园园所环境及设施升级改造经费</t>
  </si>
  <si>
    <t>530400251100004757412</t>
  </si>
  <si>
    <t>幼儿园改善办学条件专项资金</t>
  </si>
  <si>
    <t>530400251100004771212</t>
  </si>
  <si>
    <t>幼儿园食堂膳食经费</t>
  </si>
  <si>
    <t>530400261100004879672</t>
  </si>
  <si>
    <t>云南省基础教育综合奖补资金</t>
  </si>
  <si>
    <t>530400241100002770519</t>
  </si>
  <si>
    <t>死亡职工遗属生活补助专项经费</t>
  </si>
  <si>
    <t>530400241100002808937</t>
  </si>
  <si>
    <t>市二幼办园运转经费</t>
  </si>
  <si>
    <t>530400251100003553325</t>
  </si>
  <si>
    <t>学前教育免保教费补助项目经费</t>
  </si>
  <si>
    <t>530400251100004624964</t>
  </si>
  <si>
    <t>学前教育省级学科带头人工作室专项资金</t>
  </si>
  <si>
    <t>530400251100004760786</t>
  </si>
  <si>
    <t>园区提升改造省级专项资金</t>
  </si>
  <si>
    <t>530400251100004763091</t>
  </si>
  <si>
    <t>530400261100004879316</t>
  </si>
  <si>
    <t>幼儿园食堂专项经费</t>
  </si>
  <si>
    <t>530400261100004881153</t>
  </si>
  <si>
    <t>530400261100004882562</t>
  </si>
  <si>
    <t>非税收入之普通话测试专项经费</t>
  </si>
  <si>
    <t>530400221100000197264</t>
  </si>
  <si>
    <t>玉溪市小初高一体化教学质量监测专项经费</t>
  </si>
  <si>
    <t>530400251100004116167</t>
  </si>
  <si>
    <t>学科基地和名师工作室建设专项经费</t>
  </si>
  <si>
    <t>530400251100004116995</t>
  </si>
  <si>
    <t>玉溪市师资培训、小初高课程资源使用专项经费</t>
  </si>
  <si>
    <t>530400251100004129197</t>
  </si>
  <si>
    <t>学科带头人专项经费</t>
  </si>
  <si>
    <t>530400251100004740313</t>
  </si>
  <si>
    <t>玉溪市体育馆场馆开放提升维护经费</t>
  </si>
  <si>
    <t>530400231100001104393</t>
  </si>
  <si>
    <t>方升汽摩越野运动营地建设专项经费</t>
  </si>
  <si>
    <t>530400251100004492026</t>
  </si>
  <si>
    <t>玉溪市第七届体育文化节专项经费</t>
  </si>
  <si>
    <t>530400251100004657284</t>
  </si>
  <si>
    <t>彩票公益金资助基层老年人体育场地设施建设资金</t>
  </si>
  <si>
    <t>530400231100001108962</t>
  </si>
  <si>
    <t>老年人体育发展对下专项经费</t>
  </si>
  <si>
    <t>530400231100001110359</t>
  </si>
  <si>
    <t>老年人体育发展专项资金</t>
  </si>
  <si>
    <t>530400231100001128447</t>
  </si>
  <si>
    <t>2025年公共体育场馆向社会免费或低收费开放中央补助资金</t>
  </si>
  <si>
    <t>530400251100004437748</t>
  </si>
  <si>
    <t>自有资金项目资金</t>
  </si>
  <si>
    <t>530400241100002130142</t>
  </si>
  <si>
    <t>省级人才发展教育人才专项资金</t>
  </si>
  <si>
    <t>530400241100003219473</t>
  </si>
  <si>
    <t>现代职业教育质量提升计划补助（实训室建设和校园修缮）经费</t>
  </si>
  <si>
    <t>530400251100004367686</t>
  </si>
  <si>
    <t>现代职业教育质量提升计划（改善职业学校达标条件）经费</t>
  </si>
  <si>
    <t>530400251100004371736</t>
  </si>
  <si>
    <t>高职学生资助补助(省级）经费</t>
  </si>
  <si>
    <t>530400251100004384019</t>
  </si>
  <si>
    <t>银龄教师补助（省级）经费</t>
  </si>
  <si>
    <t>530400251100004412682</t>
  </si>
  <si>
    <t>（现代职业教育质量提升计划资金）职业教育专项资金</t>
  </si>
  <si>
    <t>530400251100004654028</t>
  </si>
  <si>
    <t>非税资金项目返还专项经费</t>
  </si>
  <si>
    <t>530400261100005167984</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</si>
  <si>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</si>
  <si>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</si>
  <si>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</si>
  <si>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</si>
  <si>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</si>
  <si>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</si>
  <si>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</si>
  <si>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</si>
  <si>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</si>
  <si>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</si>
  <si>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</si>
  <si>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</si>
  <si>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</si>
  <si>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根据《玉溪市人民政府办公室关于印发玉溪市教育领域财政事权和支出责任划分改革实施方案的通知》,我单位开展此项工作，预期按精准识别、精准资助的要求，对大概20000名办理贷款的学生强化管理，帮助家庭经济困难大学生获得贷款；解决学费、住宿费等问题并顺利完成学业。加大国家惠民政策宣传力度，政策知晓率达90%，贷款的就读省内高校学生的覆盖率100%，贷款学生满意度和家长满意度达到80%。确保生源地信用助学贷款风险补偿金按时完成上缴任务。</t>
  </si>
  <si>
    <t>产出指标</t>
  </si>
  <si>
    <t>数量指标</t>
  </si>
  <si>
    <t>贷款的就读省内高校学生的数量</t>
  </si>
  <si>
    <t>&gt;=</t>
  </si>
  <si>
    <t>20000</t>
  </si>
  <si>
    <t>人</t>
  </si>
  <si>
    <t>定量指标</t>
  </si>
  <si>
    <t>反映申请贷款的就读省内高校学生的数量情况</t>
  </si>
  <si>
    <t>质量指标</t>
  </si>
  <si>
    <t>贷款的就读省内高校学生的覆盖率</t>
  </si>
  <si>
    <t>=</t>
  </si>
  <si>
    <t>100</t>
  </si>
  <si>
    <t>%</t>
  </si>
  <si>
    <t>反映贷款政策范围内家庭经济困难学生受助情况。</t>
  </si>
  <si>
    <t>救助标准执行合规率</t>
  </si>
  <si>
    <t>反映救助按标准执行的情况。
救助标准执行合规率=按照救助标准核定发放的资金额/发放资金总额*100%</t>
  </si>
  <si>
    <t>效益指标</t>
  </si>
  <si>
    <t>社会效益</t>
  </si>
  <si>
    <t>政策知晓率</t>
  </si>
  <si>
    <t>90</t>
  </si>
  <si>
    <t>反映政策的宣传效果情况。</t>
  </si>
  <si>
    <t>满意度指标</t>
  </si>
  <si>
    <t>服务对象满意度</t>
  </si>
  <si>
    <t>受益对象满意度</t>
  </si>
  <si>
    <t>85</t>
  </si>
  <si>
    <t>反映获补助受益对象的满意程度情况。</t>
  </si>
  <si>
    <t>国家助学金通过中职资助卡发放给受助学生，原则上按学期发放。确保该项目资金按时、足额到位，并及时发放。做好该项学生资助政策的宣传、咨询等工作。年终汇总上报学生资助工作执行情况，并组织实施相关的绩效评价。通过国家助学金资助政策的实施，使家庭经济困难学生享受国家助学金，能顺利接受中等职业教育并有一技之长，对推动脱贫攻坚与乡村振兴有效衔接具有极大的促进作用。中职国家助学金应受助学生受助比例100%，资助资金标准达率100%，受助学生满意度85%。</t>
  </si>
  <si>
    <t>中职国家助学金应受助学生受助学生人数</t>
  </si>
  <si>
    <t>2600</t>
  </si>
  <si>
    <t>反映国家助学金受助学生人数</t>
  </si>
  <si>
    <t>全国学生资助系统运用达标率</t>
  </si>
  <si>
    <t>全国学生资助系统运用数，从市级学生资助管理系统可以了解各学校对资助系统的应用情况。</t>
  </si>
  <si>
    <t>资助资金标准达率</t>
  </si>
  <si>
    <t>反映资助标准是否按规定下达。</t>
  </si>
  <si>
    <t>补助对象政策的知晓度</t>
  </si>
  <si>
    <t>受助学生对学生资助政策的了解情况，通过对对受助学生的调查问卷测算出分值。</t>
  </si>
  <si>
    <t>受助学生满意度</t>
  </si>
  <si>
    <t>受助学生对资助政策的满意情况，通过对受助学生的调查问卷测算分值。</t>
  </si>
  <si>
    <t>2026年，根据《玉溪市人民政府办公室关于印发玉溪市教育领域财政事权和支出责任划分改革实施方案的通知》文件精神，开展资助中心工作，深入推进适应学生全面而有个性发展的教育教学改革，建立与之配套的教学管理机制，促进玉溪市教育事业高质量跨越式发展。</t>
  </si>
  <si>
    <t>政策宣传次数</t>
  </si>
  <si>
    <t>次</t>
  </si>
  <si>
    <t>反映补助政策的宣传力度情况。即通过门户网站、报刊、通信、电视、户外广告等对补助政策进行宣传的次数。</t>
  </si>
  <si>
    <t>兑现准确率</t>
  </si>
  <si>
    <t>95</t>
  </si>
  <si>
    <t>反映补助准确发放的情况。
补助兑现准确率=补助兑付额/应付额*100%</t>
  </si>
  <si>
    <t>补助事项公示度</t>
  </si>
  <si>
    <t>反映补助事项在特定办事大厅、官网、媒体或其他渠道按规定进行公示的情况。
补助事项公示度=按规定公布事项/按规定应公布事项*100%</t>
  </si>
  <si>
    <t>反映补助政策的宣传效果情况。
政策知晓率=调查中补助政策知晓人数/调查总人数*100%</t>
  </si>
  <si>
    <t>反映获补助受益对象的满意程度。</t>
  </si>
  <si>
    <t>2026年预计收支专户可以收到的利息为1万元，该资金用于支付教体局日常经费，确保工作正常运转。</t>
  </si>
  <si>
    <t>收到利息次数</t>
  </si>
  <si>
    <t>反映收支专户收到的利息次数。</t>
  </si>
  <si>
    <t>资金使用规范率</t>
  </si>
  <si>
    <t>反映收支专户利息资金支出的规范情况。</t>
  </si>
  <si>
    <t>时效指标</t>
  </si>
  <si>
    <t>每季度利息到账时间</t>
  </si>
  <si>
    <t>号</t>
  </si>
  <si>
    <t>反映收支专户每季度利息收到的时间</t>
  </si>
  <si>
    <t>市教育体育局工作运转情况</t>
  </si>
  <si>
    <t>正常运转</t>
  </si>
  <si>
    <t>定性指标</t>
  </si>
  <si>
    <t>反映市教育体育局工作运转情况</t>
  </si>
  <si>
    <t>反映受益对象的满意度</t>
  </si>
  <si>
    <t>组建玉溪青少年体育代表团参加云南省第十七届运动会，参加至少19个项目比赛，计划组建1000人玉溪体育代表团参加云南省第十七届运动会。通过该项目的实施推动新时代体育事业改革发展,增强全民体质,促进竞技体育后备人才培养的重要措施,为云南高原特色体育强省建设打下坚实基础。2026年参加云南省第十七届运动会完成现场比赛金牌至少80枚的基本任务（不计交流、带入成绩），努力实现金牌总数和团体总分进入全省前二名的目标；落实好优秀竞技体育后备人才选星计划，健全人才库；周期内完成每个重点扶持类项目向省级及以上训练单位输送运动员至少3人，其他项目对应省级运动队输送运动员至少1人。各项目备战适龄运动员选拔组队基本完成，有针对性参加省级以上比赛，完成各项参赛任务。</t>
  </si>
  <si>
    <t>举办公益演出的场次</t>
  </si>
  <si>
    <t>1000</t>
  </si>
  <si>
    <t>反映参加十七届省运会人数。</t>
  </si>
  <si>
    <t>采购比赛服装</t>
  </si>
  <si>
    <t>套</t>
  </si>
  <si>
    <t>反映采购比赛服装情况。</t>
  </si>
  <si>
    <t>获得奖牌数</t>
  </si>
  <si>
    <t>300</t>
  </si>
  <si>
    <t>块</t>
  </si>
  <si>
    <t>反映获得奖牌数情况</t>
  </si>
  <si>
    <t>创艺类演出节目占比</t>
  </si>
  <si>
    <t>反映采购比赛服验收合格率情况</t>
  </si>
  <si>
    <t>宣传报道次数</t>
  </si>
  <si>
    <t>举办的比赛动被媒体宣传报道的次数，反映其引领示范作用的体现情况。</t>
  </si>
  <si>
    <t>参赛运动员满意度</t>
  </si>
  <si>
    <t>反映参赛运动员的满意程度。</t>
  </si>
  <si>
    <t>根据《中共玉溪市委玉溪市人民政府关于进一步加强体育工作的意见》，开展青少年竞技体育比赛项目大于等于13个，青少年比赛参赛人数大于等于4000人次，开展青少年比赛参赛人员器材保障率100%，宣传报道次数10次，学生体质健康优良率达50%，以上参赛人员满意度大于等于90%。</t>
  </si>
  <si>
    <t>青少年竞技体育比赛项目</t>
  </si>
  <si>
    <t>个</t>
  </si>
  <si>
    <t>反映青少年竞技体育比赛项目情况。</t>
  </si>
  <si>
    <t>青少年比赛参赛人数</t>
  </si>
  <si>
    <t>4000</t>
  </si>
  <si>
    <t>反应青少年比赛参赛人数情况。</t>
  </si>
  <si>
    <t>赛事器材保障率</t>
  </si>
  <si>
    <t>反映青少年比赛器材的保障情况。</t>
  </si>
  <si>
    <t>促进玉溪市教育体育高质量发展</t>
  </si>
  <si>
    <t>反映赛事宣传的情况</t>
  </si>
  <si>
    <t>可持续影响</t>
  </si>
  <si>
    <t>学生体质健康优良率</t>
  </si>
  <si>
    <t>50</t>
  </si>
  <si>
    <t>反印学生体质检测健康情况</t>
  </si>
  <si>
    <t>参赛学生满意度</t>
  </si>
  <si>
    <t>反映参赛学生满意度情况。</t>
  </si>
  <si>
    <t>根据《玉溪市构建更高水平的全民健身公共服务体系工作方案》，玉溪将基本补齐全民健身设施短板结合公共体育场馆免费低收费开放政策，将彻底解决群众 “健身去哪儿” 的难题。以全民健身系列赛事为基础，完成全民健身赛事活动2次，验收全民健身赛事项目个数11个，通过 “赛事进景区、进街区、进商圈” 模式，结合地方特色，打造 “跟着赛事去旅行” 的消费场景，使全民健身从民生工程延伸为推动城市活力提升与产业升级的重要支撑。</t>
  </si>
  <si>
    <t>获补对象数</t>
  </si>
  <si>
    <t>反映完成全民健身赛事情况。</t>
  </si>
  <si>
    <t>体育基础设施安装</t>
  </si>
  <si>
    <t>反映完成体育基础设施安装社区（村）个数情况</t>
  </si>
  <si>
    <t>获补对象准确率</t>
  </si>
  <si>
    <t>反映获补助对象认定的准确性情况。
获补对象准确率=抽检符合标准的补助对象数/抽检实际补助对象数*100%</t>
  </si>
  <si>
    <t>项目完成及时性</t>
  </si>
  <si>
    <t>反映项目完成及时性情况。</t>
  </si>
  <si>
    <t>92</t>
  </si>
  <si>
    <t>反映实现城乡居民《国民体质测定标准》合格比例稳定在 92%，情况。
政策知晓率=调查中补助政策知晓人数/调查总人数*100%</t>
  </si>
  <si>
    <t>反映全民健身对象满意度程度。</t>
  </si>
  <si>
    <t xml:space="preserve">2026年度让全市所有农村义务教育学生享受营养改善计划补助。切实加强对农村义务教育学生营养改善计划工作的组织领导。及时组织下拨财政资金，加强资金管理，按时、足额将补助资金下拨到每一所义务教育阶段学校，确保全市所有农村义务教育学校的学生都享受到国家的营养改善计划补助。营养改善计划资金补助标准达标率100%，营养改善计划资金覆盖率100%。使这项惠民政策家喻户晓、深入人心。家长、学生满意度≧80%。保障促进玉溪市教育事业高质量发展。
</t>
  </si>
  <si>
    <t>受助学生人数</t>
  </si>
  <si>
    <t>180000</t>
  </si>
  <si>
    <t>反应享受营养改善计划学生人数</t>
  </si>
  <si>
    <t xml:space="preserve">反映获补助对象认定的准确性情况。
</t>
  </si>
  <si>
    <t>营养改善计划食品安全达标率</t>
  </si>
  <si>
    <t>反映营养改善计划食品安全达标率。</t>
  </si>
  <si>
    <t xml:space="preserve">反映在校农村学生营养改善情况。
</t>
  </si>
  <si>
    <t>反映该项目结束后对受助学生及家长进行问卷调查统计情况。</t>
  </si>
  <si>
    <t>成本指标</t>
  </si>
  <si>
    <t>经济成本指标</t>
  </si>
  <si>
    <t>营养改善计划生均补助标准</t>
  </si>
  <si>
    <t>&lt;=</t>
  </si>
  <si>
    <t>元/人/天</t>
  </si>
  <si>
    <t>反映营养改善计划生均补助标准。</t>
  </si>
  <si>
    <t>2026年对全市范围内义务教育学校，包含普通小学、初中、九年一贯制学校等实施标准为小学生720元/生/年，初中生940元/生/年。寄宿制学校按照寄宿学生数每生每年再增加300元。特殊教育学校和随班就读残疾学生按照每生每年7000元的标准进行公用经费的补助，补助经费主要用于保障学校正常运转、完成教育教学活动和其他日常工作任务等方面的支出，全市义务教育学校生均公用经费做到100%全覆盖，按时足额下达资金，确保义务教育学校正常运转。</t>
  </si>
  <si>
    <t>公用经费资金补助人数</t>
  </si>
  <si>
    <t>29000</t>
  </si>
  <si>
    <t>反映公用经费资金补助人数情况。</t>
  </si>
  <si>
    <t>补助准确率</t>
  </si>
  <si>
    <t>反映补助准确率情况。</t>
  </si>
  <si>
    <t>家长对该项政策的知晓度</t>
  </si>
  <si>
    <t>反映家长对该项政策的知晓度</t>
  </si>
  <si>
    <t>反印家长和学生满意度</t>
  </si>
  <si>
    <t>学校和教师满意度</t>
  </si>
  <si>
    <t>项反映学校和教师满意度</t>
  </si>
  <si>
    <t>2026年，按照国家教育考试考务统一标准，加强考务管理，强化考试安全，严肃考风考纪，确保考试顺利进行。①完成组织考试报名与资格审查；每次考试前遴选、培训监考员及考务工作人员，制定考务实施方案，采购考务所需物资，协调公安、卫健、电力等部门保障考试顺利进行；②组织初中学业水平考试、普通高考、各类成人考试、每年2次普通高中学业水平考试、2次自学考试、高校教师资格考试、2次中小学教师资格考试、全国硕士研究生招生考试等14类超8万人的考试工作；③按文件要求发放各项考试费用,构建更加公平公正、科学合理的考试招生制 度,为促进我省跨越式发展提供强大智力支撑和人才保障。</t>
  </si>
  <si>
    <t>参与考试人数</t>
  </si>
  <si>
    <t>万人次</t>
  </si>
  <si>
    <t>反映参加考试人数。</t>
  </si>
  <si>
    <t>考试劳务费发放工作完成率</t>
  </si>
  <si>
    <t>反映考试组织完成次数</t>
  </si>
  <si>
    <t>各类考试标准化考点覆盖率</t>
  </si>
  <si>
    <t>&gt;</t>
  </si>
  <si>
    <t>反映各类考试标准化考点覆盖面</t>
  </si>
  <si>
    <t>按时完成各项招生考试工作</t>
  </si>
  <si>
    <t>反映当年组织考试工作完成度</t>
  </si>
  <si>
    <t>招生考试结果查询率</t>
  </si>
  <si>
    <t>&lt;</t>
  </si>
  <si>
    <t>反映考试发生考务失误率</t>
  </si>
  <si>
    <t>考生及家长满意度</t>
  </si>
  <si>
    <t>反映组织考试考生满意度</t>
  </si>
  <si>
    <t>招考成本</t>
  </si>
  <si>
    <t>404.75</t>
  </si>
  <si>
    <t>万元</t>
  </si>
  <si>
    <t>反映该项目完成成本不能高于预算</t>
  </si>
  <si>
    <t>按照云南省财政厅云南省教育厅关于印发《云南省普通高中国家助学金管理办法》的通知，普通高中国家助学金资助面大概为35%。高中国家助学金一等每生每年2800元；二等每生每年1800元。2026年普通高中国家助学金资助约2200人，共需市级资金36.22万元。
通过实施此项目可以减轻家庭经济困难学生的经济负担，满足家庭经济困难学生基本学习生活需要，实现不让一个学生因家庭经济困难而失学的目标。加大力度宣传普通高中教育资助政策体系，使这项惠民政策家喻户晓、深入人心。确保该项目资金按时、足额到位，并督促学校按规定使用、发放学生助学资金。做好该项学生资助政策的宣传、咨询等工作，年终汇总上报学生资助工作执行情况，并组织实施相关的绩效评价。满意度≧85%。</t>
  </si>
  <si>
    <t>2200</t>
  </si>
  <si>
    <t>反映受助学生人数情况</t>
  </si>
  <si>
    <t>补助资金拨付及时率</t>
  </si>
  <si>
    <t>反映补助资金拨付情况。</t>
  </si>
  <si>
    <t>受助学生完成义教学业率</t>
  </si>
  <si>
    <t>设定依据为国家相关规定。</t>
  </si>
  <si>
    <t>受助学生家长满意度</t>
  </si>
  <si>
    <t>《云南省普通高中国家助学金管理办法》《玉溪市学生资助专项资金项目管理工作方案》</t>
  </si>
  <si>
    <t>根据《玉溪市教育体育局关于印发云南省玉溪市青少年足球人才培养改革试点工作实施方案的通知》文件，构建“一体化”人才培养保障体系具体内容：通过投入资金，由小学、初中、高中各学校协同实施，完善小学、初中、高中“一体化”人才培养保障体系的各项机制，包括探索校园足球特色学校“足球班”训练与文化学习高质量发展模式，完善校园足球后备人才选拔、培养和退出机制。2：成功举办玉溪市足球比赛。具体内容：按照关键节点安排，2026年4月系统部署筹备赛事前期工作，5月组织开展报名和前期宣传工作，6 - 9月举办正式比赛。确保赛事组织有序，参赛队伍、球员符合要求，比赛过程公平公正。3.实现人才培养与升学保障。具体内容：在试点地区遴选小学6所、初中3所或相应数量的九年一贯制学校、高中1所作为试点学校（优先从全国青少年校园足球特色学校中遴选），组建足球特色班，明确招生数量和招生办法，允许试点学校校队主力球员在升学时成建制流动，构建升学保障体系。</t>
  </si>
  <si>
    <t>青少年足球人才培养改革试点高中学校</t>
  </si>
  <si>
    <t>所</t>
  </si>
  <si>
    <t>反映青少年足球人才培养改革试点学校的数量。</t>
  </si>
  <si>
    <t>青少年足球人才培养改革试点初中学校</t>
  </si>
  <si>
    <t>反映参加青少年足球比赛次数</t>
  </si>
  <si>
    <t>各学校通过足球人才培养的考核结果</t>
  </si>
  <si>
    <t>反映各学校通过足球人才培养的考核结果</t>
  </si>
  <si>
    <t>青少年足球人才培养质量和水平</t>
  </si>
  <si>
    <t>较上年提升</t>
  </si>
  <si>
    <t>反映青少年足球人才培养质量和水平的情况</t>
  </si>
  <si>
    <t>反映受益对象满意度</t>
  </si>
  <si>
    <t xml:space="preserve">通过“同唱一首歌 同为一家人”活动的举办，全面加强学校爱国主义教育和中华民族共同体意识教育。1.举办玉溪市学校铸牢中华民族共同体意识教育优秀教学教案、课件评选活动和专家培训，旨在提高教师教授铸牢中华民族共同体意识水平，通过将优秀教学教案、课件收集汇总形成资源库，起到示范引领作用，实现资源共享，提高教师备课水平；通过专家系统讲解和培训，提高全市教育系统铸牢中华民族共同体意识教育的意识和能力。
2.举办玉溪市学校铸牢中华民族共同体意识教育说课比赛，通过校内选拔赛、各县（市、区）初赛、市级决赛和选送选手参加省级竞赛，可覆盖全市所有学校教师，全面提高教师教授铸牢中华民族共同体意识课程水平；代表玉溪参加省级竞赛取得前3名的好成绩，为玉溪争得荣誉；同时将优秀说课课件和荣获省级一等奖选手竞赛视频收集整理后下发学校，供所有老师学习借鉴，提升全市铸牢中华民族共同体意识教育教学能力。 </t>
  </si>
  <si>
    <t>开设课程门数</t>
  </si>
  <si>
    <t>1.0</t>
  </si>
  <si>
    <t>反映教育优秀教学教案课件评选活动数量。</t>
  </si>
  <si>
    <t>组织培训期数</t>
  </si>
  <si>
    <t>反映预算部门（单位）组织开展组织艺术作品创作培训期数。</t>
  </si>
  <si>
    <t>培训参加人次</t>
  </si>
  <si>
    <t>人次</t>
  </si>
  <si>
    <t>反映预算部门（单位）组织开展教育说课比赛情况。</t>
  </si>
  <si>
    <t>培训出勤率</t>
  </si>
  <si>
    <t>反映预算部门（单位）组织开展各类培训中参训人员的出勤情况。
培训出勤率=（实际出勤学员数量/参加培训学员数量）*100%。</t>
  </si>
  <si>
    <t>学校加强爱国主义教育普及率</t>
  </si>
  <si>
    <t>反映学校加强爱国主义教育普及率情况</t>
  </si>
  <si>
    <t>参训人员满意度</t>
  </si>
  <si>
    <t>反映参训人员对培训内容、讲师授课、课程设置和培训效果等的满意度。
参训人员满意度=（对培训整体满意的参训人数/参训总人数）*100%</t>
  </si>
  <si>
    <t>发放去世职工遗属生活补助</t>
  </si>
  <si>
    <t>人(人次、家)</t>
  </si>
  <si>
    <t>反映获补助人员数量情况</t>
  </si>
  <si>
    <t>发放及时率</t>
  </si>
  <si>
    <t>反映发放单位及时发放补助资金的情况。
发放及时率=在时限内发放资金/应发放资金*100%</t>
  </si>
  <si>
    <t>生活状况改善</t>
  </si>
  <si>
    <t>有所改善</t>
  </si>
  <si>
    <t>反映补助促进受助对象生活状况改善的情况。</t>
  </si>
  <si>
    <t>根据《玉溪市人民政府办公室关于印发玉溪市教育领域财政事权和支出责任划分改革实施方案的通知》文件精神，按照资金额度和补助标准，确定困难面时向农村地区、贫困地区、民族地区，依据“四个不摘”原则，优秀保障困难儿童资助。落实资助资金，确保资助政策落实到位.。加大力度宣传学前教育资助政策体系，使这项惠民政策家喻户晓、深入人心。满意度≧90%。补助标准为：300元/生/年。为人民群众提供更加优质的职教资源。实现各级各类教育纵向衔接、横向沟通，形成渠道更加畅通、方式更加灵活、资源更加丰富、学习更加便利的终身学习体系。建成人人皆学、处处能学、时时可学的学习型社会。2026年玉溪市补助学前教育家庭经济困难学生生活费补助受助人数预计14414人；受助准确率达100%；政策知晓率80%以上。</t>
  </si>
  <si>
    <t>补助县（区、市）数量</t>
  </si>
  <si>
    <t>反映补助县（区、市）数量。</t>
  </si>
  <si>
    <t>受补助人数</t>
  </si>
  <si>
    <t>10000</t>
  </si>
  <si>
    <t>反映受补助人数情况</t>
  </si>
  <si>
    <t>补助及时率</t>
  </si>
  <si>
    <t>补助资金应及时足额的进行拨付，用于符合政策学生的补助</t>
  </si>
  <si>
    <t>家长对政策的知晓度</t>
  </si>
  <si>
    <t>80</t>
  </si>
  <si>
    <t>该指标用于描述家长是否知晓有该项政策的比例。</t>
  </si>
  <si>
    <t>项目结束后对学生家长进行问卷调查并进行统计</t>
  </si>
  <si>
    <t>按照省委、省政府加快建设体育强省，打造云南体育“高原训练胜地、户外运动天堂、四季赛事乐园”三大品牌的工作部署，以及市委、市政府文体旅融合高质量发展工作要求，做好“体育+、+体育”文章，深入挖掘本土体育旅游文化资源，重点发展“体育+旅游”“体育+户外”“体育+康养”等业态大力培育体育产业市场主体，通过打造国家级系列赛事活动项目，优化产业布局，加强与全国体育院校交流，将玉溪当地特色产品融入国家级系列赛事活动，让运动参与者了解玉溪当地民族文化，积极引导竞赛活动观赏消费，带动我市体育经济的可持续发展，逐步形成体育产业和文旅产业“1+1&gt;2”的聚合效应，推动全市体育产业高质量发展，促进文体旅融合发展，激发消费潜能。
2026年度计划开展国家级系列赛事活动3次，参赛人数1000人以上，参赛人员满意度85%以上，将玉溪当地特色产品融入全国大学生系列赛事活动，推动全市体育产业高质量发展，促进文体旅融合发展。</t>
  </si>
  <si>
    <t>场地面积</t>
  </si>
  <si>
    <t>反映年度举办举办赛事数量情况。</t>
  </si>
  <si>
    <t>举办天数</t>
  </si>
  <si>
    <t>反映年度参加赛事人数情况。</t>
  </si>
  <si>
    <t>展示品目种类</t>
  </si>
  <si>
    <t>反映运动员参赛率情况。</t>
  </si>
  <si>
    <t>展览（展会）参加人次</t>
  </si>
  <si>
    <t>反映媒体宣传报道次数情况。</t>
  </si>
  <si>
    <t>参会人员满意度</t>
  </si>
  <si>
    <t>反映参赛人员满意度程度。</t>
  </si>
  <si>
    <t xml:space="preserve">普通高中建档立卡贫困户学生生活费补助按照省级制定执行标准2500元/生·年；省级和我市按照70︰30比例承担。地方承担部分由市财政与县（市、区）财政分三档按照比例分担：第一档市级分担40%；第二档市级分担 50%；第三档市级分担60%。2026年普通高中脱贫家庭经济困难学生生活补助专项资金11.85万元，确保该项目资金按时、足额到位，并督促学校按规定使用、发放生活费补助金。做好该项学生资助政策的宣传、咨询等工作。年终汇总上报学生资助工作执行情况，并组织实施相关的绩效评价。补助标准2500元每生每年，受助学生完成高中阶段学业率100%，受助学生及家长满意度85%。促进玉溪市教育事业高质量跨越式发展。
</t>
  </si>
  <si>
    <t>265</t>
  </si>
  <si>
    <t>反映受助学生人数情况。</t>
  </si>
  <si>
    <t>反映发放单位及时发放补助资金的情况。
拨付及时率=在时限内拨付资金/应拨付资金*100%</t>
  </si>
  <si>
    <t>受助学生及家长满意度</t>
  </si>
  <si>
    <t>反映受助学生及家长满意度</t>
  </si>
  <si>
    <t xml:space="preserve">普通高中免学杂费补助按照国家补助标准平均1100元/ 生·年；中央、省和我市按照 80︰14︰6比例承担。地方承担部分由市财政与县（市、区）财政分三 档按照比例分担：第一档市级分担40%；第二 档市级分担 50%；第三档市级分担60%。2026年明确普通高中免学费资金补助7.54万元，确保该项目资金按时、足额到位，并督促学校按规定使用。做好该项学生资助政策的宣传、咨询等工作。年终汇总上报学生资助工作执行情况，并组织实施相关的绩效评价。补助资金标准达标率100%，受助学生完成义教学业率100%，受助学生家长满意度85%。促进玉溪市教育事业高质量跨越式发展。
</t>
  </si>
  <si>
    <t>反映受助学生人数</t>
  </si>
  <si>
    <t>反映补助标准是否达标，补助准确率情况</t>
  </si>
  <si>
    <t>补助资金到位率</t>
  </si>
  <si>
    <t>受助学生完成高中阶段学业率</t>
  </si>
  <si>
    <t>反映受助学生完成义教学业情况</t>
  </si>
  <si>
    <t>反映受助学生家长满意度</t>
  </si>
  <si>
    <t>根据《云南省人民政府办公厅关于做好云南省城市足球联赛筹备工作的通知》部署，1.组建一支队伍参加“富滇银行云南省城市足球联赛”（男子十一人制足球），参赛单位为云南省16个州市各组建一支男子足球队参加；赛事整体分两阶段进行，第一阶段为主客场单循环积分赛，全程进行15轮共120场比赛，第二阶段为单回合淘汰赛，共进行3轮8场比赛，最终决出名次。玉溪赛区需承办联赛第一阶段8场主场赛事，参加7场客场比赛，第二阶段视比赛成绩最多承办3场主场赛事，推动全市体育事业与体育产业协同发展。</t>
  </si>
  <si>
    <t>反映年度举办举办足球比赛的场次情况。</t>
  </si>
  <si>
    <t>组织玉溪代表队人员数</t>
  </si>
  <si>
    <t>45</t>
  </si>
  <si>
    <t>反映玉溪代表队中领队、主教练、助理教练、队务、队医及运动员的人数。</t>
  </si>
  <si>
    <t>获补覆盖率</t>
  </si>
  <si>
    <t>反映玉溪代表队球员参赛情况</t>
  </si>
  <si>
    <t>观众人次</t>
  </si>
  <si>
    <t>100000</t>
  </si>
  <si>
    <t>反映本项目全部主场赛事的观众人数（含开幕式及揭幕战）</t>
  </si>
  <si>
    <t>媒体宣传报道次数</t>
  </si>
  <si>
    <t>30</t>
  </si>
  <si>
    <t>反映本项目中随队自媒体、官方媒体(市级及以上）宣传报道次数。</t>
  </si>
  <si>
    <t>反映本项目的大众的满意度（含开幕式及玉溪代表队各项赛事）
群众满意度=被调查中满意人数/调查总人数*100%</t>
  </si>
  <si>
    <t>根据《玉溪市重大赛事文体旅产业融合高质量发展三年行动方案》文件重点任务要求，2026年度开展体育产业赛事对下专项资金项目，举办赛事项目数量4项，参赛运动员人数2300人，活动举办时间15天，媒体宣传报道次数2次。充分利用玉溪市自然资源，将玉溪当地特色产品融入玉溪户外运动赛事，优化体育消费环境，形成在玉溪观赛、参赛、游玩的赛会经济，推动全市体育产业高质量发展。</t>
  </si>
  <si>
    <t>举办赛事项目数量</t>
  </si>
  <si>
    <t>放映举办赛事的个数</t>
  </si>
  <si>
    <t>参赛运动员规模人数</t>
  </si>
  <si>
    <t>2300</t>
  </si>
  <si>
    <t>反映参赛运动员规模人数</t>
  </si>
  <si>
    <t>运动员参赛率</t>
  </si>
  <si>
    <t>反映运动员参赛情况</t>
  </si>
  <si>
    <t>赛事活动持续时间</t>
  </si>
  <si>
    <t>天</t>
  </si>
  <si>
    <t xml:space="preserve">反映赛事举办的天数
</t>
  </si>
  <si>
    <t>反映媒体宣传报道次数</t>
  </si>
  <si>
    <t>参赛人员满意度</t>
  </si>
  <si>
    <t>反映参赛人员满意度</t>
  </si>
  <si>
    <t>为贯彻落实《国务院办公厅关于逐步推行免费学前教育的意见》要求，研究制定省级实施方案，免除玉溪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2026年预计玉溪市免除约2万余学前儿童的教育免保育教育费，幼儿园学前一年在园儿童数免除率达到100%，确保资金及时拨付，积极宣传相关政策，学生家长知晓相关政策率达90%及以上。</t>
  </si>
  <si>
    <t>反映学前教育免保育教育费补助幼儿数。</t>
  </si>
  <si>
    <t>获补覆盖率=实际获得补助人数/符合标准人数*100%</t>
  </si>
  <si>
    <t>2026年度计划在玉溪市各县（市、区）全面开展全民健身赛事活动，补助补助峨山县开展全民健身活动，吸引各县（市、区）共计2000人次参与。预期通过活动的开展，显著提高群众对全民健身的认知度和参与度，在全市范围内营造浓厚的全民健身氛围。</t>
  </si>
  <si>
    <t>参与活动人次</t>
  </si>
  <si>
    <t>反映参与活动人次情况</t>
  </si>
  <si>
    <t>打造品牌群众活动赛事</t>
  </si>
  <si>
    <t>反映补助峨山县开展赛事活动，打造品牌群众活动赛事情况</t>
  </si>
  <si>
    <t>反映本项目打造品牌群众活动赛事的个数。</t>
  </si>
  <si>
    <t>活动开展时间</t>
  </si>
  <si>
    <t>反映活动开展时间的持续天数。</t>
  </si>
  <si>
    <t>当地全民健身事业发展</t>
  </si>
  <si>
    <t>促进</t>
  </si>
  <si>
    <t>反映观看节目的观众人次情况。</t>
  </si>
  <si>
    <t>反映本项目开展过程中的媒体宣传报道次数。</t>
  </si>
  <si>
    <t>反映本项目赛事活动参赛人员满意度</t>
  </si>
  <si>
    <t>根据《印发玉溪教育现代化2035的通知》中关于加强青少年体育工作，培养体育后备人才的相关战略部署，进行玉溪市各县（市、区）共9个市级青少年体育后备人才基地的初步建设，每个基地至少启动1个联办项目、5个必办项目和1个选办项目，配备相应教练员和运动员队伍，开展系统性训练活动不少于10个月，组织市级预备队员参加市级及以上竞赛不少于2次。各基地联办项目向市级运动队输送后备人才不少于3人/基地，形成具有玉溪特色的体教融合青少年体育后备人才培养模式。</t>
  </si>
  <si>
    <t>反映获补助补助认定基地数情况。</t>
  </si>
  <si>
    <t>反映补助联办项目配备教练数情况。</t>
  </si>
  <si>
    <t>特色网点学校建设任务完成及时率</t>
  </si>
  <si>
    <t>个月</t>
  </si>
  <si>
    <t>反映县区开展系统性训练活动时间情况。</t>
  </si>
  <si>
    <t>生产生活能力提高</t>
  </si>
  <si>
    <t>较上年提高</t>
  </si>
  <si>
    <t>反映玉溪市竞技体育水平较上年有所提高的情况。</t>
  </si>
  <si>
    <t>教育体育运行经费399万元，用于接收捐赠、其它资金补助。</t>
  </si>
  <si>
    <t>开展一次教育教学培训项目</t>
  </si>
  <si>
    <t>反映资金使用次数</t>
  </si>
  <si>
    <t>反映资金指出的规范性</t>
  </si>
  <si>
    <t>资金使用时间</t>
  </si>
  <si>
    <t>年</t>
  </si>
  <si>
    <t>反映收到其他单位拨入该账户的资金使用时间。</t>
  </si>
  <si>
    <t>师生的活动主题参与人数</t>
  </si>
  <si>
    <t>反映对收支账户管理的相关政策知晓情况</t>
  </si>
  <si>
    <t>师生满意度</t>
  </si>
  <si>
    <t>反映收益对象的满意程度</t>
  </si>
  <si>
    <t>根据中共玉溪市委人才工作领导小组关于印发《玉溪市“兴玉英才支持计划”实施办法》的通知文件精神，通过每年从玉溪市公办学校遴选10名骨干教师、学校管理人员赴省外优质中小学校交流学校、跟岗研修，围绕骨干教师应具备的核心素养和关键能力开展交流学习，学习借鉴教育发达地区在高层次人才培养的成功经验，为培养主动顺应新时代发展要求、适应新技术变革形势并与教育现代化相适应的高素质专业化创新型骨干教师队伍奠定基础，促进区域内教育教学的不断发展。进一步提升骨干教师教学能力与管理人员管理水平，促进校际资源共享，助力打造高素质教育队伍，提升整体教育质量，为学生成长提供更优质环境。</t>
  </si>
  <si>
    <t>反映预算部门（单位）组织开展组织骨干教师学习交流的期数。</t>
  </si>
  <si>
    <t>派出中级及以上职称研究人员数量</t>
  </si>
  <si>
    <t>反映派出骨干教师外出学习人数情况。</t>
  </si>
  <si>
    <t>培训人员合格率</t>
  </si>
  <si>
    <t>反映预算部门（单位）组织开展各类培训的质量。
培训人员合格率=（合格的学员数量/培训总学员数量）*100%。</t>
  </si>
  <si>
    <t>骨干教师教学能力提升</t>
  </si>
  <si>
    <t>反映骨干教师教学能力提升情况</t>
  </si>
  <si>
    <t>根据《玉溪市教育体育局关于印发云南省玉溪市青少年足球人才培养改革试点工作实施方案的通知》文件，构建“一体化”人才培养保障体系具体内容，遴选小学6所、初中3所、高中1所共10所学校作为试点学校，组建足球特色班，明确招生数量和招生办法，允许试点学校校队主力球员在升学时成建制流动，构建升学保障体系，增强青少年学生的体质，培养团队协作精神和拼搏精神。通过构建小学、初中、高中" 一体化"人才培养保障体系，探索校园足球特色学校"足球班"训练、文化学习高质量发展模式，完善校园足球后备人才选拔、培养和退出机制，将有效提升云南省青少年足球人才培养水平 ，培养更多优秀的青少年足球后备人才，推动校园足球运动的广泛开展，增强青少年学生的体质，培养他们的团队协作精神和拼搏精神。 同时 ，项目将助力建成"西部领先、辐射南亚"的青少年足球高地，形成职业俱乐部引领、体教深度融合、社会资源汇聚的可持续发展模式 ，为国家输送更多"高原足球之星" ，服务体育强国和教育强国建设， 对提升国家足球运动水平和国际竞争力具有长远的积极影响。</t>
  </si>
  <si>
    <t>1.00</t>
  </si>
  <si>
    <t xml:space="preserve">反映补助市级青少年足球人才培养改革试点学校的数量。	</t>
  </si>
  <si>
    <t>反映参加青少年足球比赛次数情况。</t>
  </si>
  <si>
    <t xml:space="preserve">反映各学校通过足球人才培养的考核结果情况。	
</t>
  </si>
  <si>
    <t xml:space="preserve">反映政策知晓率情况	</t>
  </si>
  <si>
    <t>提升玉溪市青少年足球竞技水平</t>
  </si>
  <si>
    <t>反映提升玉溪市青少年足球竞技水平情况。</t>
  </si>
  <si>
    <t>反映足球运动员满意度程度。</t>
  </si>
  <si>
    <t>根据《国务院办公厅关于印发体育强国建设纲要的通知》、《玉溪市职业体育俱乐部扶持补助管理办法（试行）》等文件。通过实施本项目，扶持补助1个核心竞争力突出的职业体育俱乐部；推动俱乐部提升综合实力，使其在国家级、省级等重要赛事中力争实现成绩和水平的双重突破；主要工作重点为培育至少1个具有广泛影响力和地方特色的市级体育项目，以赛事为纽带激活文体旅消费，带动玉溪相关产业等关发展，促进玉溪经济增长，打造玉溪市城市体育名片，为体育强市建设注入持久动能。</t>
  </si>
  <si>
    <t>反映扶持体育职业俱乐部个数。</t>
  </si>
  <si>
    <t>俱乐部开展公益活动</t>
  </si>
  <si>
    <t>反映俱乐部开展公益活动情况。</t>
  </si>
  <si>
    <t>玉溪市梯队青少年人才培养</t>
  </si>
  <si>
    <t>支</t>
  </si>
  <si>
    <t>反映培养玉溪市青少年足球队伍情况</t>
  </si>
  <si>
    <t>反映场均观众入座率情况。</t>
  </si>
  <si>
    <t>取得省级以上比赛前3名</t>
  </si>
  <si>
    <t>反映取得省级以上比赛前3名情况。</t>
  </si>
  <si>
    <t>经济效益</t>
  </si>
  <si>
    <t>赛事带动体育及相关行业消费</t>
  </si>
  <si>
    <t>7.5</t>
  </si>
  <si>
    <t>亿元</t>
  </si>
  <si>
    <t>反映赛事带动体育及相关行业消费情况。</t>
  </si>
  <si>
    <t>300000</t>
  </si>
  <si>
    <t xml:space="preserve">反映全年参与社会群众情况。
</t>
  </si>
  <si>
    <t>反映扶持补助对象满意度的满意度</t>
  </si>
  <si>
    <t>根据《农业农村部办公厅体育总局办公厅关于举办全国和美乡村篮球大赛(村BA)的通知》，国家体育总局印发《关于恢复和扩大体育消费的工作方案》，加强农村精神文明建设、增强农民群众健身意识，通过举办品牌群众活动赛事1次，参与活动人次200以上，全国性、群众性且富有农趣农味的乡村篮球比赛，突出展示新时代农民风采，展现乡村风貌，引领乡村风尚，营造全社会关心关注宜居宜业和美乡村建设的浓厚氛围，助力全面推进乡村振兴、加快建设农业强国。</t>
  </si>
  <si>
    <t>活动参与人数</t>
  </si>
  <si>
    <t>200</t>
  </si>
  <si>
    <t>反映参加活动人数。</t>
  </si>
  <si>
    <t>反映年度打造品牌群众活动赛事主题数量。</t>
  </si>
  <si>
    <t>反映项目活动开展天数。</t>
  </si>
  <si>
    <t>反映当地全民健身事业发展水平</t>
  </si>
  <si>
    <t>反映参赛人员对举办比赛的满意程度。卷调查人数）*100%。</t>
  </si>
  <si>
    <t>通过系统、科学的国民体质监测，全面收集玉溪市不同年龄、性别、职业群体的身体形态、机能、素质等数据，形成具有地方特色的国民体质数据库。定期分析与发布体质监测报告，清晰呈现玉溪市居民体质现状及变化趋势为政府制定科学合理的健康政策、体育发展规划提供坚实的数据支撑。？
根据《云南省人民政府关于印发云南省全民健身实施计划的通知》文件要求，分步有序开展体质监测工作，市级测试工作主要安排在江川区、澄江市、通海县、峨山县、新平县、元江县6个县（市）区开展，预计各县(市、区)采集抽样数据4200个，样本范围覆盖3—6周岁的幼儿，20—69周岁的成年及老年人群，涉及农村体力劳动者、城镇体力劳动者和城镇非体力劳动者等人群。增强人民群众健身意识，普及全民健身项目和方法。2026年底实现经常参加体育锻炼人口比例≥43%。建立群众“举步可就”的全民健身综合赛会机制，城乡居民达《国民体质测定标准 》合格以上人数比例≥94%。</t>
  </si>
  <si>
    <t>完成测试县（市、区）数量</t>
  </si>
  <si>
    <t>反映2026年完成国民体质监测的县（市、区）数量。</t>
  </si>
  <si>
    <t>完成国民体质监测人数</t>
  </si>
  <si>
    <t>4200</t>
  </si>
  <si>
    <t>反映抽样完成国民体质监测人数。</t>
  </si>
  <si>
    <t>国民体质测定合格人数比例</t>
  </si>
  <si>
    <t>反映国民体质测定合格人数比例。抽样监测合格人数/总抽样人数</t>
  </si>
  <si>
    <t>经常参加体育锻炼人口比例</t>
  </si>
  <si>
    <t>43</t>
  </si>
  <si>
    <t>反映经常参加体育锻炼人口比例。</t>
  </si>
  <si>
    <t>国民体质监测完成时间</t>
  </si>
  <si>
    <t>2026</t>
  </si>
  <si>
    <t>反映2026年国民体质监测完成时间。</t>
  </si>
  <si>
    <t>群众满意度</t>
  </si>
  <si>
    <t>反映对国民体质监测事项的宣传报道次数</t>
  </si>
  <si>
    <t>反映群众的满意程度。</t>
  </si>
  <si>
    <t>通过开展这些活动达到增强人民群众健身意识，普及全民健身项目和方法的目的，有效促进本地全民健身事业的发展，充分保障群众参加体育健身活动的合法权益 ，努力实现全市城乡体育公共服务均等化 ，引导城乡居民体育健身意识和健身消费水平明显提升 ，经常参加体育锻炼的人数明显增加 ，广大群众的身体素质明显提高，形成积极健康文明的生活方式 。对红塔区、江川区、澄江市、华宁县、通海县、易门县、峨山县、新平县、元江县共9个县区进行补助，每个县补助10万元，各县区结合实际自行组织开展国民体质健康测试活动不少于1次，国民体质健康测试活动经费不足部分各县区自行解决。通过丰富全民健身活动内容，提升城乡居民体育健身意识和健身消费，提高广大群众的身体素质，形成健康文明的生活方式。</t>
  </si>
  <si>
    <t>反映补助县（市、区）数量。</t>
  </si>
  <si>
    <t xml:space="preserve">反映全民健身活动参与人次。
</t>
  </si>
  <si>
    <t>反映参与全民健身活动人员的满意程度。</t>
  </si>
  <si>
    <t>2026年根据《云南省贯彻落实玉溪市深化体教融合全面加强和改进青少年学生体育工作的实施方案》的通知文件，按照“玉溪市教育体育局负责”和属地管理的原则，计划于2026年1-12月培训，培训对象为体育教师、教练员1000人，培训次数为2次。将市县、校三个层级教练员进行业务能力集群化管理，推进教练员县管校聘的尝试，有效调配体育师资力量。在具有初级、中级职称的体育教师、教练员中，鼓励推行体育教师、教练员双向流动。提升体育师资权益保障。将体育教师课余指导学生勤练和常赛，以及承担课外活动、课后服务等任务计入工作量。系统规划体育师资队伍分层分类培训，加大培训力度，逐步提高专业化水平和教育教学能力。通过综合运用集中培训、专项活动、案例研讨等多种形式，强化政治理论学习、法治教育和业务交流，打造一支业务精湛、勇于担当、素质过硬的体育师资队伍，为推进玉溪市体教融合和青少年体育工作高质量发展提供坚实保障。</t>
  </si>
  <si>
    <t>完成培训人员</t>
  </si>
  <si>
    <t>800</t>
  </si>
  <si>
    <t>反映完成培训人数</t>
  </si>
  <si>
    <t>体育教师、教练员培训次数</t>
  </si>
  <si>
    <t>反映培训举办次数</t>
  </si>
  <si>
    <t>培训合格率</t>
  </si>
  <si>
    <t>反映培训合格率情况。</t>
  </si>
  <si>
    <t>教师、教练员履职能力提升</t>
  </si>
  <si>
    <t>空反映体育教师、教练员提升履职能力</t>
  </si>
  <si>
    <t>反映参训人员满意度</t>
  </si>
  <si>
    <t>根据中共玉溪市委人才工作领导小组办公室《关于开展玉溪市“兴玉英才支持计划”申报评审工作的通知》精神，市教育体育局负责以设站单位为主体，以教育体育能力提升为导向，以教体研合作项目为基础，以高层次专家及其团队为技术核心，充分发挥教育体育行业专家及其团队的引领作用，带动全市教育体育人才队伍建设。通过工作站活动的开展，实现引领示范，培育一批市内高中数学、教学骨干教师，并在每年年末做好工作站总结，对一年开展活动进行满意度调查。专家及成员的研究成果以论文、课题、校本教材形式呈现，编写适合本校学生的校本教材和习题集，申请省、市级课题至少2个，研究骨干教师的培养，加强数学教研组的建设。采取“走出去，请进来”的方式，派出教师到省内外名校去学习培训，到专家所在学校学习考察，建立教师培训机制，为学校培养一批数学学科的骨干教师，提升学校教学质量。</t>
  </si>
  <si>
    <t>反映申报教育体育专家工作站数量情况</t>
  </si>
  <si>
    <t>反映课题完成个数情况。</t>
  </si>
  <si>
    <t>60</t>
  </si>
  <si>
    <t xml:space="preserve">反映研究课题采纳率情况。
</t>
  </si>
  <si>
    <t xml:space="preserve">反映促进全市教育教学质量提升情况。
</t>
  </si>
  <si>
    <t>反映获补助受益对象的满意程度。满意度=满意人数/抽查总人数*100%</t>
  </si>
  <si>
    <t xml:space="preserve">根据《玉溪市重大赛事文体旅产业融合高质量发展三年行动方案》文件重点任务要求，2026年度开展玉溪市体育赛事活动效益评估项目，形成评估报告数量大于等于20份，对体育赛事活动的社会效应进行量化，通过数据对比，进一步优化体育赛事活动类别和体育消费环境，完善在玉溪观赛、参赛、游玩的赛会经济，推动全市体育产业高质量发展，积极引导户外运动竞赛观赏消费，带动我市户外运动经济的可持续发展，推动全市体育产业高质量发展，促进文体旅融合发展，激发消费潜能。
</t>
  </si>
  <si>
    <t>形成评估报告数</t>
  </si>
  <si>
    <t>份</t>
  </si>
  <si>
    <t>反映本项目形成评估报告数量。</t>
  </si>
  <si>
    <t>评估报告对决策有直接帮助率</t>
  </si>
  <si>
    <t>反映评估报告对部门的决策有直接帮助比率。</t>
  </si>
  <si>
    <t>有效推动</t>
  </si>
  <si>
    <t>反映项目生成的评估报告数据被媒体宣传报道的次数。</t>
  </si>
  <si>
    <t>促进体育事业发展</t>
  </si>
  <si>
    <t>反映玉溪体育丰富立体的对外形象宣传率，促进体育事业发展情况。</t>
  </si>
  <si>
    <t>反映群众满意度。</t>
  </si>
  <si>
    <t>按照国家教育考试考务统一标准，推进教育考试规范化、专业化，进一步加强考务管理，强化考试安全，严肃考风考纪，确保考试顺利进行。开展中小学教师资格证考试改革试点，开展中小学教师资格面试2次，开展中小学教师资格面试人数约3000人，完善并严格实施教师职业准入制度，建设高素质专业化教师队伍，对于提升教师队伍整体素质，提高教师社会地位，吸引优秀人才从教，推动教育改革发展。</t>
  </si>
  <si>
    <t>参与检查(核查)人数</t>
  </si>
  <si>
    <t>反映每年完成中小学教师资格面试考试的次数。</t>
  </si>
  <si>
    <t>完成检查报告数量</t>
  </si>
  <si>
    <t>3000</t>
  </si>
  <si>
    <t>反映组织中小学教师资格面试考试的人数。</t>
  </si>
  <si>
    <t>检查（核查）任务完成率</t>
  </si>
  <si>
    <t>反映检查监考工作的执行情况。
检查任务完成率=实际完成检查（核查）任务数/计划完成检查（核查）任务数*100%</t>
  </si>
  <si>
    <t>检查（核查）结果公开率</t>
  </si>
  <si>
    <t>反映相关教师资格考试结果依法公开情况。
检查结果公开率</t>
  </si>
  <si>
    <t>检查（核查）人员被投诉次数</t>
  </si>
  <si>
    <t>反映考试人员满意情况。</t>
  </si>
  <si>
    <t>开展市直禁毒示范学校创建、禁毒宣传文艺展演、禁毒骨干师资培训，进一步提升学校禁毒宣传教育水平。创建1-2所省级禁毒示范学校，发挥示范学校的引领幅射作用，带动其他学校开展无毒示范学校的创建工作，为我市创建全国无毒示范城市奠定基础；创新禁毒宣传教育形式，开展禁毒宣传文艺展演活动，激发师生参与禁毒宣传教育的热情，营造良好的校园宣传氛围；举办一期禁毒骨干师资培训班，提高禁毒教育师资水平。</t>
  </si>
  <si>
    <t>举办禁毒宣传次数</t>
  </si>
  <si>
    <t>反映举办禁毒宣传次数的多少。</t>
  </si>
  <si>
    <t>制作禁毒宣传物数量</t>
  </si>
  <si>
    <t>册</t>
  </si>
  <si>
    <t>反映整个项目实施制作禁毒宣传物数量的多少。</t>
  </si>
  <si>
    <t>发放禁毒宣传物数量</t>
  </si>
  <si>
    <t>反映整个项目实施发放禁毒宣传物数量的多少。</t>
  </si>
  <si>
    <t>师生对毒品认识的率</t>
  </si>
  <si>
    <t>提高</t>
  </si>
  <si>
    <t>反映师生对毒品的认识在工作后比工作前提高的比率。</t>
  </si>
  <si>
    <t>师生对禁毒工作满意度</t>
  </si>
  <si>
    <t>反映师生对禁毒宣传工作的措施、效果等的满意程度。</t>
  </si>
  <si>
    <t>按照《玉溪市重大赛事文体旅产业融合高质量发展三年行动方案》重点任务要求，通过打造玉溪市户外运动嘉年华项目1项，举办赛事项目数量3项，吸引1300多名体育爱好者参与，宣传报道5次以上,让参赛人员满意度达到85%以上，将玉溪当地特色产品融入玉溪户外运动赛事，让户外运动参与者了解玉溪当地民族文化，积极引导户外运动竞赛观赏消费，推动全市体育产业高质量发展，促进文体旅融合发展，激发消费潜能。</t>
  </si>
  <si>
    <t>反映本项目的赛事举办数量（含补助县区数量）</t>
  </si>
  <si>
    <t>1300</t>
  </si>
  <si>
    <t>人/人次</t>
  </si>
  <si>
    <t>反映各项赛事参赛运动员规模总人数</t>
  </si>
  <si>
    <t>反映运动员参赛率情况</t>
  </si>
  <si>
    <t>反映本项目的媒体宣传报道次数。</t>
  </si>
  <si>
    <t>反映本赛事的参赛人员满意度。</t>
  </si>
  <si>
    <t>根据中共玉溪市委人才工作领导小组办公室《关于开展玉溪市“兴玉英才支持计划”申报评审工作的通知》精神，2026年市教育体育局开展省内外退休名师名校长引进项目工作。通过引进省内外退休名师、名校长，开展示范课、师徒结对等活动提升本地教师能力，填补本土教育领域资源短板。改善教育不均衡问题，提升学生素质与家长认可度；打造可持续发展的本地师资队伍，形成“名师带学科、名校长活学校”的辐射效应，推动教育体育事业良性循环，促进玉溪教育与先进理念融合，提升教育品牌影响力，正向影响长期稳定。对引进的名师名校长以实际服务时间，按每人每月1万元的生活补助标准发放。</t>
  </si>
  <si>
    <t>反映名师名校长引进数量。</t>
  </si>
  <si>
    <t>反映创新人才引进对象满意度满意程度。</t>
  </si>
  <si>
    <t>全面贯彻落实《国务院办公厅关于促进全民健身和体育消费推动体育产业高质量发展的意见》及《云南省人民政府关于加快发展体育产业促进体育消费的实施意见》精神，聚焦玉溪高质量跨越式发展主题，传承红色基因，讲好聂耳和国歌故事，打造具有玉溪辨识度的标志性体育赛事品牌1场，参赛组别3组，比赛参赛率90%，媒体宣传报道次数2次，充分将玉溪当地特色文化融入玉溪马拉松赛事，让参与者了解玉溪当地民族文化，积极引导赛事观赏消费，带动赛事经济的可持续发展，逐步形成体育产业和文旅产业“1+1&gt;2”的聚合效应，推进体育产业经济发展。</t>
  </si>
  <si>
    <t>展位数量</t>
  </si>
  <si>
    <t>场</t>
  </si>
  <si>
    <t>反映2026年度举办马拉松数量情况。</t>
  </si>
  <si>
    <t>举办展览（展会）次数</t>
  </si>
  <si>
    <t>类</t>
  </si>
  <si>
    <t>反映年度举办马拉松组织组别情况。</t>
  </si>
  <si>
    <t>反映比赛人员参赛率情况。</t>
  </si>
  <si>
    <t>举办的展览、展会被媒体宣传报道的次数，反映其引领示范作用的体现情况。</t>
  </si>
  <si>
    <t>反映参加展览、展会人员的满意程度。</t>
  </si>
  <si>
    <t>开展国民体质监测是提升全民健康水平、推动健康中国建设的重要基础性工作，是开展科学健身指导的重要依据。可以全面了解掌握玉溪市国民体质现状和变化规律，充实完善玉溪市国民体质监测系统和数据库，开具运动处方，为市民提供科学健身指导；对国民体质监测数据进行统计、 分析，配合完成本周期《全民健身计划》实施效果评估，并为制定下一周期《全民健身计划》提供科学依据，加快推进健康中国建设；为提高科学健身指导水平和加强全民健身公共服务能力、提高广大人民群众身体素质和健康水平服务。根据《云南省人民政府关于印发云南省全民健身实施计划的通知》文件，采购国民体质监测仪器采购器材27套，标准达到国家第六次国民体质监测要求，增强人民群众健身意识，到2026年经常参加体育锻炼人数比例达到全市总人口的43%以上。</t>
  </si>
  <si>
    <t>支持国民体质监测县（市、区）完成任务</t>
  </si>
  <si>
    <t>108</t>
  </si>
  <si>
    <t>反映支持通海、华宁、澄江、峨山4个县区各采购27套国民体质监测器材设备情况。</t>
  </si>
  <si>
    <t>资助国民体质监测点</t>
  </si>
  <si>
    <t>反映资助通海、峨山、华宁、澄江县区国民体质监测点数量</t>
  </si>
  <si>
    <t>质量需符合 GB/T44700-2024《国民体质测试器材通用要求》</t>
  </si>
  <si>
    <t>反映购置设备合格率。</t>
  </si>
  <si>
    <t>覆盖幼儿、成人、老年人等群体常态化监测</t>
  </si>
  <si>
    <t>反映监测覆盖人群情况。</t>
  </si>
  <si>
    <t>监测人员满意度</t>
  </si>
  <si>
    <t>反映监测人员的满意情况</t>
  </si>
  <si>
    <t>中等职业教育免学费专项资金项目2026年确保该项目资金按时、足额到位，并督促学校按规定使用免学费资金。明确免学费资金的支出范围，确保资金规范使用，督促学校加强管理，提高资金使用效益。做好该项学生资助政策的宣传、咨询等工作。年终汇总上报学生资助工作执行情况，并组织实施相关的绩效评价。通过2026年免学费学生资助政策的实施，使家庭经济困难学生免除学费，能顺利接受中等职业教育并有一技之长，对推动脱贫攻坚与乡村振兴有效衔接具有极大的促进作用。中职免学杂费应受助学生受助比例100%，资助资金标准达率100%，学生满意度85%。</t>
  </si>
  <si>
    <t>中职国家助学金应受助学生受助人数</t>
  </si>
  <si>
    <t>6491</t>
  </si>
  <si>
    <t>中职免学杂费应受助学生受助人数，通过各学校上报的报表测算出。</t>
  </si>
  <si>
    <t>反映补助对象准确率情况。补助对象准确率=抽检符合标准的补助对象数/抽检实际补助对象数*100%</t>
  </si>
  <si>
    <t>反映补助及时率情况。</t>
  </si>
  <si>
    <t>受助学生对中职免学费政策的知晓情况，通过调查受助学生对资助政策的了解情况的问卷测算出。</t>
  </si>
  <si>
    <t>学生满意度</t>
  </si>
  <si>
    <t>受助学生对资助政策的满意情况，通过调查受助学生对资助政策满意情况的问卷测算出。</t>
  </si>
  <si>
    <t>一是组织玉溪市代表队参赛省级、国家级全面健身系列赛事活动；二是利用周末、节假日举办玉溪市职工篮球比赛，规模不少于30支队伍。
通过开展这些活动达到增强人民群众健身意识，普及全民健身项目和方法的目的，参加省级赛事人数60人。宣传报道次数２次，有效促进本地全民健身事业的发展，参加活动人员满意度达85%以上，充分保障群众参加体育健身活动的合法权益 ，努力实现全市城乡体育公共服务均等化 ，引导城乡居民体育健身意识和健身消费水平明显提升 ，经常参加体育锻炼的人数明显增加 ，广大群众的身体素质明显提高，形成积极健康文明的生活方式 。</t>
  </si>
  <si>
    <t>反映打造赛事品牌活动赛事的个数</t>
  </si>
  <si>
    <t>开展全民健身活动次数</t>
  </si>
  <si>
    <t>反映参加省级比赛次数</t>
  </si>
  <si>
    <t>参训率</t>
  </si>
  <si>
    <t>98</t>
  </si>
  <si>
    <t>反映参加比赛组织的训练情况。
参训率=（年参训人数/应参训人数）*100%。</t>
  </si>
  <si>
    <t>反映举办活动被媒体曝光次数。</t>
  </si>
  <si>
    <t>参加赛事人数</t>
  </si>
  <si>
    <t>反映参加赛事人数情况</t>
  </si>
  <si>
    <t>参加活动人员满意度</t>
  </si>
  <si>
    <t>反映参加活动满意度情况</t>
  </si>
  <si>
    <t>按《云南省城乡义务教育阶段家庭经济困难学生生活补助资金管理办法的通知》要求及预算明细表及时、足额的对我市义务教育家庭经济困难学生进行生活补助。推进义务教育均衡发展，促进教育公平。对寄宿制和非寄宿制的农村脱贫家庭、家庭经济困难残疾学生、农村低保家庭学生、农村特困救助供养学生等四类学生按标准足额获得资助，按照寄宿生小学1250元/生·学年，初中1500元/生·学年；非寄宿生小学625元/生·学年，初中750元/生·学年进行补助。建补助人数预计：3.5万人，原建档立卡人员做到位100%全覆盖，年底资金额到位率100%，加大宣传力度政策知晓率达90%。</t>
  </si>
  <si>
    <t>35000</t>
  </si>
  <si>
    <t>反映受助学生人数。</t>
  </si>
  <si>
    <t>补助学生覆盖率</t>
  </si>
  <si>
    <t>反映补助学生覆盖情况</t>
  </si>
  <si>
    <t>反映市级配套资金下达的及时率。</t>
  </si>
  <si>
    <t>补助对象政策知晓度</t>
  </si>
  <si>
    <t>反映补助对象对政策全方面知晓情况，政策知晓率通过问卷调查计算。</t>
  </si>
  <si>
    <t>反映受益学生和家长满意度。满意度根据问卷调查得出</t>
  </si>
  <si>
    <t>2026年根据《玉溪市人民政府办公室关于印发玉溪市教育领域财政事权和支出责任划分改革实施方案的通知》文件精神。公费师范生在校学习期间免除学费和住宿费，并给予生活补助。其中，学费标准为5000 元/人·年，住宿费标准为800 元/人·年（按照6人间计），生活补助标准为4000元/人·年（按 10 个月计发）。通过项目实施，完成培养人次65人，培养对象覆盖率达100%，培养对象对政策知晓率达到100%，培养对象满意度达98%。为各地乡村学校培养一批“下得去、留得住、教得好”的乡村教师，优化乡村教师队伍结构，推动师范教育改革。为人民群众提供更加优质的职教资源。实现各级各类教育纵向衔接、横向沟通，形成渠道更加畅通、方式更加灵活、资源更加丰富、学习更加便利的终身学习体系。建成人人皆学、处处能学、时时可学的学习型社会。</t>
  </si>
  <si>
    <t>补助培养公费师范生人次</t>
  </si>
  <si>
    <t>65</t>
  </si>
  <si>
    <t>反映补助培养公费师范生人次。</t>
  </si>
  <si>
    <t>培养对象合格率</t>
  </si>
  <si>
    <t>反映培养对象合格情况。</t>
  </si>
  <si>
    <t>反映政策知晓率情况</t>
  </si>
  <si>
    <t>培养对象满意度</t>
  </si>
  <si>
    <t>反映培养对象满意情况，通过度问卷调查反映。</t>
  </si>
  <si>
    <t>2026年具体目标如下：
1、完成学校物业管理服务合同的招标及合同的签订
2、完成按照合同约定的条件支付物业管理服务费；
3、完成毕业生职业技能鉴定的前期各项准备；
4、完成毕业生职业技能鉴定证培训课程的实施；
5、完成成毕业生职业技能鉴定证书的发放；
6、完成成毕业生职业技能鉴定工作学生满意度测评。</t>
  </si>
  <si>
    <t>学院的物业管理服务水平提升百分比</t>
  </si>
  <si>
    <t>学院的物业管理服务水平</t>
  </si>
  <si>
    <t>被鉴定学生对职业技能掌握的熟练程度</t>
  </si>
  <si>
    <t>完成鉴定工作的时效</t>
  </si>
  <si>
    <t>反映完成职业技能鉴定考试工作完成时限。</t>
  </si>
  <si>
    <t>鉴定学生覆盖率</t>
  </si>
  <si>
    <t>反映我校学生参加职业技能鉴定的人数覆盖率。
受益人群覆盖率=（实际实现受益人群数/计划实现受益人群数）*100%</t>
  </si>
  <si>
    <t>参加职业技能鉴定培训的学生满意度</t>
  </si>
  <si>
    <t>完成遗属生活补助的发放</t>
  </si>
  <si>
    <t>遗属人员数量</t>
  </si>
  <si>
    <t>完成发放金额</t>
  </si>
  <si>
    <t>64668</t>
  </si>
  <si>
    <t>元</t>
  </si>
  <si>
    <t>发放时间</t>
  </si>
  <si>
    <t>为受助人员增加家庭收入</t>
  </si>
  <si>
    <t>可持续影响年数</t>
  </si>
  <si>
    <t>受助人员满意度</t>
  </si>
  <si>
    <t>完成2026年的非税专户管理的资金</t>
  </si>
  <si>
    <t>编外人员发放人数</t>
  </si>
  <si>
    <t>项目实施方案</t>
  </si>
  <si>
    <t>编外人员工资发放时限</t>
  </si>
  <si>
    <t>月</t>
  </si>
  <si>
    <t>助困经费发放时限</t>
  </si>
  <si>
    <t>资金支出时限</t>
  </si>
  <si>
    <t>资金的使用带来学宿费收益</t>
  </si>
  <si>
    <t>本项目以提升教师政策知晓度和知识转化能力为核心目标，设定明确的绩效指标：产出方面将形成宣讲提纲、课件、研究报告、咨询报告及校园文化阵地各至少1项；质量上要求知识转化率不低于80%；社会效益体现为政策知晓率达60%以上；同时确保教师对宣讲效果的满意度达到90%以上，全面保障项目实施的实效性与影响力。</t>
  </si>
  <si>
    <t>救助对象人数（人次）</t>
  </si>
  <si>
    <t>能够满足宣讲需求的教学资料</t>
  </si>
  <si>
    <t>建设示范基地</t>
  </si>
  <si>
    <t>政策宣传单发放数量</t>
  </si>
  <si>
    <t>提供给相关部门政策建议</t>
  </si>
  <si>
    <t>发放技术资料数</t>
  </si>
  <si>
    <t>为边疆民族地区教师发展提供既具玉溪特色又具普适价值的实践范式</t>
  </si>
  <si>
    <t>新技术研发项目数</t>
  </si>
  <si>
    <t>提供让师生沁润其中的校园文化</t>
  </si>
  <si>
    <t>救助资金社会化发放率</t>
  </si>
  <si>
    <t>教师将相关知识转化应用于所教授学科</t>
  </si>
  <si>
    <t>教师对政策的知晓程度</t>
  </si>
  <si>
    <t>救助对象满意度</t>
  </si>
  <si>
    <t xml:space="preserve">反映被宣传教师整体满意度
</t>
  </si>
  <si>
    <t>完成学院第六幢学生公寓楼建设及附属配套设施建设，满足1600学生的入住要求</t>
  </si>
  <si>
    <t>第六学生公寓建成惠及学生数</t>
  </si>
  <si>
    <t>1600</t>
  </si>
  <si>
    <t>第六幢学生公寓建成后的容纳学生数</t>
  </si>
  <si>
    <t>工程验收合格率</t>
  </si>
  <si>
    <t>第六幢学生公寓工程验收合格率</t>
  </si>
  <si>
    <t>工程完成时间</t>
  </si>
  <si>
    <t>学生公寓建成后扩大招生人数</t>
  </si>
  <si>
    <t xml:space="preserve">人 </t>
  </si>
  <si>
    <t>使用单位满意度</t>
  </si>
  <si>
    <t>基础保障型服务窗口提供基础性生活保障服务，定价与其运营成本基本保持一致。运营成本核算范围不包括建筑设施、装修及大型设备，仅涵盖与食材采买、加工制作及销售服务相关的支出。该类窗口操作区域（制作区与供应区）占校内相关场所操作总面积比例不低于50%。建筑设施由学校提供，按非经营性资产进行管理，不计折旧，对服务单位实行“零租金”模式，并免收管理费用。大型维修改造、主要加工设备配置与更新，以及空调、电梯、采暖等配套服务设施的投入与运行费用由学校承担。
校内自主运营的服务单元可采取学校自营、委托校内后勤服务公司运营或引入外部团队管理等模式进行管理及运营。学校自营指由学校自行组建团队负责管理与运营；引入团队管理指学校通过公开招标选定校外专业团队入校负责运营；委托校内后勤服务公司运营指学校将相关服务单元委托本校后勤服务公司管理及运营。如涉及政府采购的，应按照政府采购相关规定执行。在学校自营及引入团队管理模式下，学校应统一组织大宗物资采购、实施成本核算与出品质量价格管控，相关账目纳入学校总账进行专项核算，以保障学校在全程中的主导地位与管理责任。学校自营的，应建立健全内部具体管理制度，并依法规范非在编人员的劳动关系。</t>
  </si>
  <si>
    <t>监督检查次数</t>
  </si>
  <si>
    <t>反映委托单位对物业服务监督检查的次数的情况。</t>
  </si>
  <si>
    <t>食材采购巡查次数</t>
  </si>
  <si>
    <t>反映每天安保巡查次数的情况。</t>
  </si>
  <si>
    <t>食堂人员在岗率</t>
  </si>
  <si>
    <t>反映食堂服务人员等物管人员在岗的情况。食堂人员在岗率=实际在岗工时/应在岗工时*100%</t>
  </si>
  <si>
    <t>安全事故发生次数</t>
  </si>
  <si>
    <t>反映安全事故发生的次数情况。</t>
  </si>
  <si>
    <t>服务受益人员满意度</t>
  </si>
  <si>
    <t>反映保安、保洁、餐饮服务、绿化养护服务受益人员满意程度。</t>
  </si>
  <si>
    <t>提升我校2026年的办学水平、办学质量，完成双高建设任务。</t>
  </si>
  <si>
    <t>扩大招生规模人数</t>
  </si>
  <si>
    <t>2000</t>
  </si>
  <si>
    <t>项目完成期限</t>
  </si>
  <si>
    <t>单位自有资金收入规模</t>
  </si>
  <si>
    <t>按照完成情况给相应的分数</t>
  </si>
  <si>
    <t>项目节省成本</t>
  </si>
  <si>
    <t xml:space="preserve">我校非税收入（事业单位国有资产出租出借等）返还用于支付公租房基建欠款、政府贴息中长期贷款等部分支出，确保学校运转正常，进一步提高政治站位，强化责任意识，改善学校教育教学环境，保障教育教学工作的开展。争取按要求于年底完成非税返还收入的使用。						
</t>
  </si>
  <si>
    <t>次/周</t>
  </si>
  <si>
    <t xml:space="preserve">反映教师值班周转房的情况。	</t>
  </si>
  <si>
    <t>职业技能考试</t>
  </si>
  <si>
    <t xml:space="preserve">反映进行职业技能考试情况。	</t>
  </si>
  <si>
    <t>反映检查工作的执行情况。
检查任务完成率=实际完成检查（核查）任务数/计划完成检查（核查）任务数*100%</t>
  </si>
  <si>
    <t xml:space="preserve">反映学生毕业率情况。	
</t>
  </si>
  <si>
    <t>使用人员满意度</t>
  </si>
  <si>
    <t xml:space="preserve">反映学生满意度情况。
</t>
  </si>
  <si>
    <t>按照资金性质及要求，规范使用其他收入专项资金。</t>
  </si>
  <si>
    <t>150</t>
  </si>
  <si>
    <t>反映获补助人员、企业的数量情况，也适用补贴、资助等形式的补助。</t>
  </si>
  <si>
    <t>2026年我校将全面贯彻实施贫困学生资助体系，依法保障家庭经济困难学生平等受教育权，进行政策宣传2次以上，实现应助尽助，补助贫退学生2355人，将因贫退学人数降到最低，尽最大努力不让一名家庭经济困难学生因贫失学，让学生全身心投入学习中，让受助学生满意度达到95%以上。以督促其努力学习，奋发图强，顺利完成学业后毕业，成为社会的有用之才。</t>
  </si>
  <si>
    <t>2355</t>
  </si>
  <si>
    <t>反映获补国助金人数情况。 完成率=实际完成值/目标值*100%</t>
  </si>
  <si>
    <t>反映政策宣传次数情况。</t>
  </si>
  <si>
    <t>学生毕业率</t>
  </si>
  <si>
    <t>反映学生毕业率情况。</t>
  </si>
  <si>
    <t>我校非税收入（事业单位国有资产出租出借等）返还用于支付公租房基建欠款、政府贴息中长期贷款等部分支出，确保学校运转正常，进一步提高政治站位，强化责任意识，改善学校教育教学环境，保障教育教学工作的开展。争取按要求于年底完成非税返还收入的使用。</t>
  </si>
  <si>
    <t>教师值班周转房工程尾款支付情况</t>
  </si>
  <si>
    <t>反映教师值班周转房的情况。</t>
  </si>
  <si>
    <t>进行职业技能考试</t>
  </si>
  <si>
    <t>反映进行职业技能考试情况。</t>
  </si>
  <si>
    <t>购置办公用品次数</t>
  </si>
  <si>
    <t>反映学校整年购置办公用品的次数。</t>
  </si>
  <si>
    <t>技能考试人员考试通过率</t>
  </si>
  <si>
    <t>反映技能考试人员考试通过率情况</t>
  </si>
  <si>
    <t>教师值班周转房需求保障程度</t>
  </si>
  <si>
    <t>反映受助对象满意度</t>
  </si>
  <si>
    <t>2026年严格按照《中等职业学校免学费补助金管理办法》，对中等职业教育家庭经济困难学生给以资助，资助补助免学费(中专）学生人数4795人，资助补助免学费（技工）学生人数2875人，维护教育公平，全面提升中等教育的整体水平。落实资助资金，确保资助政策落实到位。加大力度宣传中等职业教育教育资助政策体系，使这项惠民政策家喻户晓、深入人心。</t>
  </si>
  <si>
    <t>补助免学费学生人数</t>
  </si>
  <si>
    <t>4795</t>
  </si>
  <si>
    <t>反映补助免学费(中专）学生人数情况。</t>
  </si>
  <si>
    <t>补助免学费（技工）学生人数</t>
  </si>
  <si>
    <t>2875</t>
  </si>
  <si>
    <t>反映补助免学费（技工）学生人数情况。</t>
  </si>
  <si>
    <t xml:space="preserve">反映城市户口学生免学费人数覆盖率情况。
</t>
  </si>
  <si>
    <t>反映因贫退学人数较上年减少情况。</t>
  </si>
  <si>
    <t>反映受补家庭经济困难学生满意度情况</t>
  </si>
  <si>
    <t>发放去世职工遗属生活补助，增添遗属生活幸福感。</t>
  </si>
  <si>
    <t>我校省级预备队联办项目分为2队，2026年要继续选好苗子、打好基础为云南竞技体育培养继任者提供保障支撑，保持人力资源供给与我省竞技体育可持续发展间的平衡，提高人才培养的计划性和系统性。2026年度预计参与省级比赛次数2次之内，参训队伍2支，参与省级比赛获得奖牌数大于5块，项目资金在1年之内使用完毕，通过参与比赛获得金牌数反映成绩提升8%，参训运动员满意度大于90%，为完成省体育局备战全运会做出后备人才保障，为玉溪市建设“一级两区”做出贡献。</t>
  </si>
  <si>
    <t>参与省级比赛次数</t>
  </si>
  <si>
    <t>反映2025年省级预备队项目参加省级比赛次数。</t>
  </si>
  <si>
    <t>省级预备队数量</t>
  </si>
  <si>
    <t>反映省级预备队参训队伍数量</t>
  </si>
  <si>
    <t>参与省级比赛奖牌数</t>
  </si>
  <si>
    <t>反映省级预备队参与省级比赛获得奖牌数</t>
  </si>
  <si>
    <t>参训运动员成绩提升</t>
  </si>
  <si>
    <t>根据2024年金牌数量反映通过训练提升运动员成绩</t>
  </si>
  <si>
    <t>参训运动员教练员满意度</t>
  </si>
  <si>
    <t>反映参训运动员教练员满意度</t>
  </si>
  <si>
    <t>促进我校运动员更好地备战省运会，促进竞技体育的发展。每个月8万元，一年预计90万元</t>
  </si>
  <si>
    <t>运动员食堂办理伙食的运动队伍数量</t>
  </si>
  <si>
    <t>反映运动员食堂办理伙食的运动队伍数量</t>
  </si>
  <si>
    <t>运动员食堂就餐的人数</t>
  </si>
  <si>
    <t>500</t>
  </si>
  <si>
    <t>反映运动员食堂就餐的人数</t>
  </si>
  <si>
    <t>运动员食堂菜品质量合格率</t>
  </si>
  <si>
    <t>反映我校运动员食堂菜品质量合格率</t>
  </si>
  <si>
    <t>改善我校办学条件</t>
  </si>
  <si>
    <t>中长</t>
  </si>
  <si>
    <t>反映改善我校办学条件的情况</t>
  </si>
  <si>
    <t>全校师生满意度</t>
  </si>
  <si>
    <t>反映全校师生满意度</t>
  </si>
  <si>
    <t>我校与玉溪师范学院联合办学，预计2026年人数为321个人，金额合计552000元。</t>
  </si>
  <si>
    <t>联合办学人数</t>
  </si>
  <si>
    <t>反应联合办学人数。</t>
  </si>
  <si>
    <t>顺利完成学业人数</t>
  </si>
  <si>
    <t>反映顺利完成学业人数</t>
  </si>
  <si>
    <t>完成项目时间</t>
  </si>
  <si>
    <t>反映完成项目时间</t>
  </si>
  <si>
    <t>促进联合办学的教学质量提升可持续发展</t>
  </si>
  <si>
    <t>反映促进联合办学的教学质量提升可持续发展</t>
  </si>
  <si>
    <t>2026年营养改善计划补助人数大于等于700人，每年补助月数大于9个月，营养改善计划实施天数大于等于175天，资金的使用时间在两年内完成，营养改善计划受助学生政策知晓率大于等于85%，受助学生对营养改善计划实施的满意度大于90%。</t>
  </si>
  <si>
    <t>营养改善计划补助月数</t>
  </si>
  <si>
    <t>根据实际营养改善计划补助月数</t>
  </si>
  <si>
    <t>营养改善计划受助人数</t>
  </si>
  <si>
    <t>750</t>
  </si>
  <si>
    <t>在校生营养改善计划受补助人数</t>
  </si>
  <si>
    <t>补助天数</t>
  </si>
  <si>
    <t>175</t>
  </si>
  <si>
    <t>一学年内学生营养改善计划补助天数</t>
  </si>
  <si>
    <t>在校学生政策知晓率</t>
  </si>
  <si>
    <t>反映在校学生对营养改善计划政策的知晓率</t>
  </si>
  <si>
    <t>反映学生满意度</t>
  </si>
  <si>
    <t>2026年遗属生活补助发放1人，按标准793元/月</t>
  </si>
  <si>
    <t>补助对象</t>
  </si>
  <si>
    <t>2026年补助对象1人</t>
  </si>
  <si>
    <t>补助标准</t>
  </si>
  <si>
    <t>793</t>
  </si>
  <si>
    <t>元/人*月</t>
  </si>
  <si>
    <t>按照793元/月标准发放</t>
  </si>
  <si>
    <t>补助发放时间</t>
  </si>
  <si>
    <t>补助在一年内完成发放</t>
  </si>
  <si>
    <t>生活状况</t>
  </si>
  <si>
    <t>受益对象生活有所改善</t>
  </si>
  <si>
    <t>受助对象满意度</t>
  </si>
  <si>
    <t>2026年，我校预计补助人数大于等于1400人，补助对象准确率等于100%，项目使用期限不超过2年，受助对象对免学费政策知晓率达到85%以上，让全校师生满意度都达到85%及其以上。
教育是国之大计，党之大计，功在当代，利在千秋，财政核拨的中职免学费能够维持学校的正常运转，促进各级各类教育协调发展，使教育质量得到更快提升，优质教育资源总量不断扩大。</t>
  </si>
  <si>
    <t>补助学生人数</t>
  </si>
  <si>
    <t>1400</t>
  </si>
  <si>
    <t>反映享受中职免学费补助的学生人数</t>
  </si>
  <si>
    <t>获补学生完成学业顺利毕业的比率</t>
  </si>
  <si>
    <t>反映补助对象准确率，是否全部应补尽补，是否存在补助了不该补助的对象。</t>
  </si>
  <si>
    <t>项目使用时限</t>
  </si>
  <si>
    <t>反映使用项目资金的具体时长</t>
  </si>
  <si>
    <t>受助对象政策知晓率</t>
  </si>
  <si>
    <t>反映该项目资金的受助对象政策知晓率。</t>
  </si>
  <si>
    <t>2026年我校学生处与玉溪市教育体育局资助中心对接后，测算的2026年能享受到国家助学金补助的人数大约为542人，我校2026年发放国家助学金要充分让应该享受政策获得补助的学生全部获得补助，减轻贫困学生的家庭负担，实现补助对象准确率和达标率均为100%，资金发放及时率在90%及其以上，受助对象90%以上知晓该项国家政策，同时资助对象满意度大于90%。</t>
  </si>
  <si>
    <t>助学金补助人数</t>
  </si>
  <si>
    <t>542</t>
  </si>
  <si>
    <t>反映助学金补助人数情况，计算方式：是否大约为中专在校生人数的30%享受国家助学金补助</t>
  </si>
  <si>
    <t>享受该政策学生完成学业顺利毕业的比率</t>
  </si>
  <si>
    <t>反映享受该政策补助对象准确率</t>
  </si>
  <si>
    <t>项目资金发放及时率</t>
  </si>
  <si>
    <t>受助学生对该政策的知晓率</t>
  </si>
  <si>
    <t>受益对象（获补助学生）满意度</t>
  </si>
  <si>
    <t>社会成本指标</t>
  </si>
  <si>
    <t>补助标准达标率</t>
  </si>
  <si>
    <t>反映中职国助金的补助标准达标率，是否应补尽补。
补助标准达标率=（实际补助金额/应补金额）*100%。</t>
  </si>
  <si>
    <t>该捐赠收入用于我校训练教学、竞赛及设施设备采购等体育事业相关项目支出。云南活发焱龙体育发展有限公司总共捐赠资金90万元给我校。</t>
  </si>
  <si>
    <t>资金用途</t>
  </si>
  <si>
    <t>个（项）</t>
  </si>
  <si>
    <t>反映资金列支内容和用途</t>
  </si>
  <si>
    <t>资金使用验收合格率</t>
  </si>
  <si>
    <t>指捐赠资金使用时，验收合格率为100%</t>
  </si>
  <si>
    <t>资金使用完成时间</t>
  </si>
  <si>
    <t>24</t>
  </si>
  <si>
    <t>反映资金使用完成时间</t>
  </si>
  <si>
    <t>改善学校办学条件</t>
  </si>
  <si>
    <t>反映改善学校办学条件的情况</t>
  </si>
  <si>
    <t>我校体育场馆对外开放，预计2026年营业收入为700万元。</t>
  </si>
  <si>
    <t>我校对外开放的体育场馆数量</t>
  </si>
  <si>
    <t>反映我校对外开放的体育场馆数量</t>
  </si>
  <si>
    <t>对外开放场馆验收合格率</t>
  </si>
  <si>
    <t>反映对外开放场馆验收合格率</t>
  </si>
  <si>
    <t>项目资金使用时限</t>
  </si>
  <si>
    <t>反映项目资金使用时限</t>
  </si>
  <si>
    <t>场馆对外开放对体育事业发展的促进</t>
  </si>
  <si>
    <t>反映场馆对外开放对体育事业发展的促进</t>
  </si>
  <si>
    <t>我校2026年预计核拨备战省十七运会周期训练专项资金1260.24万元，本项目为体彩公益金的580万元，剩余的金额由公用经费中列支核拨，不做项目。实施该项目资金后，预计2026年运动队数量要保持在18个运动队以上，参加年度赛能获得50枚以上的奖牌，输送优秀的体育苗子到省上人数为大于等于10人，提升我校知名度，促进我校备战参赛十七届省运会的训练队伍整体素质显著提高，争取在省运会中为玉溪市争光出彩。</t>
  </si>
  <si>
    <t>参赛项目</t>
  </si>
  <si>
    <t>反映参赛项目数量</t>
  </si>
  <si>
    <t>参加年度赛运动员</t>
  </si>
  <si>
    <t>400</t>
  </si>
  <si>
    <t>反映运动队参与年度赛运动员人数</t>
  </si>
  <si>
    <t>外训队伍数量</t>
  </si>
  <si>
    <t>根据备战省十七运会外训队伍数量</t>
  </si>
  <si>
    <t>年度赛获得奖牌数</t>
  </si>
  <si>
    <t>反映参与年度赛获得奖牌数</t>
  </si>
  <si>
    <t>我校公众号报道省运会次数</t>
  </si>
  <si>
    <t>反映我校公众号报道省运会次数</t>
  </si>
  <si>
    <t>参与备战训练运动员及教练员满意度</t>
  </si>
  <si>
    <t>反映运动队满意度</t>
  </si>
  <si>
    <t>该项目用于建设我校标准化考场。按照每件考场1万元补助</t>
  </si>
  <si>
    <t>标准化建设考场数量</t>
  </si>
  <si>
    <t>间</t>
  </si>
  <si>
    <t>根据实际情况</t>
  </si>
  <si>
    <t>标准化考场验收合格率</t>
  </si>
  <si>
    <t>反映我校标准化考场验收合格率</t>
  </si>
  <si>
    <t>促进我校标准化考场建设</t>
  </si>
  <si>
    <t>2026年我校家庭经济困难学生受助大于等于900人次，补助标准为初中1500元/生/年、小学1250元/生/年，补助资金在两年内完成使用，保证四类家庭经济困难学生90%以上受助。</t>
  </si>
  <si>
    <t>受助人数</t>
  </si>
  <si>
    <t>900</t>
  </si>
  <si>
    <t>家庭经济困难学生受助人次</t>
  </si>
  <si>
    <t>补助对象准确率</t>
  </si>
  <si>
    <t>反映补助对象准确率。</t>
  </si>
  <si>
    <t>四类贫困学生覆盖比例</t>
  </si>
  <si>
    <t>反映四类贫困学生受资助比例</t>
  </si>
  <si>
    <t>反映受助学生满意度情况</t>
  </si>
  <si>
    <t>小学阶段补助标准</t>
  </si>
  <si>
    <t>1250</t>
  </si>
  <si>
    <t>元/人年</t>
  </si>
  <si>
    <t>反映小学阶段补助标准金额。</t>
  </si>
  <si>
    <t>初中阶段补助标准</t>
  </si>
  <si>
    <t>1500</t>
  </si>
  <si>
    <t>反映初中阶段补助标准</t>
  </si>
  <si>
    <t>2026年预计核拨95.66万元，根据人均小学1020元/年，330人，初中1240元/年，500人测算而得，城乡义务教育公用经费是在义务教育阶段学生免去学费以后，财政给予学校的补助，用于弥补公用经费的不足部分，我校使用该笔资金能服务好大于650个义务教育阶段学生，且享受补助的学生90%以上能顺利毕业，同时该项目资金要及时使用，使用期限少于2年，在校学生对该政策的知晓率大于85%，最后要能让教职工的满意度达到85%及其以上。
购买相应的教学所需的设施设备、防疫物资、校方责任保险、教师用书费用等各方面开支，提升学校综合实力，改善教学条件，促进义务教育稳步发展。</t>
  </si>
  <si>
    <t>学生人数</t>
  </si>
  <si>
    <t>450</t>
  </si>
  <si>
    <t>反映享受城乡义务教育公用经费补助的义务教育初中阶段的人数。</t>
  </si>
  <si>
    <t>小学部学生人数</t>
  </si>
  <si>
    <t>250</t>
  </si>
  <si>
    <t>反映享受城乡义务教育公用经费补助的义务教育小学阶段的人数。</t>
  </si>
  <si>
    <t>完成学业顺利毕业的比率</t>
  </si>
  <si>
    <t>反映补助对象准确率是否为100%，是否存在补助了不该补助的对象的情况。</t>
  </si>
  <si>
    <t>项目使用期限</t>
  </si>
  <si>
    <t>反映项目资金的使用期限</t>
  </si>
  <si>
    <t>反映在校学生对政策的知晓率</t>
  </si>
  <si>
    <t>学校教师对城乡义务教育公用经费的使用满意度</t>
  </si>
  <si>
    <t>反映学校教职工满意度，根据问卷调查得分</t>
  </si>
  <si>
    <t>2026年，我校预算的该项目金额为200万元，主要用于学校的训练、设施设备采买、教学科研等方面实施使用，要实现运动员规模大于等于600人、建设1个后备人才基地、外训次数大于等于1次的目标，资金使用时间小于1年，在训运动队运动员优秀率提升5%，同时在支付资金的时候要严格控制总成本，不能超过实际下达总金额，项目实施后，能在各方面改善我校的硬件、软件条件，促进竞技体育的实力水平稳步提升，青少年体育竞技水平和省运会参赛成绩显著提高，培育和输送一批优秀的体育后备苗子，玉溪运动员能更多的入选国家、省级运动队，涌现更多的“奥星、亚星、国星”人才，体育设施建设提升新层次，市县区基本建成与经济社会发展水平相适应的体育公共基础设施。</t>
  </si>
  <si>
    <t>参训运动员人数</t>
  </si>
  <si>
    <t>600</t>
  </si>
  <si>
    <t>反映参训运动员人数</t>
  </si>
  <si>
    <t>后备人才基地建设</t>
  </si>
  <si>
    <t>反映后备人才基地建设情况。</t>
  </si>
  <si>
    <t>外训次数</t>
  </si>
  <si>
    <t>反映在训运动队参与外训次数</t>
  </si>
  <si>
    <t>在训运动队运动员优秀率</t>
  </si>
  <si>
    <t>反映在训运动员大纲考核优秀率提升</t>
  </si>
  <si>
    <t>运动员教练员满意度</t>
  </si>
  <si>
    <t>2026年我校预计收到75万元（其中包含运动员公寓10万元，学生超市30万元，场馆超市20万元，游泳馆运行维护管理费12万元，充电桩管理费3万），根据非税收入返还30%的比例，返还22.5万元，用于支付我单位2026年外聘教练工资。</t>
  </si>
  <si>
    <t>支付外聘教练人数</t>
  </si>
  <si>
    <t>反映支付外聘教练人数</t>
  </si>
  <si>
    <t>发放外聘教练工资准确率</t>
  </si>
  <si>
    <t>反映发放外聘教练工资的准确率</t>
  </si>
  <si>
    <t>支付外聘教练工资时间</t>
  </si>
  <si>
    <t>反映付款时限</t>
  </si>
  <si>
    <t>促进我校平稳有序发展</t>
  </si>
  <si>
    <t>中长期</t>
  </si>
  <si>
    <t>反映非税返还项目对促进我校平稳有序发展的作用程度</t>
  </si>
  <si>
    <t>支付外聘教练工资</t>
  </si>
  <si>
    <t>225000</t>
  </si>
  <si>
    <t>反映支付外聘教练工资数额</t>
  </si>
  <si>
    <t>本项目为我收取住宿费的非税收入，我校预计2026年收取68万元住宿费，依据相关文件要求，住宿费的70%（47.6万）可返还用于学校建设发展，教育教学各项成本支出等。</t>
  </si>
  <si>
    <t>返还的非税收入用于弥补经费不足的项目数</t>
  </si>
  <si>
    <t>反映返还的非税收入用于弥补经费不足的项目数</t>
  </si>
  <si>
    <t>资金返还比例</t>
  </si>
  <si>
    <t>70</t>
  </si>
  <si>
    <t>反映返还的非税收入的比例</t>
  </si>
  <si>
    <t>资金使用时限</t>
  </si>
  <si>
    <t>反映非税返还后的使用时限</t>
  </si>
  <si>
    <t>教学工作开展</t>
  </si>
  <si>
    <t>正常</t>
  </si>
  <si>
    <t>反映保障教学工作正常开展</t>
  </si>
  <si>
    <t>学校全体教职工满意度</t>
  </si>
  <si>
    <t>反映学校全体教职工满意度</t>
  </si>
  <si>
    <t>2026年确保自有资金利息能足额开支，弥补公用经费资金不足。</t>
  </si>
  <si>
    <t>资金成功支付率</t>
  </si>
  <si>
    <t>反映成功支付的资金占下达指标金额的比例</t>
  </si>
  <si>
    <t>资金支付及时率</t>
  </si>
  <si>
    <t>反映资金支付的及时情况</t>
  </si>
  <si>
    <t>资金支付时间</t>
  </si>
  <si>
    <t>2026.12.31</t>
  </si>
  <si>
    <t>反映自有资金利息实际形成支出的时间</t>
  </si>
  <si>
    <t>推进教育事业发展</t>
  </si>
  <si>
    <t>有利于</t>
  </si>
  <si>
    <t>反映对学校教育发展的推动作用</t>
  </si>
  <si>
    <t>反映受益师生的满意程度</t>
  </si>
  <si>
    <t>学校2026年预计下达24万元，主要用于按月发放教师汤立宏、黄其科引进人才费用，两位老师主要完成以下工作：（1）讲座辅导——开发校本性的学校课堂教学改进与课程优化实践项目指南10次；（2）项目开发——指导全校教师从学校课改实际出发，开发课改项目。在协助学校开发龙头项目的基础上，指导教师通过团队协作，每年运行的教科研项目2个；（3）申报项目，筛选立项，完善项目实践方案2个；（4）专家指导——以听课指导为纽带，进行项目实践与课堂教学改进融为一体的群众性教科研实践。听课、指导节数不少于30-40节。（5）校本实践——按照骨干先行、面上跟进的思路，不同学科教研组及学科教师进行相关项目的课堂教学实践，从国家课程校本化实施和校本课程特色建设的视角，深化课改项目实践。（6）专题研讨会1—2场，专题论坛2次，集中或个别现场对话指导18—20场次。
该项目旨在努力激活全校教师特别是优秀中青年教师的专业发展内驱力，在日常教学实践处寻找学校质量提升与教师专业发展的突破口中，通过学校上下的共同努力，每一学年度均形成一批校内优质课的课例和优秀校本课程，一批教师得到有效的专业发展指导，学校各个层级的课程领导力、实践力不断增强，促进学校加快形成新的教学品牌。形成一批贴近校本实际的优秀课改项目，形成一批优秀课、优秀教学案例和教学论文，推动学校品牌建设和教师专业发展。</t>
  </si>
  <si>
    <t>听课指导节数</t>
  </si>
  <si>
    <t>40</t>
  </si>
  <si>
    <t>节</t>
  </si>
  <si>
    <t>反映听课指导的节数</t>
  </si>
  <si>
    <t>讲座辅导及专题研讨会次数</t>
  </si>
  <si>
    <t>反映开展讲座辅导、听课指导等的次数</t>
  </si>
  <si>
    <t>专家对话指导面达率</t>
  </si>
  <si>
    <t>反映专家与上课教师面对面指导情况</t>
  </si>
  <si>
    <t>校园文化建设和课程资源拓展</t>
  </si>
  <si>
    <t>反映精品课件共建共享的情况及推广情况。</t>
  </si>
  <si>
    <t>教师培训满意度</t>
  </si>
  <si>
    <t>反映参训教师的满意度</t>
  </si>
  <si>
    <t>根据《云南省财政厅   云南省教育厅关于印发《云南省普通高中国家助学金管理办法》的通知》文件要求，主动联系玉溪市教育体育局学生资助中心，了解资助项目情况，积极争取资金和政策支持。认真落实国家各项资助政策，建立健全各项学生资助制度，保证贫困家庭学生不因贫困而失学。完善资助对象认定制度，将资助款项准确落实到最需要资助的学生手中，切实解决家庭经济困难学生的生活和学习问题。四是加大监管力度，保证学生资助工作各个环节公开、公正、公平，资助款及时、足额发放到位。认真核查符合条件的学生，制定实施方案，按标准及时发放，保障宣传力度，提高知晓度，做到应助尽助，确保家庭经济困难及三类家庭困难学生的就学权利，保障学生完成学业，2026年预算我校发放人数在上年发放基础上增加5%，共计发放607人，受助学生满意度达到99%。</t>
  </si>
  <si>
    <t>393</t>
  </si>
  <si>
    <t xml:space="preserve">反映受资助学生人数。
</t>
  </si>
  <si>
    <t>受助学生占在校学生比例</t>
  </si>
  <si>
    <t xml:space="preserve">反映受资助人数占比情况
</t>
  </si>
  <si>
    <t>补助资金当年到位率</t>
  </si>
  <si>
    <t xml:space="preserve">反映补助资金到位情况。
</t>
  </si>
  <si>
    <t xml:space="preserve">反映资金支付及时情况。
</t>
  </si>
  <si>
    <t>补助学生政策的知晓度</t>
  </si>
  <si>
    <t xml:space="preserve">反映资助政策宣传情况，根据云财教〔2017〕65号要求，加大组织宣传力度，保障符合条件的学生及时申请
</t>
  </si>
  <si>
    <t>普通高中资助年限</t>
  </si>
  <si>
    <t xml:space="preserve">反映资助年限，普通高中学校学制3年，受助学生享受3年资助
</t>
  </si>
  <si>
    <t>99</t>
  </si>
  <si>
    <t xml:space="preserve">反映受助学生对此项资助工作的满意度
</t>
  </si>
  <si>
    <t>我校2026年实际下达高考奖190万元，通过合理运用市级划拨的190万元高考奖励专项资金，重点实施教师激励计划，针对高三教学团队设立多维度奖励机制，着力解决教师教学积极性提升、教学质量优化及优秀教育成果巩固等核心问题，最终达成激发教师工作热情、教学质量提升、教师队伍稳定、强化高考备考效能、稳步提高学校高考重点率与本科上线率，同时通过榜样示范效应带动全校教师队伍建设，实现教育教学质量持续攀升的总体目标。</t>
  </si>
  <si>
    <t>教师集体备课次数</t>
  </si>
  <si>
    <t>反映一个学科一学年内开展集体备课次数的情况</t>
  </si>
  <si>
    <t>周末学生管理教师人次</t>
  </si>
  <si>
    <t>反映周末学生管理工作的教师人次</t>
  </si>
  <si>
    <t>一线教师激励资金占比</t>
  </si>
  <si>
    <t>反映用于激励一线教师资金的情况（一线教师激励资金占比=一线教师激励资金/当年下达总资金）</t>
  </si>
  <si>
    <t>反映该项目资金下达至实际发放的时间间隔</t>
  </si>
  <si>
    <t>在校学生巩固率</t>
  </si>
  <si>
    <t>反映当年参加高考学生特控线上线率（上线学生/参加考试学生人数）</t>
  </si>
  <si>
    <t>学校师生满意度</t>
  </si>
  <si>
    <t>反映当年该项资金受益对象的满意程度</t>
  </si>
  <si>
    <t>根据《云南省财政厅云南省教育厅_云南省人力资源和社会保障厅_云南省退役军人事务厅_云南省军区动员局关于印发〈云南省学生资助资金管理实施办法〉的通知》文件通知要求，认真核查符合条件的学生，落实资助标准，按标准及时发放，保障宣传力度，提高知晓度，做到应助尽助，做好脱贫家庭经济困难学生（家庭经济困难残疾学生、农村低保家庭学生、农村特困救助供养学生）减免学费的资助，落实普通高中学生资助政策，免除脱贫困难家庭等经济困难学生学费，精准认定家庭经济困难学生，确保脱贫家庭困难等学生的就学权利，保障学生完成学业，我校2026年预算人数共计65人，受助学生满意度达到99%。</t>
  </si>
  <si>
    <t xml:space="preserve">反映获资助对象人数。
</t>
  </si>
  <si>
    <t xml:space="preserve">反映获资助达标情况，根据云财发电〔2016〕13号文件要求，受助学生必须按学校学费收费标准1200元/人资助。
</t>
  </si>
  <si>
    <t>补助资金发放及时</t>
  </si>
  <si>
    <t xml:space="preserve">反映资金发放及时性，按实施方案要求在接到上级下达资金文件经过公示后及时发到学生手中。
</t>
  </si>
  <si>
    <t xml:space="preserve">反映资助政策宣传情况，根据云教贷〔2017〕17号、云财发电〔2016〕13号、云财教〔2016〕317号等文件通知要求，保障宣传力度，通过班会、黑板报、校园广播宣传提高知晓度
</t>
  </si>
  <si>
    <t xml:space="preserve">反映资助年限，普通高中学校学制3年
</t>
  </si>
  <si>
    <t xml:space="preserve">反映受助学生对此项资助工作的满意度调查
</t>
  </si>
  <si>
    <t>2026年，旨在及时足额发放该项助学金，更好保障贫困学生学习生活。</t>
  </si>
  <si>
    <t>按照实际资金分配学生</t>
  </si>
  <si>
    <t>学校计划将2026年集团化办学资金用于弥补学校公用经费的不足，保障学校正常运转的同时提升校园文化、基建水平，改善师生工作、生活及学习环境。</t>
  </si>
  <si>
    <t>文化改造建设完成面积</t>
  </si>
  <si>
    <t>255</t>
  </si>
  <si>
    <t>平方米</t>
  </si>
  <si>
    <t>反映该项目资金用于文化改造建设，维修工程的面积数量</t>
  </si>
  <si>
    <t>验收合格率</t>
  </si>
  <si>
    <t>反映该项目是否验收合格</t>
  </si>
  <si>
    <t>计划完成率</t>
  </si>
  <si>
    <t>反映该项目工程实际完成情况占计划的比例</t>
  </si>
  <si>
    <t>文化广场活动次数</t>
  </si>
  <si>
    <t>反映校园文化建设完成后，在文化广场举办的活动次数</t>
  </si>
  <si>
    <t>反映学校师生的满意情况</t>
  </si>
  <si>
    <t>2026年，我校将严格遵循“精准识别、动态管理、全程护航”原则，针对预计资助的13名普通高中建档立卡贫困户学生，建立包含家庭收支、突发变故等12项指标的动态电子档案，确保资助对象100%精准；按每生每年不低于2500元标准（根据地区政策动态调整）发放生活费补助。
重点解决学生教材教辅购置等基本生活保障难题，同时配套心理健康辅导、学业一对一帮扶及职业规划指导，构建“经济资助+心理赋能+发展支持”三维保障体系，最终实现贫困学生零辍学、基本生活零缺口、学业发展零障碍，巩固教育脱贫攻坚成果，助力每个学生平等享有高质量高中教育。</t>
  </si>
  <si>
    <t>反映受资助学生人数</t>
  </si>
  <si>
    <t>反映补助标准达标情况</t>
  </si>
  <si>
    <t>资金发放及时率</t>
  </si>
  <si>
    <t>反映补助资金发放的及时性，按预算编制方案要求在接到上级下达资金文件经过公示后及时发到学生手中。</t>
  </si>
  <si>
    <t>反映资助年限，普通高中学校学制3年，受助学生享受3年资助</t>
  </si>
  <si>
    <t>反映受助学生对此项资助工作的满意度调查</t>
  </si>
  <si>
    <t>普通高中生均公用经费由省和市共同承担，省级财政按预算内定额标准（即1200元/生.年）补助15%，剩余部分市属学校由市级承担，我校2026年按1946名学生人数测算，2000元/年.生，保障学校运转。资金主要用于学校水电费、邮电费、办公费、培训费、差旅费、维修（护）费等日常运转经费，有利于保障学校教育教学工作的顺利开展，进一步提高普通高中教育经费保障能力、提升高中运转水平、确保各项教育教学工作实施。</t>
  </si>
  <si>
    <t>经费下达测算学生人数</t>
  </si>
  <si>
    <t>1946</t>
  </si>
  <si>
    <t>反映经费测算学生人数</t>
  </si>
  <si>
    <t>教师培训经费占比</t>
  </si>
  <si>
    <t>反映培训费占生均公用经费的比例</t>
  </si>
  <si>
    <t>反映资金到位的及时性</t>
  </si>
  <si>
    <t>有效保障</t>
  </si>
  <si>
    <t>反映该项目资金有无有效保障学校日常运转</t>
  </si>
  <si>
    <t>反映受益对象（师生）的满意度</t>
  </si>
  <si>
    <t>2026年学校预计收到一笔标准化考场建设资金，用于专项标准化考场建设；一笔云南省计算机协会核拨的课题专项经费，用于计算机方面的专项开支。若2026年年中收到其他渠道捐赠核拨的自有资金，学校也计划用于改善学校办学条件，以最大发挥学校自有资金的使用效率。</t>
  </si>
  <si>
    <t>支付项目数量</t>
  </si>
  <si>
    <t>项</t>
  </si>
  <si>
    <t>反映该项目资金所支付的项目笔数</t>
  </si>
  <si>
    <t>反映项目验收情况。
竣工验收合格率=（验收合格单元工程数量/完工单元工程总数）×100%。</t>
  </si>
  <si>
    <t>反映资金实际支付完成的时间</t>
  </si>
  <si>
    <t>受益人群覆盖率</t>
  </si>
  <si>
    <t>反映项目设计受益人群或地区的实现情况。
受益人群覆盖率=（实际实现受益人群数/计划实现受益人群数）*100%</t>
  </si>
  <si>
    <t>反映该项目受益对象的满意程度</t>
  </si>
  <si>
    <t>我校2026年非税收入（事业单位国有资产出租出借等）返还用于支付校园零星修缮工程相关费用，本年度聚焦校园零星修缮工程，旨在及时、高效地解决校园内各类突发且紧急的设施损坏问题，确保在发现问题的第一时间启动修缮流程，迅速调配人力、物力资源，将修缮周期控制在最短合理时间内，最大程度降低对正常教学秩序和学生生活的影响。年度内完成至少5处教学设施（如教室门窗、桌椅等）、5处生活设施（如宿舍水电线路、卫生间设备等）的修缮工作，为师生创造一个安全、舒适、整洁的学习与生活环境。</t>
  </si>
  <si>
    <t>支付维修项目数量</t>
  </si>
  <si>
    <t>反映资金实际支付维修费的项目数</t>
  </si>
  <si>
    <t>竣工验收合格率</t>
  </si>
  <si>
    <t>反映该项目实施完成及时情况</t>
  </si>
  <si>
    <t>校园硬件条件</t>
  </si>
  <si>
    <t>改善</t>
  </si>
  <si>
    <t>反映项目实施后，校园硬件条件的提升情况。</t>
  </si>
  <si>
    <t>反映调查人群中对设施建设或设施运行的满意度。
受益人群覆盖率=（调查人群中对设施建设或设施运行的人数/问卷调查人数）*100%</t>
  </si>
  <si>
    <t>根据中共玉溪市委办公室、玉溪市人民政府办公室印发《玉溪市加快基础教育改革发展提高教育质量若干措施》的通知精神，发挥评价对学校教育教学的正确导向作用，激励普通高中学校不断推进教学改革，全面提高质量，促进学生的个性发展、特色发展、全面发展，稳步提升高考成绩，提升高中教育教学质量，近年来玉溪市直高中超课时量开展课后服务已成为常态。从经市政府有关部门批准，从市直普通高中预算外收入中安排部分作为学校奖励性绩效增量，用于解决教师超课时量绩效工资。结合我校实际，为充分调动教师课后服务的积极性，按照多劳多得的原则发放周末及节假日教师超课时量绩效工资，真正体现‘多劳优教多得’的原则，我校制定了《玉溪师范学院附属中学周末及节假日超课时量绩效工资专项经费实施方案》，经学校教代会表决通过后，用于发放教师周末及节假日超工作量绩效、管理绩效。通过教育教学过程、工作量等方面的管理考核进行分配，充分发挥激励导向作用，调动教师课后服务的积极性，提高教育教学质量，努力完成市教育体育局下达的各项指标任务。</t>
  </si>
  <si>
    <t>每周周六超课时量</t>
  </si>
  <si>
    <t>学时</t>
  </si>
  <si>
    <t>反映各年级周六上课情况，高一、高二、高三年级周六上课，每班每天9节课时。</t>
  </si>
  <si>
    <t>每周周日超课时量</t>
  </si>
  <si>
    <t>反映高三年级周日上课情况，每班每天5节课时。</t>
  </si>
  <si>
    <t>每周周六晚自习辅导超课时量</t>
  </si>
  <si>
    <t>反映各年级周六晚自习辅导情况，每班每天2节课时。</t>
  </si>
  <si>
    <t>反映项目资金实际支付完成情况</t>
  </si>
  <si>
    <t>反映在校学生巩固情况</t>
  </si>
  <si>
    <t>受益对象满意率</t>
  </si>
  <si>
    <t>每学年组织学生对学校教育教学质量进行满意度调查</t>
  </si>
  <si>
    <t>我校2026年预计收学费237.6万元，住宿费47.7元，30%部分85.59万元用于周末课时费，70%部分199.71万元返还用于学校公用开支，其中编外人员用工费4.8万元单独申报项目。返还用于于物业管理费、编外人员经费、教育教学设备购置、水电费、培训费等，维护校园安全工作，进一步提高政治站位，强化责任意识，把学校安全责任落到实处，抓到细微处，强化“三防”，严控严管，加强安全能力建设，加大对广大师生法律法规教育力度，做实校园周边乱象的整治等工作；做好宿舍管理工作及绿化管护工作，改善学校教育教学环境，保障教育教学工作的开展。要是用物业管理费、教育教学设备购置、编外人员经费等，促进学校教育工作的顺利开展。</t>
  </si>
  <si>
    <t>设备购置</t>
  </si>
  <si>
    <t>反映支付的设备购置进度款数量</t>
  </si>
  <si>
    <t>反应教师培训费的占比情况</t>
  </si>
  <si>
    <t>非税收入返还时间</t>
  </si>
  <si>
    <t>反映非税收入实际返还时间</t>
  </si>
  <si>
    <t>保障学校有序运转</t>
  </si>
  <si>
    <t>推进</t>
  </si>
  <si>
    <t>反映资金保障学校运转情况</t>
  </si>
  <si>
    <t>项目建成后，保障性租赁住房将长期归学校所有，持续为教职工提供居住保障，预计使用寿命可达70年以上，长期发挥稳定教师队伍、提升教学质量的作用；学校将建立住房管理制度，规范住房分配与维护，确保住房资源合理利用；同时，项目为学校后续发展奠定良好基础，助力学校长期保持一级一等完全中学办学水平，持续为区域教育发展贡献力量，其积极影响具有长期性与可持续性。</t>
  </si>
  <si>
    <t>工程总量</t>
  </si>
  <si>
    <t>5748.60</t>
  </si>
  <si>
    <t>平方米/公里/立方/亩等</t>
  </si>
  <si>
    <t>反映新建、改造、修缮工程量完成情况。</t>
  </si>
  <si>
    <t>主体工程完成率</t>
  </si>
  <si>
    <t>反映主体工程完成情况。
主体工程完成率=（按计划完成主体工程的工程量/计划完成主体工程量）*100%。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</si>
  <si>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</si>
  <si>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</si>
  <si>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</si>
  <si>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</si>
  <si>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玉溪一中根据文件精神，结合学校实际，经请示市教育体育局，引进陈吉华、鲍崇彪、孙恒芳老师、刘云英老师，以上教师教育教学管理经验丰富，教学能力突出，身体状况良好，符合学校发展需要。聘用期间按不低于第三类柔性人才引进标准，给予每人每月1万元的生活补助，资金合计38万元。
该项目的实施有助于解决教师队伍专业能力不均衡问题，通过“传帮带”带动校内教师成长；解决学生学业发展瓶颈，助力学生拓展知识视野、提升学习能力；解决学校教育品牌影响力不足的问题，增强学校吸引力和教育竞争力。
该项目的能够发挥好名校长、名教师的辐射带动作用，引进教师既能参与学校日常教育教学科研，又能够引进校外优质资源，在高考研究、课堂研究、教材研究等方面的产出成果，有效地推进学校教学科研能力提升。</t>
  </si>
  <si>
    <t>听课指导、现场对话次数</t>
  </si>
  <si>
    <t>反映名教师、名校长听课指导、现场对话的次数。</t>
  </si>
  <si>
    <t>拨付准确率</t>
  </si>
  <si>
    <t>反映专家于上课教师面对面指导的情况。</t>
  </si>
  <si>
    <t>精品课件等教学成果资源推广及共享率</t>
  </si>
  <si>
    <t>反映学校教学参加名教师、名校长培训的满意度</t>
  </si>
  <si>
    <t>从市直普通高中非税收入中安排部分作为学校奖励性绩效增量，用于解决教师超课时量绩效工资，充分调动教师课后服务的积极性，按照多劳多得的原则发放教师超课时量绩效工资，充分发挥奖励性绩效的激励作用，进一步激发和调动教职工干事创业和教书育人的工作积极性，建立我校“质量立校”为导向的激励机制，全面提升市直普通高中教育教学质量，办好人民满意的高中教育。</t>
  </si>
  <si>
    <t>发放对象数</t>
  </si>
  <si>
    <t>260</t>
  </si>
  <si>
    <t>反映发放对象的人数</t>
  </si>
  <si>
    <t>反映准确发放的情况。
发放兑现准确率=发放兑付额/应付额*100%</t>
  </si>
  <si>
    <t>反映及时发放超课时绩效资金的情况。
发放及时率=在时限内发放资金/应发放资金*100%</t>
  </si>
  <si>
    <t>反映发放对象生活状况改善的情况。</t>
  </si>
  <si>
    <t>反映发放对象的满意程度。</t>
  </si>
  <si>
    <t>该项目建设内容为新建98套保障性租赁住房及附属用房，项目规划用地2251平方米，总建筑面积5748.6平方米；资金总预算2199.85万元，本次申请存量资金1200万元用于建安工程费，项目建成后，保障性租赁住房将长期归学校所有，持续为教职工提供居住保障，预计使用寿命可达 50 年以上，长期发挥稳定教师队伍、提升教学质量的作用；学校将建立住房管理制度，规范住房分配与维护，确保住房资源合理利用；同时，项目为学校后续发展奠定良好基础，助力学校长期保持一级一等完全中学办学水平，持续为区域教育发展贡献力量，其积极影响具有长期性与可持续性。</t>
  </si>
  <si>
    <t>安全事故发生率</t>
  </si>
  <si>
    <t>0</t>
  </si>
  <si>
    <t>反映工程实施期间的安全目标。</t>
  </si>
  <si>
    <t>玉溪一中2026年普通高中生均公用经费合计651.40万元，其中市级生均公用经费592.77万元，省级生均公用经费58.63万元。我校2026年普通高中生均公用费主要用于维持学校日常运转支出，包括：办公费、水费、电费、差旅费、维修（护）费、租赁费、培训费、公务接待费、专用材料费、专用设备购置费、劳务费、工会经费、福利费、公务用车运维费、其他交通费、办公设备购置费、物业管理费等。经费按月据实支付，于2026年底前执行完毕。</t>
  </si>
  <si>
    <t>经费下达测算人数</t>
  </si>
  <si>
    <t>3257</t>
  </si>
  <si>
    <t>反映经费下达的测算人数。</t>
  </si>
  <si>
    <t>验收通过率</t>
  </si>
  <si>
    <t>反映设备购置的产品质量情况。
验收通过率=（通过验收的购置数量/购置总数量）*100%。</t>
  </si>
  <si>
    <t>资金下达时间</t>
  </si>
  <si>
    <t>20261231</t>
  </si>
  <si>
    <t>年-月-日</t>
  </si>
  <si>
    <t>反映生均公用经费的资金下达时间。</t>
  </si>
  <si>
    <t>教育教学工作顺利开展</t>
  </si>
  <si>
    <t>反映生均公用经费保障教育教学工作顺利开展的情况。</t>
  </si>
  <si>
    <t>反映师生的满意程度。</t>
  </si>
  <si>
    <t>我校2026年预计收学费578.94万元、住宿费113.87万元，30%部分207.84万元调入奖励性绩效工资，70%部分484.97万元返还用于学校公用开支，其中编外人员工资90.72万元单独列支，本项目预算资金394.24万元。根据2026年支出情况，我校2026年学费、住宿费返还用于我校运转支出，主要用于：保障性租赁住房购建250.00万元、编外人员工资90.72万元、物业管理费70.00万元、资本金注入50.00万元、维修（护）费18.14万元、助学金4.00万元、专用材料费2.10万元，以上支出是进一步提高政治站位，强化责任意识，把学校安全责任落到实处，抓到细微处，强化“三防”，优化教育支出结构，切实抓好资金落实，不断提高教育经费保障水平，有效保障学校教育教学活动的正常开展。</t>
  </si>
  <si>
    <t>资金下达金额</t>
  </si>
  <si>
    <t>反映非税收入下达金额</t>
  </si>
  <si>
    <t>零星修缮验收合格率</t>
  </si>
  <si>
    <t>反映零星修缮达标的情况。零星修缮验收合格率=零星修缮验收合格数量/零星修缮提交验收数量*100%</t>
  </si>
  <si>
    <t>非税收入返还完成时间</t>
  </si>
  <si>
    <t>反映非税收入返还完成时间</t>
  </si>
  <si>
    <t>学校2025年教学工作正常运转</t>
  </si>
  <si>
    <t>保障</t>
  </si>
  <si>
    <t>反映学校教学工作的保障情况</t>
  </si>
  <si>
    <t>反映全校师生的满意度情况</t>
  </si>
  <si>
    <t>2002年以来共引进国内教师近222人，校内均无住房。222人中非玉溪本地人口占比达51.8%，共计115人。因收入有限，35岁及以下的青年教师购买住房压力大，目前学校没有专门的值班宿舍用房，暂借学生宿舍（毕业生楼）一栋96间宿舍，仅能满足工作8年以内且单身的青年教师住宿和校级领导的值班问题。学校部分中层领导和年级主任、班主任都是2人1间拼宿舍解决临时住宿问题，大量班主任无法满足其住宿需求。我校为全日制全寄宿制的完全中学，教师每周7晚需在校辅导学生上晚自习，大量教师居住在校外不同区域，需经常往返学校，给教师工作、生活带来不便，给学校的教育教学工作造成一定影响。</t>
  </si>
  <si>
    <t>计划完工率</t>
  </si>
  <si>
    <t>反映工程按计划完工情况。
计划完工率=实际完成工程项目个数/按计划应完成项目个数。</t>
  </si>
  <si>
    <t>我校根据《财政部关于全面加强脱贫攻坚期内各级扶贫资金管理的意见》文件精神，普通高中免学费中央资金已纳入扶贫资金台账目录，我校严格按《云南省财政厅  云南省教育厅关于印发云南省普通高中家庭经济困难学生资助制度实施意见的通知》实施。
秋季学期学校接到上级文件后，认真领会文件精神传达到各年级，学生自愿提出申请并提供相关证明材料，由年级进行初审，学校资助领导小组审核；最后报玉溪市资助中心审核，经审核批准后进行公示，公示结束发放资助金到学生银行卡上。该项目帮助家庭经济困难学生顺利完成学业，不让一个学生因家庭经济困难而失学。</t>
  </si>
  <si>
    <t>脱贫家庭经济困难学生覆盖率</t>
  </si>
  <si>
    <t>反映特殊困难学生享受免学费覆盖率。</t>
  </si>
  <si>
    <t>免学费补助公示次数</t>
  </si>
  <si>
    <t>反映免学费补助事项审核结果面向学生和对外公示的次数。</t>
  </si>
  <si>
    <t>补助时间</t>
  </si>
  <si>
    <t>2026.12</t>
  </si>
  <si>
    <t>反映特殊困难学生享受免学费（1400元/学年）资金到位的时间。</t>
  </si>
  <si>
    <t>贫困学生完成高中教育率</t>
  </si>
  <si>
    <t>反映受补助的贫困学生完成高中学业的情况。</t>
  </si>
  <si>
    <t>反映受资助对象的满意度。</t>
  </si>
  <si>
    <t>2026年安排高考奖312万元，我校根据资金分配方案，重点实施教师激励计划，激励教师、尤其是毕业班教师，设立多维度奖励机制。既涵盖教学成果的量化奖励，如学科平均分提升、重点生培养成效等，也包含针对教学过程的质性激励，确保奖励资金真正用在教学关键环节和核心人才上。
通过以上举措，重点破解当前教学工作中的核心痛点问题：一是部分教师长期高强度备考导致的教学积极性衰减问题，缓解职业倦怠，重塑工作动力；二是教学质量提升的靶向性不足问题，引导教师聚焦学科薄弱环节和学生个体差异，实现精准教学；三是讲解解决高考备考资源分散、团队协作效能不高等问题。
实施该项目旨在达成多重发展目标：短期来看，核心是激发高三教师的工作热情与创新活力，显著提升教学质量与备考精准度，稳定骨干教师队伍，强化高考备考的整体效能，最终实现学校重点率的稳步攀升，交出优异的高考成绩单；长期来看，通过树立教师队伍中的优秀榜样，发挥其示范引领作用，带动全校形成比学赶超的良好氛围，推动教师队伍专业能力整体提升，实现学校教育教育质量的持续攀升和办学水平的稳步跨越。</t>
  </si>
  <si>
    <t>高考备考研讨会开展次数</t>
  </si>
  <si>
    <t>按照研讨会开展次数</t>
  </si>
  <si>
    <t>高考科目教师集体备课次数</t>
  </si>
  <si>
    <t>按照高考科目每学年每个学科备课组开展备课活动的次数</t>
  </si>
  <si>
    <t>按照"多劳多得、绩优酬高"的原则进行合理分配和使用。</t>
  </si>
  <si>
    <t>资金下达后支付时间</t>
  </si>
  <si>
    <t>严格按照《玉溪一中教学质量绩效考核分配实施方案》测算出每位教师的奖励等级，每一项奖励的具体金额，并上报项目实施领导小组审核，专项资金到位后发放至教师账户。</t>
  </si>
  <si>
    <t>学生巩固率</t>
  </si>
  <si>
    <t>学生对学校办学水平满意度</t>
  </si>
  <si>
    <t>每学年学生对学校教育教学质量进行满意度调查</t>
  </si>
  <si>
    <t>我校遵循“精准识别、动态管理、全程护航”原则，对校内12名普通高中全日制脱贫家庭经济困难学生按每生每年2500元给予生活费补助。脱贫家庭经济困难子女均享受生活费补助2500元/学年。
该项目的旨在解决贫困学生因家庭经济困难导致的基本生活保障不足问题，如：生活费短缺、教材教辅购置困难等。同时，该项目的实施有助于解决贫困学生可能面临的心理健康压力、学业跟不上等衍生问题，弥补资助的局限性。
该项目有助于发挥财政资金引导作用，结合精准扶贫、精准脱贫的要求，做到受助对象精准、及时发放经费，缓解普通高中脱贫家庭经济困难经济压力，确保扶贫政策落实到位，确保扶贫政策落实到位，巩固教育脱贫攻坚成果，助力每一位脱贫家庭经济困难学生平等地享受高质量的高中教育。</t>
  </si>
  <si>
    <t>生活费补助事项公示次数</t>
  </si>
  <si>
    <t>反映受资助学生的人数。</t>
  </si>
  <si>
    <t>反映受资助的贫困学生完成高中教育的情况。</t>
  </si>
  <si>
    <t>该项目实施，可以有效提升教育质量与学科发展，支持前言课程体系建设、资助教师专业发展计划、推动学科竞赛与学术活动，提升学校在区域的影响力；促进学生全面发展与教育公平，开展奖学、助学项目，精准资助家庭经济困难学生、保障教育机会均等，激励优秀学生成长，培养综合素质与社会责任感；改善校园基础设施与文化建设，改善教学设施、优化学习环境，支持校园文化项目，营造学术氛围。</t>
  </si>
  <si>
    <t>人数指标</t>
  </si>
  <si>
    <t>根据社会企业及爱心人士的要求有针对性的捐助家庭经济困难学生</t>
  </si>
  <si>
    <t>补助事项公示次数</t>
  </si>
  <si>
    <t>根据社会企业及爱心人士的要求有针对性的捐助公示</t>
  </si>
  <si>
    <t>资金发放时间</t>
  </si>
  <si>
    <t>反映资助金实际发放的时间</t>
  </si>
  <si>
    <t>受助人员家庭经济困难</t>
  </si>
  <si>
    <t>根据社会企业及爱心人士的要求有针对性的捐助情况而定</t>
  </si>
  <si>
    <t>玉溪一中接受社会捐赠，该项资金由捐赠单位直接汇入自有资金账户，由此产生账户利息，2026年预计收入利息10000元。</t>
  </si>
  <si>
    <t>利息收到次数</t>
  </si>
  <si>
    <t>反映2026年自有资金账户银行利息收到的次数。</t>
  </si>
  <si>
    <t>利息每季度到账时间</t>
  </si>
  <si>
    <t>日</t>
  </si>
  <si>
    <t>反映利息拨到账户的时间为每季度末21日。</t>
  </si>
  <si>
    <t>学校正常运转</t>
  </si>
  <si>
    <t>反映自有资金的使用对学校正常运转的保障程度。</t>
  </si>
  <si>
    <t>反映服务对象满意度。</t>
  </si>
  <si>
    <t>集团化办学资金主要用于支持教育资源共享、师资培训、设施建设及教学改革等关键领域。我校2026年收入集团化办学资金约350万元，主要用于校园日常运转，保障教育教学工作。</t>
  </si>
  <si>
    <t>反映预算部门（单位）组织开展各类培训的期数。</t>
  </si>
  <si>
    <t>购置设备利用率</t>
  </si>
  <si>
    <t>反映设备利用情况。
设备利用率=（投入使用设备数/购置设备总数）*100%。</t>
  </si>
  <si>
    <t>反映学生巩固率</t>
  </si>
  <si>
    <t>根据《关于印发玉溪市教育领域财政事权和支出责任划分改革实施方案的通知》，我省普通高中国家助学金提升发放金额为：
一档资助标准为：每生每年2800元（每生每学期1400元）；
二档资助标准为：每生每年1800元（每生每学期900元）；
资助具有正式学籍的普通高中全日制在校生中的家庭经济困难学生。对农村脱贫不稳定户、边缘易致贫户、突发严重困难户等家庭经济困难的学生给予一等国家助学金资助。农村家庭经济困难残疾学生、农村低保家庭学生、农村特困救助供养学生、单亲困难家庭等学生可优先享受国家助学金。
根据《财政部 教育部 人力资源社会保障部关于调整高等教育阶段和高中阶段国家奖助学金政策的通知》的通知及《关于印发玉溪市教育领域财政事权和支出责任划分改革实施方案的通知》，我省普通高中国家助学金提升发放金额为：
一档资助标准为：每生每年2800元（每生每学期1400元）；
二档资助标准为：每生每年1800元（每生每学期900元）；
资助具有正式学籍的普通高中全日制在校生中的家庭经济困难学生。对农村脱贫不稳定户、边缘易致贫户、突发严重困难户等家庭经济困难的学生给予一等国家助学金资助。农村家庭经济困难残疾学生、农村低保家庭学生、农村特困救助供养学生、单亲困难家庭等学生可优先享受国家助学金。</t>
  </si>
  <si>
    <t>补助政策宣传次数</t>
  </si>
  <si>
    <t>反映每年国助金补助政策面向学生和家长大面积宣传次数。</t>
  </si>
  <si>
    <t>资助人数占在校生比例</t>
  </si>
  <si>
    <t>19.03</t>
  </si>
  <si>
    <t>反映根据云财规〔2022〕2号要求，学生申报后，学校组织申报核定家庭经济困难人数占在校生的比例。（资助人数620人，全校人数3257人，占比约为19.03%）</t>
  </si>
  <si>
    <t>资助完成时间</t>
  </si>
  <si>
    <t>年月</t>
  </si>
  <si>
    <t>反映上半年及下半年资助完成的时间。</t>
  </si>
  <si>
    <t>反映受助学生的满意度情况。</t>
  </si>
  <si>
    <t>玉溪一中始终坚持全面实施素质教育，加强学校管理，改善办学条件，全面提高教学质量，为了加快推进教育现代化进程而努力。现计划17.34万元用于校园零星修缮，在各项目完工并验收合格后，在2026年12月31日前完成资金支付，学生的满意度将达到85%以上，学校将按照实施方案开展具体工作，合理规划学校布局，进一步加强玉溪一中校舍硬件投入，为学生创造一个良好的学习环境，保障教学工作的良好运转，加固改造校舍，建成美丽校园，实现“校园胜家园”的目标，推动我校教育不断朝着更高质量、更有效率、更可持续的方向迈进。</t>
  </si>
  <si>
    <t>校园维修项数</t>
  </si>
  <si>
    <t>反映校园零星修缮的项数。</t>
  </si>
  <si>
    <t>维修竣工验收合格率</t>
  </si>
  <si>
    <t>反映校园修缮验收合格率。</t>
  </si>
  <si>
    <t>维护按时完成率</t>
  </si>
  <si>
    <t>反映大型场馆场所（设施、设备）维护按时完成的情况。场馆（设施、设备）维护按时完成率=在规定时限内完成维护的场馆（设施、设备）数量/维护的场馆（设施、设备）数量*100%</t>
  </si>
  <si>
    <t>反映项目实施后的学生满意度情况。</t>
  </si>
  <si>
    <t>云南省教育厅心理健康教育专项项目《校家社协同促中小学抑郁学生健康成长研究》经费2万元。通过研究，探索校家社协同育人促进中小学抑郁学生健康成长探索校家社协同育人促进中小学抑郁学生健康成长的有效机制及策略方法，促进中小学抑郁学生健康成长。</t>
  </si>
  <si>
    <t>反映本项目组织开展心理培训的次数。</t>
  </si>
  <si>
    <t>反映组织开展各类培训中参训人员的出勤情况。
培训出勤率=（实际出勤学员数量/参加培训学员数量）*100%。</t>
  </si>
  <si>
    <t>抑郁学生受益率</t>
  </si>
  <si>
    <t>反应抑郁学生受益情况</t>
  </si>
  <si>
    <t>反映参训人员对培训内容、讲师授课、培训效果等的满意度。
参训人员满意度=（对培训整体满意的参训人数/参训总人数）*100%</t>
  </si>
  <si>
    <t>项目成本总额</t>
  </si>
  <si>
    <t>反映本项目的成本总额</t>
  </si>
  <si>
    <t>按照学校接受社会捐赠的资金情况，统筹其他资助项目，把该项资助款发放给家庭经济困难学生。该项目可促进各级各类教育协调发展，使教育质量得到更快提升，优质教育资源总量不断扩大，基本满足人民群众接受高质量、高水平教育的需求；全面贯彻实施贫困学生资助体系，依法保障家庭经济困难学生平等受教育权，为全党全社会全力打好脱贫攻坚战、保证全面建成小康社会目标如期实现提供保障。实现建档立卡贫困学生资助全覆盖，确保不让一名家庭经济困难学生因贫失学的工作目标。2026年通过发放此资助金每人每学期1500元，帮助学生更好的完成学习生活任务，解决一定的后顾之忧。</t>
  </si>
  <si>
    <t>青基会结对资助标准</t>
  </si>
  <si>
    <t>反映青基会结对资助标准每生每学期1500元</t>
  </si>
  <si>
    <t>资金发放年限</t>
  </si>
  <si>
    <t>反映该项目资金发放年限</t>
  </si>
  <si>
    <t>玉溪市民族中学接受社会捐赠，该项资金由捐赠单位直接汇入自有资金账户，由此产生账户利息。2026年我校自有资金账户预计收入3000元利息及47000元其他收入，将用于弥补办公经费、改善办学条件，助力学校正常运转。</t>
  </si>
  <si>
    <t>利息下达次数</t>
  </si>
  <si>
    <t>4.00</t>
  </si>
  <si>
    <t xml:space="preserve">反映自有资金账户银行利息下达的次数。
</t>
  </si>
  <si>
    <t>年度利息总额</t>
  </si>
  <si>
    <t>3000.00</t>
  </si>
  <si>
    <t xml:space="preserve">反映自有资金账户一年所产生利息总额。
</t>
  </si>
  <si>
    <t>利息到账时间</t>
  </si>
  <si>
    <t>每季度末21日</t>
  </si>
  <si>
    <t xml:space="preserve">反映利息拨到账户的时间为每季度末21日。
</t>
  </si>
  <si>
    <t>自有资金账户收入</t>
  </si>
  <si>
    <t>增加</t>
  </si>
  <si>
    <t xml:space="preserve">反映了利息可增加自有资金账户收入。
</t>
  </si>
  <si>
    <t xml:space="preserve">反映服务对象满意度。
</t>
  </si>
  <si>
    <t>2026年度，预计会收到建行成长计划和源泉奖学金捐赠奖学资金10万元。按照学校接受社会捐赠的资金情况，统筹其他资助项目，把该项资助款发放给品学兼优、家庭经济困难学生。该项目可促进各级各类教育协调发展，使教育质量得到更快提升，优质教育资源总量不断扩大，有效促进尖优学生的学业发展。</t>
  </si>
  <si>
    <t>100.00</t>
  </si>
  <si>
    <t>反映获奖学生人数</t>
  </si>
  <si>
    <t>反映资金到位后发放至学生的时间长度；按照资金管理办法，当年内发放完毕；</t>
  </si>
  <si>
    <t>学校2026年教育专户非税收入用于2026年度物业管理费、安保费、零星修缮、城镇低保贫困学生免学费补助、办公设备购置。保证教育教学工作顺利进行。</t>
  </si>
  <si>
    <t>反映对物业安保人员培训次数的情况。</t>
  </si>
  <si>
    <t>安保巡查次数</t>
  </si>
  <si>
    <t>反映安保配备人数</t>
  </si>
  <si>
    <t>物管人员在岗率</t>
  </si>
  <si>
    <t>反映安保、物业服务人员等物管人员在岗的情况。物管人员在岗率=实际在岗工时/应在岗工时*100%</t>
  </si>
  <si>
    <t>反映受益人员满意程度。</t>
  </si>
  <si>
    <t>该项目对于发挥评价学校教育教学具有正向导向作用，激励普通高中学校不断推进教学改革，全面提高质量，全面深化素质教育，促进学生的个性发展、特色发展、全面发展。高中阶段毛入学率进一步提高，高考成绩稳定，通过学年末组织严格的考核，激发普通高中学校及全体教职员工教书育人的积极性。结合学校实际，经学校教职工代表大会表决通过后，年度学校绩效增量用于发放毕业班教师绩效、非毕业班教师绩效、教师周末上班超工作量绩效、管理绩效、教辅工作人员绩效。我校在职教职工人次为180人，项目计划用于激励一线教师占比不低于90%，参与周末学生管理教师人次不少于150，保障在校学生巩固率不低于95%。通过教育教学过程、教育教学质量、工作量、工作态度、师德师风等方面的管理考核进行分配，体现多劳多得、绩优酬高、奖优罚劣的原则，向高三教师、一线教师和教育教学成绩突出等人员倾斜，合理拉开收入差距，充分发挥激励导向作用，调动教职工的工作积极性，提高教育教学质量，努力完成市教育体育局下达的各项指标任务。</t>
  </si>
  <si>
    <t>资金奖励人数</t>
  </si>
  <si>
    <t>180</t>
  </si>
  <si>
    <t xml:space="preserve">反映该资金实际发放人数情况。
</t>
  </si>
  <si>
    <t xml:space="preserve">反映本资金发放一线教师的占比；按照多劳多得，绩优筹高的原则，向一线教师倾斜。一线教师激励资金占比完成率=实际完成值/目标值*100%
</t>
  </si>
  <si>
    <t xml:space="preserve">反映本资金的支付时限情况。
</t>
  </si>
  <si>
    <t xml:space="preserve">"反映补助政策的宣传效果情况。
政策知晓率=调查中补助政策知晓人数/调查总人数*100%"
</t>
  </si>
  <si>
    <t xml:space="preserve">反映学生对学校办学的满意程度。满意度完成率=满意度实际完成值/满意度目标值*100%
</t>
  </si>
  <si>
    <t>我校申报成立数学专家工作站，资金预算100000元。数学工作站由马晓红作为召集人，聘请省级教学名师李德安校长担任专家，组建“李德安高中数学专家工作站，实施教师培训和培养；
2026年，通过工作站的活动开展，资金主要用于工作站成员的培训、聘请专家、开展教研活动、课题、论文、成果的印制。通过工作站活动的开展，实现引领示范，培育一批市内高中数学、教学骨干教师，并在每年年末做好工作站总结，对一年开展活动进行满意度调查。专家及成员的研究成果以论文、课题、校本教材形式呈现，编写适合本校学生的校本教材和习题集，申请省、市级课题至少2个，需要专项经费2万元；测算依据，根据之前做市级课题的情况，开题、结题费用，资料印制费用，每个课题1万元已经是最低标准。聘请专家进校进行讲座，开展教研活动，2026年计划每年开展讲座、活动3次，需要经费2.1万元。研究骨干教师的培养，加强数学教研组的建设。采取“走出去，请进来”的方式，派出教师到省内外名校去学习培训，到专家所在学校学习考察，建立教师培训机制，为学校培养一批数学学科的骨干教师，提升学校教学质量。</t>
  </si>
  <si>
    <t>成立工作站个数</t>
  </si>
  <si>
    <t>成立工作站的个数</t>
  </si>
  <si>
    <t>课题申报个数</t>
  </si>
  <si>
    <t>工作站成员参训人数</t>
  </si>
  <si>
    <t>反映工作站成员参训人数</t>
  </si>
  <si>
    <t>论文发表篇数</t>
  </si>
  <si>
    <t>篇</t>
  </si>
  <si>
    <t>反映工作站工作成果论文发表篇数的社会效益。</t>
  </si>
  <si>
    <t>工作站成员培训满意度</t>
  </si>
  <si>
    <t>反映工作站培训满意度</t>
  </si>
  <si>
    <t xml:space="preserve">从市直普通高中非税收入中安排部分作为学校奖励性绩效增量，用于解决教师超课时量绩效工资，充分调动教师课后服务的积极性，按照多劳多得的原则发放教师超课时量绩效工资，充分发挥奖励性绩效的激励作用，进一步激发和调动教职工干事创业和教书育人的工作积极性，建立我校“质量立校”为导向的激励机制，全面提升市直普通高中教育教学质量，办好人民满意的高中教育。本年预算发放777240元，预估上年超课时绩效结转752124元，合计1529364元。通过该资金发放，改善教师一定生活质量，激励教师工作积极性，提高教学质量。						
</t>
  </si>
  <si>
    <t>发放人数</t>
  </si>
  <si>
    <t xml:space="preserve">反映发放对象的人数
</t>
  </si>
  <si>
    <t xml:space="preserve">"反映及时发放超课时绩效资金的情况。
发放及时率=在时限内发放资金/应发放资金*100%"
</t>
  </si>
  <si>
    <t xml:space="preserve">反映发放对象的满意程度.教师满意度=调查满意人数/调查人数*100%
</t>
  </si>
  <si>
    <t>项目总额</t>
  </si>
  <si>
    <t>1529364</t>
  </si>
  <si>
    <t>反映该项目经济成本</t>
  </si>
  <si>
    <t>按照云南省财政厅 云南省教育厅 云南省人力资源和社会保障厅转发《财政部 教育部 人力资源社会保障部关于调整高等教育阶段和高中阶段国家奖助学金政策的通知》的通知(云财教310号  )文件精神：普通高中国家助学金平均资助标准执行国家统一标准，我省普通高中助学金具体资助标准分为两档：一等国家助学金由每生每年2500元提高到2800元；二等国家助学金由每生每年1500元提高到1800元。2026年将对享受一等国家助学金的190人，按照2800元/人/年实施补助，对享受二等国家助学金的700人，按照1800元/人/年实施补助。按规定分春秋学期2次通过普通高中学生资助卡发放补助金，每次在学校公示栏进行受助人员、金额等公示，公示时间不少于5个工作日；利用主题班会、家长会等进行政策宣传，政策知晓率达到90%。该项目可促进各级各类教育协调发展，使教育质量得到更快提升，优质教育资源总量不断扩大，基本满足人民群众接受高质量、高水平教育的需求；全面贯彻实施贫困学生资助体系，依法保障家庭经济困难学生平等受教育权，实现建档立卡贫困学生资助全覆盖，确保不让一名家庭经济困难学生因贫失学的工作目标。</t>
  </si>
  <si>
    <t>一等助学金资助人数</t>
  </si>
  <si>
    <t>根据云财规〔2022〕2号和云财教〔2024〕310号要求，学生申报后，学校组织申报核定家庭经济困难人数</t>
  </si>
  <si>
    <t>反映受助学生符合受助标准情况；实际受助学生数/符合受助标准（有相关证明）学生数=1</t>
  </si>
  <si>
    <t>困难学生因贫失学率</t>
  </si>
  <si>
    <t>2.0</t>
  </si>
  <si>
    <t>反映补助对象政策的知晓度。</t>
  </si>
  <si>
    <t>公示度指标</t>
  </si>
  <si>
    <t>反映受助学生的公示情况</t>
  </si>
  <si>
    <t>按照云财教317号的文件精神，对普通高中建档立卡等家庭经济困难学生（含非建档立卡的家庭经济困难残疾学生、农村低保家庭学生、农村特困救助供养学生）免除学杂费。补助标准按照云发改收费536号文件确定的各地普通高中学校现在的收费标准执行（不含住宿费）。2026年将对110名符合受助条件的学生（普通高中建档立卡等家庭经济困难学生（含非建档立卡户的家庭经济困难残疾学生、农村低保家庭学生、农村特困救助供养学生）），按照1200元/人/年实施补助，按规定分春秋学期2次通过普通高中学生资助卡发放补助金，每次在学校公示栏进行受助人员、金额等公示，公示时间不少于5个工作日；利用主题班会、家长会等进行政策宣传，政策知晓率达到90%。该项目可促进各级各类教育协调发展，使教育质量得到更快提升，优质教育资源总量不断扩大，基本满足人民群众接受高质量、高水平教育的需求；全面贯彻实施贫困学生资助体系，依法保障家庭经济困难学生平等受教育权，实现建档立卡贫困学生资助全覆盖，确保不让一名家庭经济困难学生因贫失学的工作目标。</t>
  </si>
  <si>
    <t>资助人数</t>
  </si>
  <si>
    <t>110</t>
  </si>
  <si>
    <t>反映受助学生人数情况，按照文件要求大于等于系统内建档立卡贫困学生人数</t>
  </si>
  <si>
    <t>反映按政策标准进行补助.补助标准达标率=应助标准/实际资助标准×100%</t>
  </si>
  <si>
    <t>反映所有资助项目拟受助学生名单公示程度。补助事项公示度=资助项目/资助项目公示×100%。</t>
  </si>
  <si>
    <t>反映向学生宣传政策的次数；每年对学生进行不少于两次的资助政策宣传</t>
  </si>
  <si>
    <t xml:space="preserve">反映获补助受益对象的满意程度。受助学生满意度=受助学生满意人数/受助学生问卷调查人数×100%。
</t>
  </si>
  <si>
    <t>玉溪民中始终坚持全面实施素质教育，加强学校管理，改善办学条件，全面提高教学质量，为了加快推进教育现代化进程而努力。我校2026年非税收入（事业单位国有资产承包费等）约为181.28万元，按照30%比例可供返还非税收入约54.384万元，计划用于校园零星修缮。在各项目完工并验收合格后，在2026年12月31日前完成资金支付。学生的满意度将达到80%以上，学校将按照实施方案开展具体工作，合理规划学校布局，进一步加强校舍硬件投入，为学生创造一个良好的学习环境，保障教育教学工作的良好运转，加固改造校舍，建成美丽校园，实现“校园胜家园”的目标，推动我校教育不断朝着更高质量、更有效率、更可持续的方向迈进。</t>
  </si>
  <si>
    <t>配备人员总数</t>
  </si>
  <si>
    <t xml:space="preserve">反映校园零星修缮的项数。
</t>
  </si>
  <si>
    <t>安保人员在岗率</t>
  </si>
  <si>
    <t xml:space="preserve">反映校园修缮验收合格率。修缮验收合格率=修缮合格项数/修缮总项数*100%
</t>
  </si>
  <si>
    <t xml:space="preserve">反映项目实施后，校园硬件条件的提升情况。
</t>
  </si>
  <si>
    <t xml:space="preserve">反映项目实施后的职工满意度情况。职工满意度=职工满意人数/参与调查职工人数*100%
</t>
  </si>
  <si>
    <t>零星修缮总额</t>
  </si>
  <si>
    <t>54.384</t>
  </si>
  <si>
    <t xml:space="preserve">反映校园零星修缮的金额控制。
</t>
  </si>
  <si>
    <t>根据云南省教育厅等四部门《关于印发建档立卡贫困户学生精准资助实施方案和普通高中建档立卡贫困户家庭经济困难学生生活费补助实施方案的通知》(云教贷17号)要求，对普通高中全日制在校生中的建档立卡贫困户学生按每生每年2500元给予生活费补助。本项目2026年度总额度3.75万元，将对15名符合受助条件的学生，按照2500元/人/年实施补助，按规定分春秋学期2次通过普通高中学生资助卡发放补助金，每次发放资金1.875万元，春秋两季合计发放资金3.75万元。利用主题班会、家长会等进行政策宣传，政策知晓率达到90%。在学校公示栏进行受助人员、金额等公示，公示5个工作日；该项目可促进各级各类教育协调发展，使教育质量得到更快提升，优质教育资源总量不断扩大，基本满足人民群众接受高质量、高水平教育的需求；全面贯彻实施贫困学生资助体系，依法保障家庭经济困难学生平等受教育权，实现建档立卡贫困学生资助全覆盖，确保不让一名家庭经济困难学生因贫失学的工作目标，确保受助对象满意度达到80%以上。</t>
  </si>
  <si>
    <t>反映符合受助条件的学生人数。</t>
  </si>
  <si>
    <t>反映获补助人员每次获补助金额。达标率=实际发放资金/规定发放资金*100%</t>
  </si>
  <si>
    <t>反映所有资助项目拟受助学生名单公示程度
补助事项公示度=按规定公布事项/按规定应公布事项*100%</t>
  </si>
  <si>
    <t>反映向学生宣传政策的次数；每年对学生进行不少于两次的资助政策宣传。</t>
  </si>
  <si>
    <t>家长满意度</t>
  </si>
  <si>
    <t>反映获补助受益对象的满意程度。受助学生满意度=满意学生人数/受调查学生人数*100%。</t>
  </si>
  <si>
    <t>玉溪市民族中学2026年普通高中生均公用经费合计381万元，其中市级纳入预算346.71万元，省级34.29万元。我校2026年普通高中生均公用费主要用于维持学校日常运转支出，包括：教学业务费、试验费、教师培训费、文体活动费、水电费、取暖费、办公费、邮电费、劳务费、交通差旅费、仪器设备及图书资料购置费、校舍及仪器设备的日常维修维护等，并且按照要求教师培训费由学校按照不低于年度公用经费总额的10%安排，用于教师参加培训所需的培训费、差旅费和资料费等。
经费按月据实支付，于2026年底前执行完毕。</t>
  </si>
  <si>
    <t>1905</t>
  </si>
  <si>
    <t>反映经费测算参考学生人数。</t>
  </si>
  <si>
    <t>反映教师培训支出费用占比情况</t>
  </si>
  <si>
    <t>资金使用及时率</t>
  </si>
  <si>
    <t>反映资金使用时间</t>
  </si>
  <si>
    <t>反映生均公用经费在全校的覆盖率。</t>
  </si>
  <si>
    <t>反映学校师生对学校发展满意情况</t>
  </si>
  <si>
    <t>该项目资金为各县区残疾根据康复协议拨付的康复费用，专项用于残疾儿童的康复项目，特向0-6岁有康复需要的儿童提供康复支持，实施对象是参加康复项目的听力残疾儿童和孤独症儿童。为有康复需要的儿童提供高质量，有效果的康复训练，着力保障残疾儿童基本康复服务需求。</t>
  </si>
  <si>
    <t>资金到位率</t>
  </si>
  <si>
    <t>课时</t>
  </si>
  <si>
    <t>反映教师实际课时量。</t>
  </si>
  <si>
    <t>康复训练有效率</t>
  </si>
  <si>
    <t>反映学生康复训练的有效性</t>
  </si>
  <si>
    <t>康复评估</t>
  </si>
  <si>
    <t>反映受助对象状况的康复情况。</t>
  </si>
  <si>
    <t>该项目是历年社会各界捐款及其他专项资金，用于帮助送教上门学生和家长解决一些实际困难问题和改善学校办学条件，以及与学校乡村振兴联系点共商贫困户产业发展规划等方面的支出。</t>
  </si>
  <si>
    <t>反映资金使用情况</t>
  </si>
  <si>
    <t>项目实施时间</t>
  </si>
  <si>
    <t>反映项目实施时间</t>
  </si>
  <si>
    <t>根据玉教请〔2018〕15号和玉溪市人民政府办公室收发文处理笺及玉溪市财政局关于《玉溪市教育局关于解决市特殊教育学校残疾在校学生地方生活补助经费的请示》回复意见的文件精神，特殊教育和残疾学生是教育扶贫的重点对象，扶弱救残是公共财政保民生的职责之一。为保障残疾适龄儿童少年受教育权利、巩固控辍保学成果、促进义务教育均衡发展，提高特殊教育学校办学条件。2026年，我校将严格遵循“精准识别、动态管理、全程护航”原则，按340名在校残疾学生测算残疾地方生活补助经费68万元，每生每月200元进行补助，根据实际食材成本确定补助金额，专项用于保障在校残疾学生免费吃饭（不发放至个人账户），补助资金核算准确率达90%以上，在校残疾学生覆盖率达95%以上，年末结余经费上缴财政并开展问卷调查，学生及家长满意度达90%以上，最终达成在校残疾学生全免费吃饭的目的，确实减轻残疾学生家庭经济压力，提升残疾学生校园生活质量，促进教育公平发展。</t>
  </si>
  <si>
    <t>补助人数</t>
  </si>
  <si>
    <t>340</t>
  </si>
  <si>
    <t>2026年实际补助学生人数</t>
  </si>
  <si>
    <t>补助资金核算准确率</t>
  </si>
  <si>
    <t>基于食材成本的补助资金核算准确率</t>
  </si>
  <si>
    <t>在校残疾学生覆盖率</t>
  </si>
  <si>
    <t>实际在校残疾学生覆盖率以在校就餐人数说明</t>
  </si>
  <si>
    <t>在校残疾学生满意度</t>
  </si>
  <si>
    <t>在校残疾学生或家长满意度</t>
  </si>
  <si>
    <t>人均月补助标准</t>
  </si>
  <si>
    <t>实际人均补助金额的偏差率</t>
  </si>
  <si>
    <t xml:space="preserve">义务教育阶段家庭经济困难学生寄宿生补助标准：小学1250元/生/年、初中1500元/生/年，非寄宿生补助标准：小学625元/生/年、初中750元/生/年，根据玉财办发14号文件《关于印发玉溪市教育领域财政事权和支出责任划分改革实施方案的通知》的要求，所需经费中央承担50%，省级承担35%，市级承担15%。依据按照在籍义务教育阶段学生人数 470人测算（小学寄宿53人，初中寄宿39人，小学非寄宿238人，初中非寄宿140人），申报2026年资金37.85万元，其中市级资金5.68万元，省级资金13.25万元，中央资金18.93万元。
</t>
  </si>
  <si>
    <t>受助学生数</t>
  </si>
  <si>
    <t>470</t>
  </si>
  <si>
    <t>补助发放准确率</t>
  </si>
  <si>
    <t>反映补助发放准确率</t>
  </si>
  <si>
    <t>义务教育家庭经济贫困学生覆盖率</t>
  </si>
  <si>
    <t>反映义务教育阶段残疾儿童入学情况</t>
  </si>
  <si>
    <t>学生家长满意度</t>
  </si>
  <si>
    <t>反映问卷调查满意情况</t>
  </si>
  <si>
    <t>元/学年</t>
  </si>
  <si>
    <t>反映义务教育阶段家庭经济困难寄宿小学学生生活补助标准。</t>
  </si>
  <si>
    <t>寄宿初中补助标准</t>
  </si>
  <si>
    <t>反映义务教育阶段家庭经济困难寄宿初中学生生活补助标准。</t>
  </si>
  <si>
    <t>非寄宿小学</t>
  </si>
  <si>
    <t>625</t>
  </si>
  <si>
    <t xml:space="preserve">反映义务教育阶段家庭经济困难非寄宿小学学生生活补助标准。
</t>
  </si>
  <si>
    <t>非寄宿初中补助标准</t>
  </si>
  <si>
    <t xml:space="preserve">反映义务教育阶段家庭经济困难非寄宿初中学生生活补助标准。
</t>
  </si>
  <si>
    <t>2026年中等职业教育学校资助项目包括免学费和国家助学金，免学费是对中等职业学校全日制学历教育正式学籍一、二、三年级在校生中所有农村（含县城）家庭经济困难学生免除学费。实施标准：按2000元／生／年的标准资助，中等职业学校免学费补助资金是用于弥补学校运转出现的经费缺口。中等职业教育国家助学金是资助中等职业学校全日制学历教育正式学籍一、二、三年级在校家庭经济困难学生。连片特困地区农村学生（不含县城）全部纳入享受国家助学金范围，非涉农专业家庭经济困难学生按除连片特困地区学生外的20%确定。根据实施标准2300元／生／年进行资助，按规定分春秋季学期通过中职学生资助卡发放助学金。利用主题班会、家长会及发放应知应会卡宣传资助政策，让学生和家长了解并支持中职学生免学费和国家助学金资助工作，政策知晓度达90%以上。保障家庭经济困难学生平等受教育权，确保不让一名家庭经济困难学生因贫失学。年终汇总上报学生资助工作执行情况，并组织实施相关的绩效评价。按事权划分，中央、省、市按8：1.4:0.6的比例承担，2026年免学费补助人数按46人测算，国家助学金补助人数按24人测算，需要资金14.72万元，其中中央资金11.78万元，省级资金2.06万元，市级资金0.88万元。</t>
  </si>
  <si>
    <t>受助学生数（免学费）</t>
  </si>
  <si>
    <t>46</t>
  </si>
  <si>
    <t>反映2026年实际完成在籍学生补助人数的情况</t>
  </si>
  <si>
    <t>受助学生数（助学金）</t>
  </si>
  <si>
    <t>反映国家助学金资金发放及时率的情况</t>
  </si>
  <si>
    <t>家庭经济贫困学生覆盖率</t>
  </si>
  <si>
    <t>反映家庭经济贫困学生享受免学费资助的情况</t>
  </si>
  <si>
    <t>受助学生对资助政策的知晓度</t>
  </si>
  <si>
    <t>反映受助学生或家长对国助金（免学费）政策知晓度的情况</t>
  </si>
  <si>
    <t>家长及学生满意度</t>
  </si>
  <si>
    <t>反映受助学生或家长对免学费资助工作满意度的情况</t>
  </si>
  <si>
    <t>国家助学金按补助标准执行</t>
  </si>
  <si>
    <t>反映国家助学金补助标准的情况</t>
  </si>
  <si>
    <t>免学费按补助标准执行</t>
  </si>
  <si>
    <t>反映免学费的补助标准情况</t>
  </si>
  <si>
    <t>义务教育阶段生均公用经费是保障义务教育学校正常运转、完成教育教学活动和其他日常工作任务等方面支出的费用。2026年我校生均公用经费主要用于办公、教育教学、师资培训、水电、交通差旅、物业管理、零星修缮、日常维修维护、校园绿化美化、校园文化建设、设施设备添置等方面。根据生均公用经费的支出范围，确保资金规范使用，加强管理，提高资金使用效益。利用主题班会、家长会及发放应知应会卡宣传资助政策，让学生和家长了解并支持学校工作，政策知晓度达90%以上，年终汇总上报该项目工作执行情况，并组织实施相关的绩效评价工作。按财政事权和支出责任划分中央、省、市按8：1.4:0.6的比例承担，2026年按456人测算，本次测算需要资金319.20万元，其中中央资金255.36万元，省级资金44.69元，市级资金19.15万元。</t>
  </si>
  <si>
    <t>受益对象数量</t>
  </si>
  <si>
    <t>456</t>
  </si>
  <si>
    <t>按2025年秋季学期在校在籍义务教育学生人数测算</t>
  </si>
  <si>
    <t>受益对象覆盖率</t>
  </si>
  <si>
    <t>在校在籍义务教育学生均覆盖</t>
  </si>
  <si>
    <t>残疾儿童入学率</t>
  </si>
  <si>
    <t>残疾儿童入学率大于等于95%</t>
  </si>
  <si>
    <t>补助对象对政策的知晓度</t>
  </si>
  <si>
    <t>对补助政策进行宣传，补助对象对政策知晓度大于等于90%</t>
  </si>
  <si>
    <t>受益对象满意度大于等于90%</t>
  </si>
  <si>
    <t>7000</t>
  </si>
  <si>
    <t>反映该项目的补助标准</t>
  </si>
  <si>
    <t>建立科学规范的财务管理制度，坚持“统一管理、独立核算、成本确认、收支平衡”原则，加强成本核算，严格控制成本支出范围和项目，实现年度收支平衡。</t>
  </si>
  <si>
    <t>菜品品类</t>
  </si>
  <si>
    <t>反映每天食堂菜品的供应品类</t>
  </si>
  <si>
    <t>用餐人数</t>
  </si>
  <si>
    <t>反映每天食堂就餐人数</t>
  </si>
  <si>
    <t>食品安全培训次数</t>
  </si>
  <si>
    <t>反映食品安全培训情况</t>
  </si>
  <si>
    <t>营养搭配均衡率</t>
  </si>
  <si>
    <t>反映菜品营养搭配均衡情况</t>
  </si>
  <si>
    <t>就餐率</t>
  </si>
  <si>
    <t>反映实际就餐人数和应就餐人数的比例。</t>
  </si>
  <si>
    <t>反映师生的满意情况</t>
  </si>
  <si>
    <t xml:space="preserve">项目实施可有效缓解人员编制紧缺的情况，通过劳务派遣公司招聘编外人员，确保按照课程标准配齐保教人员，按标准配齐幼儿园教职工。创新学前教育教师队伍补充和培养机制，满足学前教育发展需求。开展幼儿园教师全员培训，建设高素质、善保教的幼儿园教师队伍。落实幼儿园办园行为基本规范。预算绩效指标如下：
1.使用编外人员≤99人，反映实际使用编外人员不超过编办核定的额度99人。
2.社保缴纳率=100%，反映应为编外人员及时足额缴纳社会保险费。
3.工资发放及时率=100%，反映每月内及时发放当月工资。
4.幼儿园日常运转=有效保障。
5.家长满意度≥90%，反映幼儿家长对办园质量满意度。
</t>
  </si>
  <si>
    <t>使用劳务派遣人员数量</t>
  </si>
  <si>
    <t>反映本单位使用劳务派遣人员数量是否在编办审批核定的控制数99人内。</t>
  </si>
  <si>
    <t>社保缴纳率</t>
  </si>
  <si>
    <t>反映应为编外人员及时足额缴纳社会保险费</t>
  </si>
  <si>
    <t>劳务派遣人员工资支付及时率</t>
  </si>
  <si>
    <t>反映每月内及时发放当月工资，无拖欠工资行为。</t>
  </si>
  <si>
    <t>幼儿园日常运转</t>
  </si>
  <si>
    <t>每月按时发放编外人员工资即有效保障幼儿园运转。</t>
  </si>
  <si>
    <t>家长对幼儿园满意度</t>
  </si>
  <si>
    <t>反映学生家长对幼儿园办学的满意度</t>
  </si>
  <si>
    <t>(一)坚持“统一管理、独立核算、成本确认、收支平衡’原则。加强成本核算，严格控制伙食成本支出范围和项目，实现年度收支平衡。
(二)坚持全口径预算管理原则。收取的伙食费等收入作为单位资金收支全部纳入部门预算编制，由学校按规定列支未纳入预算的收入不得安排支出，按规定编制政府采购预算
(三)坚持人岗相适原则。学校应配备具备从事会计工作所需专业能力的专(兼)职财务人员，按财务管理要求设置会计、出纳等岗位，做到不相容岗位相分离、相互牵制、相互监督，并切实履行管理职责。</t>
  </si>
  <si>
    <t>原材料采购支出占比</t>
  </si>
  <si>
    <t>75</t>
  </si>
  <si>
    <t>自主经营食堂原材料采购支出占比不低于伙食费收入的75%。</t>
  </si>
  <si>
    <t>每月开展食材市场价格调研</t>
  </si>
  <si>
    <t>每月对主要食材（如猪肉、蔬菜、鸡蛋）的市场价格进行调研询价</t>
  </si>
  <si>
    <t>膳食经费收支公示及时率</t>
  </si>
  <si>
    <t>每月向社会公众公示上月食堂收支明细</t>
  </si>
  <si>
    <t>幼儿发育正常率=幼儿发育正常人数÷体检总人数×100%</t>
  </si>
  <si>
    <t>1.提升幼儿园党建工作质量，发挥好中小学幼儿园党组织政治核心作用，强化党建带团建、队建。
2.创新学前教育教师队伍补充和培养机制，补足配齐幼儿园教师和保育员，满足学前教育发展需求。开展幼儿园教师全员培训，建设高素质、善保教的幼儿园教师队伍。落实幼儿园办园行为基本规范。
3.优化改善办园条件。合理布局空间、设施，为幼儿提供有利于激发学习、探索、安全、丰富、适宜的游戏材料和玩教具，防止盲目攀比，不切实际。
4.做好校园安全工作，按规定配备四个园区至少应有的专职保安员10人。
5.做好免保教费政策宣传，宣传次数不低于2次。家长对政策知晓率不低于90%。
6.注重实施科学保教。落实省教育厅颁布的《一日活动指导方案》安排幼儿一日生活，幼儿体检健康发育正常率不低于90%。</t>
  </si>
  <si>
    <t>受益幼儿数量</t>
  </si>
  <si>
    <t>大班在园幼儿受益率=获补幼儿人数÷大班在园幼儿人数×100%</t>
  </si>
  <si>
    <t>免保教费政策宣传次数</t>
  </si>
  <si>
    <t>反映补助政策的宣传力度情况。通过公示牌、通知、家长会、家长群等方式在幼儿园内向家长宣传此项惠民政策</t>
  </si>
  <si>
    <t>幼儿健康发育正常率</t>
  </si>
  <si>
    <t>反映幼儿健康状况，幼儿健康发育正常率=发育正常人数÷检查人数×100%</t>
  </si>
  <si>
    <t>反映幼儿家长对幼儿园办学质量的满意度</t>
  </si>
  <si>
    <t>用于幼儿园教学设施购置、园舍维护修缮及校园环境创设等支出。通过对项目的实施改善幼儿园设施设备硬件条件，提高幼儿园办园条件，确保全园师生的在园安全，保障幼儿正常教育教学秩序的开展，不断提高我园的教育质量、办园水平和办学效益，以促进幼儿园更好的发展。根据实际收到捐赠资金的情况开展工作，计划完成一项校园修缮改造，一批物品设备采购，有效改善办园条件。</t>
  </si>
  <si>
    <t>修缮改造计划完成率</t>
  </si>
  <si>
    <t>反映计划完成1项校园修缮工作</t>
  </si>
  <si>
    <t>采购物品计划完成率</t>
  </si>
  <si>
    <t>反映计划完成采购一批物品。</t>
  </si>
  <si>
    <t>修缮工程验收合格率</t>
  </si>
  <si>
    <t>反映修缮工程质量是否合格并通过验收</t>
  </si>
  <si>
    <t>采购物品验收合格率</t>
  </si>
  <si>
    <t>反映采购物品的质量是否合格，达到验收入库标准。</t>
  </si>
  <si>
    <t>受益幼儿覆盖率</t>
  </si>
  <si>
    <t>反映项目完成后使本部园区全园幼儿收益，享受更优质的教学资源。受益人群覆盖率=（实际实现受益人群数/计划实现受益人群数）*100%</t>
  </si>
  <si>
    <t>1.2026年全面免除公办幼儿园学前一年在园儿童保育教育费。
2.2026年幼儿园学前一年在园儿童数免除率=100%。
3.2026年确保免保教费政策知晓率&gt;=90%。
4.2026年免保育教育费资金使用合规率=100%，确保资金按时、足额到位；补助资金到位、足额使用完成率&gt;=90%。
5.完成年度设施设备购置计划&gt;=90%，园舍维修维护验收通过率&gt;=90%，夯实保教服务硬件基础。
6.家长对幼儿园办学满意度达90%及以上，做好项目政策的宣传、咨询等工作，满足学前教育发展需求，办人民满意的优质幼儿园。</t>
  </si>
  <si>
    <t>购置计划完成率</t>
  </si>
  <si>
    <t>反映幼儿园学前一年在园儿童免保教费政策全覆盖情况，确保符合条件幼儿应享尽享。</t>
  </si>
  <si>
    <t>政策覆盖率</t>
  </si>
  <si>
    <t>反映幼儿园设施设备购置计划执行情况，保障保教活动物资供应的及时性与完整性。</t>
  </si>
  <si>
    <t>反映对园舍维修维护的质量，保障师幼活动环境安全合规。</t>
  </si>
  <si>
    <t>政策执行率</t>
  </si>
  <si>
    <t>反映项目资金使用规范程度，杜绝违规挪用、乱支行为。</t>
  </si>
  <si>
    <t>资金拨付及时率</t>
  </si>
  <si>
    <t>反映项目资金拨付及时性，保障园所正常运转及项目推进。</t>
  </si>
  <si>
    <t>资金支付率</t>
  </si>
  <si>
    <t>反映项目资金的使用进度与配置效率的情况。</t>
  </si>
  <si>
    <t>反映政策宣传成效，确保家长了解免保教费的情况。</t>
  </si>
  <si>
    <t>运转保障率</t>
  </si>
  <si>
    <t>反映项目资金对幼儿园核心运转的支撑情况，保障水电、安保等基础服务稳定。</t>
  </si>
  <si>
    <t>反映家长对幼儿园政策落实、保教服务、环境设施、安全管理等方面的整体评价。</t>
  </si>
  <si>
    <t>教职工满意度</t>
  </si>
  <si>
    <t>反映教职工对项目资金保障、物资支持、工作环境、职业发展等方面的评价。</t>
  </si>
  <si>
    <t>免保教费财政投入率</t>
  </si>
  <si>
    <t>反映设备购置经费管控情况，保障保教核心经费。</t>
  </si>
  <si>
    <t>该项目资金为红塔烟草（集团）有限责任公司玉溪卷烟厂等企业捐赠、其他补助及其他的专项资金，主要用于改善幼儿园办学条件，涵盖幼儿园教学设施购置、园舍维护修缮及校园环境创设等项目，助力幼儿园优质发展。年度内完成设施设备购置，可大幅度改善幼儿园设施设备硬件条件，提高幼儿园办园水准，实现校园“硬件软件”协同适配。以此保障全园师生的在园安全，维护幼儿正常教育教学秩序，持续提高我园的教育质量、办园水平和办学效益。通过提高幼儿设备配备标准，科学规划幼儿园布局，进一步优化办园条件，推动幼儿园高质量发展。</t>
  </si>
  <si>
    <t>购置设施设备数量</t>
  </si>
  <si>
    <t>批次</t>
  </si>
  <si>
    <t>反映购置设施设备数量完成情况。</t>
  </si>
  <si>
    <t>园舍维修改造数量</t>
  </si>
  <si>
    <t>批</t>
  </si>
  <si>
    <t>反映设施设备购置的产品质量情况。</t>
  </si>
  <si>
    <t>购置安装完成及时率</t>
  </si>
  <si>
    <t>反映购置设施设备安装调试完成及时情况。</t>
  </si>
  <si>
    <t>幼儿受益率</t>
  </si>
  <si>
    <t>反映设施设备购置使用情况。</t>
  </si>
  <si>
    <t>反映服务对象购置设施设备的整体满意情况。</t>
  </si>
  <si>
    <t>园舍维修改造成本节约率</t>
  </si>
  <si>
    <t>反映园舍维修改造项目实际成本相较于预算成本的节约程度的情况。</t>
  </si>
  <si>
    <t>1、2026年非税收入按幼儿人数917人，收费标准为600.00元/月.生进行预算编制，实现收取保育费550.20万元的绩效目标，缴入国库率100%。
2、2026年保证幼儿园正常运转，健全学前教育经费保障体系，进一步提高办园质量，促进学前教育事业健康快速发展，幼儿受益人数≥800人。
3、2026年购置设施设备，实现计划完成率达80%及以上，验收通过率达90%及以上。
4、2026年实现幼儿受益人数≥800人，资助人数100%覆盖在园幼儿人数，体现学前教育的公益性和惠普性。
5、2026年实现累计支出进度≥90%，确保资金按时、足额到位；资助资金到位、足额使用完成率≥90%。
6、2026年实现家长对幼儿园办学满意度≥90%，做好项目政策的宣传、咨询等工作，满足学前教育发展需求，办人民满意的优质幼儿园。</t>
  </si>
  <si>
    <t>购置设备计划完成率</t>
  </si>
  <si>
    <t>227.592</t>
  </si>
  <si>
    <t>反映编外人员工资全年发放的完成情况。</t>
  </si>
  <si>
    <t>在园幼儿人数</t>
  </si>
  <si>
    <t>700</t>
  </si>
  <si>
    <t>反映实际在园幼儿人数。</t>
  </si>
  <si>
    <t>反映校园安防设施、零星修缮质量达标情况。</t>
  </si>
  <si>
    <t>幼儿园非税收入缴入国库率</t>
  </si>
  <si>
    <t>反映每年收取非税收入缴入国库数。</t>
  </si>
  <si>
    <t>零星修缮（维修）及时率</t>
  </si>
  <si>
    <t>反映零星修缮（维修）及时的情况。</t>
  </si>
  <si>
    <t>反映使用项目资金的进度情况。</t>
  </si>
  <si>
    <t>保教保育质量</t>
  </si>
  <si>
    <t>反映编外人员工资及服务费按时发放的完成情况。</t>
  </si>
  <si>
    <t>设备使用人员满意度</t>
  </si>
  <si>
    <t>反映家长对幼儿园服务的整体满意情况。</t>
  </si>
  <si>
    <t>受益幼儿家长满意度</t>
  </si>
  <si>
    <t>反映教职工对幼儿园的满意程度。</t>
  </si>
  <si>
    <t>1.2026年食材采购成本偏差控制在+（-）5%以内，无资金浪费情况。
2.2026年食品安全事故发生率维持基本为0，食材验收合格率稳定在95%及以上。
3.2026年幼长对膳食营养、管理的满意度均达90%及以上。
4.建立完整的采购、经费台账，经费全年公示12次。</t>
  </si>
  <si>
    <t>全年食材供应种类数量</t>
  </si>
  <si>
    <t>反映在园就餐幼儿人数的保障情况。</t>
  </si>
  <si>
    <t>经费公示次数</t>
  </si>
  <si>
    <t>种</t>
  </si>
  <si>
    <t>反映每月采购食材种类的情况。</t>
  </si>
  <si>
    <t>食材安全达标率</t>
  </si>
  <si>
    <t>反映采购食材符合国家食品安全标准的质量情况。</t>
  </si>
  <si>
    <t>食材安全事故发生次数</t>
  </si>
  <si>
    <t>反映食堂食品安全管理水平的情况。</t>
  </si>
  <si>
    <t>幼儿营养达标率</t>
  </si>
  <si>
    <t>反映幼儿身高、体重达标的情况。</t>
  </si>
  <si>
    <t>食堂规范化运营水平率</t>
  </si>
  <si>
    <t>反映食堂规范化运营的提升效果的情况。</t>
  </si>
  <si>
    <t>反映家长对幼儿餐食服务的整体评价。</t>
  </si>
  <si>
    <t>反映教职工对教职工餐食的整体评价。</t>
  </si>
  <si>
    <t>根据《玉溪市民政局玉溪市财政局关于提高城乡居民最低生活保障特困人员救助供养孤儿基本生活保障标准的通知》文件精神，2026年度为我园已故职工程辛的母徐美云按月足额发放遗属生活困难补助906.00元/人.月，全年发放金额共计10872.00元，实现补助资金发放准确率100%，及时率100%，保障其基本生活需求，政策落实合规率100%。</t>
  </si>
  <si>
    <t>反映获补助人员的按月发放的情况。</t>
  </si>
  <si>
    <t>反映获补助对象认定的准确性情况。
获补对象准确率=符合标准的补助对象数/实际补助对象数*100%</t>
  </si>
  <si>
    <t xml:space="preserve">反映发放单位及时发放补助资金的情况。
</t>
  </si>
  <si>
    <t>反映受助对象了解补助政策的情况。</t>
  </si>
  <si>
    <t>具体目标：根据云南省教育厅的年度工作要求，玉溪市教育科学研究所统筹组织全市普通话水平测试，在各县（市、区）和市直学校设12个考点，具体实施测试工作。1-2月制定测试计划；3-7月集中进行报名、测试；8月统一集中收缴入市级国库；9-11月进行经费核拨使用及下一年度预算、12月进行年度工作总结。普通话测试经费属于非税收入直接缴入市级国库，根据工作情况进行核拨使用。预计组织测试6000人，合计收费150000元。按照学生25元/人次，其他人员50元/人次收取，具体以实际自愿报名数为准，在校贫困生执行免收测试费政策。
项目绩效目标：按照要求切实抓好玉溪市教师普通话水平达标工作，满足全市考试的测试需求，满足我市广大考生的测试需求，提高我市师生的普通话水平，提升城市文明程度，推进落实教师普通话水平达标，完成学校语言文字规范化达标工作，在少数民族地区推广普通话，助力乡村振兴。
项目支出目标明细15万元：预计组织测试6000人次。2026年度，普通话水平测试项目根据6000人预算非税收入资金15万元。支出明细为：上缴省测试中心37500元，支付软件使用费21000元，支付测试员初评费24000、复审费20000元，支付考务费47500元。</t>
  </si>
  <si>
    <t>普通话测试人数</t>
  </si>
  <si>
    <t>6000</t>
  </si>
  <si>
    <t>实测试普通话人数</t>
  </si>
  <si>
    <t>普通话测试完成率</t>
  </si>
  <si>
    <t>通过实际测试后统计</t>
  </si>
  <si>
    <t>普通话测试取证率</t>
  </si>
  <si>
    <t>根据测试数据统计三级甲等以上考生比例</t>
  </si>
  <si>
    <t>全市教师普通话水平达标，持证上岗，学校语言文字规范化达标</t>
  </si>
  <si>
    <t>根据数据调查统计，参照云南省教育厅《云南省教育厅关于切实抓好教师普通话水平达标工作的通知》执行</t>
  </si>
  <si>
    <t>测试人员满意度</t>
  </si>
  <si>
    <t>通过实际测试后满意度问卷调查</t>
  </si>
  <si>
    <t>玉溪市体育馆作为我市一个重要室内场馆，承接了我市各体育协会、公司的各类体育赛事和活动。日常对外开放期间，辐射方圆1.5公里的各类参加体育锻炼的人群，接待了学生、老年人、上班族等各大群体的日常锻炼活动。为此，我单位在2026年度中开展的主要工作已强化我市群众体育的供给为主。为保障场馆的正常运转，落实群众体育设施提质增效，我单位对接各相关部门，对场馆进行一、服务提升（、氛围营造、消防维保、场馆公共责任险）；二、零星维护(电子屏、监控、灯光、水电）；三、日常零星耗材（场馆内疫情防控物资、卫生用品）；体育产业赛事引进。意在提供全名健身场地和服务的同时，提升服务品质，增加群众满意度，做好全民健身的基础工作。完成玉溪市教育体育局群众体育科和竞赛训练、青少年体育科、体育协会的各类体育赛事，日常对外开放，共计接待1.5万人次，开放时间330天，参加锻炼的群众满意度达到90%。</t>
  </si>
  <si>
    <t>全年开放天数</t>
  </si>
  <si>
    <t>330</t>
  </si>
  <si>
    <t>反映大型场馆全年开放的天数情况。</t>
  </si>
  <si>
    <t>大型场馆举办活动场次</t>
  </si>
  <si>
    <t>反映大型场馆举办活动的场次（演出、展览、体育赛事等）情况。</t>
  </si>
  <si>
    <t>反映场馆安全事故发生的次数情况。</t>
  </si>
  <si>
    <t>低收费免收费开放天数</t>
  </si>
  <si>
    <t>30000</t>
  </si>
  <si>
    <t>反映大型场馆低收费免收费接待的人数。</t>
  </si>
  <si>
    <t>接待对象的满意度</t>
  </si>
  <si>
    <t>反映场馆接待对象的满意程度。</t>
  </si>
  <si>
    <t>根据文件精神，年度目标为开展老年人培训活动5次，参加培训人数100人，培训参培率90%，老年人群体活动覆盖面80%，参加培训人员满意度达90%。此项目是连续性项目，举办培训目的就是不断提高加强老年人体育锻炼意识，提升老年人心理、身体、生活、生命质量的健康水平。</t>
  </si>
  <si>
    <t>老年人培训次数</t>
  </si>
  <si>
    <t>反映市老体协组织老年人培训次数</t>
  </si>
  <si>
    <t>培训参与人数</t>
  </si>
  <si>
    <t>反映参加市老体协组织培训的老年人人数</t>
  </si>
  <si>
    <t>培训参培率</t>
  </si>
  <si>
    <t>反映实际参加培训的参培率。参与与培训人员数/报名人员数*100%=培训参培率</t>
  </si>
  <si>
    <t>老年群体健康活动覆盖面</t>
  </si>
  <si>
    <t>反映老年人参加群体活动的覆盖面。参加群体活动的老年人数/老年人数*100%=老年群体健康活动覆盖面</t>
  </si>
  <si>
    <t>参与老年人满意度</t>
  </si>
  <si>
    <t>反映让参与的老年人做问卷调查，满意度高于参与老年人的90%</t>
  </si>
  <si>
    <t>以新时代、新理念、新举措开展工作，更好地学习领会总书记的系列重要讲话精神，积极创新，不断提高对老年人体育工作的认识，不断建设基层老年人体育场地设施建设，保障老年人丰富的老年生活。按期完成各县市区基层老年人场地设施建设，确保老年人体育场地正常使用。标准化建设老年中心8个场地，竣工验收合格率100%，计划完工率90%，老年人受益人群覆盖率90%。</t>
  </si>
  <si>
    <t>完工工程数量</t>
  </si>
  <si>
    <t>反映工程设计实现的功能数量或工程的相对独立单元的数量。</t>
  </si>
  <si>
    <t>反映工程按计划开工情况。
项目按计划开工率=实际开工项目个数/按计划应开工项目个数×100%。</t>
  </si>
  <si>
    <t>老年人受益人群覆盖率</t>
  </si>
  <si>
    <t>老年人满意度</t>
  </si>
  <si>
    <t>根据云办发【2014】34号、玉办发【2015】14号文件精神认真贯彻党的十九大精神，以新时代、新理念、新举措开展工作，更好地学习领会总书记的系列重要讲话精神，特别是对体育工作的重要论述，积极创新，不断提高对老年人体育工作的认识。坚持“党政主导、社会参与、全民关怀”的老龄工作方针，开展丰富多彩的老年体育活动，提高老年人生活质量和健康水平。开展老年人运动会是体现老年群体健康活动覆盖面取决于老年人活动否有全方位、多形式的方法、方式，吸引老年人走出家门，积极参与体育健身锻炼；此项目的连续性就是旨在每年举办多种多样的运动会，吸引越来越多不同层面的老年人加入体育锻炼的队伍。主要目标1、参与该项目的老年人人数不低于830人以上；2、全市老运会在8-10月之间完成；3、通过运动会的开展使得老年人群体健身活动覆盖率达到70%；4、通过运动会的开展使得老年人体育锻炼的参与度达到80%；5、通过运动会的开展使得参与运动会的老年人满意度达到90%。‘</t>
  </si>
  <si>
    <t>老年人参与人数</t>
  </si>
  <si>
    <t>反映老年人参与该项目人数</t>
  </si>
  <si>
    <t>举办月份</t>
  </si>
  <si>
    <t>反映该项目是否按期举办</t>
  </si>
  <si>
    <t>老年人群体健身活动覆盖率</t>
  </si>
  <si>
    <t>反映老年人参与项目健身活动人群</t>
  </si>
  <si>
    <t>提高老年人体育锻炼参与度</t>
  </si>
  <si>
    <t>反映老年人参与体育锻炼的指标数</t>
  </si>
  <si>
    <t>对参赛老年人运动员的问卷调查</t>
  </si>
  <si>
    <t>维持学校正常运转</t>
  </si>
  <si>
    <t>开展检查（核查）次数</t>
  </si>
  <si>
    <t>反映检查核查的次数情况。</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</si>
  <si>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</si>
  <si>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</si>
  <si>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</si>
  <si>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</si>
  <si>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维持学校稳定</t>
  </si>
  <si>
    <t>满意度</t>
  </si>
  <si>
    <t xml:space="preserve">根据《国务院关于进一步深化预算管理制度改革的意见》相关规定，取消《玉溪市市级非税收入预算管理办法》中有关非税收入项目核定支出安排的比例，部门取得的非税收入与其对应的支出不再挂钩，部门要结合收入情况统筹安排预算，成本性支出按照预算编审程序审核安排，不得无支出政策编制征收成本性支出。强化责任意识，把学校安全责任落到实处，抓到细微处，强化“三防”，严控严管，加强安全能力建设，加大对广大师生法律法规教育力度，做实校园周边乱象的整治等工作。做好卫生保洁及安保服务，改善学校教育教学环境，保障教育教学工作的开展。						
</t>
  </si>
  <si>
    <t>反映检查核查的次数情况。	"</t>
  </si>
  <si>
    <t>反映相关检查核查结果依法公开情况。
检查结果公开率</t>
  </si>
  <si>
    <t>反映学生满意度情况。</t>
  </si>
  <si>
    <t>预算06表</t>
  </si>
  <si>
    <t>2026年部门政府性基金预算支出预算表</t>
  </si>
  <si>
    <t>单位:元</t>
  </si>
  <si>
    <t>政府性基金预算支出</t>
  </si>
  <si>
    <t>城乡社区支出</t>
  </si>
  <si>
    <t>国有土地使用权出让收入安排的支出</t>
  </si>
  <si>
    <t>彩票公益金安排的支出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</si>
  <si>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</si>
  <si>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</si>
  <si>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</si>
  <si>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</si>
  <si>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</si>
  <si>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</si>
  <si>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</si>
  <si>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</si>
  <si>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</si>
  <si>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</si>
  <si>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</si>
  <si>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</si>
  <si>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保密柜购置</t>
  </si>
  <si>
    <t>组</t>
  </si>
  <si>
    <t>复印纸</t>
  </si>
  <si>
    <t>印刷服务</t>
  </si>
  <si>
    <t>公务用车保险费用</t>
  </si>
  <si>
    <t>公务用车维修和保养费</t>
  </si>
  <si>
    <t>公务用车燃油费</t>
  </si>
  <si>
    <t>车辆保险、维修</t>
  </si>
  <si>
    <t>公车保险</t>
  </si>
  <si>
    <t>公车燃油</t>
  </si>
  <si>
    <t>打印机</t>
  </si>
  <si>
    <t>台</t>
  </si>
  <si>
    <t>会议桌</t>
  </si>
  <si>
    <t>图书检测设备</t>
  </si>
  <si>
    <t>书标打印机</t>
  </si>
  <si>
    <t>公寓管理服务</t>
  </si>
  <si>
    <t>文件柜</t>
  </si>
  <si>
    <t>打复印一体机</t>
  </si>
  <si>
    <t>碎纸机</t>
  </si>
  <si>
    <t>笔记本电脑</t>
  </si>
  <si>
    <t>A4、A3纸</t>
  </si>
  <si>
    <t>箱</t>
  </si>
  <si>
    <t>办公椅</t>
  </si>
  <si>
    <t>把</t>
  </si>
  <si>
    <t>图书用设备</t>
  </si>
  <si>
    <t>台式计算机</t>
  </si>
  <si>
    <t>校本部大礼堂主席台会议桌</t>
  </si>
  <si>
    <t>张</t>
  </si>
  <si>
    <t>保安服务</t>
  </si>
  <si>
    <t>不间断电源</t>
  </si>
  <si>
    <t>网络交换机</t>
  </si>
  <si>
    <t>校本部大礼堂主席台会议椅子</t>
  </si>
  <si>
    <t>绿化、卫生保洁服务</t>
  </si>
  <si>
    <t>物业费</t>
  </si>
  <si>
    <t>A4、A3复印纸</t>
  </si>
  <si>
    <t>车辆维修和保养服务</t>
  </si>
  <si>
    <t>辆</t>
  </si>
  <si>
    <t>油料</t>
  </si>
  <si>
    <t>保险费</t>
  </si>
  <si>
    <t>采购公务用车运行维护相关服务</t>
  </si>
  <si>
    <t>采购台式电脑</t>
  </si>
  <si>
    <t>采购笔记本电脑</t>
  </si>
  <si>
    <t>采购打印纸</t>
  </si>
  <si>
    <t>采购打印机</t>
  </si>
  <si>
    <t>采购激光打印机</t>
  </si>
  <si>
    <t>采购电脑</t>
  </si>
  <si>
    <t>次/年</t>
  </si>
  <si>
    <t>安保服务费</t>
  </si>
  <si>
    <t>办公用纸</t>
  </si>
  <si>
    <t>打复印机</t>
  </si>
  <si>
    <t>物业管理服务</t>
  </si>
  <si>
    <t>安保服务</t>
  </si>
  <si>
    <t>打复印纸</t>
  </si>
  <si>
    <t>车辆维修保养及加油</t>
  </si>
  <si>
    <t>车辆保险</t>
  </si>
  <si>
    <t>食材采购</t>
  </si>
  <si>
    <t>车辆保险服务</t>
  </si>
  <si>
    <t>家具</t>
  </si>
  <si>
    <t>办公设备</t>
  </si>
  <si>
    <t>车辆维修保养及加油服务</t>
  </si>
  <si>
    <t>车辆加油充电费</t>
  </si>
  <si>
    <t>公车维修和保养费</t>
  </si>
  <si>
    <t>公车保险费</t>
  </si>
  <si>
    <t>打印纸</t>
  </si>
  <si>
    <t>多功能一体机</t>
  </si>
  <si>
    <t>音响设备</t>
  </si>
  <si>
    <t>基础软件</t>
  </si>
  <si>
    <t>台式电脑</t>
  </si>
  <si>
    <t>公务用车保险费</t>
  </si>
  <si>
    <t>公务用车加油、维修和保养</t>
  </si>
  <si>
    <t>伸缩门</t>
  </si>
  <si>
    <t>视频监控设备</t>
  </si>
  <si>
    <t>绿化保洁服务</t>
  </si>
  <si>
    <t>设施设备购置</t>
  </si>
  <si>
    <t>办公桌椅</t>
  </si>
  <si>
    <t>电脑</t>
  </si>
  <si>
    <t>编外人员工资</t>
  </si>
  <si>
    <t>幼儿食堂食材支出</t>
  </si>
  <si>
    <t>职工食堂食材支出</t>
  </si>
  <si>
    <t>物业管理</t>
  </si>
  <si>
    <t>预算08表</t>
  </si>
  <si>
    <t>2026年部门政府购买服务预算表</t>
  </si>
  <si>
    <t>政府购买服务项目</t>
  </si>
  <si>
    <t>政府购买服务目录</t>
  </si>
  <si>
    <t>B1102 物业管理服务</t>
  </si>
  <si>
    <t>B1104 印刷和出版服务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</si>
  <si>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</si>
  <si>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</si>
  <si>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</si>
  <si>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</si>
  <si>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</si>
  <si>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</si>
  <si>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</si>
  <si>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</si>
  <si>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</si>
  <si>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</si>
  <si>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</si>
  <si>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</si>
  <si>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</si>
  <si>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</si>
  <si>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</si>
  <si>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</si>
  <si>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</si>
  <si>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</si>
  <si>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</si>
  <si>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</si>
  <si>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</si>
  <si>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</si>
  <si>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</si>
  <si>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</si>
  <si>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</si>
  <si>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</si>
  <si>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家具和用品</t>
  </si>
  <si>
    <t>A05010504 保密柜</t>
  </si>
  <si>
    <t>保密柜</t>
  </si>
  <si>
    <t>设备</t>
  </si>
  <si>
    <t>A02021003 A4黑白打印机</t>
  </si>
  <si>
    <t>A02021301 碎纸机</t>
  </si>
  <si>
    <t>A02010105 台式计算机</t>
  </si>
  <si>
    <t>A02020400 多功能一体机</t>
  </si>
  <si>
    <t>A02010108 便携式计算机</t>
  </si>
  <si>
    <t>便携式计算机</t>
  </si>
  <si>
    <t>A02021099 其他打印机</t>
  </si>
  <si>
    <t>A02021007 条码打印机</t>
  </si>
  <si>
    <t>条码打印机</t>
  </si>
  <si>
    <t>A4黑白打印机</t>
  </si>
  <si>
    <t>A02010202 交换设备</t>
  </si>
  <si>
    <t>A02061504 不间断电源</t>
  </si>
  <si>
    <t>A05010303 会议椅</t>
  </si>
  <si>
    <t>会议椅</t>
  </si>
  <si>
    <t>A05010502 文件柜</t>
  </si>
  <si>
    <t>A05010201 办公桌</t>
  </si>
  <si>
    <t>办公桌</t>
  </si>
  <si>
    <t>A05010202 会议桌</t>
  </si>
  <si>
    <t>A05010301 办公椅</t>
  </si>
  <si>
    <t>A05010401 三人沙发</t>
  </si>
  <si>
    <t>沙发</t>
  </si>
  <si>
    <t xml:space="preserve"> 办公椅</t>
  </si>
  <si>
    <t>A02030701 两轮摩托车</t>
  </si>
  <si>
    <t>校园巡逻摩托车</t>
  </si>
  <si>
    <t>打复印机一体机</t>
  </si>
  <si>
    <t>A02091206 话筒设备</t>
  </si>
  <si>
    <t>话筒</t>
  </si>
  <si>
    <t>A05010304 教学、实验椅凳</t>
  </si>
  <si>
    <t>学生椅子</t>
  </si>
  <si>
    <t>A05010203 教学、实验用桌</t>
  </si>
  <si>
    <t>学生课桌</t>
  </si>
  <si>
    <t>A02021118 扫描仪</t>
  </si>
  <si>
    <t>扫描仪</t>
  </si>
  <si>
    <t>台式机</t>
  </si>
  <si>
    <t>图书和档案</t>
  </si>
  <si>
    <t>A04019900 其他图书</t>
  </si>
  <si>
    <t>图书</t>
  </si>
  <si>
    <t>A05010299 其他台、桌类</t>
  </si>
  <si>
    <t>讲桌</t>
  </si>
  <si>
    <t>屏风桌</t>
  </si>
  <si>
    <t>A02091107 视频监控设备</t>
  </si>
  <si>
    <t>视频监控</t>
  </si>
  <si>
    <t>A02059900 其他机械设备</t>
  </si>
  <si>
    <t>电动伸缩门</t>
  </si>
  <si>
    <t>预算11表</t>
  </si>
  <si>
    <t>2026年上级补助项目支出预算表</t>
  </si>
  <si>
    <t>上级补助</t>
  </si>
  <si>
    <t>预算12表</t>
  </si>
  <si>
    <t>2026年部门项目支出中期规划预算表</t>
  </si>
  <si>
    <t>项目级次</t>
  </si>
  <si>
    <t>2026年</t>
  </si>
  <si>
    <t>2027年</t>
  </si>
  <si>
    <t>2028年</t>
  </si>
  <si>
    <t>312 民生类</t>
  </si>
  <si>
    <t>本级</t>
  </si>
  <si>
    <t>322 民生类</t>
  </si>
  <si>
    <t>下级</t>
  </si>
  <si>
    <t>313 事业发展类</t>
  </si>
  <si>
    <t>323 事业发展类</t>
  </si>
  <si>
    <t>311 专项业务类</t>
  </si>
  <si>
    <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</si>
</sst>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9"/>
      <color rgb="FF000000"/>
      <name val="SimSun"/>
      <charset val="134"/>
    </font>
    <font>
      <sz val="9"/>
      <color theme="1"/>
      <name val="宋体"/>
      <charset val="134"/>
    </font>
    <font>
      <sz val="10"/>
      <color rgb="FF000000"/>
      <name val="SimSun"/>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4">
      <alignment horizontal="right" vertical="center"/>
    </xf>
    <xf numFmtId="49" fontId="11" fillId="0" borderId="4">
      <alignment horizontal="left" vertical="center" wrapText="1"/>
    </xf>
    <xf numFmtId="176" fontId="11" fillId="0" borderId="4">
      <alignment horizontal="right" vertical="center"/>
    </xf>
    <xf numFmtId="177" fontId="11" fillId="0" borderId="4">
      <alignment horizontal="right" vertical="center"/>
    </xf>
    <xf numFmtId="178" fontId="11" fillId="0" borderId="4">
      <alignment horizontal="right" vertical="center"/>
    </xf>
    <xf numFmtId="179" fontId="11" fillId="0" borderId="4">
      <alignment horizontal="right" vertical="center"/>
    </xf>
    <xf numFmtId="10" fontId="11" fillId="0" borderId="4">
      <alignment horizontal="right" vertical="center"/>
    </xf>
    <xf numFmtId="180" fontId="11" fillId="0" borderId="4">
      <alignment horizontal="right" vertical="center"/>
    </xf>
  </cellStyleXfs>
  <cellXfs count="177">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left" vertical="center"/>
      <protection locked="0"/>
    </xf>
    <xf numFmtId="49" fontId="5" fillId="0" borderId="4" xfId="50" applyNumberFormat="1" applyFont="1" applyBorder="1">
      <alignment horizontal="left" vertical="center" wrapText="1"/>
    </xf>
    <xf numFmtId="0" fontId="5" fillId="0" borderId="4" xfId="0" applyFont="1" applyBorder="1" applyAlignment="1" applyProtection="1">
      <alignment horizontal="left" vertical="center" wrapText="1" indent="2"/>
      <protection locked="0"/>
    </xf>
    <xf numFmtId="49" fontId="5" fillId="0" borderId="4" xfId="0" applyNumberFormat="1" applyFont="1" applyBorder="1" applyAlignment="1">
      <alignment horizontal="center" vertical="center" wrapText="1"/>
    </xf>
    <xf numFmtId="49" fontId="6" fillId="0" borderId="4" xfId="50" applyNumberFormat="1" applyFont="1" applyBorder="1">
      <alignment horizontal="left" vertical="center" wrapText="1"/>
    </xf>
    <xf numFmtId="0" fontId="1" fillId="0" borderId="0" xfId="0" applyFont="1" applyBorder="1" applyAlignment="1" applyProtection="1">
      <alignment horizontal="right" vertical="center"/>
      <protection locked="0"/>
    </xf>
    <xf numFmtId="0" fontId="4" fillId="0" borderId="0" xfId="0" applyFont="1" applyBorder="1" applyAlignment="1"/>
    <xf numFmtId="0" fontId="7" fillId="0" borderId="0" xfId="0" applyFont="1" applyBorder="1" applyAlignment="1" applyProtection="1">
      <alignment horizontal="right"/>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176" fontId="6" fillId="0" borderId="4" xfId="0" applyNumberFormat="1" applyFont="1" applyBorder="1" applyAlignment="1">
      <alignment horizontal="right" vertical="center"/>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lignment horizontal="right" vertical="center"/>
    </xf>
    <xf numFmtId="49" fontId="5"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6" fontId="6" fillId="0" borderId="4" xfId="0" applyNumberFormat="1" applyFont="1" applyBorder="1" applyAlignment="1">
      <alignment horizontal="right" vertical="center" wrapText="1"/>
    </xf>
    <xf numFmtId="0" fontId="3" fillId="0" borderId="7" xfId="0" applyFont="1" applyBorder="1" applyAlignment="1">
      <alignment horizontal="left" vertical="center"/>
    </xf>
    <xf numFmtId="0" fontId="5"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1" fillId="0" borderId="4" xfId="0" applyNumberFormat="1" applyFont="1" applyBorder="1" applyAlignment="1">
      <alignment horizontal="left" vertical="center" wrapText="1"/>
    </xf>
    <xf numFmtId="49" fontId="11" fillId="0" borderId="4" xfId="0" applyNumberFormat="1" applyFont="1" applyBorder="1" applyAlignment="1">
      <alignment horizontal="left" vertical="center" wrapText="1" indent="2"/>
    </xf>
    <xf numFmtId="49" fontId="11" fillId="0" borderId="4" xfId="0" applyNumberFormat="1" applyFont="1" applyBorder="1" applyAlignment="1">
      <alignment horizontal="center" vertical="center" wrapText="1"/>
    </xf>
    <xf numFmtId="180" fontId="11" fillId="0" borderId="4" xfId="0" applyNumberFormat="1" applyFont="1" applyBorder="1" applyAlignment="1">
      <alignment horizontal="right" vertical="center" wrapText="1"/>
    </xf>
    <xf numFmtId="176" fontId="11" fillId="0" borderId="4"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9" fillId="0" borderId="4" xfId="0" applyFont="1" applyBorder="1" applyAlignment="1">
      <alignment horizontal="center" vertical="center" wrapText="1"/>
    </xf>
    <xf numFmtId="0" fontId="3" fillId="0" borderId="4" xfId="0" applyFont="1" applyBorder="1" applyAlignment="1">
      <alignment vertical="center" wrapText="1"/>
    </xf>
    <xf numFmtId="49" fontId="6" fillId="0" borderId="4" xfId="50" applyNumberFormat="1" applyFont="1" applyBorder="1" applyAlignment="1">
      <alignment horizontal="left" vertical="center" wrapText="1" indent="1"/>
    </xf>
    <xf numFmtId="0" fontId="16" fillId="0" borderId="0"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9" fillId="0" borderId="8" xfId="0" applyFont="1" applyBorder="1" applyAlignment="1">
      <alignment horizontal="center" vertical="center" wrapText="1"/>
    </xf>
    <xf numFmtId="0" fontId="10" fillId="0" borderId="0" xfId="0" applyFont="1" applyBorder="1" applyAlignment="1">
      <alignment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8"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wrapText="1"/>
      <protection locked="0"/>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8" fillId="0" borderId="0" xfId="0" applyFont="1" applyBorder="1" applyAlignment="1" applyProtection="1">
      <alignment horizontal="right" vertical="center"/>
      <protection locked="0"/>
    </xf>
    <xf numFmtId="0" fontId="8"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18"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3" fillId="0" borderId="3" xfId="0" applyFont="1" applyBorder="1" applyAlignment="1">
      <alignment horizontal="left" vertical="center" wrapText="1" indent="2"/>
    </xf>
    <xf numFmtId="0" fontId="3"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4" xfId="0" applyNumberFormat="1" applyFont="1" applyBorder="1" applyAlignment="1">
      <alignment horizontal="right" vertical="center"/>
    </xf>
    <xf numFmtId="180" fontId="6" fillId="0" borderId="4" xfId="56" applyNumberFormat="1"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7" xfId="0" applyFont="1" applyBorder="1" applyAlignment="1">
      <alignment horizontal="center" vertical="center" wrapText="1"/>
    </xf>
    <xf numFmtId="0" fontId="19" fillId="0" borderId="0" xfId="0" applyFont="1" applyBorder="1" applyAlignment="1"/>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3" fillId="0" borderId="4" xfId="0" applyFont="1" applyBorder="1" applyAlignment="1">
      <alignment horizontal="left" vertical="center" wrapText="1" indent="2"/>
    </xf>
    <xf numFmtId="0" fontId="3" fillId="0" borderId="4" xfId="0" applyFont="1" applyBorder="1" applyAlignment="1">
      <alignment horizontal="left" vertical="center" wrapText="1" indent="4"/>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176" fontId="6" fillId="0" borderId="4" xfId="51" applyNumberFormat="1" applyFont="1" applyBorder="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right"/>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6" fillId="0" borderId="4" xfId="50" applyNumberFormat="1" applyFont="1" applyBorder="1" applyAlignment="1">
      <alignment horizontal="left" vertical="center" wrapText="1"/>
    </xf>
    <xf numFmtId="49" fontId="6" fillId="0" borderId="4" xfId="50" applyNumberFormat="1" applyFont="1" applyBorder="1" applyAlignment="1">
      <alignment horizontal="left" vertical="center" wrapText="1"/>
    </xf>
    <xf numFmtId="49" fontId="6" fillId="0" borderId="4" xfId="50" applyNumberFormat="1" applyFont="1" applyBorder="1" applyAlignment="1">
      <alignment horizontal="left" vertical="center" wrapText="1"/>
    </xf>
    <xf numFmtId="0" fontId="6" fillId="0" borderId="0" xfId="0" applyFont="1" applyBorder="1" applyAlignment="1">
      <alignment horizontal="left" vertical="center"/>
    </xf>
    <xf numFmtId="0" fontId="10" fillId="0" borderId="4" xfId="0" applyFont="1" applyBorder="1" applyAlignment="1">
      <alignment horizontal="center" vertical="center"/>
    </xf>
    <xf numFmtId="49" fontId="6" fillId="0" borderId="4" xfId="0" applyNumberFormat="1" applyFont="1" applyBorder="1" applyAlignment="1">
      <alignment horizontal="left" vertical="center" wrapText="1"/>
    </xf>
    <xf numFmtId="49" fontId="10" fillId="0" borderId="0" xfId="0" applyNumberFormat="1" applyFont="1" applyBorder="1" applyAlignment="1"/>
    <xf numFmtId="0" fontId="1" fillId="0" borderId="4" xfId="0" applyFont="1" applyBorder="1" applyAlignment="1">
      <alignment horizontal="center" vertical="center" wrapText="1"/>
    </xf>
    <xf numFmtId="0" fontId="10" fillId="0" borderId="0" xfId="0" applyFont="1" applyBorder="1">
      <alignment vertical="top"/>
    </xf>
    <xf numFmtId="49" fontId="11" fillId="0" borderId="4" xfId="50" applyNumberFormat="1" applyFont="1" applyBorder="1" applyAlignment="1">
      <alignment horizontal="right" vertical="center" wrapText="1"/>
    </xf>
    <xf numFmtId="49" fontId="12" fillId="0" borderId="4" xfId="50" applyNumberFormat="1" applyFont="1" applyBorder="1" applyAlignment="1">
      <alignment horizontal="center" vertical="center" wrapText="1"/>
    </xf>
    <xf numFmtId="49" fontId="11" fillId="0" borderId="4" xfId="50" applyNumberFormat="1" applyFont="1" applyBorder="1">
      <alignment horizontal="left" vertical="center" wrapText="1"/>
    </xf>
    <xf numFmtId="49" fontId="13" fillId="0" borderId="4"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176" fontId="11" fillId="0" borderId="4" xfId="50" applyNumberFormat="1" applyFont="1" applyBorder="1" applyAlignment="1">
      <alignment horizontal="right" vertical="center" wrapText="1"/>
    </xf>
    <xf numFmtId="49" fontId="11" fillId="0" borderId="4" xfId="50" applyNumberFormat="1" applyFont="1" applyBorder="1" applyAlignment="1">
      <alignment horizontal="left" vertical="center" wrapText="1" indent="2"/>
    </xf>
    <xf numFmtId="180" fontId="11" fillId="0" borderId="4" xfId="56" applyNumberFormat="1" applyFont="1" applyBorder="1" applyAlignment="1">
      <alignment horizontal="center" vertical="center" wrapText="1"/>
    </xf>
    <xf numFmtId="49" fontId="20" fillId="0" borderId="4" xfId="50" applyNumberFormat="1" applyFont="1" applyBorder="1" applyAlignment="1">
      <alignment horizontal="right" vertical="center" wrapText="1"/>
    </xf>
    <xf numFmtId="49" fontId="11" fillId="0" borderId="4" xfId="50" applyNumberFormat="1" applyFont="1" applyBorder="1" applyAlignment="1">
      <alignment horizontal="left" vertical="center" wrapText="1" indent="4"/>
    </xf>
    <xf numFmtId="49" fontId="11" fillId="0" borderId="10" xfId="50" applyNumberFormat="1" applyFont="1" applyBorder="1" applyAlignment="1">
      <alignment horizontal="right" vertical="center" wrapText="1"/>
    </xf>
    <xf numFmtId="49" fontId="21" fillId="0" borderId="4" xfId="0" applyNumberFormat="1" applyFont="1" applyBorder="1" applyAlignment="1">
      <alignment horizontal="right" vertical="center" wrapText="1"/>
    </xf>
    <xf numFmtId="49" fontId="12" fillId="0" borderId="4" xfId="0" applyNumberFormat="1" applyFont="1" applyBorder="1" applyAlignment="1">
      <alignment horizontal="center" vertical="center" wrapText="1"/>
    </xf>
    <xf numFmtId="49" fontId="21" fillId="0" borderId="4" xfId="50" applyNumberFormat="1" applyFont="1" applyBorder="1">
      <alignment horizontal="left" vertical="center" wrapText="1"/>
    </xf>
    <xf numFmtId="176" fontId="11" fillId="0" borderId="4" xfId="0" applyNumberFormat="1" applyFont="1" applyBorder="1" applyAlignment="1">
      <alignment horizontal="right" vertical="center"/>
    </xf>
    <xf numFmtId="176" fontId="21" fillId="0" borderId="4" xfId="0" applyNumberFormat="1" applyFont="1" applyBorder="1" applyAlignment="1">
      <alignment horizontal="left" vertical="center"/>
    </xf>
    <xf numFmtId="176" fontId="11" fillId="0" borderId="4" xfId="51" applyNumberFormat="1" applyFont="1" applyBorder="1">
      <alignment horizontal="right" vertical="center"/>
    </xf>
    <xf numFmtId="176" fontId="11" fillId="0" borderId="4" xfId="0" applyNumberFormat="1" applyFont="1" applyBorder="1" applyAlignment="1">
      <alignment horizontal="left" vertical="center"/>
    </xf>
    <xf numFmtId="49" fontId="21" fillId="0" borderId="4" xfId="0" applyNumberFormat="1" applyFont="1" applyBorder="1" applyAlignment="1">
      <alignment horizontal="center" vertical="center" wrapText="1"/>
    </xf>
    <xf numFmtId="176" fontId="11" fillId="0" borderId="4" xfId="0" applyNumberFormat="1" applyFont="1" applyFill="1" applyBorder="1" applyAlignment="1">
      <alignment horizontal="right" vertical="center" wrapText="1"/>
    </xf>
    <xf numFmtId="176" fontId="11" fillId="0" borderId="4" xfId="50" applyNumberFormat="1" applyFont="1" applyFill="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6" sqref="B6:B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6" t="s">
        <v>0</v>
      </c>
      <c r="B1" s="167"/>
      <c r="C1" s="167"/>
      <c r="D1" s="167"/>
    </row>
    <row r="2" ht="28.5" customHeight="1" spans="1:4">
      <c r="A2" s="168" t="s">
        <v>1</v>
      </c>
      <c r="B2" s="168"/>
      <c r="C2" s="168"/>
      <c r="D2" s="168"/>
    </row>
    <row r="3" ht="18.75" customHeight="1" spans="1:4">
      <c r="A3" s="158" t="str">
        <f>"单位名称："&amp;"玉溪市教育体育局"</f>
        <v>单位名称：玉溪市教育体育局</v>
      </c>
      <c r="B3" s="158"/>
      <c r="C3" s="158"/>
      <c r="D3" s="156" t="s">
        <v>2</v>
      </c>
    </row>
    <row r="4" ht="18.75" customHeight="1" spans="1:4">
      <c r="A4" s="159" t="s">
        <v>3</v>
      </c>
      <c r="B4" s="159"/>
      <c r="C4" s="159" t="s">
        <v>4</v>
      </c>
      <c r="D4" s="159"/>
    </row>
    <row r="5" ht="18.75" customHeight="1" spans="1:4">
      <c r="A5" s="159" t="s">
        <v>5</v>
      </c>
      <c r="B5" s="159" t="s">
        <v>6</v>
      </c>
      <c r="C5" s="159" t="s">
        <v>7</v>
      </c>
      <c r="D5" s="159" t="s">
        <v>6</v>
      </c>
    </row>
    <row r="6" ht="18.75" customHeight="1" spans="1:4">
      <c r="A6" s="158" t="s">
        <v>8</v>
      </c>
      <c r="B6" s="172">
        <v>697293431.36</v>
      </c>
      <c r="C6" s="173" t="str">
        <f>"一"&amp;"、"&amp;"一般公共服务支出"</f>
        <v>一、一般公共服务支出</v>
      </c>
      <c r="D6" s="172"/>
    </row>
    <row r="7" ht="18.75" customHeight="1" spans="1:4">
      <c r="A7" s="158" t="s">
        <v>9</v>
      </c>
      <c r="B7" s="172">
        <v>69584500</v>
      </c>
      <c r="C7" s="173" t="str">
        <f>"一"&amp;"、"&amp;"教育支出"</f>
        <v>一、教育支出</v>
      </c>
      <c r="D7" s="172">
        <v>963932557.65</v>
      </c>
    </row>
    <row r="8" ht="18.75" customHeight="1" spans="1:4">
      <c r="A8" s="158" t="s">
        <v>10</v>
      </c>
      <c r="B8" s="172"/>
      <c r="C8" s="173" t="str">
        <f>"三"&amp;"、"&amp;"科学技术支出"</f>
        <v>三、科学技术支出</v>
      </c>
      <c r="D8" s="172">
        <v>50932.45</v>
      </c>
    </row>
    <row r="9" ht="18.75" customHeight="1" spans="1:4">
      <c r="A9" s="158" t="s">
        <v>11</v>
      </c>
      <c r="B9" s="172">
        <v>188186881.01</v>
      </c>
      <c r="C9" s="173" t="str">
        <f>"二"&amp;"、"&amp;"文化旅游体育与传媒支出"</f>
        <v>二、文化旅游体育与传媒支出</v>
      </c>
      <c r="D9" s="172">
        <v>8107739.9</v>
      </c>
    </row>
    <row r="10" ht="18.75" customHeight="1" spans="1:4">
      <c r="A10" s="158" t="s">
        <v>12</v>
      </c>
      <c r="B10" s="172">
        <v>97945100</v>
      </c>
      <c r="C10" s="173" t="str">
        <f>"三"&amp;"、"&amp;"社会保障和就业支出"</f>
        <v>三、社会保障和就业支出</v>
      </c>
      <c r="D10" s="172">
        <v>100028435.58</v>
      </c>
    </row>
    <row r="11" ht="18.75" customHeight="1" spans="1:4">
      <c r="A11" s="158" t="s">
        <v>13</v>
      </c>
      <c r="B11" s="172"/>
      <c r="C11" s="173" t="str">
        <f>"四"&amp;"、"&amp;"卫生健康支出"</f>
        <v>四、卫生健康支出</v>
      </c>
      <c r="D11" s="172">
        <v>50982378.29</v>
      </c>
    </row>
    <row r="12" ht="18.75" customHeight="1" spans="1:4">
      <c r="A12" s="158" t="s">
        <v>14</v>
      </c>
      <c r="B12" s="172">
        <v>27000000</v>
      </c>
      <c r="C12" s="173" t="str">
        <f>"五"&amp;"、"&amp;"城乡社区支出"</f>
        <v>五、城乡社区支出</v>
      </c>
      <c r="D12" s="172">
        <v>28000000</v>
      </c>
    </row>
    <row r="13" ht="18.75" customHeight="1" spans="1:4">
      <c r="A13" s="158" t="s">
        <v>15</v>
      </c>
      <c r="B13" s="172"/>
      <c r="C13" s="173" t="str">
        <f>"六"&amp;"、"&amp;"商业服务业等支出"</f>
        <v>六、商业服务业等支出</v>
      </c>
      <c r="D13" s="172">
        <v>144000</v>
      </c>
    </row>
    <row r="14" ht="18.75" customHeight="1" spans="1:4">
      <c r="A14" s="158" t="s">
        <v>16</v>
      </c>
      <c r="B14" s="172"/>
      <c r="C14" s="173" t="str">
        <f>"七"&amp;"、"&amp;"住房保障支出"</f>
        <v>七、住房保障支出</v>
      </c>
      <c r="D14" s="172">
        <v>44776320</v>
      </c>
    </row>
    <row r="15" ht="18.75" customHeight="1" spans="1:4">
      <c r="A15" s="158" t="s">
        <v>17</v>
      </c>
      <c r="B15" s="172">
        <v>70945100</v>
      </c>
      <c r="C15" s="173" t="str">
        <f>"八"&amp;"、"&amp;"其他支出"</f>
        <v>八、其他支出</v>
      </c>
      <c r="D15" s="172">
        <v>54707979.22</v>
      </c>
    </row>
    <row r="16" ht="18.75" customHeight="1" spans="1:4">
      <c r="A16" s="158"/>
      <c r="B16" s="158"/>
      <c r="C16" s="173" t="str">
        <f>"九"&amp;"、"&amp;"转移性支出"</f>
        <v>九、转移性支出</v>
      </c>
      <c r="D16" s="172">
        <v>33890066</v>
      </c>
    </row>
    <row r="17" ht="18.75" customHeight="1" spans="1:4">
      <c r="A17" s="174" t="s">
        <v>18</v>
      </c>
      <c r="B17" s="172">
        <v>1053009912.37</v>
      </c>
      <c r="C17" s="174" t="s">
        <v>19</v>
      </c>
      <c r="D17" s="172">
        <v>1284620409.09</v>
      </c>
    </row>
    <row r="18" ht="18.75" customHeight="1" spans="1:4">
      <c r="A18" s="169" t="s">
        <v>20</v>
      </c>
      <c r="B18" s="158"/>
      <c r="C18" s="169" t="s">
        <v>21</v>
      </c>
      <c r="D18" s="158"/>
    </row>
    <row r="19" ht="18.75" customHeight="1" spans="1:4">
      <c r="A19" s="61" t="s">
        <v>22</v>
      </c>
      <c r="B19" s="172">
        <v>231610496.72</v>
      </c>
      <c r="C19" s="61" t="s">
        <v>22</v>
      </c>
      <c r="D19" s="172"/>
    </row>
    <row r="20" ht="18.75" customHeight="1" spans="1:4">
      <c r="A20" s="61" t="s">
        <v>23</v>
      </c>
      <c r="B20" s="172"/>
      <c r="C20" s="61" t="s">
        <v>23</v>
      </c>
      <c r="D20" s="172"/>
    </row>
    <row r="21" ht="18.75" customHeight="1" spans="1:4">
      <c r="A21" s="174" t="s">
        <v>24</v>
      </c>
      <c r="B21" s="172">
        <v>1284620409.09</v>
      </c>
      <c r="C21" s="174" t="s">
        <v>25</v>
      </c>
      <c r="D21" s="172">
        <v>1284620409.09</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27"/>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5"/>
      <c r="F1" s="143" t="s">
        <v>2541</v>
      </c>
    </row>
    <row r="2" ht="28.5" customHeight="1" spans="1:6">
      <c r="A2" s="33" t="s">
        <v>2542</v>
      </c>
      <c r="B2" s="33"/>
      <c r="C2" s="33"/>
      <c r="D2" s="33"/>
      <c r="E2" s="33"/>
      <c r="F2" s="33"/>
    </row>
    <row r="3" ht="15" customHeight="1" spans="1:6">
      <c r="A3" s="136" t="str">
        <f>"单位名称："&amp;"玉溪市教育体育局"</f>
        <v>单位名称：玉溪市教育体育局</v>
      </c>
      <c r="B3" s="137"/>
      <c r="C3" s="137"/>
      <c r="D3" s="76"/>
      <c r="E3" s="76"/>
      <c r="F3" s="144" t="s">
        <v>2543</v>
      </c>
    </row>
    <row r="4" ht="18.75" customHeight="1" spans="1:6">
      <c r="A4" s="35" t="s">
        <v>196</v>
      </c>
      <c r="B4" s="35" t="s">
        <v>96</v>
      </c>
      <c r="C4" s="35" t="s">
        <v>97</v>
      </c>
      <c r="D4" s="45" t="s">
        <v>2544</v>
      </c>
      <c r="E4" s="40"/>
      <c r="F4" s="40"/>
    </row>
    <row r="5" ht="30" customHeight="1" spans="1:6">
      <c r="A5" s="47"/>
      <c r="B5" s="47"/>
      <c r="C5" s="47"/>
      <c r="D5" s="45" t="s">
        <v>30</v>
      </c>
      <c r="E5" s="40" t="s">
        <v>100</v>
      </c>
      <c r="F5" s="40" t="s">
        <v>101</v>
      </c>
    </row>
    <row r="6" ht="16.5" customHeight="1" spans="1:6">
      <c r="A6" s="40">
        <v>1</v>
      </c>
      <c r="B6" s="40">
        <v>2</v>
      </c>
      <c r="C6" s="40">
        <v>3</v>
      </c>
      <c r="D6" s="40">
        <v>4</v>
      </c>
      <c r="E6" s="40">
        <v>5</v>
      </c>
      <c r="F6" s="40">
        <v>6</v>
      </c>
    </row>
    <row r="7" ht="20.25" customHeight="1" spans="1:6">
      <c r="A7" s="41" t="s">
        <v>64</v>
      </c>
      <c r="B7" s="41"/>
      <c r="C7" s="41"/>
      <c r="D7" s="27">
        <v>82707979.22</v>
      </c>
      <c r="E7" s="142"/>
      <c r="F7" s="142">
        <v>82707979.22</v>
      </c>
    </row>
    <row r="8" ht="20.25" customHeight="1" spans="1:6">
      <c r="A8" s="138" t="s">
        <v>64</v>
      </c>
      <c r="B8" s="41" t="s">
        <v>152</v>
      </c>
      <c r="C8" s="41" t="s">
        <v>2545</v>
      </c>
      <c r="D8" s="27">
        <v>28000000</v>
      </c>
      <c r="E8" s="142"/>
      <c r="F8" s="142">
        <v>28000000</v>
      </c>
    </row>
    <row r="9" ht="20.25" customHeight="1" spans="1:6">
      <c r="A9" s="138" t="s">
        <v>64</v>
      </c>
      <c r="B9" s="138" t="s">
        <v>153</v>
      </c>
      <c r="C9" s="138" t="s">
        <v>2546</v>
      </c>
      <c r="D9" s="27">
        <v>28000000</v>
      </c>
      <c r="E9" s="142"/>
      <c r="F9" s="142">
        <v>28000000</v>
      </c>
    </row>
    <row r="10" ht="20.25" customHeight="1" spans="1:6">
      <c r="A10" s="138" t="s">
        <v>64</v>
      </c>
      <c r="B10" s="139" t="s">
        <v>154</v>
      </c>
      <c r="C10" s="139" t="s">
        <v>668</v>
      </c>
      <c r="D10" s="27">
        <v>28000000</v>
      </c>
      <c r="E10" s="142"/>
      <c r="F10" s="142">
        <v>28000000</v>
      </c>
    </row>
    <row r="11" ht="20.25" customHeight="1" spans="1:6">
      <c r="A11" s="138" t="s">
        <v>64</v>
      </c>
      <c r="B11" s="41" t="s">
        <v>162</v>
      </c>
      <c r="C11" s="41" t="s">
        <v>106</v>
      </c>
      <c r="D11" s="27">
        <v>38858359.3</v>
      </c>
      <c r="E11" s="142"/>
      <c r="F11" s="142">
        <v>38858359.3</v>
      </c>
    </row>
    <row r="12" ht="20.25" customHeight="1" spans="1:6">
      <c r="A12" s="138" t="s">
        <v>64</v>
      </c>
      <c r="B12" s="138" t="s">
        <v>163</v>
      </c>
      <c r="C12" s="138" t="s">
        <v>2547</v>
      </c>
      <c r="D12" s="27">
        <v>38858359.3</v>
      </c>
      <c r="E12" s="142"/>
      <c r="F12" s="142">
        <v>38858359.3</v>
      </c>
    </row>
    <row r="13" ht="20.25" customHeight="1" spans="1:6">
      <c r="A13" s="138" t="s">
        <v>64</v>
      </c>
      <c r="B13" s="139" t="s">
        <v>164</v>
      </c>
      <c r="C13" s="139" t="s">
        <v>548</v>
      </c>
      <c r="D13" s="27">
        <v>38824985.3</v>
      </c>
      <c r="E13" s="142"/>
      <c r="F13" s="142">
        <v>38824985.3</v>
      </c>
    </row>
    <row r="14" ht="20.25" customHeight="1" spans="1:6">
      <c r="A14" s="138" t="s">
        <v>64</v>
      </c>
      <c r="B14" s="139" t="s">
        <v>166</v>
      </c>
      <c r="C14" s="139" t="s">
        <v>611</v>
      </c>
      <c r="D14" s="27">
        <v>33374</v>
      </c>
      <c r="E14" s="142"/>
      <c r="F14" s="142">
        <v>33374</v>
      </c>
    </row>
    <row r="15" ht="20.25" customHeight="1" spans="1:6">
      <c r="A15" s="138" t="s">
        <v>73</v>
      </c>
      <c r="B15" s="41" t="s">
        <v>162</v>
      </c>
      <c r="C15" s="41" t="s">
        <v>106</v>
      </c>
      <c r="D15" s="27">
        <v>11942607.93</v>
      </c>
      <c r="E15" s="142"/>
      <c r="F15" s="142">
        <v>11942607.93</v>
      </c>
    </row>
    <row r="16" ht="20.25" customHeight="1" spans="1:6">
      <c r="A16" s="138" t="s">
        <v>73</v>
      </c>
      <c r="B16" s="138" t="s">
        <v>163</v>
      </c>
      <c r="C16" s="138" t="s">
        <v>2547</v>
      </c>
      <c r="D16" s="27">
        <v>11942607.93</v>
      </c>
      <c r="E16" s="142"/>
      <c r="F16" s="142">
        <v>11942607.93</v>
      </c>
    </row>
    <row r="17" ht="20.25" customHeight="1" spans="1:6">
      <c r="A17" s="138" t="s">
        <v>73</v>
      </c>
      <c r="B17" s="139" t="s">
        <v>164</v>
      </c>
      <c r="C17" s="139" t="s">
        <v>548</v>
      </c>
      <c r="D17" s="27">
        <v>11942607.93</v>
      </c>
      <c r="E17" s="142"/>
      <c r="F17" s="142">
        <v>11942607.93</v>
      </c>
    </row>
    <row r="18" ht="20.25" customHeight="1" spans="1:6">
      <c r="A18" s="138" t="s">
        <v>81</v>
      </c>
      <c r="B18" s="41" t="s">
        <v>162</v>
      </c>
      <c r="C18" s="41" t="s">
        <v>106</v>
      </c>
      <c r="D18" s="27">
        <v>82311.99</v>
      </c>
      <c r="E18" s="142"/>
      <c r="F18" s="142">
        <v>82311.99</v>
      </c>
    </row>
    <row r="19" ht="20.25" customHeight="1" spans="1:6">
      <c r="A19" s="138" t="s">
        <v>81</v>
      </c>
      <c r="B19" s="138" t="s">
        <v>163</v>
      </c>
      <c r="C19" s="138" t="s">
        <v>2547</v>
      </c>
      <c r="D19" s="27">
        <v>82311.99</v>
      </c>
      <c r="E19" s="142"/>
      <c r="F19" s="142">
        <v>82311.99</v>
      </c>
    </row>
    <row r="20" ht="20.25" customHeight="1" spans="1:6">
      <c r="A20" s="138" t="s">
        <v>81</v>
      </c>
      <c r="B20" s="139" t="s">
        <v>165</v>
      </c>
      <c r="C20" s="139" t="s">
        <v>1041</v>
      </c>
      <c r="D20" s="27">
        <v>82311.99</v>
      </c>
      <c r="E20" s="142"/>
      <c r="F20" s="142">
        <v>82311.99</v>
      </c>
    </row>
    <row r="21" ht="20.25" customHeight="1" spans="1:6">
      <c r="A21" s="138" t="s">
        <v>93</v>
      </c>
      <c r="B21" s="41" t="s">
        <v>162</v>
      </c>
      <c r="C21" s="41" t="s">
        <v>106</v>
      </c>
      <c r="D21" s="27">
        <v>950200</v>
      </c>
      <c r="E21" s="142"/>
      <c r="F21" s="142">
        <v>950200</v>
      </c>
    </row>
    <row r="22" ht="20.25" customHeight="1" spans="1:6">
      <c r="A22" s="138" t="s">
        <v>93</v>
      </c>
      <c r="B22" s="138" t="s">
        <v>163</v>
      </c>
      <c r="C22" s="138" t="s">
        <v>2547</v>
      </c>
      <c r="D22" s="27">
        <v>950200</v>
      </c>
      <c r="E22" s="142"/>
      <c r="F22" s="142">
        <v>950200</v>
      </c>
    </row>
    <row r="23" ht="20.25" customHeight="1" spans="1:6">
      <c r="A23" s="138" t="s">
        <v>93</v>
      </c>
      <c r="B23" s="139" t="s">
        <v>164</v>
      </c>
      <c r="C23" s="139" t="s">
        <v>548</v>
      </c>
      <c r="D23" s="27">
        <v>950200</v>
      </c>
      <c r="E23" s="142"/>
      <c r="F23" s="142">
        <v>950200</v>
      </c>
    </row>
    <row r="24" ht="20.25" customHeight="1" spans="1:6">
      <c r="A24" s="138" t="s">
        <v>91</v>
      </c>
      <c r="B24" s="41" t="s">
        <v>162</v>
      </c>
      <c r="C24" s="41" t="s">
        <v>106</v>
      </c>
      <c r="D24" s="27">
        <v>2874500</v>
      </c>
      <c r="E24" s="142"/>
      <c r="F24" s="142">
        <v>2874500</v>
      </c>
    </row>
    <row r="25" ht="20.25" customHeight="1" spans="1:6">
      <c r="A25" s="138" t="s">
        <v>91</v>
      </c>
      <c r="B25" s="138" t="s">
        <v>163</v>
      </c>
      <c r="C25" s="138" t="s">
        <v>2547</v>
      </c>
      <c r="D25" s="27">
        <v>2874500</v>
      </c>
      <c r="E25" s="142"/>
      <c r="F25" s="142">
        <v>2874500</v>
      </c>
    </row>
    <row r="26" ht="20.25" customHeight="1" spans="1:6">
      <c r="A26" s="138" t="s">
        <v>91</v>
      </c>
      <c r="B26" s="139" t="s">
        <v>164</v>
      </c>
      <c r="C26" s="139" t="s">
        <v>548</v>
      </c>
      <c r="D26" s="27">
        <v>2874500</v>
      </c>
      <c r="E26" s="142"/>
      <c r="F26" s="142">
        <v>2874500</v>
      </c>
    </row>
    <row r="27" ht="17.25" customHeight="1" spans="1:6">
      <c r="A27" s="140" t="s">
        <v>1122</v>
      </c>
      <c r="B27" s="141"/>
      <c r="C27" s="141" t="s">
        <v>1122</v>
      </c>
      <c r="D27" s="142">
        <v>82707979.22</v>
      </c>
      <c r="E27" s="142"/>
      <c r="F27" s="142">
        <v>82707979.22</v>
      </c>
    </row>
  </sheetData>
  <mergeCells count="7">
    <mergeCell ref="A2:F2"/>
    <mergeCell ref="A3:E3"/>
    <mergeCell ref="D4:F4"/>
    <mergeCell ref="A27:C27"/>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1"/>
  <sheetViews>
    <sheetView showZeros="0" topLeftCell="A30" workbookViewId="0">
      <selection activeCell="G35" sqref="G11:G25 G35:G109"/>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2548</v>
      </c>
      <c r="B1" s="31"/>
      <c r="C1" s="31"/>
      <c r="D1" s="31"/>
      <c r="E1" s="31"/>
      <c r="F1" s="31"/>
      <c r="G1" s="31"/>
      <c r="H1" s="31"/>
      <c r="I1" s="31"/>
      <c r="J1" s="31"/>
      <c r="K1" s="31"/>
      <c r="L1" s="31"/>
      <c r="M1" s="31"/>
      <c r="N1" s="31"/>
      <c r="O1" s="50"/>
      <c r="P1" s="50"/>
      <c r="Q1" s="31"/>
    </row>
    <row r="2" ht="27.75" customHeight="1" spans="1:17">
      <c r="A2" s="74" t="s">
        <v>2549</v>
      </c>
      <c r="B2" s="33"/>
      <c r="C2" s="33"/>
      <c r="D2" s="33"/>
      <c r="E2" s="33"/>
      <c r="F2" s="33"/>
      <c r="G2" s="33"/>
      <c r="H2" s="33"/>
      <c r="I2" s="33"/>
      <c r="J2" s="33"/>
      <c r="K2" s="103"/>
      <c r="L2" s="33"/>
      <c r="M2" s="33"/>
      <c r="N2" s="33"/>
      <c r="O2" s="103"/>
      <c r="P2" s="103"/>
      <c r="Q2" s="33"/>
    </row>
    <row r="3" ht="18.75" customHeight="1" spans="1:17">
      <c r="A3" s="113" t="str">
        <f>"单位名称："&amp;"玉溪市教育体育局"</f>
        <v>单位名称：玉溪市教育体育局</v>
      </c>
      <c r="B3" s="20"/>
      <c r="C3" s="20"/>
      <c r="D3" s="20"/>
      <c r="E3" s="20"/>
      <c r="F3" s="20"/>
      <c r="G3" s="20"/>
      <c r="H3" s="20"/>
      <c r="I3" s="20"/>
      <c r="J3" s="20"/>
      <c r="O3" s="80"/>
      <c r="P3" s="80"/>
      <c r="Q3" s="133" t="s">
        <v>2</v>
      </c>
    </row>
    <row r="4" ht="15.75" customHeight="1" spans="1:17">
      <c r="A4" s="35" t="s">
        <v>2550</v>
      </c>
      <c r="B4" s="114" t="s">
        <v>2551</v>
      </c>
      <c r="C4" s="114" t="s">
        <v>2552</v>
      </c>
      <c r="D4" s="114" t="s">
        <v>2553</v>
      </c>
      <c r="E4" s="114" t="s">
        <v>2554</v>
      </c>
      <c r="F4" s="114" t="s">
        <v>2555</v>
      </c>
      <c r="G4" s="120" t="s">
        <v>203</v>
      </c>
      <c r="H4" s="120"/>
      <c r="I4" s="120"/>
      <c r="J4" s="120"/>
      <c r="K4" s="125"/>
      <c r="L4" s="120"/>
      <c r="M4" s="120"/>
      <c r="N4" s="120"/>
      <c r="O4" s="129"/>
      <c r="P4" s="125"/>
      <c r="Q4" s="134"/>
    </row>
    <row r="5" ht="17.25" customHeight="1" spans="1:17">
      <c r="A5" s="37"/>
      <c r="B5" s="115"/>
      <c r="C5" s="115"/>
      <c r="D5" s="115"/>
      <c r="E5" s="115"/>
      <c r="F5" s="115"/>
      <c r="G5" s="115" t="s">
        <v>30</v>
      </c>
      <c r="H5" s="115" t="s">
        <v>33</v>
      </c>
      <c r="I5" s="115" t="s">
        <v>2556</v>
      </c>
      <c r="J5" s="115" t="s">
        <v>2557</v>
      </c>
      <c r="K5" s="126" t="s">
        <v>2558</v>
      </c>
      <c r="L5" s="127" t="s">
        <v>2559</v>
      </c>
      <c r="M5" s="127"/>
      <c r="N5" s="127"/>
      <c r="O5" s="130"/>
      <c r="P5" s="131"/>
      <c r="Q5" s="116"/>
    </row>
    <row r="6" ht="54" customHeight="1" spans="1:17">
      <c r="A6" s="39"/>
      <c r="B6" s="116"/>
      <c r="C6" s="116"/>
      <c r="D6" s="116"/>
      <c r="E6" s="116"/>
      <c r="F6" s="116"/>
      <c r="G6" s="116"/>
      <c r="H6" s="116" t="s">
        <v>32</v>
      </c>
      <c r="I6" s="116"/>
      <c r="J6" s="116"/>
      <c r="K6" s="128"/>
      <c r="L6" s="116" t="s">
        <v>32</v>
      </c>
      <c r="M6" s="116" t="s">
        <v>39</v>
      </c>
      <c r="N6" s="116" t="s">
        <v>210</v>
      </c>
      <c r="O6" s="132" t="s">
        <v>41</v>
      </c>
      <c r="P6" s="128" t="s">
        <v>42</v>
      </c>
      <c r="Q6" s="116" t="s">
        <v>43</v>
      </c>
    </row>
    <row r="7" ht="15" customHeight="1" spans="1:17">
      <c r="A7" s="47">
        <v>1</v>
      </c>
      <c r="B7" s="117">
        <v>2</v>
      </c>
      <c r="C7" s="117">
        <v>3</v>
      </c>
      <c r="D7" s="117">
        <v>4</v>
      </c>
      <c r="E7" s="117">
        <v>5</v>
      </c>
      <c r="F7" s="117">
        <v>6</v>
      </c>
      <c r="G7" s="121">
        <v>7</v>
      </c>
      <c r="H7" s="121">
        <v>8</v>
      </c>
      <c r="I7" s="121">
        <v>9</v>
      </c>
      <c r="J7" s="121">
        <v>10</v>
      </c>
      <c r="K7" s="121">
        <v>11</v>
      </c>
      <c r="L7" s="121">
        <v>12</v>
      </c>
      <c r="M7" s="121">
        <v>13</v>
      </c>
      <c r="N7" s="121">
        <v>14</v>
      </c>
      <c r="O7" s="121">
        <v>15</v>
      </c>
      <c r="P7" s="121">
        <v>16</v>
      </c>
      <c r="Q7" s="121">
        <v>17</v>
      </c>
    </row>
    <row r="8" ht="21" customHeight="1" spans="1:17">
      <c r="A8" s="91" t="s">
        <v>64</v>
      </c>
      <c r="B8" s="92"/>
      <c r="C8" s="92"/>
      <c r="D8" s="92"/>
      <c r="E8" s="122"/>
      <c r="F8" s="123">
        <v>9839062.68</v>
      </c>
      <c r="G8" s="48">
        <v>21738706.68</v>
      </c>
      <c r="H8" s="48">
        <v>15631325.6</v>
      </c>
      <c r="I8" s="48"/>
      <c r="J8" s="48"/>
      <c r="K8" s="48">
        <v>2547581.08</v>
      </c>
      <c r="L8" s="48">
        <v>3559800</v>
      </c>
      <c r="M8" s="48"/>
      <c r="N8" s="48"/>
      <c r="O8" s="48"/>
      <c r="P8" s="48"/>
      <c r="Q8" s="48">
        <v>3559800</v>
      </c>
    </row>
    <row r="9" ht="21" customHeight="1" spans="1:17">
      <c r="A9" s="118" t="s">
        <v>64</v>
      </c>
      <c r="B9" s="92"/>
      <c r="C9" s="92"/>
      <c r="D9" s="119"/>
      <c r="E9" s="124"/>
      <c r="F9" s="123">
        <v>411800</v>
      </c>
      <c r="G9" s="48">
        <v>430800</v>
      </c>
      <c r="H9" s="48">
        <v>430800</v>
      </c>
      <c r="I9" s="48"/>
      <c r="J9" s="48"/>
      <c r="K9" s="48"/>
      <c r="L9" s="48"/>
      <c r="M9" s="48"/>
      <c r="N9" s="48"/>
      <c r="O9" s="48"/>
      <c r="P9" s="48"/>
      <c r="Q9" s="48"/>
    </row>
    <row r="10" ht="21" customHeight="1" spans="1:17">
      <c r="A10" s="91" t="str">
        <f>"      "&amp;"一般公用经费"</f>
        <v>      一般公用经费</v>
      </c>
      <c r="B10" s="92" t="s">
        <v>2560</v>
      </c>
      <c r="C10" s="92" t="str">
        <f>"A05010500"&amp;"  "&amp;"柜类"</f>
        <v>A05010500  柜类</v>
      </c>
      <c r="D10" s="119" t="s">
        <v>2561</v>
      </c>
      <c r="E10" s="124">
        <v>2</v>
      </c>
      <c r="F10" s="27">
        <v>7000</v>
      </c>
      <c r="G10" s="48">
        <v>7000</v>
      </c>
      <c r="H10" s="48">
        <v>7000</v>
      </c>
      <c r="I10" s="48"/>
      <c r="J10" s="48"/>
      <c r="K10" s="48"/>
      <c r="L10" s="48"/>
      <c r="M10" s="48"/>
      <c r="N10" s="48"/>
      <c r="O10" s="48"/>
      <c r="P10" s="48"/>
      <c r="Q10" s="48"/>
    </row>
    <row r="11" ht="21" customHeight="1" spans="1:17">
      <c r="A11" s="91" t="str">
        <f>"      "&amp;"物业管理费"</f>
        <v>      物业管理费</v>
      </c>
      <c r="B11" s="92" t="s">
        <v>312</v>
      </c>
      <c r="C11" s="92" t="str">
        <f>"C21040001"&amp;"  "&amp;"物业管理服务"</f>
        <v>C21040001  物业管理服务</v>
      </c>
      <c r="D11" s="119" t="s">
        <v>1429</v>
      </c>
      <c r="E11" s="124">
        <v>1</v>
      </c>
      <c r="F11" s="27">
        <v>327600</v>
      </c>
      <c r="G11" s="48">
        <v>327600</v>
      </c>
      <c r="H11" s="48">
        <v>327600</v>
      </c>
      <c r="I11" s="48"/>
      <c r="J11" s="48"/>
      <c r="K11" s="48"/>
      <c r="L11" s="48"/>
      <c r="M11" s="48"/>
      <c r="N11" s="48"/>
      <c r="O11" s="48"/>
      <c r="P11" s="48"/>
      <c r="Q11" s="48"/>
    </row>
    <row r="12" ht="21" customHeight="1" spans="1:17">
      <c r="A12" s="91" t="str">
        <f>"      "&amp;"工作业务经费"</f>
        <v>      工作业务经费</v>
      </c>
      <c r="B12" s="92" t="s">
        <v>2562</v>
      </c>
      <c r="C12" s="92" t="str">
        <f>"A05040101"&amp;"  "&amp;"复印纸"</f>
        <v>A05040101  复印纸</v>
      </c>
      <c r="D12" s="119" t="s">
        <v>2428</v>
      </c>
      <c r="E12" s="124">
        <v>1</v>
      </c>
      <c r="F12" s="27">
        <v>30000</v>
      </c>
      <c r="G12" s="48">
        <v>30000</v>
      </c>
      <c r="H12" s="48">
        <v>30000</v>
      </c>
      <c r="I12" s="48"/>
      <c r="J12" s="48"/>
      <c r="K12" s="48"/>
      <c r="L12" s="48"/>
      <c r="M12" s="48"/>
      <c r="N12" s="48"/>
      <c r="O12" s="48"/>
      <c r="P12" s="48"/>
      <c r="Q12" s="48"/>
    </row>
    <row r="13" ht="21" customHeight="1" spans="1:17">
      <c r="A13" s="91" t="str">
        <f>"      "&amp;"工作业务经费"</f>
        <v>      工作业务经费</v>
      </c>
      <c r="B13" s="92" t="s">
        <v>2563</v>
      </c>
      <c r="C13" s="92" t="str">
        <f>"C23090100"&amp;"  "&amp;"印刷服务"</f>
        <v>C23090100  印刷服务</v>
      </c>
      <c r="D13" s="119" t="s">
        <v>2428</v>
      </c>
      <c r="E13" s="124">
        <v>1</v>
      </c>
      <c r="F13" s="27">
        <v>40000</v>
      </c>
      <c r="G13" s="48">
        <v>40000</v>
      </c>
      <c r="H13" s="48">
        <v>40000</v>
      </c>
      <c r="I13" s="48"/>
      <c r="J13" s="48"/>
      <c r="K13" s="48"/>
      <c r="L13" s="48"/>
      <c r="M13" s="48"/>
      <c r="N13" s="48"/>
      <c r="O13" s="48"/>
      <c r="P13" s="48"/>
      <c r="Q13" s="48"/>
    </row>
    <row r="14" ht="21" customHeight="1" spans="1:17">
      <c r="A14" s="91" t="str">
        <f>"      "&amp;"公车购置及运维费"</f>
        <v>      公车购置及运维费</v>
      </c>
      <c r="B14" s="92" t="s">
        <v>2564</v>
      </c>
      <c r="C14" s="92" t="str">
        <f>"C1804010201"&amp;"  "&amp;"机动车保险服务"</f>
        <v>C1804010201  机动车保险服务</v>
      </c>
      <c r="D14" s="119" t="s">
        <v>1429</v>
      </c>
      <c r="E14" s="124">
        <v>1</v>
      </c>
      <c r="F14" s="27"/>
      <c r="G14" s="48">
        <v>9000</v>
      </c>
      <c r="H14" s="48">
        <v>9000</v>
      </c>
      <c r="I14" s="48"/>
      <c r="J14" s="48"/>
      <c r="K14" s="48"/>
      <c r="L14" s="48"/>
      <c r="M14" s="48"/>
      <c r="N14" s="48"/>
      <c r="O14" s="48"/>
      <c r="P14" s="48"/>
      <c r="Q14" s="48"/>
    </row>
    <row r="15" ht="21" customHeight="1" spans="1:17">
      <c r="A15" s="91" t="str">
        <f>"      "&amp;"公车购置及运维费"</f>
        <v>      公车购置及运维费</v>
      </c>
      <c r="B15" s="92" t="s">
        <v>2565</v>
      </c>
      <c r="C15" s="92" t="str">
        <f>"C23120301"&amp;"  "&amp;"车辆维修和保养服务"</f>
        <v>C23120301  车辆维修和保养服务</v>
      </c>
      <c r="D15" s="119" t="s">
        <v>1429</v>
      </c>
      <c r="E15" s="124">
        <v>1</v>
      </c>
      <c r="F15" s="27">
        <v>7200</v>
      </c>
      <c r="G15" s="48">
        <v>7200</v>
      </c>
      <c r="H15" s="48">
        <v>7200</v>
      </c>
      <c r="I15" s="48"/>
      <c r="J15" s="48"/>
      <c r="K15" s="48"/>
      <c r="L15" s="48"/>
      <c r="M15" s="48"/>
      <c r="N15" s="48"/>
      <c r="O15" s="48"/>
      <c r="P15" s="48"/>
      <c r="Q15" s="48"/>
    </row>
    <row r="16" ht="21" customHeight="1" spans="1:17">
      <c r="A16" s="91" t="str">
        <f>"      "&amp;"公车购置及运维费"</f>
        <v>      公车购置及运维费</v>
      </c>
      <c r="B16" s="92" t="s">
        <v>2566</v>
      </c>
      <c r="C16" s="92" t="str">
        <f>"A07070101"&amp;"  "&amp;"汽油"</f>
        <v>A07070101  汽油</v>
      </c>
      <c r="D16" s="119" t="s">
        <v>1429</v>
      </c>
      <c r="E16" s="124">
        <v>1</v>
      </c>
      <c r="F16" s="27"/>
      <c r="G16" s="48">
        <v>10000</v>
      </c>
      <c r="H16" s="48">
        <v>10000</v>
      </c>
      <c r="I16" s="48"/>
      <c r="J16" s="48"/>
      <c r="K16" s="48"/>
      <c r="L16" s="48"/>
      <c r="M16" s="48"/>
      <c r="N16" s="48"/>
      <c r="O16" s="48"/>
      <c r="P16" s="48"/>
      <c r="Q16" s="48"/>
    </row>
    <row r="17" ht="21" customHeight="1" spans="1:17">
      <c r="A17" s="118" t="s">
        <v>89</v>
      </c>
      <c r="B17" s="18"/>
      <c r="C17" s="18"/>
      <c r="D17" s="18"/>
      <c r="E17" s="18"/>
      <c r="F17" s="123">
        <v>3276400</v>
      </c>
      <c r="G17" s="48">
        <v>3276400</v>
      </c>
      <c r="H17" s="48">
        <v>3276400</v>
      </c>
      <c r="I17" s="48"/>
      <c r="J17" s="48"/>
      <c r="K17" s="48"/>
      <c r="L17" s="48"/>
      <c r="M17" s="48"/>
      <c r="N17" s="48"/>
      <c r="O17" s="48"/>
      <c r="P17" s="48"/>
      <c r="Q17" s="48"/>
    </row>
    <row r="18" ht="21" customHeight="1" spans="1:17">
      <c r="A18" s="91" t="str">
        <f>"      "&amp;"公车购置及运维费"</f>
        <v>      公车购置及运维费</v>
      </c>
      <c r="B18" s="92" t="s">
        <v>2567</v>
      </c>
      <c r="C18" s="92" t="str">
        <f>"C23120301"&amp;"  "&amp;"车辆维修和保养服务"</f>
        <v>C23120301  车辆维修和保养服务</v>
      </c>
      <c r="D18" s="119" t="s">
        <v>2428</v>
      </c>
      <c r="E18" s="124">
        <v>1</v>
      </c>
      <c r="F18" s="27">
        <v>100000</v>
      </c>
      <c r="G18" s="48">
        <v>100000</v>
      </c>
      <c r="H18" s="48">
        <v>100000</v>
      </c>
      <c r="I18" s="48"/>
      <c r="J18" s="48"/>
      <c r="K18" s="48"/>
      <c r="L18" s="48"/>
      <c r="M18" s="48"/>
      <c r="N18" s="48"/>
      <c r="O18" s="48"/>
      <c r="P18" s="48"/>
      <c r="Q18" s="48"/>
    </row>
    <row r="19" ht="21" customHeight="1" spans="1:17">
      <c r="A19" s="91" t="str">
        <f>"      "&amp;"公车购置及运维费"</f>
        <v>      公车购置及运维费</v>
      </c>
      <c r="B19" s="92" t="s">
        <v>2568</v>
      </c>
      <c r="C19" s="92" t="str">
        <f>"C1804010201"&amp;"  "&amp;"机动车保险服务"</f>
        <v>C1804010201  机动车保险服务</v>
      </c>
      <c r="D19" s="119" t="s">
        <v>2013</v>
      </c>
      <c r="E19" s="124">
        <v>1</v>
      </c>
      <c r="F19" s="27">
        <v>90000</v>
      </c>
      <c r="G19" s="48">
        <v>90000</v>
      </c>
      <c r="H19" s="48">
        <v>90000</v>
      </c>
      <c r="I19" s="48"/>
      <c r="J19" s="48"/>
      <c r="K19" s="48"/>
      <c r="L19" s="48"/>
      <c r="M19" s="48"/>
      <c r="N19" s="48"/>
      <c r="O19" s="48"/>
      <c r="P19" s="48"/>
      <c r="Q19" s="48"/>
    </row>
    <row r="20" ht="21" customHeight="1" spans="1:17">
      <c r="A20" s="91" t="str">
        <f>"      "&amp;"公车购置及运维费"</f>
        <v>      公车购置及运维费</v>
      </c>
      <c r="B20" s="92" t="s">
        <v>2569</v>
      </c>
      <c r="C20" s="92" t="str">
        <f>"C23120300"&amp;"  "&amp;"车辆维修和保养服务"</f>
        <v>C23120300  车辆维修和保养服务</v>
      </c>
      <c r="D20" s="119" t="s">
        <v>2428</v>
      </c>
      <c r="E20" s="124">
        <v>1</v>
      </c>
      <c r="F20" s="27">
        <v>150000</v>
      </c>
      <c r="G20" s="48">
        <v>150000</v>
      </c>
      <c r="H20" s="48">
        <v>150000</v>
      </c>
      <c r="I20" s="48"/>
      <c r="J20" s="48"/>
      <c r="K20" s="48"/>
      <c r="L20" s="48"/>
      <c r="M20" s="48"/>
      <c r="N20" s="48"/>
      <c r="O20" s="48"/>
      <c r="P20" s="48"/>
      <c r="Q20" s="48"/>
    </row>
    <row r="21" ht="21" customHeight="1" spans="1:17">
      <c r="A21" s="91" t="str">
        <f t="shared" ref="A21:A39" si="0">"      "&amp;"一般公用经费"</f>
        <v>      一般公用经费</v>
      </c>
      <c r="B21" s="92" t="s">
        <v>2570</v>
      </c>
      <c r="C21" s="92" t="str">
        <f>"A02021003"&amp;"  "&amp;"A4黑白打印机"</f>
        <v>A02021003  A4黑白打印机</v>
      </c>
      <c r="D21" s="119" t="s">
        <v>2571</v>
      </c>
      <c r="E21" s="124">
        <v>5</v>
      </c>
      <c r="F21" s="27">
        <v>7500</v>
      </c>
      <c r="G21" s="48">
        <v>7500</v>
      </c>
      <c r="H21" s="48">
        <v>7500</v>
      </c>
      <c r="I21" s="48"/>
      <c r="J21" s="48"/>
      <c r="K21" s="48"/>
      <c r="L21" s="48"/>
      <c r="M21" s="48"/>
      <c r="N21" s="48"/>
      <c r="O21" s="48"/>
      <c r="P21" s="48"/>
      <c r="Q21" s="48"/>
    </row>
    <row r="22" ht="21" customHeight="1" spans="1:17">
      <c r="A22" s="91" t="str">
        <f t="shared" si="0"/>
        <v>      一般公用经费</v>
      </c>
      <c r="B22" s="92" t="s">
        <v>2572</v>
      </c>
      <c r="C22" s="92" t="str">
        <f>"A05010202"&amp;"  "&amp;"会议桌"</f>
        <v>A05010202  会议桌</v>
      </c>
      <c r="D22" s="119" t="s">
        <v>1204</v>
      </c>
      <c r="E22" s="124">
        <v>2</v>
      </c>
      <c r="F22" s="27">
        <v>3000</v>
      </c>
      <c r="G22" s="48">
        <v>3000</v>
      </c>
      <c r="H22" s="48">
        <v>3000</v>
      </c>
      <c r="I22" s="48"/>
      <c r="J22" s="48"/>
      <c r="K22" s="48"/>
      <c r="L22" s="48"/>
      <c r="M22" s="48"/>
      <c r="N22" s="48"/>
      <c r="O22" s="48"/>
      <c r="P22" s="48"/>
      <c r="Q22" s="48"/>
    </row>
    <row r="23" ht="21" customHeight="1" spans="1:17">
      <c r="A23" s="91" t="str">
        <f t="shared" si="0"/>
        <v>      一般公用经费</v>
      </c>
      <c r="B23" s="92" t="s">
        <v>2573</v>
      </c>
      <c r="C23" s="92" t="str">
        <f>"A02049900"&amp;"  "&amp;"其他图书档案设备"</f>
        <v>A02049900  其他图书档案设备</v>
      </c>
      <c r="D23" s="119" t="s">
        <v>2571</v>
      </c>
      <c r="E23" s="124">
        <v>1</v>
      </c>
      <c r="F23" s="27">
        <v>800</v>
      </c>
      <c r="G23" s="48">
        <v>800</v>
      </c>
      <c r="H23" s="48">
        <v>800</v>
      </c>
      <c r="I23" s="48"/>
      <c r="J23" s="48"/>
      <c r="K23" s="48"/>
      <c r="L23" s="48"/>
      <c r="M23" s="48"/>
      <c r="N23" s="48"/>
      <c r="O23" s="48"/>
      <c r="P23" s="48"/>
      <c r="Q23" s="48"/>
    </row>
    <row r="24" ht="21" customHeight="1" spans="1:17">
      <c r="A24" s="91" t="str">
        <f t="shared" si="0"/>
        <v>      一般公用经费</v>
      </c>
      <c r="B24" s="92" t="s">
        <v>2574</v>
      </c>
      <c r="C24" s="92" t="str">
        <f>"A02021099"&amp;"  "&amp;"其他打印机"</f>
        <v>A02021099  其他打印机</v>
      </c>
      <c r="D24" s="119" t="s">
        <v>2571</v>
      </c>
      <c r="E24" s="124">
        <v>1</v>
      </c>
      <c r="F24" s="27">
        <v>1500</v>
      </c>
      <c r="G24" s="48">
        <v>1500</v>
      </c>
      <c r="H24" s="48">
        <v>1500</v>
      </c>
      <c r="I24" s="48"/>
      <c r="J24" s="48"/>
      <c r="K24" s="48"/>
      <c r="L24" s="48"/>
      <c r="M24" s="48"/>
      <c r="N24" s="48"/>
      <c r="O24" s="48"/>
      <c r="P24" s="48"/>
      <c r="Q24" s="48"/>
    </row>
    <row r="25" ht="21" customHeight="1" spans="1:17">
      <c r="A25" s="91" t="str">
        <f t="shared" si="0"/>
        <v>      一般公用经费</v>
      </c>
      <c r="B25" s="92" t="s">
        <v>2575</v>
      </c>
      <c r="C25" s="92" t="str">
        <f>"C21040001"&amp;"  "&amp;"物业管理服务"</f>
        <v>C21040001  物业管理服务</v>
      </c>
      <c r="D25" s="119" t="s">
        <v>2013</v>
      </c>
      <c r="E25" s="124">
        <v>1</v>
      </c>
      <c r="F25" s="27">
        <v>1000000</v>
      </c>
      <c r="G25" s="48">
        <v>1000000</v>
      </c>
      <c r="H25" s="48">
        <v>1000000</v>
      </c>
      <c r="I25" s="48"/>
      <c r="J25" s="48"/>
      <c r="K25" s="48"/>
      <c r="L25" s="48"/>
      <c r="M25" s="48"/>
      <c r="N25" s="48"/>
      <c r="O25" s="48"/>
      <c r="P25" s="48"/>
      <c r="Q25" s="48"/>
    </row>
    <row r="26" ht="21" customHeight="1" spans="1:17">
      <c r="A26" s="91" t="str">
        <f t="shared" si="0"/>
        <v>      一般公用经费</v>
      </c>
      <c r="B26" s="92" t="s">
        <v>2576</v>
      </c>
      <c r="C26" s="92" t="str">
        <f>"A05010502"&amp;"  "&amp;"文件柜"</f>
        <v>A05010502  文件柜</v>
      </c>
      <c r="D26" s="119" t="s">
        <v>1204</v>
      </c>
      <c r="E26" s="124">
        <v>3</v>
      </c>
      <c r="F26" s="27">
        <v>2400</v>
      </c>
      <c r="G26" s="48">
        <v>2400</v>
      </c>
      <c r="H26" s="48">
        <v>2400</v>
      </c>
      <c r="I26" s="48"/>
      <c r="J26" s="48"/>
      <c r="K26" s="48"/>
      <c r="L26" s="48"/>
      <c r="M26" s="48"/>
      <c r="N26" s="48"/>
      <c r="O26" s="48"/>
      <c r="P26" s="48"/>
      <c r="Q26" s="48"/>
    </row>
    <row r="27" ht="21" customHeight="1" spans="1:17">
      <c r="A27" s="91" t="str">
        <f t="shared" si="0"/>
        <v>      一般公用经费</v>
      </c>
      <c r="B27" s="92" t="s">
        <v>2577</v>
      </c>
      <c r="C27" s="92" t="str">
        <f>"A02020400"&amp;"  "&amp;"多功能一体机"</f>
        <v>A02020400  多功能一体机</v>
      </c>
      <c r="D27" s="119" t="s">
        <v>2571</v>
      </c>
      <c r="E27" s="124">
        <v>3</v>
      </c>
      <c r="F27" s="27">
        <v>9000</v>
      </c>
      <c r="G27" s="48">
        <v>9000</v>
      </c>
      <c r="H27" s="48">
        <v>9000</v>
      </c>
      <c r="I27" s="48"/>
      <c r="J27" s="48"/>
      <c r="K27" s="48"/>
      <c r="L27" s="48"/>
      <c r="M27" s="48"/>
      <c r="N27" s="48"/>
      <c r="O27" s="48"/>
      <c r="P27" s="48"/>
      <c r="Q27" s="48"/>
    </row>
    <row r="28" ht="21" customHeight="1" spans="1:17">
      <c r="A28" s="91" t="str">
        <f t="shared" si="0"/>
        <v>      一般公用经费</v>
      </c>
      <c r="B28" s="92" t="s">
        <v>2578</v>
      </c>
      <c r="C28" s="92" t="str">
        <f>"A02021301"&amp;"  "&amp;"碎纸机"</f>
        <v>A02021301  碎纸机</v>
      </c>
      <c r="D28" s="119" t="s">
        <v>2571</v>
      </c>
      <c r="E28" s="124">
        <v>1</v>
      </c>
      <c r="F28" s="27">
        <v>500</v>
      </c>
      <c r="G28" s="48">
        <v>500</v>
      </c>
      <c r="H28" s="48">
        <v>500</v>
      </c>
      <c r="I28" s="48"/>
      <c r="J28" s="48"/>
      <c r="K28" s="48"/>
      <c r="L28" s="48"/>
      <c r="M28" s="48"/>
      <c r="N28" s="48"/>
      <c r="O28" s="48"/>
      <c r="P28" s="48"/>
      <c r="Q28" s="48"/>
    </row>
    <row r="29" ht="21" customHeight="1" spans="1:17">
      <c r="A29" s="91" t="str">
        <f t="shared" si="0"/>
        <v>      一般公用经费</v>
      </c>
      <c r="B29" s="92" t="s">
        <v>2579</v>
      </c>
      <c r="C29" s="92" t="str">
        <f>"A02010108"&amp;"  "&amp;"便携式计算机"</f>
        <v>A02010108  便携式计算机</v>
      </c>
      <c r="D29" s="119" t="s">
        <v>2571</v>
      </c>
      <c r="E29" s="124">
        <v>10</v>
      </c>
      <c r="F29" s="27">
        <v>45000</v>
      </c>
      <c r="G29" s="48">
        <v>45000</v>
      </c>
      <c r="H29" s="48">
        <v>45000</v>
      </c>
      <c r="I29" s="48"/>
      <c r="J29" s="48"/>
      <c r="K29" s="48"/>
      <c r="L29" s="48"/>
      <c r="M29" s="48"/>
      <c r="N29" s="48"/>
      <c r="O29" s="48"/>
      <c r="P29" s="48"/>
      <c r="Q29" s="48"/>
    </row>
    <row r="30" ht="21" customHeight="1" spans="1:17">
      <c r="A30" s="91" t="str">
        <f t="shared" si="0"/>
        <v>      一般公用经费</v>
      </c>
      <c r="B30" s="92" t="s">
        <v>2580</v>
      </c>
      <c r="C30" s="92" t="str">
        <f>"A05040101"&amp;"  "&amp;"复印纸"</f>
        <v>A05040101  复印纸</v>
      </c>
      <c r="D30" s="119" t="s">
        <v>2581</v>
      </c>
      <c r="E30" s="124">
        <v>1000</v>
      </c>
      <c r="F30" s="27">
        <v>100000</v>
      </c>
      <c r="G30" s="48">
        <v>100000</v>
      </c>
      <c r="H30" s="48">
        <v>100000</v>
      </c>
      <c r="I30" s="48"/>
      <c r="J30" s="48"/>
      <c r="K30" s="48"/>
      <c r="L30" s="48"/>
      <c r="M30" s="48"/>
      <c r="N30" s="48"/>
      <c r="O30" s="48"/>
      <c r="P30" s="48"/>
      <c r="Q30" s="48"/>
    </row>
    <row r="31" ht="21" customHeight="1" spans="1:17">
      <c r="A31" s="91" t="str">
        <f t="shared" si="0"/>
        <v>      一般公用经费</v>
      </c>
      <c r="B31" s="92" t="s">
        <v>2582</v>
      </c>
      <c r="C31" s="92" t="str">
        <f>"A05010301"&amp;"  "&amp;"办公椅"</f>
        <v>A05010301  办公椅</v>
      </c>
      <c r="D31" s="119" t="s">
        <v>2583</v>
      </c>
      <c r="E31" s="124">
        <v>13</v>
      </c>
      <c r="F31" s="27">
        <v>6500</v>
      </c>
      <c r="G31" s="48">
        <v>6500</v>
      </c>
      <c r="H31" s="48">
        <v>6500</v>
      </c>
      <c r="I31" s="48"/>
      <c r="J31" s="48"/>
      <c r="K31" s="48"/>
      <c r="L31" s="48"/>
      <c r="M31" s="48"/>
      <c r="N31" s="48"/>
      <c r="O31" s="48"/>
      <c r="P31" s="48"/>
      <c r="Q31" s="48"/>
    </row>
    <row r="32" ht="21" customHeight="1" spans="1:17">
      <c r="A32" s="91" t="str">
        <f t="shared" si="0"/>
        <v>      一般公用经费</v>
      </c>
      <c r="B32" s="92" t="s">
        <v>2584</v>
      </c>
      <c r="C32" s="92" t="str">
        <f>"A02021199"&amp;"  "&amp;"其他输入输出设备"</f>
        <v>A02021199  其他输入输出设备</v>
      </c>
      <c r="D32" s="119" t="s">
        <v>2571</v>
      </c>
      <c r="E32" s="124">
        <v>1</v>
      </c>
      <c r="F32" s="27">
        <v>800</v>
      </c>
      <c r="G32" s="48">
        <v>800</v>
      </c>
      <c r="H32" s="48">
        <v>800</v>
      </c>
      <c r="I32" s="48"/>
      <c r="J32" s="48"/>
      <c r="K32" s="48"/>
      <c r="L32" s="48"/>
      <c r="M32" s="48"/>
      <c r="N32" s="48"/>
      <c r="O32" s="48"/>
      <c r="P32" s="48"/>
      <c r="Q32" s="48"/>
    </row>
    <row r="33" ht="21" customHeight="1" spans="1:17">
      <c r="A33" s="91" t="str">
        <f t="shared" si="0"/>
        <v>      一般公用经费</v>
      </c>
      <c r="B33" s="92" t="s">
        <v>2585</v>
      </c>
      <c r="C33" s="92" t="str">
        <f>"A02010105"&amp;"  "&amp;"台式计算机"</f>
        <v>A02010105  台式计算机</v>
      </c>
      <c r="D33" s="119" t="s">
        <v>2571</v>
      </c>
      <c r="E33" s="124">
        <v>30</v>
      </c>
      <c r="F33" s="27">
        <v>180000</v>
      </c>
      <c r="G33" s="48">
        <v>180000</v>
      </c>
      <c r="H33" s="48">
        <v>180000</v>
      </c>
      <c r="I33" s="48"/>
      <c r="J33" s="48"/>
      <c r="K33" s="48"/>
      <c r="L33" s="48"/>
      <c r="M33" s="48"/>
      <c r="N33" s="48"/>
      <c r="O33" s="48"/>
      <c r="P33" s="48"/>
      <c r="Q33" s="48"/>
    </row>
    <row r="34" ht="21" customHeight="1" spans="1:17">
      <c r="A34" s="91" t="str">
        <f t="shared" si="0"/>
        <v>      一般公用经费</v>
      </c>
      <c r="B34" s="92" t="s">
        <v>2586</v>
      </c>
      <c r="C34" s="92" t="str">
        <f>"A05010202"&amp;"  "&amp;"会议桌"</f>
        <v>A05010202  会议桌</v>
      </c>
      <c r="D34" s="119" t="s">
        <v>2587</v>
      </c>
      <c r="E34" s="124">
        <v>7</v>
      </c>
      <c r="F34" s="27">
        <v>14000</v>
      </c>
      <c r="G34" s="48">
        <v>14000</v>
      </c>
      <c r="H34" s="48">
        <v>14000</v>
      </c>
      <c r="I34" s="48"/>
      <c r="J34" s="48"/>
      <c r="K34" s="48"/>
      <c r="L34" s="48"/>
      <c r="M34" s="48"/>
      <c r="N34" s="48"/>
      <c r="O34" s="48"/>
      <c r="P34" s="48"/>
      <c r="Q34" s="48"/>
    </row>
    <row r="35" ht="21" customHeight="1" spans="1:17">
      <c r="A35" s="91" t="str">
        <f t="shared" si="0"/>
        <v>      一般公用经费</v>
      </c>
      <c r="B35" s="92" t="s">
        <v>2588</v>
      </c>
      <c r="C35" s="92" t="str">
        <f>"C21040001"&amp;"  "&amp;"物业管理服务"</f>
        <v>C21040001  物业管理服务</v>
      </c>
      <c r="D35" s="119" t="s">
        <v>2013</v>
      </c>
      <c r="E35" s="124">
        <v>1</v>
      </c>
      <c r="F35" s="27">
        <v>50000</v>
      </c>
      <c r="G35" s="48">
        <v>50000</v>
      </c>
      <c r="H35" s="48">
        <v>50000</v>
      </c>
      <c r="I35" s="48"/>
      <c r="J35" s="48"/>
      <c r="K35" s="48"/>
      <c r="L35" s="48"/>
      <c r="M35" s="48"/>
      <c r="N35" s="48"/>
      <c r="O35" s="48"/>
      <c r="P35" s="48"/>
      <c r="Q35" s="48"/>
    </row>
    <row r="36" ht="21" customHeight="1" spans="1:17">
      <c r="A36" s="91" t="str">
        <f t="shared" si="0"/>
        <v>      一般公用经费</v>
      </c>
      <c r="B36" s="92" t="s">
        <v>2589</v>
      </c>
      <c r="C36" s="92" t="str">
        <f>"A02061504"&amp;"  "&amp;"不间断电源"</f>
        <v>A02061504  不间断电源</v>
      </c>
      <c r="D36" s="119" t="s">
        <v>2571</v>
      </c>
      <c r="E36" s="124">
        <v>1</v>
      </c>
      <c r="F36" s="27">
        <v>13000</v>
      </c>
      <c r="G36" s="48">
        <v>13000</v>
      </c>
      <c r="H36" s="48">
        <v>13000</v>
      </c>
      <c r="I36" s="48"/>
      <c r="J36" s="48"/>
      <c r="K36" s="48"/>
      <c r="L36" s="48"/>
      <c r="M36" s="48"/>
      <c r="N36" s="48"/>
      <c r="O36" s="48"/>
      <c r="P36" s="48"/>
      <c r="Q36" s="48"/>
    </row>
    <row r="37" ht="21" customHeight="1" spans="1:17">
      <c r="A37" s="91" t="str">
        <f t="shared" si="0"/>
        <v>      一般公用经费</v>
      </c>
      <c r="B37" s="92" t="s">
        <v>2590</v>
      </c>
      <c r="C37" s="92" t="str">
        <f>"A02010202"&amp;"  "&amp;"交换设备"</f>
        <v>A02010202  交换设备</v>
      </c>
      <c r="D37" s="119" t="s">
        <v>2571</v>
      </c>
      <c r="E37" s="124">
        <v>1</v>
      </c>
      <c r="F37" s="27">
        <v>1000</v>
      </c>
      <c r="G37" s="48">
        <v>1000</v>
      </c>
      <c r="H37" s="48">
        <v>1000</v>
      </c>
      <c r="I37" s="48"/>
      <c r="J37" s="48"/>
      <c r="K37" s="48"/>
      <c r="L37" s="48"/>
      <c r="M37" s="48"/>
      <c r="N37" s="48"/>
      <c r="O37" s="48"/>
      <c r="P37" s="48"/>
      <c r="Q37" s="48"/>
    </row>
    <row r="38" ht="21" customHeight="1" spans="1:17">
      <c r="A38" s="91" t="str">
        <f t="shared" si="0"/>
        <v>      一般公用经费</v>
      </c>
      <c r="B38" s="92" t="s">
        <v>2591</v>
      </c>
      <c r="C38" s="92" t="str">
        <f>"A05010303"&amp;"  "&amp;"会议椅"</f>
        <v>A05010303  会议椅</v>
      </c>
      <c r="D38" s="119" t="s">
        <v>2583</v>
      </c>
      <c r="E38" s="124">
        <v>7</v>
      </c>
      <c r="F38" s="27">
        <v>1400</v>
      </c>
      <c r="G38" s="48">
        <v>1400</v>
      </c>
      <c r="H38" s="48">
        <v>1400</v>
      </c>
      <c r="I38" s="48"/>
      <c r="J38" s="48"/>
      <c r="K38" s="48"/>
      <c r="L38" s="48"/>
      <c r="M38" s="48"/>
      <c r="N38" s="48"/>
      <c r="O38" s="48"/>
      <c r="P38" s="48"/>
      <c r="Q38" s="48"/>
    </row>
    <row r="39" ht="21" customHeight="1" spans="1:17">
      <c r="A39" s="91" t="str">
        <f t="shared" si="0"/>
        <v>      一般公用经费</v>
      </c>
      <c r="B39" s="92" t="s">
        <v>2592</v>
      </c>
      <c r="C39" s="92" t="str">
        <f>"C21040001"&amp;"  "&amp;"物业管理服务"</f>
        <v>C21040001  物业管理服务</v>
      </c>
      <c r="D39" s="119" t="s">
        <v>2013</v>
      </c>
      <c r="E39" s="124">
        <v>1</v>
      </c>
      <c r="F39" s="27">
        <v>1500000</v>
      </c>
      <c r="G39" s="48">
        <v>1500000</v>
      </c>
      <c r="H39" s="48">
        <v>1500000</v>
      </c>
      <c r="I39" s="48"/>
      <c r="J39" s="48"/>
      <c r="K39" s="48"/>
      <c r="L39" s="48"/>
      <c r="M39" s="48"/>
      <c r="N39" s="48"/>
      <c r="O39" s="48"/>
      <c r="P39" s="48"/>
      <c r="Q39" s="48"/>
    </row>
    <row r="40" ht="21" customHeight="1" spans="1:17">
      <c r="A40" s="118" t="s">
        <v>71</v>
      </c>
      <c r="B40" s="18"/>
      <c r="C40" s="18"/>
      <c r="D40" s="18"/>
      <c r="E40" s="18"/>
      <c r="F40" s="123"/>
      <c r="G40" s="48">
        <v>5219000</v>
      </c>
      <c r="H40" s="48">
        <v>5219000</v>
      </c>
      <c r="I40" s="48"/>
      <c r="J40" s="48"/>
      <c r="K40" s="48"/>
      <c r="L40" s="48"/>
      <c r="M40" s="48"/>
      <c r="N40" s="48"/>
      <c r="O40" s="48"/>
      <c r="P40" s="48"/>
      <c r="Q40" s="48"/>
    </row>
    <row r="41" ht="21" customHeight="1" spans="1:17">
      <c r="A41" s="91" t="str">
        <f>"      "&amp;"一般公用经费"</f>
        <v>      一般公用经费</v>
      </c>
      <c r="B41" s="92" t="s">
        <v>2593</v>
      </c>
      <c r="C41" s="92" t="str">
        <f>"C21040001"&amp;"  "&amp;"物业管理服务"</f>
        <v>C21040001  物业管理服务</v>
      </c>
      <c r="D41" s="119" t="s">
        <v>1429</v>
      </c>
      <c r="E41" s="124">
        <v>5</v>
      </c>
      <c r="F41" s="27"/>
      <c r="G41" s="48">
        <v>5000000</v>
      </c>
      <c r="H41" s="48">
        <v>5000000</v>
      </c>
      <c r="I41" s="48"/>
      <c r="J41" s="48"/>
      <c r="K41" s="48"/>
      <c r="L41" s="48"/>
      <c r="M41" s="48"/>
      <c r="N41" s="48"/>
      <c r="O41" s="48"/>
      <c r="P41" s="48"/>
      <c r="Q41" s="48"/>
    </row>
    <row r="42" ht="21" customHeight="1" spans="1:17">
      <c r="A42" s="91" t="str">
        <f>"      "&amp;"一般公用经费"</f>
        <v>      一般公用经费</v>
      </c>
      <c r="B42" s="92" t="s">
        <v>2594</v>
      </c>
      <c r="C42" s="92" t="str">
        <f>"A05040101"&amp;"  "&amp;"复印纸"</f>
        <v>A05040101  复印纸</v>
      </c>
      <c r="D42" s="119" t="s">
        <v>2581</v>
      </c>
      <c r="E42" s="124">
        <v>300</v>
      </c>
      <c r="F42" s="27"/>
      <c r="G42" s="48">
        <v>45000</v>
      </c>
      <c r="H42" s="48">
        <v>45000</v>
      </c>
      <c r="I42" s="48"/>
      <c r="J42" s="48"/>
      <c r="K42" s="48"/>
      <c r="L42" s="48"/>
      <c r="M42" s="48"/>
      <c r="N42" s="48"/>
      <c r="O42" s="48"/>
      <c r="P42" s="48"/>
      <c r="Q42" s="48"/>
    </row>
    <row r="43" ht="21" customHeight="1" spans="1:17">
      <c r="A43" s="91" t="str">
        <f>"      "&amp;"一般公用经费"</f>
        <v>      一般公用经费</v>
      </c>
      <c r="B43" s="92" t="s">
        <v>325</v>
      </c>
      <c r="C43" s="92" t="str">
        <f>"C2309019901"&amp;"  "&amp;"公文用纸、资料汇编、信封印刷服务"</f>
        <v>C2309019901  公文用纸、资料汇编、信封印刷服务</v>
      </c>
      <c r="D43" s="119" t="s">
        <v>2428</v>
      </c>
      <c r="E43" s="124">
        <v>1</v>
      </c>
      <c r="F43" s="27"/>
      <c r="G43" s="48">
        <v>100000</v>
      </c>
      <c r="H43" s="48">
        <v>100000</v>
      </c>
      <c r="I43" s="48"/>
      <c r="J43" s="48"/>
      <c r="K43" s="48"/>
      <c r="L43" s="48"/>
      <c r="M43" s="48"/>
      <c r="N43" s="48"/>
      <c r="O43" s="48"/>
      <c r="P43" s="48"/>
      <c r="Q43" s="48"/>
    </row>
    <row r="44" ht="21" customHeight="1" spans="1:17">
      <c r="A44" s="91" t="str">
        <f>"      "&amp;"公车购置及运维费"</f>
        <v>      公车购置及运维费</v>
      </c>
      <c r="B44" s="92" t="s">
        <v>2595</v>
      </c>
      <c r="C44" s="92" t="str">
        <f>"C23120301"&amp;"  "&amp;"车辆维修和保养服务"</f>
        <v>C23120301  车辆维修和保养服务</v>
      </c>
      <c r="D44" s="119" t="s">
        <v>2596</v>
      </c>
      <c r="E44" s="124">
        <v>4</v>
      </c>
      <c r="F44" s="27"/>
      <c r="G44" s="48">
        <v>20000</v>
      </c>
      <c r="H44" s="48">
        <v>20000</v>
      </c>
      <c r="I44" s="48"/>
      <c r="J44" s="48"/>
      <c r="K44" s="48"/>
      <c r="L44" s="48"/>
      <c r="M44" s="48"/>
      <c r="N44" s="48"/>
      <c r="O44" s="48"/>
      <c r="P44" s="48"/>
      <c r="Q44" s="48"/>
    </row>
    <row r="45" ht="21" customHeight="1" spans="1:17">
      <c r="A45" s="91" t="str">
        <f>"      "&amp;"公车购置及运维费"</f>
        <v>      公车购置及运维费</v>
      </c>
      <c r="B45" s="92" t="s">
        <v>2597</v>
      </c>
      <c r="C45" s="92" t="str">
        <f>"C23120302"&amp;"  "&amp;"车辆加油、添加燃料服务"</f>
        <v>C23120302  车辆加油、添加燃料服务</v>
      </c>
      <c r="D45" s="119" t="s">
        <v>2428</v>
      </c>
      <c r="E45" s="124">
        <v>1</v>
      </c>
      <c r="F45" s="27"/>
      <c r="G45" s="48">
        <v>40000</v>
      </c>
      <c r="H45" s="48">
        <v>40000</v>
      </c>
      <c r="I45" s="48"/>
      <c r="J45" s="48"/>
      <c r="K45" s="48"/>
      <c r="L45" s="48"/>
      <c r="M45" s="48"/>
      <c r="N45" s="48"/>
      <c r="O45" s="48"/>
      <c r="P45" s="48"/>
      <c r="Q45" s="48"/>
    </row>
    <row r="46" ht="21" customHeight="1" spans="1:17">
      <c r="A46" s="91" t="str">
        <f>"      "&amp;"公车购置及运维费"</f>
        <v>      公车购置及运维费</v>
      </c>
      <c r="B46" s="92" t="s">
        <v>2598</v>
      </c>
      <c r="C46" s="92" t="str">
        <f>"C1804010201"&amp;"  "&amp;"机动车保险服务"</f>
        <v>C1804010201  机动车保险服务</v>
      </c>
      <c r="D46" s="119" t="s">
        <v>2596</v>
      </c>
      <c r="E46" s="124">
        <v>4</v>
      </c>
      <c r="F46" s="27"/>
      <c r="G46" s="48">
        <v>14000</v>
      </c>
      <c r="H46" s="48">
        <v>14000</v>
      </c>
      <c r="I46" s="48"/>
      <c r="J46" s="48"/>
      <c r="K46" s="48"/>
      <c r="L46" s="48"/>
      <c r="M46" s="48"/>
      <c r="N46" s="48"/>
      <c r="O46" s="48"/>
      <c r="P46" s="48"/>
      <c r="Q46" s="48"/>
    </row>
    <row r="47" ht="21" customHeight="1" spans="1:17">
      <c r="A47" s="118" t="s">
        <v>75</v>
      </c>
      <c r="B47" s="18"/>
      <c r="C47" s="18"/>
      <c r="D47" s="18"/>
      <c r="E47" s="18"/>
      <c r="F47" s="123">
        <v>933266.08</v>
      </c>
      <c r="G47" s="48">
        <v>933266.08</v>
      </c>
      <c r="H47" s="48">
        <v>76900</v>
      </c>
      <c r="I47" s="48"/>
      <c r="J47" s="48"/>
      <c r="K47" s="48">
        <v>856366.08</v>
      </c>
      <c r="L47" s="48"/>
      <c r="M47" s="48"/>
      <c r="N47" s="48"/>
      <c r="O47" s="48"/>
      <c r="P47" s="48"/>
      <c r="Q47" s="48"/>
    </row>
    <row r="48" ht="21" customHeight="1" spans="1:17">
      <c r="A48" s="91" t="str">
        <f t="shared" ref="A48:A54" si="1">"      "&amp;"普通高中生均公用经费专项资金"</f>
        <v>      普通高中生均公用经费专项资金</v>
      </c>
      <c r="B48" s="92" t="s">
        <v>2599</v>
      </c>
      <c r="C48" s="92" t="str">
        <f>"C"&amp;"  "&amp;"服务"</f>
        <v>C  服务</v>
      </c>
      <c r="D48" s="119" t="s">
        <v>2428</v>
      </c>
      <c r="E48" s="124">
        <v>1</v>
      </c>
      <c r="F48" s="27">
        <v>26200</v>
      </c>
      <c r="G48" s="48">
        <v>26200</v>
      </c>
      <c r="H48" s="48">
        <v>26200</v>
      </c>
      <c r="I48" s="48"/>
      <c r="J48" s="48"/>
      <c r="K48" s="48"/>
      <c r="L48" s="48"/>
      <c r="M48" s="48"/>
      <c r="N48" s="48"/>
      <c r="O48" s="48"/>
      <c r="P48" s="48"/>
      <c r="Q48" s="48"/>
    </row>
    <row r="49" ht="21" customHeight="1" spans="1:17">
      <c r="A49" s="91" t="str">
        <f t="shared" si="1"/>
        <v>      普通高中生均公用经费专项资金</v>
      </c>
      <c r="B49" s="92" t="s">
        <v>2600</v>
      </c>
      <c r="C49" s="92" t="str">
        <f t="shared" ref="C49:C54" si="2">"A"&amp;"  "&amp;"货物类"</f>
        <v>A  货物类</v>
      </c>
      <c r="D49" s="119" t="s">
        <v>2571</v>
      </c>
      <c r="E49" s="124">
        <v>1</v>
      </c>
      <c r="F49" s="27">
        <v>6000</v>
      </c>
      <c r="G49" s="48">
        <v>6000</v>
      </c>
      <c r="H49" s="48">
        <v>6000</v>
      </c>
      <c r="I49" s="48"/>
      <c r="J49" s="48"/>
      <c r="K49" s="48"/>
      <c r="L49" s="48"/>
      <c r="M49" s="48"/>
      <c r="N49" s="48"/>
      <c r="O49" s="48"/>
      <c r="P49" s="48"/>
      <c r="Q49" s="48"/>
    </row>
    <row r="50" ht="21" customHeight="1" spans="1:17">
      <c r="A50" s="91" t="str">
        <f t="shared" si="1"/>
        <v>      普通高中生均公用经费专项资金</v>
      </c>
      <c r="B50" s="92" t="s">
        <v>2601</v>
      </c>
      <c r="C50" s="92" t="str">
        <f t="shared" si="2"/>
        <v>A  货物类</v>
      </c>
      <c r="D50" s="119" t="s">
        <v>2571</v>
      </c>
      <c r="E50" s="124">
        <v>2</v>
      </c>
      <c r="F50" s="27">
        <v>9000</v>
      </c>
      <c r="G50" s="48">
        <v>9000</v>
      </c>
      <c r="H50" s="48">
        <v>9000</v>
      </c>
      <c r="I50" s="48"/>
      <c r="J50" s="48"/>
      <c r="K50" s="48"/>
      <c r="L50" s="48"/>
      <c r="M50" s="48"/>
      <c r="N50" s="48"/>
      <c r="O50" s="48"/>
      <c r="P50" s="48"/>
      <c r="Q50" s="48"/>
    </row>
    <row r="51" ht="21" customHeight="1" spans="1:17">
      <c r="A51" s="91" t="str">
        <f t="shared" si="1"/>
        <v>      普通高中生均公用经费专项资金</v>
      </c>
      <c r="B51" s="92" t="s">
        <v>2602</v>
      </c>
      <c r="C51" s="92" t="str">
        <f t="shared" si="2"/>
        <v>A  货物类</v>
      </c>
      <c r="D51" s="119" t="s">
        <v>2428</v>
      </c>
      <c r="E51" s="124">
        <v>1</v>
      </c>
      <c r="F51" s="27">
        <v>22000</v>
      </c>
      <c r="G51" s="48">
        <v>22000</v>
      </c>
      <c r="H51" s="48">
        <v>22000</v>
      </c>
      <c r="I51" s="48"/>
      <c r="J51" s="48"/>
      <c r="K51" s="48"/>
      <c r="L51" s="48"/>
      <c r="M51" s="48"/>
      <c r="N51" s="48"/>
      <c r="O51" s="48"/>
      <c r="P51" s="48"/>
      <c r="Q51" s="48"/>
    </row>
    <row r="52" ht="21" customHeight="1" spans="1:17">
      <c r="A52" s="91" t="str">
        <f t="shared" si="1"/>
        <v>      普通高中生均公用经费专项资金</v>
      </c>
      <c r="B52" s="92" t="s">
        <v>2603</v>
      </c>
      <c r="C52" s="92" t="str">
        <f t="shared" si="2"/>
        <v>A  货物类</v>
      </c>
      <c r="D52" s="119" t="s">
        <v>2571</v>
      </c>
      <c r="E52" s="124">
        <v>2</v>
      </c>
      <c r="F52" s="27">
        <v>2400</v>
      </c>
      <c r="G52" s="48">
        <v>2400</v>
      </c>
      <c r="H52" s="48">
        <v>2400</v>
      </c>
      <c r="I52" s="48"/>
      <c r="J52" s="48"/>
      <c r="K52" s="48"/>
      <c r="L52" s="48"/>
      <c r="M52" s="48"/>
      <c r="N52" s="48"/>
      <c r="O52" s="48"/>
      <c r="P52" s="48"/>
      <c r="Q52" s="48"/>
    </row>
    <row r="53" ht="21" customHeight="1" spans="1:17">
      <c r="A53" s="91" t="str">
        <f t="shared" si="1"/>
        <v>      普通高中生均公用经费专项资金</v>
      </c>
      <c r="B53" s="92" t="s">
        <v>2604</v>
      </c>
      <c r="C53" s="92" t="str">
        <f t="shared" si="2"/>
        <v>A  货物类</v>
      </c>
      <c r="D53" s="119" t="s">
        <v>2571</v>
      </c>
      <c r="E53" s="124">
        <v>1</v>
      </c>
      <c r="F53" s="27">
        <v>1300</v>
      </c>
      <c r="G53" s="48">
        <v>1300</v>
      </c>
      <c r="H53" s="48">
        <v>1300</v>
      </c>
      <c r="I53" s="48"/>
      <c r="J53" s="48"/>
      <c r="K53" s="48"/>
      <c r="L53" s="48"/>
      <c r="M53" s="48"/>
      <c r="N53" s="48"/>
      <c r="O53" s="48"/>
      <c r="P53" s="48"/>
      <c r="Q53" s="48"/>
    </row>
    <row r="54" ht="21" customHeight="1" spans="1:17">
      <c r="A54" s="91" t="str">
        <f t="shared" si="1"/>
        <v>      普通高中生均公用经费专项资金</v>
      </c>
      <c r="B54" s="92" t="s">
        <v>2605</v>
      </c>
      <c r="C54" s="92" t="str">
        <f t="shared" si="2"/>
        <v>A  货物类</v>
      </c>
      <c r="D54" s="119" t="s">
        <v>2571</v>
      </c>
      <c r="E54" s="124">
        <v>2</v>
      </c>
      <c r="F54" s="27">
        <v>10000</v>
      </c>
      <c r="G54" s="48">
        <v>10000</v>
      </c>
      <c r="H54" s="48">
        <v>10000</v>
      </c>
      <c r="I54" s="48"/>
      <c r="J54" s="48"/>
      <c r="K54" s="48"/>
      <c r="L54" s="48"/>
      <c r="M54" s="48"/>
      <c r="N54" s="48"/>
      <c r="O54" s="48"/>
      <c r="P54" s="48"/>
      <c r="Q54" s="48"/>
    </row>
    <row r="55" ht="21" customHeight="1" spans="1:17">
      <c r="A55" s="91" t="str">
        <f>"      "&amp;"非税收入返还专户专项资金"</f>
        <v>      非税收入返还专户专项资金</v>
      </c>
      <c r="B55" s="92" t="s">
        <v>312</v>
      </c>
      <c r="C55" s="92" t="str">
        <f>"C"&amp;"  "&amp;"服务"</f>
        <v>C  服务</v>
      </c>
      <c r="D55" s="119" t="s">
        <v>2606</v>
      </c>
      <c r="E55" s="124">
        <v>1</v>
      </c>
      <c r="F55" s="27">
        <v>856366.08</v>
      </c>
      <c r="G55" s="48">
        <v>856366.08</v>
      </c>
      <c r="H55" s="48"/>
      <c r="I55" s="48"/>
      <c r="J55" s="48"/>
      <c r="K55" s="48">
        <v>856366.08</v>
      </c>
      <c r="L55" s="48"/>
      <c r="M55" s="48"/>
      <c r="N55" s="48"/>
      <c r="O55" s="48"/>
      <c r="P55" s="48"/>
      <c r="Q55" s="48"/>
    </row>
    <row r="56" ht="21" customHeight="1" spans="1:17">
      <c r="A56" s="118" t="s">
        <v>77</v>
      </c>
      <c r="B56" s="18"/>
      <c r="C56" s="18"/>
      <c r="D56" s="18"/>
      <c r="E56" s="18"/>
      <c r="F56" s="123">
        <v>1904840</v>
      </c>
      <c r="G56" s="48">
        <v>1904840</v>
      </c>
      <c r="H56" s="48">
        <v>1204840</v>
      </c>
      <c r="I56" s="48"/>
      <c r="J56" s="48"/>
      <c r="K56" s="48">
        <v>700000</v>
      </c>
      <c r="L56" s="48"/>
      <c r="M56" s="48"/>
      <c r="N56" s="48"/>
      <c r="O56" s="48"/>
      <c r="P56" s="48"/>
      <c r="Q56" s="48"/>
    </row>
    <row r="57" ht="21" customHeight="1" spans="1:17">
      <c r="A57" s="91" t="str">
        <f>"      "&amp;"玉溪一中生均公用经费"</f>
        <v>      玉溪一中生均公用经费</v>
      </c>
      <c r="B57" s="92" t="s">
        <v>2607</v>
      </c>
      <c r="C57" s="92" t="str">
        <f>"C"&amp;"  "&amp;"服务"</f>
        <v>C  服务</v>
      </c>
      <c r="D57" s="119" t="s">
        <v>2013</v>
      </c>
      <c r="E57" s="124">
        <v>1</v>
      </c>
      <c r="F57" s="27">
        <v>602640</v>
      </c>
      <c r="G57" s="48">
        <v>602640</v>
      </c>
      <c r="H57" s="48">
        <v>602640</v>
      </c>
      <c r="I57" s="48"/>
      <c r="J57" s="48"/>
      <c r="K57" s="48"/>
      <c r="L57" s="48"/>
      <c r="M57" s="48"/>
      <c r="N57" s="48"/>
      <c r="O57" s="48"/>
      <c r="P57" s="48"/>
      <c r="Q57" s="48"/>
    </row>
    <row r="58" ht="21" customHeight="1" spans="1:17">
      <c r="A58" s="91" t="str">
        <f>"      "&amp;"玉溪一中生均公用经费"</f>
        <v>      玉溪一中生均公用经费</v>
      </c>
      <c r="B58" s="92" t="s">
        <v>2608</v>
      </c>
      <c r="C58" s="92" t="str">
        <f>"A"&amp;"  "&amp;"货物类"</f>
        <v>A  货物类</v>
      </c>
      <c r="D58" s="119" t="s">
        <v>2428</v>
      </c>
      <c r="E58" s="124">
        <v>1</v>
      </c>
      <c r="F58" s="27">
        <v>35000</v>
      </c>
      <c r="G58" s="48">
        <v>35000</v>
      </c>
      <c r="H58" s="48">
        <v>35000</v>
      </c>
      <c r="I58" s="48"/>
      <c r="J58" s="48"/>
      <c r="K58" s="48"/>
      <c r="L58" s="48"/>
      <c r="M58" s="48"/>
      <c r="N58" s="48"/>
      <c r="O58" s="48"/>
      <c r="P58" s="48"/>
      <c r="Q58" s="48"/>
    </row>
    <row r="59" ht="21" customHeight="1" spans="1:17">
      <c r="A59" s="91" t="str">
        <f>"      "&amp;"玉溪一中生均公用经费"</f>
        <v>      玉溪一中生均公用经费</v>
      </c>
      <c r="B59" s="92" t="s">
        <v>312</v>
      </c>
      <c r="C59" s="92" t="str">
        <f>"C"&amp;"  "&amp;"服务"</f>
        <v>C  服务</v>
      </c>
      <c r="D59" s="119" t="s">
        <v>2013</v>
      </c>
      <c r="E59" s="124">
        <v>1</v>
      </c>
      <c r="F59" s="27">
        <v>535000</v>
      </c>
      <c r="G59" s="48">
        <v>535000</v>
      </c>
      <c r="H59" s="48">
        <v>535000</v>
      </c>
      <c r="I59" s="48"/>
      <c r="J59" s="48"/>
      <c r="K59" s="48"/>
      <c r="L59" s="48"/>
      <c r="M59" s="48"/>
      <c r="N59" s="48"/>
      <c r="O59" s="48"/>
      <c r="P59" s="48"/>
      <c r="Q59" s="48"/>
    </row>
    <row r="60" ht="21" customHeight="1" spans="1:17">
      <c r="A60" s="91" t="str">
        <f>"      "&amp;"玉溪一中生均公用经费"</f>
        <v>      玉溪一中生均公用经费</v>
      </c>
      <c r="B60" s="92" t="s">
        <v>263</v>
      </c>
      <c r="C60" s="92" t="str">
        <f>"C"&amp;"  "&amp;"服务"</f>
        <v>C  服务</v>
      </c>
      <c r="D60" s="119" t="s">
        <v>2428</v>
      </c>
      <c r="E60" s="124">
        <v>1</v>
      </c>
      <c r="F60" s="27">
        <v>30000</v>
      </c>
      <c r="G60" s="48">
        <v>30000</v>
      </c>
      <c r="H60" s="48">
        <v>30000</v>
      </c>
      <c r="I60" s="48"/>
      <c r="J60" s="48"/>
      <c r="K60" s="48"/>
      <c r="L60" s="48"/>
      <c r="M60" s="48"/>
      <c r="N60" s="48"/>
      <c r="O60" s="48"/>
      <c r="P60" s="48"/>
      <c r="Q60" s="48"/>
    </row>
    <row r="61" ht="21" customHeight="1" spans="1:17">
      <c r="A61" s="91" t="str">
        <f>"      "&amp;"玉溪一中生均公用经费"</f>
        <v>      玉溪一中生均公用经费</v>
      </c>
      <c r="B61" s="92" t="s">
        <v>2570</v>
      </c>
      <c r="C61" s="92" t="str">
        <f>"A"&amp;"  "&amp;"货物类"</f>
        <v>A  货物类</v>
      </c>
      <c r="D61" s="119" t="s">
        <v>2571</v>
      </c>
      <c r="E61" s="124">
        <v>1</v>
      </c>
      <c r="F61" s="27">
        <v>2200</v>
      </c>
      <c r="G61" s="48">
        <v>2200</v>
      </c>
      <c r="H61" s="48">
        <v>2200</v>
      </c>
      <c r="I61" s="48"/>
      <c r="J61" s="48"/>
      <c r="K61" s="48"/>
      <c r="L61" s="48"/>
      <c r="M61" s="48"/>
      <c r="N61" s="48"/>
      <c r="O61" s="48"/>
      <c r="P61" s="48"/>
      <c r="Q61" s="48"/>
    </row>
    <row r="62" ht="21" customHeight="1" spans="1:17">
      <c r="A62" s="91" t="str">
        <f>"      "&amp;"玉溪一中非税收入返还专项经费"</f>
        <v>      玉溪一中非税收入返还专项经费</v>
      </c>
      <c r="B62" s="92" t="s">
        <v>312</v>
      </c>
      <c r="C62" s="92" t="str">
        <f>"C"&amp;"  "&amp;"服务"</f>
        <v>C  服务</v>
      </c>
      <c r="D62" s="119" t="s">
        <v>2013</v>
      </c>
      <c r="E62" s="124">
        <v>1</v>
      </c>
      <c r="F62" s="27">
        <v>700000</v>
      </c>
      <c r="G62" s="48">
        <v>700000</v>
      </c>
      <c r="H62" s="48"/>
      <c r="I62" s="48"/>
      <c r="J62" s="48"/>
      <c r="K62" s="48">
        <v>700000</v>
      </c>
      <c r="L62" s="48"/>
      <c r="M62" s="48"/>
      <c r="N62" s="48"/>
      <c r="O62" s="48"/>
      <c r="P62" s="48"/>
      <c r="Q62" s="48"/>
    </row>
    <row r="63" ht="21" customHeight="1" spans="1:17">
      <c r="A63" s="118" t="s">
        <v>79</v>
      </c>
      <c r="B63" s="18"/>
      <c r="C63" s="18"/>
      <c r="D63" s="18"/>
      <c r="E63" s="18"/>
      <c r="F63" s="123">
        <v>1001215</v>
      </c>
      <c r="G63" s="48">
        <v>1037015</v>
      </c>
      <c r="H63" s="48">
        <v>45800</v>
      </c>
      <c r="I63" s="48"/>
      <c r="J63" s="48"/>
      <c r="K63" s="48">
        <v>991215</v>
      </c>
      <c r="L63" s="48"/>
      <c r="M63" s="48"/>
      <c r="N63" s="48"/>
      <c r="O63" s="48"/>
      <c r="P63" s="48"/>
      <c r="Q63" s="48"/>
    </row>
    <row r="64" ht="21" customHeight="1" spans="1:17">
      <c r="A64" s="91" t="str">
        <f>"      "&amp;"玉溪市民族中学非税收入专项资金"</f>
        <v>      玉溪市民族中学非税收入专项资金</v>
      </c>
      <c r="B64" s="92" t="s">
        <v>2609</v>
      </c>
      <c r="C64" s="92" t="str">
        <f>"A02020000"&amp;"  "&amp;"办公设备"</f>
        <v>A02020000  办公设备</v>
      </c>
      <c r="D64" s="119" t="s">
        <v>2428</v>
      </c>
      <c r="E64" s="124">
        <v>1</v>
      </c>
      <c r="F64" s="27">
        <v>6500</v>
      </c>
      <c r="G64" s="48">
        <v>6500</v>
      </c>
      <c r="H64" s="48"/>
      <c r="I64" s="48"/>
      <c r="J64" s="48"/>
      <c r="K64" s="48">
        <v>6500</v>
      </c>
      <c r="L64" s="48"/>
      <c r="M64" s="48"/>
      <c r="N64" s="48"/>
      <c r="O64" s="48"/>
      <c r="P64" s="48"/>
      <c r="Q64" s="48"/>
    </row>
    <row r="65" ht="21" customHeight="1" spans="1:17">
      <c r="A65" s="91" t="str">
        <f>"      "&amp;"玉溪市民族中学非税收入专项资金"</f>
        <v>      玉溪市民族中学非税收入专项资金</v>
      </c>
      <c r="B65" s="92" t="s">
        <v>2610</v>
      </c>
      <c r="C65" s="92" t="str">
        <f>"C21040001"&amp;"  "&amp;"物业管理服务"</f>
        <v>C21040001  物业管理服务</v>
      </c>
      <c r="D65" s="119" t="s">
        <v>2013</v>
      </c>
      <c r="E65" s="124">
        <v>1</v>
      </c>
      <c r="F65" s="27">
        <v>671515</v>
      </c>
      <c r="G65" s="48">
        <v>671515</v>
      </c>
      <c r="H65" s="48"/>
      <c r="I65" s="48"/>
      <c r="J65" s="48"/>
      <c r="K65" s="48">
        <v>671515</v>
      </c>
      <c r="L65" s="48"/>
      <c r="M65" s="48"/>
      <c r="N65" s="48"/>
      <c r="O65" s="48"/>
      <c r="P65" s="48"/>
      <c r="Q65" s="48"/>
    </row>
    <row r="66" ht="21" customHeight="1" spans="1:17">
      <c r="A66" s="91" t="str">
        <f>"      "&amp;"玉溪市民族中学非税收入专项资金"</f>
        <v>      玉溪市民族中学非税收入专项资金</v>
      </c>
      <c r="B66" s="92" t="s">
        <v>2611</v>
      </c>
      <c r="C66" s="92" t="str">
        <f>"C21040001"&amp;"  "&amp;"物业管理服务"</f>
        <v>C21040001  物业管理服务</v>
      </c>
      <c r="D66" s="119" t="s">
        <v>2013</v>
      </c>
      <c r="E66" s="124">
        <v>1</v>
      </c>
      <c r="F66" s="27">
        <v>313200</v>
      </c>
      <c r="G66" s="48">
        <v>313200</v>
      </c>
      <c r="H66" s="48"/>
      <c r="I66" s="48"/>
      <c r="J66" s="48"/>
      <c r="K66" s="48">
        <v>313200</v>
      </c>
      <c r="L66" s="48"/>
      <c r="M66" s="48"/>
      <c r="N66" s="48"/>
      <c r="O66" s="48"/>
      <c r="P66" s="48"/>
      <c r="Q66" s="48"/>
    </row>
    <row r="67" ht="21" customHeight="1" spans="1:17">
      <c r="A67" s="91" t="str">
        <f>"      "&amp;"玉溪市民族中学普通高中生均公用经费"</f>
        <v>      玉溪市民族中学普通高中生均公用经费</v>
      </c>
      <c r="B67" s="92" t="s">
        <v>2612</v>
      </c>
      <c r="C67" s="92" t="str">
        <f>"A05040000"&amp;"  "&amp;"办公用品"</f>
        <v>A05040000  办公用品</v>
      </c>
      <c r="D67" s="119" t="s">
        <v>2428</v>
      </c>
      <c r="E67" s="124">
        <v>1</v>
      </c>
      <c r="F67" s="27">
        <v>10000</v>
      </c>
      <c r="G67" s="48">
        <v>10000</v>
      </c>
      <c r="H67" s="48">
        <v>10000</v>
      </c>
      <c r="I67" s="48"/>
      <c r="J67" s="48"/>
      <c r="K67" s="48"/>
      <c r="L67" s="48"/>
      <c r="M67" s="48"/>
      <c r="N67" s="48"/>
      <c r="O67" s="48"/>
      <c r="P67" s="48"/>
      <c r="Q67" s="48"/>
    </row>
    <row r="68" ht="21" customHeight="1" spans="1:17">
      <c r="A68" s="91" t="str">
        <f>"      "&amp;"玉溪市民族中学普通高中生均公用经费"</f>
        <v>      玉溪市民族中学普通高中生均公用经费</v>
      </c>
      <c r="B68" s="92" t="s">
        <v>2613</v>
      </c>
      <c r="C68" s="92" t="str">
        <f>"C23120300"&amp;"  "&amp;"车辆维修和保养服务"</f>
        <v>C23120300  车辆维修和保养服务</v>
      </c>
      <c r="D68" s="119" t="s">
        <v>2428</v>
      </c>
      <c r="E68" s="124">
        <v>1</v>
      </c>
      <c r="F68" s="27"/>
      <c r="G68" s="48">
        <v>25800</v>
      </c>
      <c r="H68" s="48">
        <v>25800</v>
      </c>
      <c r="I68" s="48"/>
      <c r="J68" s="48"/>
      <c r="K68" s="48"/>
      <c r="L68" s="48"/>
      <c r="M68" s="48"/>
      <c r="N68" s="48"/>
      <c r="O68" s="48"/>
      <c r="P68" s="48"/>
      <c r="Q68" s="48"/>
    </row>
    <row r="69" ht="21" customHeight="1" spans="1:17">
      <c r="A69" s="91" t="str">
        <f>"      "&amp;"玉溪市民族中学普通高中生均公用经费"</f>
        <v>      玉溪市民族中学普通高中生均公用经费</v>
      </c>
      <c r="B69" s="92" t="s">
        <v>2614</v>
      </c>
      <c r="C69" s="92" t="str">
        <f>"C18040000"&amp;"  "&amp;"保险服务"</f>
        <v>C18040000  保险服务</v>
      </c>
      <c r="D69" s="119" t="s">
        <v>2428</v>
      </c>
      <c r="E69" s="124">
        <v>1</v>
      </c>
      <c r="F69" s="27"/>
      <c r="G69" s="48">
        <v>10000</v>
      </c>
      <c r="H69" s="48">
        <v>10000</v>
      </c>
      <c r="I69" s="48"/>
      <c r="J69" s="48"/>
      <c r="K69" s="48"/>
      <c r="L69" s="48"/>
      <c r="M69" s="48"/>
      <c r="N69" s="48"/>
      <c r="O69" s="48"/>
      <c r="P69" s="48"/>
      <c r="Q69" s="48"/>
    </row>
    <row r="70" ht="21" customHeight="1" spans="1:17">
      <c r="A70" s="118" t="s">
        <v>81</v>
      </c>
      <c r="B70" s="18"/>
      <c r="C70" s="18"/>
      <c r="D70" s="18"/>
      <c r="E70" s="18"/>
      <c r="F70" s="123">
        <v>375000</v>
      </c>
      <c r="G70" s="48">
        <v>1598624</v>
      </c>
      <c r="H70" s="48">
        <v>1598624</v>
      </c>
      <c r="I70" s="48"/>
      <c r="J70" s="48"/>
      <c r="K70" s="48"/>
      <c r="L70" s="48"/>
      <c r="M70" s="48"/>
      <c r="N70" s="48"/>
      <c r="O70" s="48"/>
      <c r="P70" s="48"/>
      <c r="Q70" s="48"/>
    </row>
    <row r="71" ht="21" customHeight="1" spans="1:17">
      <c r="A71" s="91" t="str">
        <f>"      "&amp;"残疾在校学生生活费补助经费"</f>
        <v>      残疾在校学生生活费补助经费</v>
      </c>
      <c r="B71" s="92" t="s">
        <v>2615</v>
      </c>
      <c r="C71" s="92" t="str">
        <f>"A07060100"&amp;"  "&amp;"农副食品，动、植物油制品"</f>
        <v>A07060100  农副食品，动、植物油制品</v>
      </c>
      <c r="D71" s="119" t="s">
        <v>2013</v>
      </c>
      <c r="E71" s="124">
        <v>1</v>
      </c>
      <c r="F71" s="27"/>
      <c r="G71" s="48">
        <v>475000</v>
      </c>
      <c r="H71" s="48">
        <v>475000</v>
      </c>
      <c r="I71" s="48"/>
      <c r="J71" s="48"/>
      <c r="K71" s="48"/>
      <c r="L71" s="48"/>
      <c r="M71" s="48"/>
      <c r="N71" s="48"/>
      <c r="O71" s="48"/>
      <c r="P71" s="48"/>
      <c r="Q71" s="48"/>
    </row>
    <row r="72" ht="21" customHeight="1" spans="1:17">
      <c r="A72" s="91" t="str">
        <f>"      "&amp;"义务教育家庭经济困难学生生活费补助资金"</f>
        <v>      义务教育家庭经济困难学生生活费补助资金</v>
      </c>
      <c r="B72" s="92" t="s">
        <v>2615</v>
      </c>
      <c r="C72" s="92" t="str">
        <f>"A07060100"&amp;"  "&amp;"农副食品，动、植物油制品"</f>
        <v>A07060100  农副食品，动、植物油制品</v>
      </c>
      <c r="D72" s="119" t="s">
        <v>2013</v>
      </c>
      <c r="E72" s="124">
        <v>1</v>
      </c>
      <c r="F72" s="27"/>
      <c r="G72" s="48">
        <v>132510.75</v>
      </c>
      <c r="H72" s="48">
        <v>132510.75</v>
      </c>
      <c r="I72" s="48"/>
      <c r="J72" s="48"/>
      <c r="K72" s="48"/>
      <c r="L72" s="48"/>
      <c r="M72" s="48"/>
      <c r="N72" s="48"/>
      <c r="O72" s="48"/>
      <c r="P72" s="48"/>
      <c r="Q72" s="48"/>
    </row>
    <row r="73" ht="21" customHeight="1" spans="1:17">
      <c r="A73" s="91" t="str">
        <f>"      "&amp;"义务教育家庭经济困难学生生活费补助资金"</f>
        <v>      义务教育家庭经济困难学生生活费补助资金</v>
      </c>
      <c r="B73" s="92" t="s">
        <v>2615</v>
      </c>
      <c r="C73" s="92" t="str">
        <f>"A07060100"&amp;"  "&amp;"农副食品，动、植物油制品"</f>
        <v>A07060100  农副食品，动、植物油制品</v>
      </c>
      <c r="D73" s="119" t="s">
        <v>2013</v>
      </c>
      <c r="E73" s="124">
        <v>1</v>
      </c>
      <c r="F73" s="27"/>
      <c r="G73" s="48">
        <v>139312</v>
      </c>
      <c r="H73" s="48">
        <v>139312</v>
      </c>
      <c r="I73" s="48"/>
      <c r="J73" s="48"/>
      <c r="K73" s="48"/>
      <c r="L73" s="48"/>
      <c r="M73" s="48"/>
      <c r="N73" s="48"/>
      <c r="O73" s="48"/>
      <c r="P73" s="48"/>
      <c r="Q73" s="48"/>
    </row>
    <row r="74" ht="21" customHeight="1" spans="1:17">
      <c r="A74" s="91" t="str">
        <f>"      "&amp;"义务教育家庭经济困难学生生活费补助资金"</f>
        <v>      义务教育家庭经济困难学生生活费补助资金</v>
      </c>
      <c r="B74" s="92" t="s">
        <v>2615</v>
      </c>
      <c r="C74" s="92" t="str">
        <f>"A07060100"&amp;"  "&amp;"农副食品，动、植物油制品"</f>
        <v>A07060100  农副食品，动、植物油制品</v>
      </c>
      <c r="D74" s="119" t="s">
        <v>2013</v>
      </c>
      <c r="E74" s="124">
        <v>1</v>
      </c>
      <c r="F74" s="27"/>
      <c r="G74" s="48">
        <v>46226.25</v>
      </c>
      <c r="H74" s="48">
        <v>46226.25</v>
      </c>
      <c r="I74" s="48"/>
      <c r="J74" s="48"/>
      <c r="K74" s="48"/>
      <c r="L74" s="48"/>
      <c r="M74" s="48"/>
      <c r="N74" s="48"/>
      <c r="O74" s="48"/>
      <c r="P74" s="48"/>
      <c r="Q74" s="48"/>
    </row>
    <row r="75" ht="21" customHeight="1" spans="1:17">
      <c r="A75" s="91" t="str">
        <f>"      "&amp;"义务教育家庭经济困难学生生活费补助资金"</f>
        <v>      义务教育家庭经济困难学生生活费补助资金</v>
      </c>
      <c r="B75" s="92" t="s">
        <v>2615</v>
      </c>
      <c r="C75" s="92" t="str">
        <f>"A07060100"&amp;"  "&amp;"农副食品，动、植物油制品"</f>
        <v>A07060100  农副食品，动、植物油制品</v>
      </c>
      <c r="D75" s="119" t="s">
        <v>2013</v>
      </c>
      <c r="E75" s="124">
        <v>1</v>
      </c>
      <c r="F75" s="27"/>
      <c r="G75" s="48">
        <v>10575</v>
      </c>
      <c r="H75" s="48">
        <v>10575</v>
      </c>
      <c r="I75" s="48"/>
      <c r="J75" s="48"/>
      <c r="K75" s="48"/>
      <c r="L75" s="48"/>
      <c r="M75" s="48"/>
      <c r="N75" s="48"/>
      <c r="O75" s="48"/>
      <c r="P75" s="48"/>
      <c r="Q75" s="48"/>
    </row>
    <row r="76" ht="21" customHeight="1" spans="1:17">
      <c r="A76" s="91" t="str">
        <f t="shared" ref="A76:A81" si="3">"      "&amp;"义务教育阶段公用经费专项资金"</f>
        <v>      义务教育阶段公用经费专项资金</v>
      </c>
      <c r="B76" s="92" t="s">
        <v>2616</v>
      </c>
      <c r="C76" s="92" t="str">
        <f>"C1804010201"&amp;"  "&amp;"机动车保险服务"</f>
        <v>C1804010201  机动车保险服务</v>
      </c>
      <c r="D76" s="119" t="s">
        <v>2013</v>
      </c>
      <c r="E76" s="124">
        <v>1</v>
      </c>
      <c r="F76" s="27"/>
      <c r="G76" s="48">
        <v>3500</v>
      </c>
      <c r="H76" s="48">
        <v>3500</v>
      </c>
      <c r="I76" s="48"/>
      <c r="J76" s="48"/>
      <c r="K76" s="48"/>
      <c r="L76" s="48"/>
      <c r="M76" s="48"/>
      <c r="N76" s="48"/>
      <c r="O76" s="48"/>
      <c r="P76" s="48"/>
      <c r="Q76" s="48"/>
    </row>
    <row r="77" ht="21" customHeight="1" spans="1:17">
      <c r="A77" s="91" t="str">
        <f t="shared" si="3"/>
        <v>      义务教育阶段公用经费专项资金</v>
      </c>
      <c r="B77" s="92" t="s">
        <v>2617</v>
      </c>
      <c r="C77" s="92" t="str">
        <f>"A05000000"&amp;"  "&amp;"家具和用具"</f>
        <v>A05000000  家具和用具</v>
      </c>
      <c r="D77" s="119" t="s">
        <v>2013</v>
      </c>
      <c r="E77" s="124">
        <v>1</v>
      </c>
      <c r="F77" s="27">
        <v>100000</v>
      </c>
      <c r="G77" s="48">
        <v>100000</v>
      </c>
      <c r="H77" s="48">
        <v>100000</v>
      </c>
      <c r="I77" s="48"/>
      <c r="J77" s="48"/>
      <c r="K77" s="48"/>
      <c r="L77" s="48"/>
      <c r="M77" s="48"/>
      <c r="N77" s="48"/>
      <c r="O77" s="48"/>
      <c r="P77" s="48"/>
      <c r="Q77" s="48"/>
    </row>
    <row r="78" ht="21" customHeight="1" spans="1:17">
      <c r="A78" s="91" t="str">
        <f t="shared" si="3"/>
        <v>      义务教育阶段公用经费专项资金</v>
      </c>
      <c r="B78" s="92" t="s">
        <v>2618</v>
      </c>
      <c r="C78" s="92" t="str">
        <f>"A02000000"&amp;"  "&amp;"设备"</f>
        <v>A02000000  设备</v>
      </c>
      <c r="D78" s="119" t="s">
        <v>2013</v>
      </c>
      <c r="E78" s="124">
        <v>1</v>
      </c>
      <c r="F78" s="27">
        <v>250000</v>
      </c>
      <c r="G78" s="48">
        <v>250000</v>
      </c>
      <c r="H78" s="48">
        <v>250000</v>
      </c>
      <c r="I78" s="48"/>
      <c r="J78" s="48"/>
      <c r="K78" s="48"/>
      <c r="L78" s="48"/>
      <c r="M78" s="48"/>
      <c r="N78" s="48"/>
      <c r="O78" s="48"/>
      <c r="P78" s="48"/>
      <c r="Q78" s="48"/>
    </row>
    <row r="79" ht="21" customHeight="1" spans="1:17">
      <c r="A79" s="91" t="str">
        <f t="shared" si="3"/>
        <v>      义务教育阶段公用经费专项资金</v>
      </c>
      <c r="B79" s="92" t="s">
        <v>2610</v>
      </c>
      <c r="C79" s="92" t="str">
        <f>"C21040000"&amp;"  "&amp;"物业管理服务"</f>
        <v>C21040000  物业管理服务</v>
      </c>
      <c r="D79" s="119" t="s">
        <v>2013</v>
      </c>
      <c r="E79" s="124">
        <v>1</v>
      </c>
      <c r="F79" s="27"/>
      <c r="G79" s="48">
        <v>400000</v>
      </c>
      <c r="H79" s="48">
        <v>400000</v>
      </c>
      <c r="I79" s="48"/>
      <c r="J79" s="48"/>
      <c r="K79" s="48"/>
      <c r="L79" s="48"/>
      <c r="M79" s="48"/>
      <c r="N79" s="48"/>
      <c r="O79" s="48"/>
      <c r="P79" s="48"/>
      <c r="Q79" s="48"/>
    </row>
    <row r="80" ht="21" customHeight="1" spans="1:17">
      <c r="A80" s="91" t="str">
        <f t="shared" si="3"/>
        <v>      义务教育阶段公用经费专项资金</v>
      </c>
      <c r="B80" s="92" t="s">
        <v>2562</v>
      </c>
      <c r="C80" s="92" t="str">
        <f>"A05040000"&amp;"  "&amp;"办公用品"</f>
        <v>A05040000  办公用品</v>
      </c>
      <c r="D80" s="119" t="s">
        <v>2013</v>
      </c>
      <c r="E80" s="124">
        <v>1</v>
      </c>
      <c r="F80" s="27">
        <v>25000</v>
      </c>
      <c r="G80" s="48">
        <v>25000</v>
      </c>
      <c r="H80" s="48">
        <v>25000</v>
      </c>
      <c r="I80" s="48"/>
      <c r="J80" s="48"/>
      <c r="K80" s="48"/>
      <c r="L80" s="48"/>
      <c r="M80" s="48"/>
      <c r="N80" s="48"/>
      <c r="O80" s="48"/>
      <c r="P80" s="48"/>
      <c r="Q80" s="48"/>
    </row>
    <row r="81" ht="21" customHeight="1" spans="1:17">
      <c r="A81" s="91" t="str">
        <f t="shared" si="3"/>
        <v>      义务教育阶段公用经费专项资金</v>
      </c>
      <c r="B81" s="92" t="s">
        <v>2619</v>
      </c>
      <c r="C81" s="92" t="str">
        <f>"C23120000"&amp;"  "&amp;"维修和保养服务"</f>
        <v>C23120000  维修和保养服务</v>
      </c>
      <c r="D81" s="119" t="s">
        <v>2013</v>
      </c>
      <c r="E81" s="124">
        <v>1</v>
      </c>
      <c r="F81" s="27"/>
      <c r="G81" s="48">
        <v>16500</v>
      </c>
      <c r="H81" s="48">
        <v>16500</v>
      </c>
      <c r="I81" s="48"/>
      <c r="J81" s="48"/>
      <c r="K81" s="48"/>
      <c r="L81" s="48"/>
      <c r="M81" s="48"/>
      <c r="N81" s="48"/>
      <c r="O81" s="48"/>
      <c r="P81" s="48"/>
      <c r="Q81" s="48"/>
    </row>
    <row r="82" ht="21" customHeight="1" spans="1:17">
      <c r="A82" s="118" t="s">
        <v>83</v>
      </c>
      <c r="B82" s="18"/>
      <c r="C82" s="18"/>
      <c r="D82" s="18"/>
      <c r="E82" s="18"/>
      <c r="F82" s="123">
        <v>207600</v>
      </c>
      <c r="G82" s="48">
        <v>207600</v>
      </c>
      <c r="H82" s="48">
        <v>207600</v>
      </c>
      <c r="I82" s="48"/>
      <c r="J82" s="48"/>
      <c r="K82" s="48"/>
      <c r="L82" s="48"/>
      <c r="M82" s="48"/>
      <c r="N82" s="48"/>
      <c r="O82" s="48"/>
      <c r="P82" s="48"/>
      <c r="Q82" s="48"/>
    </row>
    <row r="83" ht="21" customHeight="1" spans="1:17">
      <c r="A83" s="91" t="str">
        <f>"      "&amp;"公车购置及运维费"</f>
        <v>      公车购置及运维费</v>
      </c>
      <c r="B83" s="92" t="s">
        <v>2620</v>
      </c>
      <c r="C83" s="92" t="str">
        <f>"C23120302"&amp;"  "&amp;"车辆加油、添加燃料服务"</f>
        <v>C23120302  车辆加油、添加燃料服务</v>
      </c>
      <c r="D83" s="119" t="s">
        <v>2013</v>
      </c>
      <c r="E83" s="124">
        <v>1</v>
      </c>
      <c r="F83" s="27">
        <v>5000</v>
      </c>
      <c r="G83" s="48">
        <v>5000</v>
      </c>
      <c r="H83" s="48">
        <v>5000</v>
      </c>
      <c r="I83" s="48"/>
      <c r="J83" s="48"/>
      <c r="K83" s="48"/>
      <c r="L83" s="48"/>
      <c r="M83" s="48"/>
      <c r="N83" s="48"/>
      <c r="O83" s="48"/>
      <c r="P83" s="48"/>
      <c r="Q83" s="48"/>
    </row>
    <row r="84" ht="21" customHeight="1" spans="1:17">
      <c r="A84" s="91" t="str">
        <f>"      "&amp;"公车购置及运维费"</f>
        <v>      公车购置及运维费</v>
      </c>
      <c r="B84" s="92" t="s">
        <v>2621</v>
      </c>
      <c r="C84" s="92" t="str">
        <f>"C23120300"&amp;"  "&amp;"车辆维修和保养服务"</f>
        <v>C23120300  车辆维修和保养服务</v>
      </c>
      <c r="D84" s="119" t="s">
        <v>2013</v>
      </c>
      <c r="E84" s="124">
        <v>1</v>
      </c>
      <c r="F84" s="27">
        <v>5000</v>
      </c>
      <c r="G84" s="48">
        <v>5000</v>
      </c>
      <c r="H84" s="48">
        <v>5000</v>
      </c>
      <c r="I84" s="48"/>
      <c r="J84" s="48"/>
      <c r="K84" s="48"/>
      <c r="L84" s="48"/>
      <c r="M84" s="48"/>
      <c r="N84" s="48"/>
      <c r="O84" s="48"/>
      <c r="P84" s="48"/>
      <c r="Q84" s="48"/>
    </row>
    <row r="85" ht="21" customHeight="1" spans="1:17">
      <c r="A85" s="91" t="str">
        <f>"      "&amp;"公车购置及运维费"</f>
        <v>      公车购置及运维费</v>
      </c>
      <c r="B85" s="92" t="s">
        <v>2622</v>
      </c>
      <c r="C85" s="92" t="str">
        <f>"C1804010201"&amp;"  "&amp;"机动车保险服务"</f>
        <v>C1804010201  机动车保险服务</v>
      </c>
      <c r="D85" s="119" t="s">
        <v>2013</v>
      </c>
      <c r="E85" s="124">
        <v>1</v>
      </c>
      <c r="F85" s="27">
        <v>8000</v>
      </c>
      <c r="G85" s="48">
        <v>8000</v>
      </c>
      <c r="H85" s="48">
        <v>8000</v>
      </c>
      <c r="I85" s="48"/>
      <c r="J85" s="48"/>
      <c r="K85" s="48"/>
      <c r="L85" s="48"/>
      <c r="M85" s="48"/>
      <c r="N85" s="48"/>
      <c r="O85" s="48"/>
      <c r="P85" s="48"/>
      <c r="Q85" s="48"/>
    </row>
    <row r="86" ht="21" customHeight="1" spans="1:17">
      <c r="A86" s="91" t="str">
        <f t="shared" ref="A86:A91" si="4">"      "&amp;"幼儿园免保育教育费补助资金"</f>
        <v>      幼儿园免保育教育费补助资金</v>
      </c>
      <c r="B86" s="92" t="s">
        <v>2579</v>
      </c>
      <c r="C86" s="92" t="str">
        <f>"A02010108"&amp;"  "&amp;"便携式计算机"</f>
        <v>A02010108  便携式计算机</v>
      </c>
      <c r="D86" s="119" t="s">
        <v>2571</v>
      </c>
      <c r="E86" s="124">
        <v>6</v>
      </c>
      <c r="F86" s="27">
        <v>42000</v>
      </c>
      <c r="G86" s="48">
        <v>42000</v>
      </c>
      <c r="H86" s="48">
        <v>42000</v>
      </c>
      <c r="I86" s="48"/>
      <c r="J86" s="48"/>
      <c r="K86" s="48"/>
      <c r="L86" s="48"/>
      <c r="M86" s="48"/>
      <c r="N86" s="48"/>
      <c r="O86" s="48"/>
      <c r="P86" s="48"/>
      <c r="Q86" s="48"/>
    </row>
    <row r="87" ht="21" customHeight="1" spans="1:17">
      <c r="A87" s="91" t="str">
        <f t="shared" si="4"/>
        <v>      幼儿园免保育教育费补助资金</v>
      </c>
      <c r="B87" s="92" t="s">
        <v>2623</v>
      </c>
      <c r="C87" s="92" t="str">
        <f>"A05040101"&amp;"  "&amp;"复印纸"</f>
        <v>A05040101  复印纸</v>
      </c>
      <c r="D87" s="119" t="s">
        <v>2428</v>
      </c>
      <c r="E87" s="124">
        <v>1</v>
      </c>
      <c r="F87" s="27">
        <v>40000</v>
      </c>
      <c r="G87" s="48">
        <v>40000</v>
      </c>
      <c r="H87" s="48">
        <v>40000</v>
      </c>
      <c r="I87" s="48"/>
      <c r="J87" s="48"/>
      <c r="K87" s="48"/>
      <c r="L87" s="48"/>
      <c r="M87" s="48"/>
      <c r="N87" s="48"/>
      <c r="O87" s="48"/>
      <c r="P87" s="48"/>
      <c r="Q87" s="48"/>
    </row>
    <row r="88" ht="21" customHeight="1" spans="1:17">
      <c r="A88" s="91" t="str">
        <f t="shared" si="4"/>
        <v>      幼儿园免保育教育费补助资金</v>
      </c>
      <c r="B88" s="92" t="s">
        <v>2624</v>
      </c>
      <c r="C88" s="92" t="str">
        <f>"A02020400"&amp;"  "&amp;"多功能一体机"</f>
        <v>A02020400  多功能一体机</v>
      </c>
      <c r="D88" s="119" t="s">
        <v>2571</v>
      </c>
      <c r="E88" s="124">
        <v>2</v>
      </c>
      <c r="F88" s="27">
        <v>3600</v>
      </c>
      <c r="G88" s="48">
        <v>3600</v>
      </c>
      <c r="H88" s="48">
        <v>3600</v>
      </c>
      <c r="I88" s="48"/>
      <c r="J88" s="48"/>
      <c r="K88" s="48"/>
      <c r="L88" s="48"/>
      <c r="M88" s="48"/>
      <c r="N88" s="48"/>
      <c r="O88" s="48"/>
      <c r="P88" s="48"/>
      <c r="Q88" s="48"/>
    </row>
    <row r="89" ht="21" customHeight="1" spans="1:17">
      <c r="A89" s="91" t="str">
        <f t="shared" si="4"/>
        <v>      幼儿园免保育教育费补助资金</v>
      </c>
      <c r="B89" s="92" t="s">
        <v>2625</v>
      </c>
      <c r="C89" s="92" t="str">
        <f>"A02091200"&amp;"  "&amp;"音频设备"</f>
        <v>A02091200  音频设备</v>
      </c>
      <c r="D89" s="119" t="s">
        <v>2571</v>
      </c>
      <c r="E89" s="124">
        <v>1</v>
      </c>
      <c r="F89" s="27">
        <v>3000</v>
      </c>
      <c r="G89" s="48">
        <v>3000</v>
      </c>
      <c r="H89" s="48">
        <v>3000</v>
      </c>
      <c r="I89" s="48"/>
      <c r="J89" s="48"/>
      <c r="K89" s="48"/>
      <c r="L89" s="48"/>
      <c r="M89" s="48"/>
      <c r="N89" s="48"/>
      <c r="O89" s="48"/>
      <c r="P89" s="48"/>
      <c r="Q89" s="48"/>
    </row>
    <row r="90" ht="21" customHeight="1" spans="1:17">
      <c r="A90" s="91" t="str">
        <f t="shared" si="4"/>
        <v>      幼儿园免保育教育费补助资金</v>
      </c>
      <c r="B90" s="92" t="s">
        <v>2626</v>
      </c>
      <c r="C90" s="92" t="str">
        <f>"A08060300"&amp;"  "&amp;"计算机软件"</f>
        <v>A08060300  计算机软件</v>
      </c>
      <c r="D90" s="119" t="s">
        <v>2428</v>
      </c>
      <c r="E90" s="124">
        <v>1</v>
      </c>
      <c r="F90" s="27">
        <v>23000</v>
      </c>
      <c r="G90" s="48">
        <v>23000</v>
      </c>
      <c r="H90" s="48">
        <v>23000</v>
      </c>
      <c r="I90" s="48"/>
      <c r="J90" s="48"/>
      <c r="K90" s="48"/>
      <c r="L90" s="48"/>
      <c r="M90" s="48"/>
      <c r="N90" s="48"/>
      <c r="O90" s="48"/>
      <c r="P90" s="48"/>
      <c r="Q90" s="48"/>
    </row>
    <row r="91" ht="21" customHeight="1" spans="1:17">
      <c r="A91" s="91" t="str">
        <f t="shared" si="4"/>
        <v>      幼儿园免保育教育费补助资金</v>
      </c>
      <c r="B91" s="92" t="s">
        <v>2627</v>
      </c>
      <c r="C91" s="92" t="str">
        <f>"A02010105"&amp;"  "&amp;"台式计算机"</f>
        <v>A02010105  台式计算机</v>
      </c>
      <c r="D91" s="119" t="s">
        <v>2571</v>
      </c>
      <c r="E91" s="124">
        <v>13</v>
      </c>
      <c r="F91" s="27">
        <v>78000</v>
      </c>
      <c r="G91" s="48">
        <v>78000</v>
      </c>
      <c r="H91" s="48">
        <v>78000</v>
      </c>
      <c r="I91" s="48"/>
      <c r="J91" s="48"/>
      <c r="K91" s="48"/>
      <c r="L91" s="48"/>
      <c r="M91" s="48"/>
      <c r="N91" s="48"/>
      <c r="O91" s="48"/>
      <c r="P91" s="48"/>
      <c r="Q91" s="48"/>
    </row>
    <row r="92" ht="21" customHeight="1" spans="1:17">
      <c r="A92" s="118" t="s">
        <v>85</v>
      </c>
      <c r="B92" s="18"/>
      <c r="C92" s="18"/>
      <c r="D92" s="18"/>
      <c r="E92" s="18"/>
      <c r="F92" s="123">
        <v>1327500</v>
      </c>
      <c r="G92" s="48">
        <v>6729720</v>
      </c>
      <c r="H92" s="48">
        <v>3169920</v>
      </c>
      <c r="I92" s="48"/>
      <c r="J92" s="48"/>
      <c r="K92" s="48"/>
      <c r="L92" s="48">
        <v>3559800</v>
      </c>
      <c r="M92" s="48"/>
      <c r="N92" s="48"/>
      <c r="O92" s="48"/>
      <c r="P92" s="48"/>
      <c r="Q92" s="48">
        <v>3559800</v>
      </c>
    </row>
    <row r="93" ht="21" customHeight="1" spans="1:17">
      <c r="A93" s="91" t="str">
        <f>"      "&amp;"公车购置及运维费"</f>
        <v>      公车购置及运维费</v>
      </c>
      <c r="B93" s="92" t="s">
        <v>2628</v>
      </c>
      <c r="C93" s="92" t="str">
        <f>"C18000000"&amp;"  "&amp;"金融服务"</f>
        <v>C18000000  金融服务</v>
      </c>
      <c r="D93" s="119" t="s">
        <v>2013</v>
      </c>
      <c r="E93" s="124">
        <v>1</v>
      </c>
      <c r="F93" s="27">
        <v>10000</v>
      </c>
      <c r="G93" s="48">
        <v>10000</v>
      </c>
      <c r="H93" s="48">
        <v>10000</v>
      </c>
      <c r="I93" s="48"/>
      <c r="J93" s="48"/>
      <c r="K93" s="48"/>
      <c r="L93" s="48"/>
      <c r="M93" s="48"/>
      <c r="N93" s="48"/>
      <c r="O93" s="48"/>
      <c r="P93" s="48"/>
      <c r="Q93" s="48"/>
    </row>
    <row r="94" ht="21" customHeight="1" spans="1:17">
      <c r="A94" s="91" t="str">
        <f>"      "&amp;"公车购置及运维费"</f>
        <v>      公车购置及运维费</v>
      </c>
      <c r="B94" s="92" t="s">
        <v>2629</v>
      </c>
      <c r="C94" s="92" t="str">
        <f>"C23000000"&amp;"  "&amp;"商务服务"</f>
        <v>C23000000  商务服务</v>
      </c>
      <c r="D94" s="119" t="s">
        <v>2013</v>
      </c>
      <c r="E94" s="124">
        <v>1</v>
      </c>
      <c r="F94" s="27">
        <v>18000</v>
      </c>
      <c r="G94" s="48">
        <v>18000</v>
      </c>
      <c r="H94" s="48">
        <v>18000</v>
      </c>
      <c r="I94" s="48"/>
      <c r="J94" s="48"/>
      <c r="K94" s="48"/>
      <c r="L94" s="48"/>
      <c r="M94" s="48"/>
      <c r="N94" s="48"/>
      <c r="O94" s="48"/>
      <c r="P94" s="48"/>
      <c r="Q94" s="48"/>
    </row>
    <row r="95" ht="21" customHeight="1" spans="1:17">
      <c r="A95" s="91" t="str">
        <f>"      "&amp;"学前教育免保教费补助项目经费"</f>
        <v>      学前教育免保教费补助项目经费</v>
      </c>
      <c r="B95" s="92" t="s">
        <v>2630</v>
      </c>
      <c r="C95" s="92" t="str">
        <f>"A07000000"&amp;"  "&amp;"物资"</f>
        <v>A07000000  物资</v>
      </c>
      <c r="D95" s="119" t="s">
        <v>2013</v>
      </c>
      <c r="E95" s="124">
        <v>1</v>
      </c>
      <c r="F95" s="27">
        <v>50000</v>
      </c>
      <c r="G95" s="48">
        <v>50000</v>
      </c>
      <c r="H95" s="48">
        <v>50000</v>
      </c>
      <c r="I95" s="48"/>
      <c r="J95" s="48"/>
      <c r="K95" s="48"/>
      <c r="L95" s="48"/>
      <c r="M95" s="48"/>
      <c r="N95" s="48"/>
      <c r="O95" s="48"/>
      <c r="P95" s="48"/>
      <c r="Q95" s="48"/>
    </row>
    <row r="96" ht="21" customHeight="1" spans="1:17">
      <c r="A96" s="91" t="str">
        <f>"      "&amp;"学前教育免保教费补助项目经费"</f>
        <v>      学前教育免保教费补助项目经费</v>
      </c>
      <c r="B96" s="92" t="s">
        <v>2631</v>
      </c>
      <c r="C96" s="92" t="str">
        <f>"A02000000"&amp;"  "&amp;"设备"</f>
        <v>A02000000  设备</v>
      </c>
      <c r="D96" s="119" t="s">
        <v>2013</v>
      </c>
      <c r="E96" s="124">
        <v>1</v>
      </c>
      <c r="F96" s="27">
        <v>150000</v>
      </c>
      <c r="G96" s="48">
        <v>150000</v>
      </c>
      <c r="H96" s="48">
        <v>150000</v>
      </c>
      <c r="I96" s="48"/>
      <c r="J96" s="48"/>
      <c r="K96" s="48"/>
      <c r="L96" s="48"/>
      <c r="M96" s="48"/>
      <c r="N96" s="48"/>
      <c r="O96" s="48"/>
      <c r="P96" s="48"/>
      <c r="Q96" s="48"/>
    </row>
    <row r="97" ht="21" customHeight="1" spans="1:17">
      <c r="A97" s="91" t="str">
        <f>"      "&amp;"学前教育免保教费补助项目经费"</f>
        <v>      学前教育免保教费补助项目经费</v>
      </c>
      <c r="B97" s="92" t="s">
        <v>2611</v>
      </c>
      <c r="C97" s="92" t="str">
        <f>"C21040000"&amp;"  "&amp;"物业管理服务"</f>
        <v>C21040000  物业管理服务</v>
      </c>
      <c r="D97" s="119" t="s">
        <v>2013</v>
      </c>
      <c r="E97" s="124">
        <v>1</v>
      </c>
      <c r="F97" s="27">
        <v>336000</v>
      </c>
      <c r="G97" s="48">
        <v>336000</v>
      </c>
      <c r="H97" s="48">
        <v>336000</v>
      </c>
      <c r="I97" s="48"/>
      <c r="J97" s="48"/>
      <c r="K97" s="48"/>
      <c r="L97" s="48"/>
      <c r="M97" s="48"/>
      <c r="N97" s="48"/>
      <c r="O97" s="48"/>
      <c r="P97" s="48"/>
      <c r="Q97" s="48"/>
    </row>
    <row r="98" ht="21" customHeight="1" spans="1:17">
      <c r="A98" s="91" t="str">
        <f>"      "&amp;"学前教育免保教费补助项目经费"</f>
        <v>      学前教育免保教费补助项目经费</v>
      </c>
      <c r="B98" s="92" t="s">
        <v>2632</v>
      </c>
      <c r="C98" s="92" t="str">
        <f>"C21040000"&amp;"  "&amp;"物业管理服务"</f>
        <v>C21040000  物业管理服务</v>
      </c>
      <c r="D98" s="119" t="s">
        <v>2013</v>
      </c>
      <c r="E98" s="124">
        <v>1</v>
      </c>
      <c r="F98" s="27">
        <v>320000</v>
      </c>
      <c r="G98" s="48">
        <v>320000</v>
      </c>
      <c r="H98" s="48">
        <v>320000</v>
      </c>
      <c r="I98" s="48"/>
      <c r="J98" s="48"/>
      <c r="K98" s="48"/>
      <c r="L98" s="48"/>
      <c r="M98" s="48"/>
      <c r="N98" s="48"/>
      <c r="O98" s="48"/>
      <c r="P98" s="48"/>
      <c r="Q98" s="48"/>
    </row>
    <row r="99" ht="21" customHeight="1" spans="1:17">
      <c r="A99" s="91" t="str">
        <f>"      "&amp;"其他专项资金"</f>
        <v>      其他专项资金</v>
      </c>
      <c r="B99" s="92" t="s">
        <v>2633</v>
      </c>
      <c r="C99" s="92" t="str">
        <f>"A02000000"&amp;"  "&amp;"设备"</f>
        <v>A02000000  设备</v>
      </c>
      <c r="D99" s="119" t="s">
        <v>2013</v>
      </c>
      <c r="E99" s="124">
        <v>1</v>
      </c>
      <c r="F99" s="27">
        <v>200000</v>
      </c>
      <c r="G99" s="48">
        <v>200000</v>
      </c>
      <c r="H99" s="48"/>
      <c r="I99" s="48"/>
      <c r="J99" s="48"/>
      <c r="K99" s="48"/>
      <c r="L99" s="48">
        <v>200000</v>
      </c>
      <c r="M99" s="48"/>
      <c r="N99" s="48"/>
      <c r="O99" s="48"/>
      <c r="P99" s="48"/>
      <c r="Q99" s="48">
        <v>200000</v>
      </c>
    </row>
    <row r="100" ht="21" customHeight="1" spans="1:17">
      <c r="A100" s="91" t="str">
        <f>"      "&amp;"一般公用经费"</f>
        <v>      一般公用经费</v>
      </c>
      <c r="B100" s="92" t="s">
        <v>2634</v>
      </c>
      <c r="C100" s="92" t="str">
        <f>"A05000000"&amp;"  "&amp;"家具和用具"</f>
        <v>A05000000  家具和用具</v>
      </c>
      <c r="D100" s="119" t="s">
        <v>1204</v>
      </c>
      <c r="E100" s="124">
        <v>1</v>
      </c>
      <c r="F100" s="27">
        <v>2500</v>
      </c>
      <c r="G100" s="48">
        <v>2500</v>
      </c>
      <c r="H100" s="48">
        <v>2500</v>
      </c>
      <c r="I100" s="48"/>
      <c r="J100" s="48"/>
      <c r="K100" s="48"/>
      <c r="L100" s="48"/>
      <c r="M100" s="48"/>
      <c r="N100" s="48"/>
      <c r="O100" s="48"/>
      <c r="P100" s="48"/>
      <c r="Q100" s="48"/>
    </row>
    <row r="101" ht="21" customHeight="1" spans="1:17">
      <c r="A101" s="91" t="str">
        <f>"      "&amp;"一般公用经费"</f>
        <v>      一般公用经费</v>
      </c>
      <c r="B101" s="92" t="s">
        <v>2578</v>
      </c>
      <c r="C101" s="92" t="str">
        <f>"A02000000"&amp;"  "&amp;"设备"</f>
        <v>A02000000  设备</v>
      </c>
      <c r="D101" s="119" t="s">
        <v>2013</v>
      </c>
      <c r="E101" s="124">
        <v>1</v>
      </c>
      <c r="F101" s="27">
        <v>2000</v>
      </c>
      <c r="G101" s="48">
        <v>2000</v>
      </c>
      <c r="H101" s="48">
        <v>2000</v>
      </c>
      <c r="I101" s="48"/>
      <c r="J101" s="48"/>
      <c r="K101" s="48"/>
      <c r="L101" s="48"/>
      <c r="M101" s="48"/>
      <c r="N101" s="48"/>
      <c r="O101" s="48"/>
      <c r="P101" s="48"/>
      <c r="Q101" s="48"/>
    </row>
    <row r="102" ht="21" customHeight="1" spans="1:17">
      <c r="A102" s="91" t="str">
        <f>"      "&amp;"一般公用经费"</f>
        <v>      一般公用经费</v>
      </c>
      <c r="B102" s="92" t="s">
        <v>2635</v>
      </c>
      <c r="C102" s="92" t="str">
        <f>"A02000000"&amp;"  "&amp;"设备"</f>
        <v>A02000000  设备</v>
      </c>
      <c r="D102" s="119" t="s">
        <v>1204</v>
      </c>
      <c r="E102" s="124">
        <v>1</v>
      </c>
      <c r="F102" s="27">
        <v>5500</v>
      </c>
      <c r="G102" s="48">
        <v>5500</v>
      </c>
      <c r="H102" s="48">
        <v>5500</v>
      </c>
      <c r="I102" s="48"/>
      <c r="J102" s="48"/>
      <c r="K102" s="48"/>
      <c r="L102" s="48"/>
      <c r="M102" s="48"/>
      <c r="N102" s="48"/>
      <c r="O102" s="48"/>
      <c r="P102" s="48"/>
      <c r="Q102" s="48"/>
    </row>
    <row r="103" ht="21" customHeight="1" spans="1:17">
      <c r="A103" s="91" t="str">
        <f>"      "&amp;"市二幼办园运转经费"</f>
        <v>      市二幼办园运转经费</v>
      </c>
      <c r="B103" s="92" t="s">
        <v>2636</v>
      </c>
      <c r="C103" s="92" t="str">
        <f>"C02990000"&amp;"  "&amp;"其他教育服务"</f>
        <v>C02990000  其他教育服务</v>
      </c>
      <c r="D103" s="119" t="s">
        <v>2013</v>
      </c>
      <c r="E103" s="124">
        <v>1</v>
      </c>
      <c r="F103" s="27"/>
      <c r="G103" s="48">
        <v>2275920</v>
      </c>
      <c r="H103" s="48">
        <v>2275920</v>
      </c>
      <c r="I103" s="48"/>
      <c r="J103" s="48"/>
      <c r="K103" s="48"/>
      <c r="L103" s="48"/>
      <c r="M103" s="48"/>
      <c r="N103" s="48"/>
      <c r="O103" s="48"/>
      <c r="P103" s="48"/>
      <c r="Q103" s="48"/>
    </row>
    <row r="104" ht="21" customHeight="1" spans="1:17">
      <c r="A104" s="91" t="str">
        <f>"      "&amp;"幼儿园食堂专项经费"</f>
        <v>      幼儿园食堂专项经费</v>
      </c>
      <c r="B104" s="92" t="s">
        <v>2637</v>
      </c>
      <c r="C104" s="92" t="str">
        <f>"A07000000"&amp;"  "&amp;"物资"</f>
        <v>A07000000  物资</v>
      </c>
      <c r="D104" s="119" t="s">
        <v>2013</v>
      </c>
      <c r="E104" s="124">
        <v>1</v>
      </c>
      <c r="F104" s="27"/>
      <c r="G104" s="48">
        <v>3126300</v>
      </c>
      <c r="H104" s="48"/>
      <c r="I104" s="48"/>
      <c r="J104" s="48"/>
      <c r="K104" s="48"/>
      <c r="L104" s="48">
        <v>3126300</v>
      </c>
      <c r="M104" s="48"/>
      <c r="N104" s="48"/>
      <c r="O104" s="48"/>
      <c r="P104" s="48"/>
      <c r="Q104" s="48">
        <v>3126300</v>
      </c>
    </row>
    <row r="105" ht="21" customHeight="1" spans="1:17">
      <c r="A105" s="91" t="str">
        <f>"      "&amp;"幼儿园食堂专项经费"</f>
        <v>      幼儿园食堂专项经费</v>
      </c>
      <c r="B105" s="92" t="s">
        <v>2638</v>
      </c>
      <c r="C105" s="92" t="str">
        <f>"A07000000"&amp;"  "&amp;"物资"</f>
        <v>A07000000  物资</v>
      </c>
      <c r="D105" s="119" t="s">
        <v>2013</v>
      </c>
      <c r="E105" s="124">
        <v>1</v>
      </c>
      <c r="F105" s="27">
        <v>233500</v>
      </c>
      <c r="G105" s="48">
        <v>233500</v>
      </c>
      <c r="H105" s="48"/>
      <c r="I105" s="48"/>
      <c r="J105" s="48"/>
      <c r="K105" s="48"/>
      <c r="L105" s="48">
        <v>233500</v>
      </c>
      <c r="M105" s="48"/>
      <c r="N105" s="48"/>
      <c r="O105" s="48"/>
      <c r="P105" s="48"/>
      <c r="Q105" s="48">
        <v>233500</v>
      </c>
    </row>
    <row r="106" ht="21" customHeight="1" spans="1:17">
      <c r="A106" s="118" t="s">
        <v>93</v>
      </c>
      <c r="B106" s="18"/>
      <c r="C106" s="18"/>
      <c r="D106" s="18"/>
      <c r="E106" s="18"/>
      <c r="F106" s="123">
        <v>259841.6</v>
      </c>
      <c r="G106" s="48">
        <v>259841.6</v>
      </c>
      <c r="H106" s="48">
        <v>259841.6</v>
      </c>
      <c r="I106" s="48"/>
      <c r="J106" s="48"/>
      <c r="K106" s="48"/>
      <c r="L106" s="48"/>
      <c r="M106" s="48"/>
      <c r="N106" s="48"/>
      <c r="O106" s="48"/>
      <c r="P106" s="48"/>
      <c r="Q106" s="48"/>
    </row>
    <row r="107" ht="21" customHeight="1" spans="1:17">
      <c r="A107" s="91" t="str">
        <f>"      "&amp;"物业管理费"</f>
        <v>      物业管理费</v>
      </c>
      <c r="B107" s="92" t="s">
        <v>2639</v>
      </c>
      <c r="C107" s="92" t="str">
        <f>"C21040001"&amp;"  "&amp;"物业管理服务"</f>
        <v>C21040001  物业管理服务</v>
      </c>
      <c r="D107" s="119" t="s">
        <v>2013</v>
      </c>
      <c r="E107" s="124">
        <v>1</v>
      </c>
      <c r="F107" s="27">
        <v>259841.6</v>
      </c>
      <c r="G107" s="48">
        <v>259841.6</v>
      </c>
      <c r="H107" s="48">
        <v>259841.6</v>
      </c>
      <c r="I107" s="48"/>
      <c r="J107" s="48"/>
      <c r="K107" s="48"/>
      <c r="L107" s="48"/>
      <c r="M107" s="48"/>
      <c r="N107" s="48"/>
      <c r="O107" s="48"/>
      <c r="P107" s="48"/>
      <c r="Q107" s="48"/>
    </row>
    <row r="108" ht="21" customHeight="1" spans="1:17">
      <c r="A108" s="118" t="s">
        <v>91</v>
      </c>
      <c r="B108" s="18"/>
      <c r="C108" s="18"/>
      <c r="D108" s="18"/>
      <c r="E108" s="18"/>
      <c r="F108" s="123">
        <v>141600</v>
      </c>
      <c r="G108" s="48">
        <v>141600</v>
      </c>
      <c r="H108" s="48">
        <v>141600</v>
      </c>
      <c r="I108" s="48"/>
      <c r="J108" s="48"/>
      <c r="K108" s="48"/>
      <c r="L108" s="48"/>
      <c r="M108" s="48"/>
      <c r="N108" s="48"/>
      <c r="O108" s="48"/>
      <c r="P108" s="48"/>
      <c r="Q108" s="48"/>
    </row>
    <row r="109" ht="21" customHeight="1" spans="1:17">
      <c r="A109" s="91" t="str">
        <f>"      "&amp;"物业管理费"</f>
        <v>      物业管理费</v>
      </c>
      <c r="B109" s="92" t="s">
        <v>2610</v>
      </c>
      <c r="C109" s="92" t="str">
        <f>"C21040001"&amp;"  "&amp;"物业管理服务"</f>
        <v>C21040001  物业管理服务</v>
      </c>
      <c r="D109" s="119" t="s">
        <v>2013</v>
      </c>
      <c r="E109" s="124">
        <v>1</v>
      </c>
      <c r="F109" s="27">
        <v>140000</v>
      </c>
      <c r="G109" s="48">
        <v>140000</v>
      </c>
      <c r="H109" s="48">
        <v>140000</v>
      </c>
      <c r="I109" s="48"/>
      <c r="J109" s="48"/>
      <c r="K109" s="48"/>
      <c r="L109" s="48"/>
      <c r="M109" s="48"/>
      <c r="N109" s="48"/>
      <c r="O109" s="48"/>
      <c r="P109" s="48"/>
      <c r="Q109" s="48"/>
    </row>
    <row r="110" ht="21" customHeight="1" spans="1:17">
      <c r="A110" s="91" t="str">
        <f>"      "&amp;"一般公用经费"</f>
        <v>      一般公用经费</v>
      </c>
      <c r="B110" s="92" t="s">
        <v>2562</v>
      </c>
      <c r="C110" s="92" t="str">
        <f>"A05040101"&amp;"  "&amp;"复印纸"</f>
        <v>A05040101  复印纸</v>
      </c>
      <c r="D110" s="119" t="s">
        <v>2581</v>
      </c>
      <c r="E110" s="124">
        <v>10</v>
      </c>
      <c r="F110" s="27">
        <v>1600</v>
      </c>
      <c r="G110" s="48">
        <v>1600</v>
      </c>
      <c r="H110" s="48">
        <v>1600</v>
      </c>
      <c r="I110" s="48"/>
      <c r="J110" s="48"/>
      <c r="K110" s="48"/>
      <c r="L110" s="48"/>
      <c r="M110" s="48"/>
      <c r="N110" s="48"/>
      <c r="O110" s="48"/>
      <c r="P110" s="48"/>
      <c r="Q110" s="48"/>
    </row>
    <row r="111" ht="21" customHeight="1" spans="1:17">
      <c r="A111" s="94" t="s">
        <v>1122</v>
      </c>
      <c r="B111" s="95"/>
      <c r="C111" s="95"/>
      <c r="D111" s="95"/>
      <c r="E111" s="122"/>
      <c r="F111" s="123">
        <v>9839062.68</v>
      </c>
      <c r="G111" s="48">
        <v>21738706.68</v>
      </c>
      <c r="H111" s="48">
        <v>15631325.6</v>
      </c>
      <c r="I111" s="48"/>
      <c r="J111" s="48"/>
      <c r="K111" s="48">
        <v>2547581.08</v>
      </c>
      <c r="L111" s="48">
        <v>3559800</v>
      </c>
      <c r="M111" s="48"/>
      <c r="N111" s="48"/>
      <c r="O111" s="48"/>
      <c r="P111" s="48"/>
      <c r="Q111" s="48">
        <v>3559800</v>
      </c>
    </row>
  </sheetData>
  <autoFilter ref="A6:Q111">
    <extLst/>
  </autoFilter>
  <mergeCells count="17">
    <mergeCell ref="A1:Q1"/>
    <mergeCell ref="A2:Q2"/>
    <mergeCell ref="A3:E3"/>
    <mergeCell ref="G4:Q4"/>
    <mergeCell ref="L5:Q5"/>
    <mergeCell ref="A111:E1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2640</v>
      </c>
      <c r="B1" s="81"/>
      <c r="C1" s="81"/>
      <c r="D1" s="81"/>
      <c r="E1" s="81"/>
      <c r="F1" s="81"/>
      <c r="G1" s="81"/>
      <c r="H1" s="97"/>
      <c r="I1" s="81"/>
      <c r="J1" s="81"/>
      <c r="K1" s="81"/>
      <c r="L1" s="102"/>
      <c r="M1" s="97"/>
      <c r="N1" s="108"/>
    </row>
    <row r="2" ht="27.75" customHeight="1" spans="1:14">
      <c r="A2" s="74" t="s">
        <v>2641</v>
      </c>
      <c r="B2" s="82"/>
      <c r="C2" s="82"/>
      <c r="D2" s="82"/>
      <c r="E2" s="82"/>
      <c r="F2" s="82"/>
      <c r="G2" s="82"/>
      <c r="H2" s="98"/>
      <c r="I2" s="82"/>
      <c r="J2" s="82"/>
      <c r="K2" s="82"/>
      <c r="L2" s="103"/>
      <c r="M2" s="98"/>
      <c r="N2" s="82"/>
    </row>
    <row r="3" ht="18.75" customHeight="1" spans="1:14">
      <c r="A3" s="75" t="str">
        <f>"单位名称："&amp;"玉溪市教育体育局"</f>
        <v>单位名称：玉溪市教育体育局</v>
      </c>
      <c r="B3" s="76"/>
      <c r="C3" s="76"/>
      <c r="D3" s="76"/>
      <c r="E3" s="76"/>
      <c r="F3" s="76"/>
      <c r="G3" s="76"/>
      <c r="H3" s="99"/>
      <c r="I3" s="79"/>
      <c r="J3" s="79"/>
      <c r="K3" s="79"/>
      <c r="L3" s="80"/>
      <c r="M3" s="109"/>
      <c r="N3" s="110" t="s">
        <v>2</v>
      </c>
    </row>
    <row r="4" ht="15.75" customHeight="1" spans="1:14">
      <c r="A4" s="83" t="s">
        <v>2550</v>
      </c>
      <c r="B4" s="84" t="s">
        <v>2642</v>
      </c>
      <c r="C4" s="84" t="s">
        <v>2643</v>
      </c>
      <c r="D4" s="85" t="s">
        <v>203</v>
      </c>
      <c r="E4" s="85"/>
      <c r="F4" s="85"/>
      <c r="G4" s="85"/>
      <c r="H4" s="100"/>
      <c r="I4" s="85"/>
      <c r="J4" s="85"/>
      <c r="K4" s="85"/>
      <c r="L4" s="104"/>
      <c r="M4" s="100"/>
      <c r="N4" s="111"/>
    </row>
    <row r="5" ht="17.25" customHeight="1" spans="1:14">
      <c r="A5" s="86"/>
      <c r="B5" s="87"/>
      <c r="C5" s="87"/>
      <c r="D5" s="87" t="s">
        <v>30</v>
      </c>
      <c r="E5" s="87" t="s">
        <v>33</v>
      </c>
      <c r="F5" s="87" t="s">
        <v>2556</v>
      </c>
      <c r="G5" s="87" t="s">
        <v>2557</v>
      </c>
      <c r="H5" s="101" t="s">
        <v>2558</v>
      </c>
      <c r="I5" s="105" t="s">
        <v>2559</v>
      </c>
      <c r="J5" s="105"/>
      <c r="K5" s="105"/>
      <c r="L5" s="106"/>
      <c r="M5" s="112"/>
      <c r="N5" s="89"/>
    </row>
    <row r="6" ht="54" customHeight="1" spans="1:14">
      <c r="A6" s="88"/>
      <c r="B6" s="89"/>
      <c r="C6" s="89"/>
      <c r="D6" s="89"/>
      <c r="E6" s="89"/>
      <c r="F6" s="89"/>
      <c r="G6" s="89"/>
      <c r="H6" s="90"/>
      <c r="I6" s="89" t="s">
        <v>32</v>
      </c>
      <c r="J6" s="89" t="s">
        <v>39</v>
      </c>
      <c r="K6" s="89" t="s">
        <v>210</v>
      </c>
      <c r="L6" s="107" t="s">
        <v>41</v>
      </c>
      <c r="M6" s="90" t="s">
        <v>42</v>
      </c>
      <c r="N6" s="89" t="s">
        <v>43</v>
      </c>
    </row>
    <row r="7" ht="15" customHeight="1" spans="1:14">
      <c r="A7" s="88">
        <v>1</v>
      </c>
      <c r="B7" s="89">
        <v>2</v>
      </c>
      <c r="C7" s="89">
        <v>3</v>
      </c>
      <c r="D7" s="90">
        <v>4</v>
      </c>
      <c r="E7" s="90">
        <v>5</v>
      </c>
      <c r="F7" s="90">
        <v>6</v>
      </c>
      <c r="G7" s="90">
        <v>7</v>
      </c>
      <c r="H7" s="90">
        <v>8</v>
      </c>
      <c r="I7" s="90">
        <v>9</v>
      </c>
      <c r="J7" s="90">
        <v>10</v>
      </c>
      <c r="K7" s="90">
        <v>11</v>
      </c>
      <c r="L7" s="90">
        <v>12</v>
      </c>
      <c r="M7" s="90">
        <v>13</v>
      </c>
      <c r="N7" s="90">
        <v>14</v>
      </c>
    </row>
    <row r="8" ht="21" customHeight="1" spans="1:14">
      <c r="A8" s="91" t="s">
        <v>64</v>
      </c>
      <c r="B8" s="92"/>
      <c r="C8" s="92"/>
      <c r="D8" s="48">
        <v>367600</v>
      </c>
      <c r="E8" s="48">
        <v>367600</v>
      </c>
      <c r="F8" s="48"/>
      <c r="G8" s="48"/>
      <c r="H8" s="48"/>
      <c r="I8" s="48"/>
      <c r="J8" s="48"/>
      <c r="K8" s="48"/>
      <c r="L8" s="48"/>
      <c r="M8" s="48"/>
      <c r="N8" s="48"/>
    </row>
    <row r="9" ht="21" customHeight="1" spans="1:14">
      <c r="A9" s="93" t="s">
        <v>64</v>
      </c>
      <c r="B9" s="92"/>
      <c r="C9" s="92"/>
      <c r="D9" s="48">
        <v>367600</v>
      </c>
      <c r="E9" s="48">
        <v>367600</v>
      </c>
      <c r="F9" s="48"/>
      <c r="G9" s="48"/>
      <c r="H9" s="48"/>
      <c r="I9" s="48"/>
      <c r="J9" s="48"/>
      <c r="K9" s="48"/>
      <c r="L9" s="48"/>
      <c r="M9" s="48"/>
      <c r="N9" s="48"/>
    </row>
    <row r="10" ht="21" customHeight="1" spans="1:14">
      <c r="A10" s="91" t="str">
        <f>"    "&amp;"物业管理费"</f>
        <v>    物业管理费</v>
      </c>
      <c r="B10" s="92" t="s">
        <v>2610</v>
      </c>
      <c r="C10" s="92" t="s">
        <v>2644</v>
      </c>
      <c r="D10" s="48">
        <v>327600</v>
      </c>
      <c r="E10" s="48">
        <v>327600</v>
      </c>
      <c r="F10" s="48"/>
      <c r="G10" s="48"/>
      <c r="H10" s="48"/>
      <c r="I10" s="48"/>
      <c r="J10" s="48"/>
      <c r="K10" s="48"/>
      <c r="L10" s="48"/>
      <c r="M10" s="48"/>
      <c r="N10" s="48"/>
    </row>
    <row r="11" ht="21" customHeight="1" spans="1:14">
      <c r="A11" s="91" t="str">
        <f>"    "&amp;"工作业务经费"</f>
        <v>    工作业务经费</v>
      </c>
      <c r="B11" s="92" t="s">
        <v>2563</v>
      </c>
      <c r="C11" s="92" t="s">
        <v>2645</v>
      </c>
      <c r="D11" s="48">
        <v>40000</v>
      </c>
      <c r="E11" s="48">
        <v>40000</v>
      </c>
      <c r="F11" s="48"/>
      <c r="G11" s="48"/>
      <c r="H11" s="48"/>
      <c r="I11" s="48"/>
      <c r="J11" s="48"/>
      <c r="K11" s="48"/>
      <c r="L11" s="48"/>
      <c r="M11" s="48"/>
      <c r="N11" s="48"/>
    </row>
    <row r="12" ht="21" customHeight="1" spans="1:14">
      <c r="A12" s="94" t="s">
        <v>1122</v>
      </c>
      <c r="B12" s="95"/>
      <c r="C12" s="96"/>
      <c r="D12" s="48">
        <v>367600</v>
      </c>
      <c r="E12" s="48">
        <v>367600</v>
      </c>
      <c r="F12" s="48"/>
      <c r="G12" s="48"/>
      <c r="H12" s="48"/>
      <c r="I12" s="48"/>
      <c r="J12" s="48"/>
      <c r="K12" s="48"/>
      <c r="L12" s="48"/>
      <c r="M12" s="48"/>
      <c r="N12" s="48"/>
    </row>
  </sheetData>
  <mergeCells count="14">
    <mergeCell ref="A1:N1"/>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32"/>
  <sheetViews>
    <sheetView showZeros="0" topLeftCell="A8" workbookViewId="0">
      <selection activeCell="D32" sqref="D32"/>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2646</v>
      </c>
      <c r="B1" s="31"/>
      <c r="C1" s="31"/>
      <c r="D1" s="31"/>
      <c r="E1" s="31"/>
      <c r="F1" s="31"/>
      <c r="G1" s="31"/>
      <c r="H1" s="31"/>
      <c r="I1" s="31"/>
      <c r="J1" s="31"/>
      <c r="K1" s="31"/>
      <c r="L1" s="31"/>
      <c r="M1" s="31"/>
      <c r="N1" s="50"/>
    </row>
    <row r="2" ht="27.75" customHeight="1" spans="1:14">
      <c r="A2" s="74" t="s">
        <v>2647</v>
      </c>
      <c r="B2" s="33"/>
      <c r="C2" s="33"/>
      <c r="D2" s="33"/>
      <c r="E2" s="33"/>
      <c r="F2" s="33"/>
      <c r="G2" s="33"/>
      <c r="H2" s="33"/>
      <c r="I2" s="33"/>
      <c r="J2" s="33"/>
      <c r="K2" s="33"/>
      <c r="L2" s="33"/>
      <c r="M2" s="33"/>
      <c r="N2" s="33"/>
    </row>
    <row r="3" ht="18" customHeight="1" spans="1:14">
      <c r="A3" s="75" t="str">
        <f>"单位名称："&amp;"玉溪市教育体育局"</f>
        <v>单位名称：玉溪市教育体育局</v>
      </c>
      <c r="B3" s="76"/>
      <c r="C3" s="76"/>
      <c r="D3" s="77"/>
      <c r="E3" s="79"/>
      <c r="F3" s="79"/>
      <c r="G3" s="79"/>
      <c r="H3" s="79"/>
      <c r="I3" s="79"/>
      <c r="N3" s="80" t="s">
        <v>2</v>
      </c>
    </row>
    <row r="4" ht="19.5" customHeight="1" spans="1:14">
      <c r="A4" s="45" t="s">
        <v>2648</v>
      </c>
      <c r="B4" s="52" t="s">
        <v>203</v>
      </c>
      <c r="C4" s="53"/>
      <c r="D4" s="53"/>
      <c r="E4" s="52" t="s">
        <v>2649</v>
      </c>
      <c r="F4" s="53"/>
      <c r="G4" s="53"/>
      <c r="H4" s="53"/>
      <c r="I4" s="53"/>
      <c r="J4" s="53"/>
      <c r="K4" s="53"/>
      <c r="L4" s="53"/>
      <c r="M4" s="53"/>
      <c r="N4" s="53"/>
    </row>
    <row r="5" ht="40.5" customHeight="1" spans="1:14">
      <c r="A5" s="47"/>
      <c r="B5" s="46" t="s">
        <v>30</v>
      </c>
      <c r="C5" s="35" t="s">
        <v>33</v>
      </c>
      <c r="D5" s="78" t="s">
        <v>2650</v>
      </c>
      <c r="E5" s="40" t="s">
        <v>2651</v>
      </c>
      <c r="F5" s="40" t="s">
        <v>2652</v>
      </c>
      <c r="G5" s="40" t="s">
        <v>2653</v>
      </c>
      <c r="H5" s="40" t="s">
        <v>2654</v>
      </c>
      <c r="I5" s="40" t="s">
        <v>2655</v>
      </c>
      <c r="J5" s="40" t="s">
        <v>2656</v>
      </c>
      <c r="K5" s="40" t="s">
        <v>2657</v>
      </c>
      <c r="L5" s="40" t="s">
        <v>2658</v>
      </c>
      <c r="M5" s="40" t="s">
        <v>2659</v>
      </c>
      <c r="N5" s="40" t="s">
        <v>2660</v>
      </c>
    </row>
    <row r="6" ht="19.5" customHeight="1" spans="1:14">
      <c r="A6" s="40">
        <v>1</v>
      </c>
      <c r="B6" s="40">
        <v>2</v>
      </c>
      <c r="C6" s="40">
        <v>3</v>
      </c>
      <c r="D6" s="52">
        <v>4</v>
      </c>
      <c r="E6" s="40">
        <v>5</v>
      </c>
      <c r="F6" s="40">
        <v>6</v>
      </c>
      <c r="G6" s="40">
        <v>7</v>
      </c>
      <c r="H6" s="52">
        <v>8</v>
      </c>
      <c r="I6" s="40">
        <v>9</v>
      </c>
      <c r="J6" s="40">
        <v>10</v>
      </c>
      <c r="K6" s="40">
        <v>11</v>
      </c>
      <c r="L6" s="52">
        <v>12</v>
      </c>
      <c r="M6" s="40">
        <v>13</v>
      </c>
      <c r="N6" s="40">
        <v>14</v>
      </c>
    </row>
    <row r="7" ht="20.25" customHeight="1" spans="1:14">
      <c r="A7" s="41" t="s">
        <v>64</v>
      </c>
      <c r="B7" s="48">
        <v>45490066</v>
      </c>
      <c r="C7" s="48">
        <v>33890066</v>
      </c>
      <c r="D7" s="48">
        <v>11600000</v>
      </c>
      <c r="E7" s="48">
        <v>6294000</v>
      </c>
      <c r="F7" s="48">
        <v>5663870</v>
      </c>
      <c r="G7" s="48">
        <v>5929100</v>
      </c>
      <c r="H7" s="48">
        <v>8461300</v>
      </c>
      <c r="I7" s="48">
        <v>6048996</v>
      </c>
      <c r="J7" s="48">
        <v>2347100</v>
      </c>
      <c r="K7" s="48">
        <v>3651800</v>
      </c>
      <c r="L7" s="48">
        <v>3227700</v>
      </c>
      <c r="M7" s="48">
        <v>3866200</v>
      </c>
      <c r="N7" s="48"/>
    </row>
    <row r="8" ht="20.25" customHeight="1" spans="1:14">
      <c r="A8" s="41" t="s">
        <v>64</v>
      </c>
      <c r="B8" s="48">
        <v>43190066</v>
      </c>
      <c r="C8" s="48">
        <v>33890066</v>
      </c>
      <c r="D8" s="48">
        <v>9300000</v>
      </c>
      <c r="E8" s="48">
        <v>5944000</v>
      </c>
      <c r="F8" s="48">
        <v>5413870</v>
      </c>
      <c r="G8" s="48">
        <v>5829100</v>
      </c>
      <c r="H8" s="48">
        <v>8461300</v>
      </c>
      <c r="I8" s="48">
        <v>5948996</v>
      </c>
      <c r="J8" s="48">
        <v>2097100</v>
      </c>
      <c r="K8" s="48">
        <v>3001800</v>
      </c>
      <c r="L8" s="48">
        <v>2977700</v>
      </c>
      <c r="M8" s="48">
        <v>3516200</v>
      </c>
      <c r="N8" s="48"/>
    </row>
    <row r="9" ht="20.25" customHeight="1" spans="1:14">
      <c r="A9" s="41" t="str">
        <f>"      "&amp;"省级公费师范生培养专项经费"</f>
        <v>      省级公费师范生培养专项经费</v>
      </c>
      <c r="B9" s="48">
        <v>99666</v>
      </c>
      <c r="C9" s="48">
        <v>99666</v>
      </c>
      <c r="D9" s="48"/>
      <c r="E9" s="48"/>
      <c r="F9" s="48">
        <v>74970</v>
      </c>
      <c r="G9" s="48"/>
      <c r="H9" s="48"/>
      <c r="I9" s="48">
        <v>24696</v>
      </c>
      <c r="J9" s="48"/>
      <c r="K9" s="48"/>
      <c r="L9" s="48"/>
      <c r="M9" s="48"/>
      <c r="N9" s="48"/>
    </row>
    <row r="10" ht="20.25" customHeight="1" spans="1:14">
      <c r="A10" s="41" t="str">
        <f>"      "&amp;"义务教育家庭经济困难学生生活费补助资金"</f>
        <v>      义务教育家庭经济困难学生生活费补助资金</v>
      </c>
      <c r="B10" s="48">
        <v>5077100</v>
      </c>
      <c r="C10" s="48">
        <v>5077100</v>
      </c>
      <c r="D10" s="48"/>
      <c r="E10" s="48">
        <v>362800</v>
      </c>
      <c r="F10" s="48">
        <v>368800</v>
      </c>
      <c r="G10" s="48">
        <v>142600</v>
      </c>
      <c r="H10" s="48">
        <v>706200</v>
      </c>
      <c r="I10" s="48">
        <v>741500</v>
      </c>
      <c r="J10" s="48">
        <v>384000</v>
      </c>
      <c r="K10" s="48">
        <v>653600</v>
      </c>
      <c r="L10" s="48">
        <v>982800</v>
      </c>
      <c r="M10" s="48">
        <v>734800</v>
      </c>
      <c r="N10" s="48"/>
    </row>
    <row r="11" ht="20.25" customHeight="1" spans="1:14">
      <c r="A11" s="41" t="str">
        <f>"      "&amp;"义务教育生均公用经费补助资金"</f>
        <v>      义务教育生均公用经费补助资金</v>
      </c>
      <c r="B11" s="48">
        <v>6096600</v>
      </c>
      <c r="C11" s="48">
        <v>6096600</v>
      </c>
      <c r="D11" s="48"/>
      <c r="E11" s="48">
        <v>1241800</v>
      </c>
      <c r="F11" s="48">
        <v>607400</v>
      </c>
      <c r="G11" s="48">
        <v>364600</v>
      </c>
      <c r="H11" s="48">
        <v>976400</v>
      </c>
      <c r="I11" s="48">
        <v>644400</v>
      </c>
      <c r="J11" s="48">
        <v>366800</v>
      </c>
      <c r="K11" s="48">
        <v>426600</v>
      </c>
      <c r="L11" s="48">
        <v>659200</v>
      </c>
      <c r="M11" s="48">
        <v>809400</v>
      </c>
      <c r="N11" s="48"/>
    </row>
    <row r="12" ht="20.25" customHeight="1" spans="1:14">
      <c r="A12" s="41" t="str">
        <f>"      "&amp;"普通高中脱贫家庭经济困难学生生活补助经费"</f>
        <v>      普通高中脱贫家庭经济困难学生生活补助经费</v>
      </c>
      <c r="B12" s="48">
        <v>118500</v>
      </c>
      <c r="C12" s="48">
        <v>118500</v>
      </c>
      <c r="D12" s="48"/>
      <c r="E12" s="48">
        <v>8100</v>
      </c>
      <c r="F12" s="48">
        <v>18800</v>
      </c>
      <c r="G12" s="48">
        <v>4500</v>
      </c>
      <c r="H12" s="48">
        <v>11700</v>
      </c>
      <c r="I12" s="48">
        <v>5000</v>
      </c>
      <c r="J12" s="48">
        <v>7500</v>
      </c>
      <c r="K12" s="48">
        <v>14000</v>
      </c>
      <c r="L12" s="48">
        <v>9300</v>
      </c>
      <c r="M12" s="48">
        <v>39600</v>
      </c>
      <c r="N12" s="48"/>
    </row>
    <row r="13" ht="20.25" customHeight="1" spans="1:14">
      <c r="A13" s="41" t="str">
        <f>"      "&amp;"普通高中原建档立卡户等家庭经济困难学生免学杂费专项资金"</f>
        <v>      普通高中原建档立卡户等家庭经济困难学生免学杂费专项资金</v>
      </c>
      <c r="B13" s="48">
        <v>75400</v>
      </c>
      <c r="C13" s="48">
        <v>75400</v>
      </c>
      <c r="D13" s="48"/>
      <c r="E13" s="48">
        <v>4300</v>
      </c>
      <c r="F13" s="48">
        <v>11800</v>
      </c>
      <c r="G13" s="48">
        <v>2800</v>
      </c>
      <c r="H13" s="48">
        <v>9900</v>
      </c>
      <c r="I13" s="48">
        <v>6800</v>
      </c>
      <c r="J13" s="48">
        <v>8300</v>
      </c>
      <c r="K13" s="48">
        <v>9300</v>
      </c>
      <c r="L13" s="48">
        <v>5000</v>
      </c>
      <c r="M13" s="48">
        <v>17200</v>
      </c>
      <c r="N13" s="48"/>
    </row>
    <row r="14" ht="20.25" customHeight="1" spans="1:14">
      <c r="A14" s="41" t="str">
        <f>"      "&amp;"普通高中国家助学金资助专项资金"</f>
        <v>      普通高中国家助学金资助专项资金</v>
      </c>
      <c r="B14" s="48">
        <v>362200</v>
      </c>
      <c r="C14" s="48">
        <v>362200</v>
      </c>
      <c r="D14" s="48"/>
      <c r="E14" s="48">
        <v>33000</v>
      </c>
      <c r="F14" s="48">
        <v>53100</v>
      </c>
      <c r="G14" s="48">
        <v>25800</v>
      </c>
      <c r="H14" s="48">
        <v>44400</v>
      </c>
      <c r="I14" s="48">
        <v>40900</v>
      </c>
      <c r="J14" s="48">
        <v>19900</v>
      </c>
      <c r="K14" s="48">
        <v>41400</v>
      </c>
      <c r="L14" s="48">
        <v>27700</v>
      </c>
      <c r="M14" s="48">
        <v>76000</v>
      </c>
      <c r="N14" s="48"/>
    </row>
    <row r="15" ht="20.25" customHeight="1" spans="1:14">
      <c r="A15" s="41" t="str">
        <f>"      "&amp;"学前教育家庭经济困难学生生活费补助资金"</f>
        <v>      学前教育家庭经济困难学生生活费补助资金</v>
      </c>
      <c r="B15" s="48">
        <v>129500</v>
      </c>
      <c r="C15" s="48">
        <v>129500</v>
      </c>
      <c r="D15" s="48"/>
      <c r="E15" s="48">
        <v>21300</v>
      </c>
      <c r="F15" s="48">
        <v>19200</v>
      </c>
      <c r="G15" s="48">
        <v>8100</v>
      </c>
      <c r="H15" s="48">
        <v>24900</v>
      </c>
      <c r="I15" s="48">
        <v>11400</v>
      </c>
      <c r="J15" s="48">
        <v>9100</v>
      </c>
      <c r="K15" s="48">
        <v>8800</v>
      </c>
      <c r="L15" s="48">
        <v>11800</v>
      </c>
      <c r="M15" s="48">
        <v>14900</v>
      </c>
      <c r="N15" s="48"/>
    </row>
    <row r="16" ht="20.25" customHeight="1" spans="1:14">
      <c r="A16" s="41" t="str">
        <f>"      "&amp;"中等职业教育国家助学金专项资金"</f>
        <v>      中等职业教育国家助学金专项资金</v>
      </c>
      <c r="B16" s="48">
        <v>201200</v>
      </c>
      <c r="C16" s="48">
        <v>201200</v>
      </c>
      <c r="D16" s="48"/>
      <c r="E16" s="48"/>
      <c r="F16" s="48">
        <v>24200</v>
      </c>
      <c r="G16" s="48">
        <v>4500</v>
      </c>
      <c r="H16" s="48">
        <v>21700</v>
      </c>
      <c r="I16" s="48">
        <v>39900</v>
      </c>
      <c r="J16" s="48">
        <v>12300</v>
      </c>
      <c r="K16" s="48">
        <v>16900</v>
      </c>
      <c r="L16" s="48">
        <v>58500</v>
      </c>
      <c r="M16" s="48">
        <v>23200</v>
      </c>
      <c r="N16" s="48"/>
    </row>
    <row r="17" ht="20.25" customHeight="1" spans="1:14">
      <c r="A17" s="41" t="str">
        <f>"      "&amp;"中等职业教育免学费专项资金"</f>
        <v>      中等职业教育免学费专项资金</v>
      </c>
      <c r="B17" s="48">
        <v>405600</v>
      </c>
      <c r="C17" s="48">
        <v>405600</v>
      </c>
      <c r="D17" s="48"/>
      <c r="E17" s="48"/>
      <c r="F17" s="48">
        <v>57000</v>
      </c>
      <c r="G17" s="48">
        <v>16900</v>
      </c>
      <c r="H17" s="48">
        <v>50200</v>
      </c>
      <c r="I17" s="48">
        <v>60300</v>
      </c>
      <c r="J17" s="48">
        <v>34700</v>
      </c>
      <c r="K17" s="48">
        <v>73400</v>
      </c>
      <c r="L17" s="48">
        <v>69900</v>
      </c>
      <c r="M17" s="48">
        <v>43200</v>
      </c>
      <c r="N17" s="48"/>
    </row>
    <row r="18" ht="20.25" customHeight="1" spans="1:14">
      <c r="A18" s="41" t="str">
        <f>"      "&amp;"农村义务教育学生营养改善计划专项资金"</f>
        <v>      农村义务教育学生营养改善计划专项资金</v>
      </c>
      <c r="B18" s="48">
        <v>18934700</v>
      </c>
      <c r="C18" s="48">
        <v>18934700</v>
      </c>
      <c r="D18" s="48"/>
      <c r="E18" s="48">
        <v>2226800</v>
      </c>
      <c r="F18" s="48">
        <v>3395100</v>
      </c>
      <c r="G18" s="48">
        <v>1991400</v>
      </c>
      <c r="H18" s="48">
        <v>5703300</v>
      </c>
      <c r="I18" s="48">
        <v>3338100</v>
      </c>
      <c r="J18" s="48">
        <v>384300</v>
      </c>
      <c r="K18" s="48">
        <v>432400</v>
      </c>
      <c r="L18" s="48">
        <v>659500</v>
      </c>
      <c r="M18" s="48">
        <v>803800</v>
      </c>
      <c r="N18" s="48"/>
    </row>
    <row r="19" ht="20.25" customHeight="1" spans="1:14">
      <c r="A19" s="41" t="str">
        <f>"      "&amp;"全国青少年足球（对下）人才培养改革试点专项资金"</f>
        <v>      全国青少年足球（对下）人才培养改革试点专项资金</v>
      </c>
      <c r="B19" s="48">
        <v>1350000</v>
      </c>
      <c r="C19" s="48"/>
      <c r="D19" s="48">
        <v>1350000</v>
      </c>
      <c r="E19" s="48">
        <v>600000</v>
      </c>
      <c r="F19" s="48"/>
      <c r="G19" s="48"/>
      <c r="H19" s="48"/>
      <c r="I19" s="48">
        <v>300000</v>
      </c>
      <c r="J19" s="48"/>
      <c r="K19" s="48"/>
      <c r="L19" s="48"/>
      <c r="M19" s="48">
        <v>450000</v>
      </c>
      <c r="N19" s="48"/>
    </row>
    <row r="20" ht="20.25" customHeight="1" spans="1:14">
      <c r="A20" s="41" t="str">
        <f>"      "&amp;"国民体质监测（对下）经费"</f>
        <v>      国民体质监测（对下）经费</v>
      </c>
      <c r="B20" s="48">
        <v>600000</v>
      </c>
      <c r="C20" s="48"/>
      <c r="D20" s="48">
        <v>600000</v>
      </c>
      <c r="E20" s="48"/>
      <c r="F20" s="48">
        <v>100000</v>
      </c>
      <c r="G20" s="48">
        <v>100000</v>
      </c>
      <c r="H20" s="48">
        <v>100000</v>
      </c>
      <c r="I20" s="48"/>
      <c r="J20" s="48"/>
      <c r="K20" s="48">
        <v>100000</v>
      </c>
      <c r="L20" s="48">
        <v>100000</v>
      </c>
      <c r="M20" s="48">
        <v>100000</v>
      </c>
      <c r="N20" s="48"/>
    </row>
    <row r="21" ht="20.25" customHeight="1" spans="1:14">
      <c r="A21" s="41" t="str">
        <f>"      "&amp;"国民体质监测仪器设备更新（对下）资金"</f>
        <v>      国民体质监测仪器设备更新（对下）资金</v>
      </c>
      <c r="B21" s="48">
        <v>1200000</v>
      </c>
      <c r="C21" s="48"/>
      <c r="D21" s="48">
        <v>1200000</v>
      </c>
      <c r="E21" s="48"/>
      <c r="F21" s="48"/>
      <c r="G21" s="48">
        <v>300000</v>
      </c>
      <c r="H21" s="48">
        <v>300000</v>
      </c>
      <c r="I21" s="48">
        <v>300000</v>
      </c>
      <c r="J21" s="48"/>
      <c r="K21" s="48">
        <v>300000</v>
      </c>
      <c r="L21" s="48"/>
      <c r="M21" s="48"/>
      <c r="N21" s="48"/>
    </row>
    <row r="22" ht="20.25" customHeight="1" spans="1:14">
      <c r="A22" s="41" t="str">
        <f>"      "&amp;"“村BA”篮球比赛专项经费"</f>
        <v>      “村BA”篮球比赛专项经费</v>
      </c>
      <c r="B22" s="48">
        <v>300000</v>
      </c>
      <c r="C22" s="48"/>
      <c r="D22" s="48">
        <v>300000</v>
      </c>
      <c r="E22" s="48"/>
      <c r="F22" s="48">
        <v>300000</v>
      </c>
      <c r="G22" s="48"/>
      <c r="H22" s="48"/>
      <c r="I22" s="48"/>
      <c r="J22" s="48"/>
      <c r="K22" s="48"/>
      <c r="L22" s="48"/>
      <c r="M22" s="48"/>
      <c r="N22" s="48"/>
    </row>
    <row r="23" ht="20.25" customHeight="1" spans="1:14">
      <c r="A23" s="41" t="str">
        <f>"      "&amp;"玉溪市青少年体育后备人才基地建设补助（对下）资金"</f>
        <v>      玉溪市青少年体育后备人才基地建设补助（对下）资金</v>
      </c>
      <c r="B23" s="48">
        <v>1350000</v>
      </c>
      <c r="C23" s="48"/>
      <c r="D23" s="48">
        <v>1350000</v>
      </c>
      <c r="E23" s="48">
        <v>150000</v>
      </c>
      <c r="F23" s="48">
        <v>150000</v>
      </c>
      <c r="G23" s="48">
        <v>150000</v>
      </c>
      <c r="H23" s="48">
        <v>150000</v>
      </c>
      <c r="I23" s="48">
        <v>150000</v>
      </c>
      <c r="J23" s="48">
        <v>150000</v>
      </c>
      <c r="K23" s="48">
        <v>150000</v>
      </c>
      <c r="L23" s="48">
        <v>150000</v>
      </c>
      <c r="M23" s="48">
        <v>150000</v>
      </c>
      <c r="N23" s="48"/>
    </row>
    <row r="24" ht="20.25" customHeight="1" spans="1:14">
      <c r="A24" s="41" t="str">
        <f>"      "&amp;"体育产业赛事（对下）专项资金"</f>
        <v>      体育产业赛事（对下）专项资金</v>
      </c>
      <c r="B24" s="48">
        <v>3100000</v>
      </c>
      <c r="C24" s="48"/>
      <c r="D24" s="48">
        <v>3100000</v>
      </c>
      <c r="E24" s="48">
        <v>400000</v>
      </c>
      <c r="F24" s="48"/>
      <c r="G24" s="48">
        <v>2300000</v>
      </c>
      <c r="H24" s="48"/>
      <c r="I24" s="48"/>
      <c r="J24" s="48">
        <v>400000</v>
      </c>
      <c r="K24" s="48"/>
      <c r="L24" s="48"/>
      <c r="M24" s="48"/>
      <c r="N24" s="48"/>
    </row>
    <row r="25" ht="20.25" customHeight="1" spans="1:14">
      <c r="A25" s="41" t="str">
        <f>"      "&amp;"“全民健身日”（对下）启动仪式及相关赛事活动经费"</f>
        <v>      “全民健身日”（对下）启动仪式及相关赛事活动经费</v>
      </c>
      <c r="B25" s="48">
        <v>500000</v>
      </c>
      <c r="C25" s="48"/>
      <c r="D25" s="48">
        <v>500000</v>
      </c>
      <c r="E25" s="48"/>
      <c r="F25" s="48"/>
      <c r="G25" s="48"/>
      <c r="H25" s="48"/>
      <c r="I25" s="48"/>
      <c r="J25" s="48"/>
      <c r="K25" s="48">
        <v>500000</v>
      </c>
      <c r="L25" s="48"/>
      <c r="M25" s="48"/>
      <c r="N25" s="48"/>
    </row>
    <row r="26" ht="20.25" customHeight="1" spans="1:14">
      <c r="A26" s="41" t="str">
        <f>"      "&amp;"学前教育免保育教育费（对下）经费"</f>
        <v>      学前教育免保育教育费（对下）经费</v>
      </c>
      <c r="B26" s="48">
        <v>1989600</v>
      </c>
      <c r="C26" s="48">
        <v>1989600</v>
      </c>
      <c r="D26" s="48"/>
      <c r="E26" s="48">
        <v>715900</v>
      </c>
      <c r="F26" s="48">
        <v>133500</v>
      </c>
      <c r="G26" s="48">
        <v>187900</v>
      </c>
      <c r="H26" s="48">
        <v>262600</v>
      </c>
      <c r="I26" s="48">
        <v>186000</v>
      </c>
      <c r="J26" s="48">
        <v>100200</v>
      </c>
      <c r="K26" s="48">
        <v>105400</v>
      </c>
      <c r="L26" s="48">
        <v>144000</v>
      </c>
      <c r="M26" s="48">
        <v>154100</v>
      </c>
      <c r="N26" s="48"/>
    </row>
    <row r="27" ht="20.25" customHeight="1" spans="1:14">
      <c r="A27" s="41" t="str">
        <f>"      "&amp;"省内外退休名师、名校长引进（对下）经费"</f>
        <v>      省内外退休名师、名校长引进（对下）经费</v>
      </c>
      <c r="B27" s="48">
        <v>400000</v>
      </c>
      <c r="C27" s="48">
        <v>400000</v>
      </c>
      <c r="D27" s="48"/>
      <c r="E27" s="48">
        <v>80000</v>
      </c>
      <c r="F27" s="48"/>
      <c r="G27" s="48">
        <v>130000</v>
      </c>
      <c r="H27" s="48"/>
      <c r="I27" s="48"/>
      <c r="J27" s="48">
        <v>120000</v>
      </c>
      <c r="K27" s="48">
        <v>70000</v>
      </c>
      <c r="L27" s="48"/>
      <c r="M27" s="48"/>
      <c r="N27" s="48"/>
    </row>
    <row r="28" ht="20.25" customHeight="1" spans="1:14">
      <c r="A28" s="41" t="str">
        <f>"      "&amp;"玉溪市各县（市、区）全民健身赛事活动组织经费"</f>
        <v>      玉溪市各县（市、区）全民健身赛事活动组织经费</v>
      </c>
      <c r="B28" s="48">
        <v>900000</v>
      </c>
      <c r="C28" s="48"/>
      <c r="D28" s="48">
        <v>900000</v>
      </c>
      <c r="E28" s="48">
        <v>100000</v>
      </c>
      <c r="F28" s="48">
        <v>100000</v>
      </c>
      <c r="G28" s="48">
        <v>100000</v>
      </c>
      <c r="H28" s="48">
        <v>100000</v>
      </c>
      <c r="I28" s="48">
        <v>100000</v>
      </c>
      <c r="J28" s="48">
        <v>100000</v>
      </c>
      <c r="K28" s="48">
        <v>100000</v>
      </c>
      <c r="L28" s="48">
        <v>100000</v>
      </c>
      <c r="M28" s="48">
        <v>100000</v>
      </c>
      <c r="N28" s="48"/>
    </row>
    <row r="29" ht="20.25" customHeight="1" spans="1:14">
      <c r="A29" s="41" t="s">
        <v>91</v>
      </c>
      <c r="B29" s="48">
        <v>2300000</v>
      </c>
      <c r="C29" s="48"/>
      <c r="D29" s="48">
        <v>2300000</v>
      </c>
      <c r="E29" s="48">
        <v>350000</v>
      </c>
      <c r="F29" s="48">
        <v>250000</v>
      </c>
      <c r="G29" s="48">
        <v>100000</v>
      </c>
      <c r="H29" s="48"/>
      <c r="I29" s="48">
        <v>100000</v>
      </c>
      <c r="J29" s="48">
        <v>250000</v>
      </c>
      <c r="K29" s="48">
        <v>650000</v>
      </c>
      <c r="L29" s="48">
        <v>250000</v>
      </c>
      <c r="M29" s="48">
        <v>350000</v>
      </c>
      <c r="N29" s="48"/>
    </row>
    <row r="30" ht="20.25" customHeight="1" spans="1:14">
      <c r="A30" s="41" t="str">
        <f>"      "&amp;"彩票公益金资助基层老年人体育场地设施建设资金"</f>
        <v>      彩票公益金资助基层老年人体育场地设施建设资金</v>
      </c>
      <c r="B30" s="48">
        <v>2000000</v>
      </c>
      <c r="C30" s="48"/>
      <c r="D30" s="48">
        <v>2000000</v>
      </c>
      <c r="E30" s="48">
        <v>350000</v>
      </c>
      <c r="F30" s="48">
        <v>250000</v>
      </c>
      <c r="G30" s="48">
        <v>100000</v>
      </c>
      <c r="H30" s="48"/>
      <c r="I30" s="48">
        <v>100000</v>
      </c>
      <c r="J30" s="48">
        <v>250000</v>
      </c>
      <c r="K30" s="48">
        <v>350000</v>
      </c>
      <c r="L30" s="48">
        <v>250000</v>
      </c>
      <c r="M30" s="48">
        <v>350000</v>
      </c>
      <c r="N30" s="48"/>
    </row>
    <row r="31" ht="20.25" customHeight="1" spans="1:14">
      <c r="A31" s="41" t="str">
        <f>"      "&amp;"老年人体育发展对下专项经费"</f>
        <v>      老年人体育发展对下专项经费</v>
      </c>
      <c r="B31" s="48">
        <v>300000</v>
      </c>
      <c r="C31" s="48"/>
      <c r="D31" s="48">
        <v>300000</v>
      </c>
      <c r="E31" s="48"/>
      <c r="F31" s="48"/>
      <c r="G31" s="48"/>
      <c r="H31" s="48"/>
      <c r="I31" s="48"/>
      <c r="J31" s="48"/>
      <c r="K31" s="48">
        <v>300000</v>
      </c>
      <c r="L31" s="48"/>
      <c r="M31" s="48"/>
      <c r="N31" s="48"/>
    </row>
    <row r="32" ht="20.25" customHeight="1" spans="1:14">
      <c r="A32" s="72" t="s">
        <v>30</v>
      </c>
      <c r="B32" s="48">
        <v>45490066</v>
      </c>
      <c r="C32" s="48">
        <v>33890066</v>
      </c>
      <c r="D32" s="48">
        <v>11600000</v>
      </c>
      <c r="E32" s="48">
        <v>6294000</v>
      </c>
      <c r="F32" s="48">
        <v>5663870</v>
      </c>
      <c r="G32" s="48">
        <v>5929100</v>
      </c>
      <c r="H32" s="48">
        <v>8461300</v>
      </c>
      <c r="I32" s="48">
        <v>6048996</v>
      </c>
      <c r="J32" s="48">
        <v>2347100</v>
      </c>
      <c r="K32" s="48">
        <v>3651800</v>
      </c>
      <c r="L32" s="48">
        <v>3227700</v>
      </c>
      <c r="M32" s="48">
        <v>3866200</v>
      </c>
      <c r="N32" s="48"/>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6"/>
  <sheetViews>
    <sheetView showZeros="0" topLeftCell="A30"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2661</v>
      </c>
      <c r="B1" s="31"/>
      <c r="C1" s="31"/>
      <c r="D1" s="31"/>
      <c r="E1" s="31"/>
      <c r="F1" s="31"/>
      <c r="G1" s="31"/>
      <c r="H1" s="31"/>
      <c r="I1" s="31"/>
      <c r="J1" s="50"/>
    </row>
    <row r="2" ht="28.5" customHeight="1" spans="1:10">
      <c r="A2" s="66" t="s">
        <v>2662</v>
      </c>
      <c r="B2" s="67"/>
      <c r="C2" s="67"/>
      <c r="D2" s="67"/>
      <c r="E2" s="67"/>
      <c r="F2" s="71"/>
      <c r="G2" s="67"/>
      <c r="H2" s="71"/>
      <c r="I2" s="71"/>
      <c r="J2" s="67"/>
    </row>
    <row r="3" ht="15" customHeight="1" spans="1:1">
      <c r="A3" s="4" t="str">
        <f>"单位名称："&amp;"玉溪市教育体育局"</f>
        <v>单位名称：玉溪市教育体育局</v>
      </c>
    </row>
    <row r="4" ht="14.25" customHeight="1" spans="1:10">
      <c r="A4" s="68" t="s">
        <v>1125</v>
      </c>
      <c r="B4" s="68" t="s">
        <v>1126</v>
      </c>
      <c r="C4" s="68" t="s">
        <v>1127</v>
      </c>
      <c r="D4" s="68" t="s">
        <v>1128</v>
      </c>
      <c r="E4" s="68" t="s">
        <v>1129</v>
      </c>
      <c r="F4" s="55" t="s">
        <v>1130</v>
      </c>
      <c r="G4" s="68" t="s">
        <v>1131</v>
      </c>
      <c r="H4" s="55" t="s">
        <v>1132</v>
      </c>
      <c r="I4" s="55" t="s">
        <v>1133</v>
      </c>
      <c r="J4" s="68" t="s">
        <v>1134</v>
      </c>
    </row>
    <row r="5" ht="14.25" customHeight="1" spans="1:10">
      <c r="A5" s="68">
        <v>1</v>
      </c>
      <c r="B5" s="68">
        <v>2</v>
      </c>
      <c r="C5" s="68">
        <v>3</v>
      </c>
      <c r="D5" s="68">
        <v>4</v>
      </c>
      <c r="E5" s="68">
        <v>5</v>
      </c>
      <c r="F5" s="55">
        <v>6</v>
      </c>
      <c r="G5" s="68">
        <v>7</v>
      </c>
      <c r="H5" s="55">
        <v>8</v>
      </c>
      <c r="I5" s="55">
        <v>9</v>
      </c>
      <c r="J5" s="68">
        <v>10</v>
      </c>
    </row>
    <row r="6" ht="15" customHeight="1" spans="1:10">
      <c r="A6" s="18" t="s">
        <v>64</v>
      </c>
      <c r="B6" s="69"/>
      <c r="C6" s="69"/>
      <c r="D6" s="69"/>
      <c r="E6" s="72"/>
      <c r="F6" s="73"/>
      <c r="G6" s="72"/>
      <c r="H6" s="73"/>
      <c r="I6" s="73"/>
      <c r="J6" s="72"/>
    </row>
    <row r="7" ht="33.75" customHeight="1" spans="1:10">
      <c r="A7" s="70" t="s">
        <v>64</v>
      </c>
      <c r="B7" s="18"/>
      <c r="C7" s="18"/>
      <c r="D7" s="18"/>
      <c r="E7" s="18"/>
      <c r="F7" s="18"/>
      <c r="G7" s="41"/>
      <c r="H7" s="18"/>
      <c r="I7" s="18"/>
      <c r="J7" s="18"/>
    </row>
    <row r="8" ht="33.75" customHeight="1" spans="1:10">
      <c r="A8" s="18" t="s">
        <v>563</v>
      </c>
      <c r="B8" s="18" t="s">
        <v>1162</v>
      </c>
      <c r="C8" s="18" t="s">
        <v>1136</v>
      </c>
      <c r="D8" s="18" t="s">
        <v>1137</v>
      </c>
      <c r="E8" s="18" t="s">
        <v>1163</v>
      </c>
      <c r="F8" s="18" t="s">
        <v>1139</v>
      </c>
      <c r="G8" s="41" t="s">
        <v>1164</v>
      </c>
      <c r="H8" s="18" t="s">
        <v>1141</v>
      </c>
      <c r="I8" s="18" t="s">
        <v>1142</v>
      </c>
      <c r="J8" s="18" t="s">
        <v>1165</v>
      </c>
    </row>
    <row r="9" ht="33.75" customHeight="1" spans="1:10">
      <c r="A9" s="18" t="s">
        <v>563</v>
      </c>
      <c r="B9" s="18" t="s">
        <v>1162</v>
      </c>
      <c r="C9" s="18" t="s">
        <v>1136</v>
      </c>
      <c r="D9" s="18" t="s">
        <v>1144</v>
      </c>
      <c r="E9" s="18" t="s">
        <v>1166</v>
      </c>
      <c r="F9" s="18" t="s">
        <v>1139</v>
      </c>
      <c r="G9" s="41" t="s">
        <v>1155</v>
      </c>
      <c r="H9" s="18" t="s">
        <v>1148</v>
      </c>
      <c r="I9" s="18" t="s">
        <v>1142</v>
      </c>
      <c r="J9" s="18" t="s">
        <v>1167</v>
      </c>
    </row>
    <row r="10" ht="33.75" customHeight="1" spans="1:10">
      <c r="A10" s="18" t="s">
        <v>563</v>
      </c>
      <c r="B10" s="18" t="s">
        <v>1162</v>
      </c>
      <c r="C10" s="18" t="s">
        <v>1136</v>
      </c>
      <c r="D10" s="18" t="s">
        <v>1144</v>
      </c>
      <c r="E10" s="18" t="s">
        <v>1168</v>
      </c>
      <c r="F10" s="18" t="s">
        <v>1146</v>
      </c>
      <c r="G10" s="41" t="s">
        <v>1147</v>
      </c>
      <c r="H10" s="18" t="s">
        <v>1148</v>
      </c>
      <c r="I10" s="18" t="s">
        <v>1142</v>
      </c>
      <c r="J10" s="18" t="s">
        <v>1169</v>
      </c>
    </row>
    <row r="11" ht="33.75" customHeight="1" spans="1:10">
      <c r="A11" s="18" t="s">
        <v>563</v>
      </c>
      <c r="B11" s="18" t="s">
        <v>1162</v>
      </c>
      <c r="C11" s="18" t="s">
        <v>1152</v>
      </c>
      <c r="D11" s="18" t="s">
        <v>1153</v>
      </c>
      <c r="E11" s="18" t="s">
        <v>1170</v>
      </c>
      <c r="F11" s="18" t="s">
        <v>1139</v>
      </c>
      <c r="G11" s="41" t="s">
        <v>1160</v>
      </c>
      <c r="H11" s="18" t="s">
        <v>1148</v>
      </c>
      <c r="I11" s="18" t="s">
        <v>1142</v>
      </c>
      <c r="J11" s="18" t="s">
        <v>1171</v>
      </c>
    </row>
    <row r="12" ht="33.75" customHeight="1" spans="1:10">
      <c r="A12" s="18" t="s">
        <v>563</v>
      </c>
      <c r="B12" s="18" t="s">
        <v>1162</v>
      </c>
      <c r="C12" s="18" t="s">
        <v>1157</v>
      </c>
      <c r="D12" s="18" t="s">
        <v>1158</v>
      </c>
      <c r="E12" s="18" t="s">
        <v>1172</v>
      </c>
      <c r="F12" s="18" t="s">
        <v>1139</v>
      </c>
      <c r="G12" s="41" t="s">
        <v>1160</v>
      </c>
      <c r="H12" s="18" t="s">
        <v>1148</v>
      </c>
      <c r="I12" s="18" t="s">
        <v>1142</v>
      </c>
      <c r="J12" s="18" t="s">
        <v>1173</v>
      </c>
    </row>
    <row r="13" ht="33.75" customHeight="1" spans="1:10">
      <c r="A13" s="18" t="s">
        <v>567</v>
      </c>
      <c r="B13" s="18" t="s">
        <v>1245</v>
      </c>
      <c r="C13" s="18" t="s">
        <v>1136</v>
      </c>
      <c r="D13" s="18" t="s">
        <v>1137</v>
      </c>
      <c r="E13" s="18" t="s">
        <v>1246</v>
      </c>
      <c r="F13" s="18" t="s">
        <v>1139</v>
      </c>
      <c r="G13" s="41" t="s">
        <v>1247</v>
      </c>
      <c r="H13" s="18" t="s">
        <v>1141</v>
      </c>
      <c r="I13" s="18" t="s">
        <v>1142</v>
      </c>
      <c r="J13" s="18" t="s">
        <v>1248</v>
      </c>
    </row>
    <row r="14" ht="33.75" customHeight="1" spans="1:10">
      <c r="A14" s="18" t="s">
        <v>567</v>
      </c>
      <c r="B14" s="18" t="s">
        <v>1245</v>
      </c>
      <c r="C14" s="18" t="s">
        <v>1136</v>
      </c>
      <c r="D14" s="18" t="s">
        <v>1144</v>
      </c>
      <c r="E14" s="18" t="s">
        <v>1238</v>
      </c>
      <c r="F14" s="18" t="s">
        <v>1146</v>
      </c>
      <c r="G14" s="41" t="s">
        <v>1147</v>
      </c>
      <c r="H14" s="18" t="s">
        <v>1148</v>
      </c>
      <c r="I14" s="18" t="s">
        <v>1142</v>
      </c>
      <c r="J14" s="18" t="s">
        <v>1249</v>
      </c>
    </row>
    <row r="15" ht="33.75" customHeight="1" spans="1:10">
      <c r="A15" s="18" t="s">
        <v>567</v>
      </c>
      <c r="B15" s="18" t="s">
        <v>1245</v>
      </c>
      <c r="C15" s="18" t="s">
        <v>1136</v>
      </c>
      <c r="D15" s="18" t="s">
        <v>1144</v>
      </c>
      <c r="E15" s="18" t="s">
        <v>1250</v>
      </c>
      <c r="F15" s="18" t="s">
        <v>1146</v>
      </c>
      <c r="G15" s="41" t="s">
        <v>1147</v>
      </c>
      <c r="H15" s="18" t="s">
        <v>1148</v>
      </c>
      <c r="I15" s="18" t="s">
        <v>1142</v>
      </c>
      <c r="J15" s="18" t="s">
        <v>1251</v>
      </c>
    </row>
    <row r="16" ht="33.75" customHeight="1" spans="1:10">
      <c r="A16" s="18" t="s">
        <v>567</v>
      </c>
      <c r="B16" s="18" t="s">
        <v>1245</v>
      </c>
      <c r="C16" s="18" t="s">
        <v>1152</v>
      </c>
      <c r="D16" s="18" t="s">
        <v>1153</v>
      </c>
      <c r="E16" s="18" t="s">
        <v>1154</v>
      </c>
      <c r="F16" s="18" t="s">
        <v>1146</v>
      </c>
      <c r="G16" s="41" t="s">
        <v>1155</v>
      </c>
      <c r="H16" s="18" t="s">
        <v>1148</v>
      </c>
      <c r="I16" s="18" t="s">
        <v>1142</v>
      </c>
      <c r="J16" s="18" t="s">
        <v>1252</v>
      </c>
    </row>
    <row r="17" ht="33.75" customHeight="1" spans="1:10">
      <c r="A17" s="18" t="s">
        <v>567</v>
      </c>
      <c r="B17" s="18" t="s">
        <v>1245</v>
      </c>
      <c r="C17" s="18" t="s">
        <v>1157</v>
      </c>
      <c r="D17" s="18" t="s">
        <v>1158</v>
      </c>
      <c r="E17" s="18" t="s">
        <v>1172</v>
      </c>
      <c r="F17" s="18" t="s">
        <v>1139</v>
      </c>
      <c r="G17" s="41" t="s">
        <v>1160</v>
      </c>
      <c r="H17" s="18" t="s">
        <v>1148</v>
      </c>
      <c r="I17" s="18" t="s">
        <v>1142</v>
      </c>
      <c r="J17" s="18" t="s">
        <v>1253</v>
      </c>
    </row>
    <row r="18" ht="33.75" customHeight="1" spans="1:10">
      <c r="A18" s="18" t="s">
        <v>567</v>
      </c>
      <c r="B18" s="18" t="s">
        <v>1245</v>
      </c>
      <c r="C18" s="18" t="s">
        <v>1254</v>
      </c>
      <c r="D18" s="18" t="s">
        <v>1255</v>
      </c>
      <c r="E18" s="18" t="s">
        <v>1256</v>
      </c>
      <c r="F18" s="18" t="s">
        <v>1257</v>
      </c>
      <c r="G18" s="41" t="s">
        <v>48</v>
      </c>
      <c r="H18" s="18" t="s">
        <v>1258</v>
      </c>
      <c r="I18" s="18" t="s">
        <v>1142</v>
      </c>
      <c r="J18" s="18" t="s">
        <v>1259</v>
      </c>
    </row>
    <row r="19" ht="33.75" customHeight="1" spans="1:10">
      <c r="A19" s="18" t="s">
        <v>553</v>
      </c>
      <c r="B19" s="18" t="s">
        <v>1260</v>
      </c>
      <c r="C19" s="18" t="s">
        <v>1136</v>
      </c>
      <c r="D19" s="18" t="s">
        <v>1137</v>
      </c>
      <c r="E19" s="18" t="s">
        <v>1261</v>
      </c>
      <c r="F19" s="18" t="s">
        <v>1139</v>
      </c>
      <c r="G19" s="41" t="s">
        <v>1262</v>
      </c>
      <c r="H19" s="18" t="s">
        <v>1141</v>
      </c>
      <c r="I19" s="18" t="s">
        <v>1142</v>
      </c>
      <c r="J19" s="18" t="s">
        <v>1263</v>
      </c>
    </row>
    <row r="20" ht="33.75" customHeight="1" spans="1:10">
      <c r="A20" s="18" t="s">
        <v>553</v>
      </c>
      <c r="B20" s="18" t="s">
        <v>1260</v>
      </c>
      <c r="C20" s="18" t="s">
        <v>1136</v>
      </c>
      <c r="D20" s="18" t="s">
        <v>1144</v>
      </c>
      <c r="E20" s="18" t="s">
        <v>1264</v>
      </c>
      <c r="F20" s="18" t="s">
        <v>1146</v>
      </c>
      <c r="G20" s="41" t="s">
        <v>1147</v>
      </c>
      <c r="H20" s="18" t="s">
        <v>1148</v>
      </c>
      <c r="I20" s="18" t="s">
        <v>1142</v>
      </c>
      <c r="J20" s="18" t="s">
        <v>1265</v>
      </c>
    </row>
    <row r="21" ht="33.75" customHeight="1" spans="1:10">
      <c r="A21" s="18" t="s">
        <v>553</v>
      </c>
      <c r="B21" s="18" t="s">
        <v>1260</v>
      </c>
      <c r="C21" s="18" t="s">
        <v>1152</v>
      </c>
      <c r="D21" s="18" t="s">
        <v>1153</v>
      </c>
      <c r="E21" s="18" t="s">
        <v>1266</v>
      </c>
      <c r="F21" s="18" t="s">
        <v>1139</v>
      </c>
      <c r="G21" s="41" t="s">
        <v>1155</v>
      </c>
      <c r="H21" s="18" t="s">
        <v>1148</v>
      </c>
      <c r="I21" s="18" t="s">
        <v>1142</v>
      </c>
      <c r="J21" s="18" t="s">
        <v>1267</v>
      </c>
    </row>
    <row r="22" ht="33.75" customHeight="1" spans="1:10">
      <c r="A22" s="18" t="s">
        <v>553</v>
      </c>
      <c r="B22" s="18" t="s">
        <v>1260</v>
      </c>
      <c r="C22" s="18" t="s">
        <v>1157</v>
      </c>
      <c r="D22" s="18" t="s">
        <v>1158</v>
      </c>
      <c r="E22" s="18" t="s">
        <v>1159</v>
      </c>
      <c r="F22" s="18" t="s">
        <v>1139</v>
      </c>
      <c r="G22" s="41" t="s">
        <v>1160</v>
      </c>
      <c r="H22" s="18" t="s">
        <v>1148</v>
      </c>
      <c r="I22" s="18" t="s">
        <v>1142</v>
      </c>
      <c r="J22" s="18" t="s">
        <v>1268</v>
      </c>
    </row>
    <row r="23" ht="33.75" customHeight="1" spans="1:10">
      <c r="A23" s="18" t="s">
        <v>553</v>
      </c>
      <c r="B23" s="18" t="s">
        <v>1260</v>
      </c>
      <c r="C23" s="18" t="s">
        <v>1157</v>
      </c>
      <c r="D23" s="18" t="s">
        <v>1158</v>
      </c>
      <c r="E23" s="18" t="s">
        <v>1269</v>
      </c>
      <c r="F23" s="18" t="s">
        <v>1139</v>
      </c>
      <c r="G23" s="41" t="s">
        <v>1160</v>
      </c>
      <c r="H23" s="18" t="s">
        <v>1148</v>
      </c>
      <c r="I23" s="18" t="s">
        <v>1142</v>
      </c>
      <c r="J23" s="18" t="s">
        <v>1270</v>
      </c>
    </row>
    <row r="24" ht="33.75" customHeight="1" spans="1:10">
      <c r="A24" s="18" t="s">
        <v>559</v>
      </c>
      <c r="B24" s="18" t="s">
        <v>1291</v>
      </c>
      <c r="C24" s="18" t="s">
        <v>1136</v>
      </c>
      <c r="D24" s="18" t="s">
        <v>1137</v>
      </c>
      <c r="E24" s="18" t="s">
        <v>1246</v>
      </c>
      <c r="F24" s="18" t="s">
        <v>1139</v>
      </c>
      <c r="G24" s="41" t="s">
        <v>1292</v>
      </c>
      <c r="H24" s="18" t="s">
        <v>1141</v>
      </c>
      <c r="I24" s="18" t="s">
        <v>1142</v>
      </c>
      <c r="J24" s="18" t="s">
        <v>1293</v>
      </c>
    </row>
    <row r="25" ht="33.75" customHeight="1" spans="1:10">
      <c r="A25" s="18" t="s">
        <v>559</v>
      </c>
      <c r="B25" s="18" t="s">
        <v>1291</v>
      </c>
      <c r="C25" s="18" t="s">
        <v>1136</v>
      </c>
      <c r="D25" s="18" t="s">
        <v>1144</v>
      </c>
      <c r="E25" s="18" t="s">
        <v>1238</v>
      </c>
      <c r="F25" s="18" t="s">
        <v>1146</v>
      </c>
      <c r="G25" s="41" t="s">
        <v>1147</v>
      </c>
      <c r="H25" s="18" t="s">
        <v>1148</v>
      </c>
      <c r="I25" s="18" t="s">
        <v>1142</v>
      </c>
      <c r="J25" s="18" t="s">
        <v>1239</v>
      </c>
    </row>
    <row r="26" ht="33.75" customHeight="1" spans="1:10">
      <c r="A26" s="18" t="s">
        <v>559</v>
      </c>
      <c r="B26" s="18" t="s">
        <v>1291</v>
      </c>
      <c r="C26" s="18" t="s">
        <v>1136</v>
      </c>
      <c r="D26" s="18" t="s">
        <v>1190</v>
      </c>
      <c r="E26" s="18" t="s">
        <v>1294</v>
      </c>
      <c r="F26" s="18" t="s">
        <v>1146</v>
      </c>
      <c r="G26" s="41" t="s">
        <v>1147</v>
      </c>
      <c r="H26" s="18" t="s">
        <v>1148</v>
      </c>
      <c r="I26" s="18" t="s">
        <v>1142</v>
      </c>
      <c r="J26" s="18" t="s">
        <v>1295</v>
      </c>
    </row>
    <row r="27" ht="33.75" customHeight="1" spans="1:10">
      <c r="A27" s="18" t="s">
        <v>559</v>
      </c>
      <c r="B27" s="18" t="s">
        <v>1291</v>
      </c>
      <c r="C27" s="18" t="s">
        <v>1152</v>
      </c>
      <c r="D27" s="18" t="s">
        <v>1153</v>
      </c>
      <c r="E27" s="18" t="s">
        <v>1296</v>
      </c>
      <c r="F27" s="18" t="s">
        <v>1146</v>
      </c>
      <c r="G27" s="41" t="s">
        <v>1147</v>
      </c>
      <c r="H27" s="18" t="s">
        <v>1148</v>
      </c>
      <c r="I27" s="18" t="s">
        <v>1142</v>
      </c>
      <c r="J27" s="18" t="s">
        <v>1297</v>
      </c>
    </row>
    <row r="28" ht="33.75" customHeight="1" spans="1:10">
      <c r="A28" s="18" t="s">
        <v>559</v>
      </c>
      <c r="B28" s="18" t="s">
        <v>1291</v>
      </c>
      <c r="C28" s="18" t="s">
        <v>1157</v>
      </c>
      <c r="D28" s="18" t="s">
        <v>1158</v>
      </c>
      <c r="E28" s="18" t="s">
        <v>1298</v>
      </c>
      <c r="F28" s="18" t="s">
        <v>1139</v>
      </c>
      <c r="G28" s="41" t="s">
        <v>1160</v>
      </c>
      <c r="H28" s="18" t="s">
        <v>1148</v>
      </c>
      <c r="I28" s="18" t="s">
        <v>1142</v>
      </c>
      <c r="J28" s="18" t="s">
        <v>1299</v>
      </c>
    </row>
    <row r="29" ht="33.75" customHeight="1" spans="1:10">
      <c r="A29" s="18" t="s">
        <v>656</v>
      </c>
      <c r="B29" s="18" t="s">
        <v>1300</v>
      </c>
      <c r="C29" s="18" t="s">
        <v>1136</v>
      </c>
      <c r="D29" s="18" t="s">
        <v>1137</v>
      </c>
      <c r="E29" s="18" t="s">
        <v>1301</v>
      </c>
      <c r="F29" s="18" t="s">
        <v>1139</v>
      </c>
      <c r="G29" s="41" t="s">
        <v>53</v>
      </c>
      <c r="H29" s="18" t="s">
        <v>1302</v>
      </c>
      <c r="I29" s="18" t="s">
        <v>1142</v>
      </c>
      <c r="J29" s="18" t="s">
        <v>1303</v>
      </c>
    </row>
    <row r="30" ht="33.75" customHeight="1" spans="1:10">
      <c r="A30" s="18" t="s">
        <v>656</v>
      </c>
      <c r="B30" s="18" t="s">
        <v>1300</v>
      </c>
      <c r="C30" s="18" t="s">
        <v>1136</v>
      </c>
      <c r="D30" s="18" t="s">
        <v>1137</v>
      </c>
      <c r="E30" s="18" t="s">
        <v>1304</v>
      </c>
      <c r="F30" s="18" t="s">
        <v>1139</v>
      </c>
      <c r="G30" s="41" t="s">
        <v>45</v>
      </c>
      <c r="H30" s="18" t="s">
        <v>1176</v>
      </c>
      <c r="I30" s="18" t="s">
        <v>1142</v>
      </c>
      <c r="J30" s="18" t="s">
        <v>1305</v>
      </c>
    </row>
    <row r="31" ht="33.75" customHeight="1" spans="1:10">
      <c r="A31" s="18" t="s">
        <v>656</v>
      </c>
      <c r="B31" s="18" t="s">
        <v>1300</v>
      </c>
      <c r="C31" s="18" t="s">
        <v>1136</v>
      </c>
      <c r="D31" s="18" t="s">
        <v>1144</v>
      </c>
      <c r="E31" s="18" t="s">
        <v>1306</v>
      </c>
      <c r="F31" s="18" t="s">
        <v>1139</v>
      </c>
      <c r="G31" s="41" t="s">
        <v>1155</v>
      </c>
      <c r="H31" s="18" t="s">
        <v>1148</v>
      </c>
      <c r="I31" s="18" t="s">
        <v>1142</v>
      </c>
      <c r="J31" s="18" t="s">
        <v>1307</v>
      </c>
    </row>
    <row r="32" ht="33.75" customHeight="1" spans="1:10">
      <c r="A32" s="18" t="s">
        <v>656</v>
      </c>
      <c r="B32" s="18" t="s">
        <v>1300</v>
      </c>
      <c r="C32" s="18" t="s">
        <v>1152</v>
      </c>
      <c r="D32" s="18" t="s">
        <v>1227</v>
      </c>
      <c r="E32" s="18" t="s">
        <v>1308</v>
      </c>
      <c r="F32" s="18" t="s">
        <v>1146</v>
      </c>
      <c r="G32" s="41" t="s">
        <v>1309</v>
      </c>
      <c r="H32" s="18"/>
      <c r="I32" s="18" t="s">
        <v>1196</v>
      </c>
      <c r="J32" s="18" t="s">
        <v>1310</v>
      </c>
    </row>
    <row r="33" ht="33.75" customHeight="1" spans="1:10">
      <c r="A33" s="18" t="s">
        <v>656</v>
      </c>
      <c r="B33" s="18" t="s">
        <v>1300</v>
      </c>
      <c r="C33" s="18" t="s">
        <v>1157</v>
      </c>
      <c r="D33" s="18" t="s">
        <v>1158</v>
      </c>
      <c r="E33" s="18" t="s">
        <v>1159</v>
      </c>
      <c r="F33" s="18" t="s">
        <v>1139</v>
      </c>
      <c r="G33" s="41" t="s">
        <v>1155</v>
      </c>
      <c r="H33" s="18" t="s">
        <v>1148</v>
      </c>
      <c r="I33" s="18" t="s">
        <v>1142</v>
      </c>
      <c r="J33" s="18" t="s">
        <v>1311</v>
      </c>
    </row>
    <row r="34" ht="33.75" customHeight="1" spans="1:10">
      <c r="A34" s="18" t="s">
        <v>561</v>
      </c>
      <c r="B34" s="18" t="s">
        <v>1335</v>
      </c>
      <c r="C34" s="18" t="s">
        <v>1136</v>
      </c>
      <c r="D34" s="18" t="s">
        <v>1137</v>
      </c>
      <c r="E34" s="18" t="s">
        <v>1336</v>
      </c>
      <c r="F34" s="18" t="s">
        <v>1146</v>
      </c>
      <c r="G34" s="41" t="s">
        <v>52</v>
      </c>
      <c r="H34" s="18" t="s">
        <v>1218</v>
      </c>
      <c r="I34" s="18" t="s">
        <v>1142</v>
      </c>
      <c r="J34" s="18" t="s">
        <v>1337</v>
      </c>
    </row>
    <row r="35" ht="33.75" customHeight="1" spans="1:10">
      <c r="A35" s="18" t="s">
        <v>561</v>
      </c>
      <c r="B35" s="18" t="s">
        <v>1335</v>
      </c>
      <c r="C35" s="18" t="s">
        <v>1136</v>
      </c>
      <c r="D35" s="18" t="s">
        <v>1137</v>
      </c>
      <c r="E35" s="18" t="s">
        <v>1338</v>
      </c>
      <c r="F35" s="18" t="s">
        <v>1139</v>
      </c>
      <c r="G35" s="41" t="s">
        <v>1339</v>
      </c>
      <c r="H35" s="18" t="s">
        <v>1141</v>
      </c>
      <c r="I35" s="18" t="s">
        <v>1142</v>
      </c>
      <c r="J35" s="18" t="s">
        <v>1340</v>
      </c>
    </row>
    <row r="36" ht="33.75" customHeight="1" spans="1:10">
      <c r="A36" s="18" t="s">
        <v>561</v>
      </c>
      <c r="B36" s="18" t="s">
        <v>1335</v>
      </c>
      <c r="C36" s="18" t="s">
        <v>1136</v>
      </c>
      <c r="D36" s="18" t="s">
        <v>1144</v>
      </c>
      <c r="E36" s="18" t="s">
        <v>1238</v>
      </c>
      <c r="F36" s="18" t="s">
        <v>1146</v>
      </c>
      <c r="G36" s="41" t="s">
        <v>1147</v>
      </c>
      <c r="H36" s="18" t="s">
        <v>1148</v>
      </c>
      <c r="I36" s="18" t="s">
        <v>1142</v>
      </c>
      <c r="J36" s="18" t="s">
        <v>1239</v>
      </c>
    </row>
    <row r="37" ht="33.75" customHeight="1" spans="1:10">
      <c r="A37" s="18" t="s">
        <v>561</v>
      </c>
      <c r="B37" s="18" t="s">
        <v>1335</v>
      </c>
      <c r="C37" s="18" t="s">
        <v>1136</v>
      </c>
      <c r="D37" s="18" t="s">
        <v>1190</v>
      </c>
      <c r="E37" s="18" t="s">
        <v>1341</v>
      </c>
      <c r="F37" s="18" t="s">
        <v>1146</v>
      </c>
      <c r="G37" s="41" t="s">
        <v>1147</v>
      </c>
      <c r="H37" s="18" t="s">
        <v>1148</v>
      </c>
      <c r="I37" s="18" t="s">
        <v>1142</v>
      </c>
      <c r="J37" s="18" t="s">
        <v>1342</v>
      </c>
    </row>
    <row r="38" ht="33.75" customHeight="1" spans="1:10">
      <c r="A38" s="18" t="s">
        <v>561</v>
      </c>
      <c r="B38" s="18" t="s">
        <v>1335</v>
      </c>
      <c r="C38" s="18" t="s">
        <v>1152</v>
      </c>
      <c r="D38" s="18" t="s">
        <v>1153</v>
      </c>
      <c r="E38" s="18" t="s">
        <v>1343</v>
      </c>
      <c r="F38" s="18" t="s">
        <v>1139</v>
      </c>
      <c r="G38" s="41" t="s">
        <v>1344</v>
      </c>
      <c r="H38" s="18" t="s">
        <v>1148</v>
      </c>
      <c r="I38" s="18" t="s">
        <v>1142</v>
      </c>
      <c r="J38" s="18" t="s">
        <v>1345</v>
      </c>
    </row>
    <row r="39" ht="33.75" customHeight="1" spans="1:10">
      <c r="A39" s="18" t="s">
        <v>561</v>
      </c>
      <c r="B39" s="18" t="s">
        <v>1335</v>
      </c>
      <c r="C39" s="18" t="s">
        <v>1157</v>
      </c>
      <c r="D39" s="18" t="s">
        <v>1158</v>
      </c>
      <c r="E39" s="18" t="s">
        <v>1298</v>
      </c>
      <c r="F39" s="18" t="s">
        <v>1139</v>
      </c>
      <c r="G39" s="41" t="s">
        <v>1155</v>
      </c>
      <c r="H39" s="18" t="s">
        <v>1148</v>
      </c>
      <c r="I39" s="18" t="s">
        <v>1142</v>
      </c>
      <c r="J39" s="18" t="s">
        <v>1346</v>
      </c>
    </row>
    <row r="40" ht="33.75" customHeight="1" spans="1:10">
      <c r="A40" s="18" t="s">
        <v>555</v>
      </c>
      <c r="B40" s="18" t="s">
        <v>1358</v>
      </c>
      <c r="C40" s="18" t="s">
        <v>1136</v>
      </c>
      <c r="D40" s="18" t="s">
        <v>1137</v>
      </c>
      <c r="E40" s="18" t="s">
        <v>1246</v>
      </c>
      <c r="F40" s="18" t="s">
        <v>1139</v>
      </c>
      <c r="G40" s="41" t="s">
        <v>1359</v>
      </c>
      <c r="H40" s="18" t="s">
        <v>1141</v>
      </c>
      <c r="I40" s="18" t="s">
        <v>1142</v>
      </c>
      <c r="J40" s="18" t="s">
        <v>1360</v>
      </c>
    </row>
    <row r="41" ht="33.75" customHeight="1" spans="1:10">
      <c r="A41" s="18" t="s">
        <v>555</v>
      </c>
      <c r="B41" s="18" t="s">
        <v>1358</v>
      </c>
      <c r="C41" s="18" t="s">
        <v>1136</v>
      </c>
      <c r="D41" s="18" t="s">
        <v>1144</v>
      </c>
      <c r="E41" s="18" t="s">
        <v>1264</v>
      </c>
      <c r="F41" s="18" t="s">
        <v>1146</v>
      </c>
      <c r="G41" s="41" t="s">
        <v>1147</v>
      </c>
      <c r="H41" s="18" t="s">
        <v>1148</v>
      </c>
      <c r="I41" s="18" t="s">
        <v>1142</v>
      </c>
      <c r="J41" s="18" t="s">
        <v>1265</v>
      </c>
    </row>
    <row r="42" ht="33.75" customHeight="1" spans="1:10">
      <c r="A42" s="18" t="s">
        <v>555</v>
      </c>
      <c r="B42" s="18" t="s">
        <v>1358</v>
      </c>
      <c r="C42" s="18" t="s">
        <v>1136</v>
      </c>
      <c r="D42" s="18" t="s">
        <v>1190</v>
      </c>
      <c r="E42" s="18" t="s">
        <v>1330</v>
      </c>
      <c r="F42" s="18" t="s">
        <v>1146</v>
      </c>
      <c r="G42" s="41" t="s">
        <v>1147</v>
      </c>
      <c r="H42" s="18" t="s">
        <v>1148</v>
      </c>
      <c r="I42" s="18" t="s">
        <v>1142</v>
      </c>
      <c r="J42" s="18" t="s">
        <v>1361</v>
      </c>
    </row>
    <row r="43" ht="33.75" customHeight="1" spans="1:10">
      <c r="A43" s="18" t="s">
        <v>555</v>
      </c>
      <c r="B43" s="18" t="s">
        <v>1358</v>
      </c>
      <c r="C43" s="18" t="s">
        <v>1152</v>
      </c>
      <c r="D43" s="18" t="s">
        <v>1153</v>
      </c>
      <c r="E43" s="18" t="s">
        <v>1154</v>
      </c>
      <c r="F43" s="18" t="s">
        <v>1139</v>
      </c>
      <c r="G43" s="41" t="s">
        <v>1344</v>
      </c>
      <c r="H43" s="18" t="s">
        <v>1148</v>
      </c>
      <c r="I43" s="18" t="s">
        <v>1142</v>
      </c>
      <c r="J43" s="18" t="s">
        <v>1183</v>
      </c>
    </row>
    <row r="44" ht="33.75" customHeight="1" spans="1:10">
      <c r="A44" s="18" t="s">
        <v>555</v>
      </c>
      <c r="B44" s="18" t="s">
        <v>1358</v>
      </c>
      <c r="C44" s="18" t="s">
        <v>1157</v>
      </c>
      <c r="D44" s="18" t="s">
        <v>1158</v>
      </c>
      <c r="E44" s="18" t="s">
        <v>1362</v>
      </c>
      <c r="F44" s="18" t="s">
        <v>1139</v>
      </c>
      <c r="G44" s="41" t="s">
        <v>1160</v>
      </c>
      <c r="H44" s="18" t="s">
        <v>1148</v>
      </c>
      <c r="I44" s="18" t="s">
        <v>1142</v>
      </c>
      <c r="J44" s="18" t="s">
        <v>1363</v>
      </c>
    </row>
    <row r="45" ht="33.75" customHeight="1" spans="1:10">
      <c r="A45" s="18" t="s">
        <v>557</v>
      </c>
      <c r="B45" s="18" t="s">
        <v>1364</v>
      </c>
      <c r="C45" s="18" t="s">
        <v>1136</v>
      </c>
      <c r="D45" s="18" t="s">
        <v>1137</v>
      </c>
      <c r="E45" s="18" t="s">
        <v>1246</v>
      </c>
      <c r="F45" s="18" t="s">
        <v>1139</v>
      </c>
      <c r="G45" s="41" t="s">
        <v>1292</v>
      </c>
      <c r="H45" s="18" t="s">
        <v>1141</v>
      </c>
      <c r="I45" s="18" t="s">
        <v>1142</v>
      </c>
      <c r="J45" s="18" t="s">
        <v>1365</v>
      </c>
    </row>
    <row r="46" ht="33.75" customHeight="1" spans="1:10">
      <c r="A46" s="18" t="s">
        <v>557</v>
      </c>
      <c r="B46" s="18" t="s">
        <v>1364</v>
      </c>
      <c r="C46" s="18" t="s">
        <v>1136</v>
      </c>
      <c r="D46" s="18" t="s">
        <v>1144</v>
      </c>
      <c r="E46" s="18" t="s">
        <v>1264</v>
      </c>
      <c r="F46" s="18" t="s">
        <v>1146</v>
      </c>
      <c r="G46" s="41" t="s">
        <v>1147</v>
      </c>
      <c r="H46" s="18" t="s">
        <v>1148</v>
      </c>
      <c r="I46" s="18" t="s">
        <v>1142</v>
      </c>
      <c r="J46" s="18" t="s">
        <v>1366</v>
      </c>
    </row>
    <row r="47" ht="33.75" customHeight="1" spans="1:10">
      <c r="A47" s="18" t="s">
        <v>557</v>
      </c>
      <c r="B47" s="18" t="s">
        <v>1364</v>
      </c>
      <c r="C47" s="18" t="s">
        <v>1136</v>
      </c>
      <c r="D47" s="18" t="s">
        <v>1190</v>
      </c>
      <c r="E47" s="18" t="s">
        <v>1367</v>
      </c>
      <c r="F47" s="18" t="s">
        <v>1146</v>
      </c>
      <c r="G47" s="41" t="s">
        <v>1147</v>
      </c>
      <c r="H47" s="18" t="s">
        <v>1148</v>
      </c>
      <c r="I47" s="18" t="s">
        <v>1142</v>
      </c>
      <c r="J47" s="18" t="s">
        <v>1342</v>
      </c>
    </row>
    <row r="48" ht="33.75" customHeight="1" spans="1:10">
      <c r="A48" s="18" t="s">
        <v>557</v>
      </c>
      <c r="B48" s="18" t="s">
        <v>1364</v>
      </c>
      <c r="C48" s="18" t="s">
        <v>1152</v>
      </c>
      <c r="D48" s="18" t="s">
        <v>1153</v>
      </c>
      <c r="E48" s="18" t="s">
        <v>1368</v>
      </c>
      <c r="F48" s="18" t="s">
        <v>1146</v>
      </c>
      <c r="G48" s="41" t="s">
        <v>1147</v>
      </c>
      <c r="H48" s="18" t="s">
        <v>1148</v>
      </c>
      <c r="I48" s="18" t="s">
        <v>1142</v>
      </c>
      <c r="J48" s="18" t="s">
        <v>1369</v>
      </c>
    </row>
    <row r="49" ht="33.75" customHeight="1" spans="1:10">
      <c r="A49" s="18" t="s">
        <v>557</v>
      </c>
      <c r="B49" s="18" t="s">
        <v>1364</v>
      </c>
      <c r="C49" s="18" t="s">
        <v>1157</v>
      </c>
      <c r="D49" s="18" t="s">
        <v>1158</v>
      </c>
      <c r="E49" s="18" t="s">
        <v>1298</v>
      </c>
      <c r="F49" s="18" t="s">
        <v>1139</v>
      </c>
      <c r="G49" s="41" t="s">
        <v>1160</v>
      </c>
      <c r="H49" s="18" t="s">
        <v>1148</v>
      </c>
      <c r="I49" s="18" t="s">
        <v>1142</v>
      </c>
      <c r="J49" s="18" t="s">
        <v>1370</v>
      </c>
    </row>
    <row r="50" ht="33.75" customHeight="1" spans="1:10">
      <c r="A50" s="18" t="s">
        <v>679</v>
      </c>
      <c r="B50" s="18" t="s">
        <v>1385</v>
      </c>
      <c r="C50" s="18" t="s">
        <v>1136</v>
      </c>
      <c r="D50" s="18" t="s">
        <v>1137</v>
      </c>
      <c r="E50" s="18" t="s">
        <v>1386</v>
      </c>
      <c r="F50" s="18" t="s">
        <v>1139</v>
      </c>
      <c r="G50" s="41" t="s">
        <v>47</v>
      </c>
      <c r="H50" s="18" t="s">
        <v>1218</v>
      </c>
      <c r="I50" s="18" t="s">
        <v>1142</v>
      </c>
      <c r="J50" s="18" t="s">
        <v>1387</v>
      </c>
    </row>
    <row r="51" ht="33.75" customHeight="1" spans="1:10">
      <c r="A51" s="18" t="s">
        <v>679</v>
      </c>
      <c r="B51" s="18" t="s">
        <v>1385</v>
      </c>
      <c r="C51" s="18" t="s">
        <v>1136</v>
      </c>
      <c r="D51" s="18" t="s">
        <v>1137</v>
      </c>
      <c r="E51" s="18" t="s">
        <v>1388</v>
      </c>
      <c r="F51" s="18" t="s">
        <v>1139</v>
      </c>
      <c r="G51" s="41" t="s">
        <v>1389</v>
      </c>
      <c r="H51" s="18" t="s">
        <v>1141</v>
      </c>
      <c r="I51" s="18" t="s">
        <v>1142</v>
      </c>
      <c r="J51" s="18" t="s">
        <v>1390</v>
      </c>
    </row>
    <row r="52" ht="33.75" customHeight="1" spans="1:10">
      <c r="A52" s="18" t="s">
        <v>679</v>
      </c>
      <c r="B52" s="18" t="s">
        <v>1385</v>
      </c>
      <c r="C52" s="18" t="s">
        <v>1136</v>
      </c>
      <c r="D52" s="18" t="s">
        <v>1144</v>
      </c>
      <c r="E52" s="18" t="s">
        <v>1391</v>
      </c>
      <c r="F52" s="18" t="s">
        <v>1139</v>
      </c>
      <c r="G52" s="41" t="s">
        <v>1155</v>
      </c>
      <c r="H52" s="18" t="s">
        <v>1148</v>
      </c>
      <c r="I52" s="18" t="s">
        <v>1142</v>
      </c>
      <c r="J52" s="18" t="s">
        <v>1392</v>
      </c>
    </row>
    <row r="53" ht="33.75" customHeight="1" spans="1:10">
      <c r="A53" s="18" t="s">
        <v>679</v>
      </c>
      <c r="B53" s="18" t="s">
        <v>1385</v>
      </c>
      <c r="C53" s="18" t="s">
        <v>1136</v>
      </c>
      <c r="D53" s="18" t="s">
        <v>1190</v>
      </c>
      <c r="E53" s="18" t="s">
        <v>1393</v>
      </c>
      <c r="F53" s="18" t="s">
        <v>1139</v>
      </c>
      <c r="G53" s="41" t="s">
        <v>58</v>
      </c>
      <c r="H53" s="18" t="s">
        <v>1394</v>
      </c>
      <c r="I53" s="18" t="s">
        <v>1142</v>
      </c>
      <c r="J53" s="18" t="s">
        <v>1395</v>
      </c>
    </row>
    <row r="54" ht="33.75" customHeight="1" spans="1:10">
      <c r="A54" s="18" t="s">
        <v>679</v>
      </c>
      <c r="B54" s="18" t="s">
        <v>1385</v>
      </c>
      <c r="C54" s="18" t="s">
        <v>1152</v>
      </c>
      <c r="D54" s="18" t="s">
        <v>1153</v>
      </c>
      <c r="E54" s="18" t="s">
        <v>1381</v>
      </c>
      <c r="F54" s="18" t="s">
        <v>1139</v>
      </c>
      <c r="G54" s="41" t="s">
        <v>45</v>
      </c>
      <c r="H54" s="18" t="s">
        <v>1176</v>
      </c>
      <c r="I54" s="18" t="s">
        <v>1142</v>
      </c>
      <c r="J54" s="18" t="s">
        <v>1396</v>
      </c>
    </row>
    <row r="55" ht="33.75" customHeight="1" spans="1:10">
      <c r="A55" s="18" t="s">
        <v>679</v>
      </c>
      <c r="B55" s="18" t="s">
        <v>1385</v>
      </c>
      <c r="C55" s="18" t="s">
        <v>1157</v>
      </c>
      <c r="D55" s="18" t="s">
        <v>1158</v>
      </c>
      <c r="E55" s="18" t="s">
        <v>1397</v>
      </c>
      <c r="F55" s="18" t="s">
        <v>1139</v>
      </c>
      <c r="G55" s="41" t="s">
        <v>1160</v>
      </c>
      <c r="H55" s="18" t="s">
        <v>1148</v>
      </c>
      <c r="I55" s="18" t="s">
        <v>1142</v>
      </c>
      <c r="J55" s="18" t="s">
        <v>1398</v>
      </c>
    </row>
    <row r="56" ht="33.75" customHeight="1" spans="1:10">
      <c r="A56" s="18" t="s">
        <v>691</v>
      </c>
      <c r="B56" s="18" t="s">
        <v>1399</v>
      </c>
      <c r="C56" s="18" t="s">
        <v>1136</v>
      </c>
      <c r="D56" s="18" t="s">
        <v>1137</v>
      </c>
      <c r="E56" s="18" t="s">
        <v>1234</v>
      </c>
      <c r="F56" s="18" t="s">
        <v>1139</v>
      </c>
      <c r="G56" s="41" t="s">
        <v>1140</v>
      </c>
      <c r="H56" s="18" t="s">
        <v>1141</v>
      </c>
      <c r="I56" s="18" t="s">
        <v>1142</v>
      </c>
      <c r="J56" s="18" t="s">
        <v>1400</v>
      </c>
    </row>
    <row r="57" ht="33.75" customHeight="1" spans="1:10">
      <c r="A57" s="18" t="s">
        <v>691</v>
      </c>
      <c r="B57" s="18" t="s">
        <v>1399</v>
      </c>
      <c r="C57" s="18" t="s">
        <v>1136</v>
      </c>
      <c r="D57" s="18" t="s">
        <v>1144</v>
      </c>
      <c r="E57" s="18" t="s">
        <v>1238</v>
      </c>
      <c r="F57" s="18" t="s">
        <v>1146</v>
      </c>
      <c r="G57" s="41" t="s">
        <v>1147</v>
      </c>
      <c r="H57" s="18" t="s">
        <v>1148</v>
      </c>
      <c r="I57" s="18" t="s">
        <v>1142</v>
      </c>
      <c r="J57" s="18" t="s">
        <v>1239</v>
      </c>
    </row>
    <row r="58" ht="33.75" customHeight="1" spans="1:10">
      <c r="A58" s="18" t="s">
        <v>691</v>
      </c>
      <c r="B58" s="18" t="s">
        <v>1399</v>
      </c>
      <c r="C58" s="18" t="s">
        <v>1136</v>
      </c>
      <c r="D58" s="18" t="s">
        <v>1144</v>
      </c>
      <c r="E58" s="18" t="s">
        <v>1376</v>
      </c>
      <c r="F58" s="18" t="s">
        <v>1146</v>
      </c>
      <c r="G58" s="41" t="s">
        <v>1147</v>
      </c>
      <c r="H58" s="18" t="s">
        <v>1148</v>
      </c>
      <c r="I58" s="18" t="s">
        <v>1142</v>
      </c>
      <c r="J58" s="18" t="s">
        <v>1401</v>
      </c>
    </row>
    <row r="59" ht="33.75" customHeight="1" spans="1:10">
      <c r="A59" s="18" t="s">
        <v>691</v>
      </c>
      <c r="B59" s="18" t="s">
        <v>1399</v>
      </c>
      <c r="C59" s="18" t="s">
        <v>1152</v>
      </c>
      <c r="D59" s="18" t="s">
        <v>1153</v>
      </c>
      <c r="E59" s="18" t="s">
        <v>1154</v>
      </c>
      <c r="F59" s="18" t="s">
        <v>1139</v>
      </c>
      <c r="G59" s="41" t="s">
        <v>1155</v>
      </c>
      <c r="H59" s="18" t="s">
        <v>1148</v>
      </c>
      <c r="I59" s="18" t="s">
        <v>1142</v>
      </c>
      <c r="J59" s="18" t="s">
        <v>1183</v>
      </c>
    </row>
    <row r="60" ht="33.75" customHeight="1" spans="1:10">
      <c r="A60" s="18" t="s">
        <v>691</v>
      </c>
      <c r="B60" s="18" t="s">
        <v>1399</v>
      </c>
      <c r="C60" s="18" t="s">
        <v>1157</v>
      </c>
      <c r="D60" s="18" t="s">
        <v>1158</v>
      </c>
      <c r="E60" s="18" t="s">
        <v>1159</v>
      </c>
      <c r="F60" s="18" t="s">
        <v>1139</v>
      </c>
      <c r="G60" s="41" t="s">
        <v>1160</v>
      </c>
      <c r="H60" s="18" t="s">
        <v>1148</v>
      </c>
      <c r="I60" s="18" t="s">
        <v>1142</v>
      </c>
      <c r="J60" s="18" t="s">
        <v>1184</v>
      </c>
    </row>
    <row r="61" ht="33.75" customHeight="1" spans="1:10">
      <c r="A61" s="18" t="s">
        <v>689</v>
      </c>
      <c r="B61" s="18" t="s">
        <v>1402</v>
      </c>
      <c r="C61" s="18" t="s">
        <v>1136</v>
      </c>
      <c r="D61" s="18" t="s">
        <v>1137</v>
      </c>
      <c r="E61" s="18" t="s">
        <v>1403</v>
      </c>
      <c r="F61" s="18" t="s">
        <v>1139</v>
      </c>
      <c r="G61" s="41" t="s">
        <v>1201</v>
      </c>
      <c r="H61" s="18" t="s">
        <v>1319</v>
      </c>
      <c r="I61" s="18" t="s">
        <v>1142</v>
      </c>
      <c r="J61" s="18" t="s">
        <v>1404</v>
      </c>
    </row>
    <row r="62" ht="33.75" customHeight="1" spans="1:10">
      <c r="A62" s="18" t="s">
        <v>689</v>
      </c>
      <c r="B62" s="18" t="s">
        <v>1402</v>
      </c>
      <c r="C62" s="18" t="s">
        <v>1136</v>
      </c>
      <c r="D62" s="18" t="s">
        <v>1137</v>
      </c>
      <c r="E62" s="18" t="s">
        <v>1405</v>
      </c>
      <c r="F62" s="18" t="s">
        <v>1139</v>
      </c>
      <c r="G62" s="41" t="s">
        <v>45</v>
      </c>
      <c r="H62" s="18" t="s">
        <v>1218</v>
      </c>
      <c r="I62" s="18" t="s">
        <v>1142</v>
      </c>
      <c r="J62" s="18" t="s">
        <v>1406</v>
      </c>
    </row>
    <row r="63" ht="33.75" customHeight="1" spans="1:10">
      <c r="A63" s="18" t="s">
        <v>689</v>
      </c>
      <c r="B63" s="18" t="s">
        <v>1402</v>
      </c>
      <c r="C63" s="18" t="s">
        <v>1136</v>
      </c>
      <c r="D63" s="18" t="s">
        <v>1144</v>
      </c>
      <c r="E63" s="18" t="s">
        <v>1405</v>
      </c>
      <c r="F63" s="18" t="s">
        <v>1139</v>
      </c>
      <c r="G63" s="41" t="s">
        <v>1179</v>
      </c>
      <c r="H63" s="18" t="s">
        <v>1148</v>
      </c>
      <c r="I63" s="18" t="s">
        <v>1142</v>
      </c>
      <c r="J63" s="18" t="s">
        <v>1407</v>
      </c>
    </row>
    <row r="64" ht="33.75" customHeight="1" spans="1:10">
      <c r="A64" s="18" t="s">
        <v>689</v>
      </c>
      <c r="B64" s="18" t="s">
        <v>1402</v>
      </c>
      <c r="C64" s="18" t="s">
        <v>1136</v>
      </c>
      <c r="D64" s="18" t="s">
        <v>1190</v>
      </c>
      <c r="E64" s="18" t="s">
        <v>1408</v>
      </c>
      <c r="F64" s="18" t="s">
        <v>1146</v>
      </c>
      <c r="G64" s="41" t="s">
        <v>48</v>
      </c>
      <c r="H64" s="18" t="s">
        <v>1394</v>
      </c>
      <c r="I64" s="18" t="s">
        <v>1142</v>
      </c>
      <c r="J64" s="18" t="s">
        <v>1409</v>
      </c>
    </row>
    <row r="65" ht="33.75" customHeight="1" spans="1:10">
      <c r="A65" s="18" t="s">
        <v>689</v>
      </c>
      <c r="B65" s="18" t="s">
        <v>1402</v>
      </c>
      <c r="C65" s="18" t="s">
        <v>1152</v>
      </c>
      <c r="D65" s="18" t="s">
        <v>1153</v>
      </c>
      <c r="E65" s="18" t="s">
        <v>1410</v>
      </c>
      <c r="F65" s="18" t="s">
        <v>1146</v>
      </c>
      <c r="G65" s="41" t="s">
        <v>1411</v>
      </c>
      <c r="H65" s="18"/>
      <c r="I65" s="18" t="s">
        <v>1196</v>
      </c>
      <c r="J65" s="18" t="s">
        <v>1412</v>
      </c>
    </row>
    <row r="66" ht="33.75" customHeight="1" spans="1:10">
      <c r="A66" s="18" t="s">
        <v>689</v>
      </c>
      <c r="B66" s="18" t="s">
        <v>1402</v>
      </c>
      <c r="C66" s="18" t="s">
        <v>1152</v>
      </c>
      <c r="D66" s="18" t="s">
        <v>1153</v>
      </c>
      <c r="E66" s="18" t="s">
        <v>1212</v>
      </c>
      <c r="F66" s="18" t="s">
        <v>1139</v>
      </c>
      <c r="G66" s="41" t="s">
        <v>46</v>
      </c>
      <c r="H66" s="18" t="s">
        <v>1176</v>
      </c>
      <c r="I66" s="18" t="s">
        <v>1142</v>
      </c>
      <c r="J66" s="18" t="s">
        <v>1413</v>
      </c>
    </row>
    <row r="67" ht="33.75" customHeight="1" spans="1:10">
      <c r="A67" s="18" t="s">
        <v>689</v>
      </c>
      <c r="B67" s="18" t="s">
        <v>1402</v>
      </c>
      <c r="C67" s="18" t="s">
        <v>1157</v>
      </c>
      <c r="D67" s="18" t="s">
        <v>1158</v>
      </c>
      <c r="E67" s="18" t="s">
        <v>1397</v>
      </c>
      <c r="F67" s="18" t="s">
        <v>1139</v>
      </c>
      <c r="G67" s="41" t="s">
        <v>1155</v>
      </c>
      <c r="H67" s="18" t="s">
        <v>1148</v>
      </c>
      <c r="I67" s="18" t="s">
        <v>1142</v>
      </c>
      <c r="J67" s="18" t="s">
        <v>1414</v>
      </c>
    </row>
    <row r="68" ht="33.75" customHeight="1" spans="1:10">
      <c r="A68" s="18" t="s">
        <v>675</v>
      </c>
      <c r="B68" s="18" t="s">
        <v>1415</v>
      </c>
      <c r="C68" s="18" t="s">
        <v>1136</v>
      </c>
      <c r="D68" s="18" t="s">
        <v>1137</v>
      </c>
      <c r="E68" s="18" t="s">
        <v>1234</v>
      </c>
      <c r="F68" s="18" t="s">
        <v>1146</v>
      </c>
      <c r="G68" s="41" t="s">
        <v>52</v>
      </c>
      <c r="H68" s="18" t="s">
        <v>1218</v>
      </c>
      <c r="I68" s="18" t="s">
        <v>1142</v>
      </c>
      <c r="J68" s="18" t="s">
        <v>1416</v>
      </c>
    </row>
    <row r="69" ht="33.75" customHeight="1" spans="1:10">
      <c r="A69" s="18" t="s">
        <v>675</v>
      </c>
      <c r="B69" s="18" t="s">
        <v>1415</v>
      </c>
      <c r="C69" s="18" t="s">
        <v>1136</v>
      </c>
      <c r="D69" s="18" t="s">
        <v>1137</v>
      </c>
      <c r="E69" s="18" t="s">
        <v>1175</v>
      </c>
      <c r="F69" s="18" t="s">
        <v>1139</v>
      </c>
      <c r="G69" s="41" t="s">
        <v>45</v>
      </c>
      <c r="H69" s="18" t="s">
        <v>1141</v>
      </c>
      <c r="I69" s="18" t="s">
        <v>1142</v>
      </c>
      <c r="J69" s="18" t="s">
        <v>1417</v>
      </c>
    </row>
    <row r="70" ht="33.75" customHeight="1" spans="1:10">
      <c r="A70" s="18" t="s">
        <v>675</v>
      </c>
      <c r="B70" s="18" t="s">
        <v>1415</v>
      </c>
      <c r="C70" s="18" t="s">
        <v>1136</v>
      </c>
      <c r="D70" s="18" t="s">
        <v>1144</v>
      </c>
      <c r="E70" s="18" t="s">
        <v>1238</v>
      </c>
      <c r="F70" s="18" t="s">
        <v>1146</v>
      </c>
      <c r="G70" s="41" t="s">
        <v>1147</v>
      </c>
      <c r="H70" s="18" t="s">
        <v>1148</v>
      </c>
      <c r="I70" s="18" t="s">
        <v>1142</v>
      </c>
      <c r="J70" s="18" t="s">
        <v>1239</v>
      </c>
    </row>
    <row r="71" ht="33.75" customHeight="1" spans="1:10">
      <c r="A71" s="18" t="s">
        <v>675</v>
      </c>
      <c r="B71" s="18" t="s">
        <v>1415</v>
      </c>
      <c r="C71" s="18" t="s">
        <v>1136</v>
      </c>
      <c r="D71" s="18" t="s">
        <v>1190</v>
      </c>
      <c r="E71" s="18" t="s">
        <v>1418</v>
      </c>
      <c r="F71" s="18" t="s">
        <v>1139</v>
      </c>
      <c r="G71" s="41" t="s">
        <v>53</v>
      </c>
      <c r="H71" s="18" t="s">
        <v>1419</v>
      </c>
      <c r="I71" s="18" t="s">
        <v>1142</v>
      </c>
      <c r="J71" s="18" t="s">
        <v>1420</v>
      </c>
    </row>
    <row r="72" ht="33.75" customHeight="1" spans="1:10">
      <c r="A72" s="18" t="s">
        <v>675</v>
      </c>
      <c r="B72" s="18" t="s">
        <v>1415</v>
      </c>
      <c r="C72" s="18" t="s">
        <v>1152</v>
      </c>
      <c r="D72" s="18" t="s">
        <v>1153</v>
      </c>
      <c r="E72" s="18" t="s">
        <v>1421</v>
      </c>
      <c r="F72" s="18" t="s">
        <v>1146</v>
      </c>
      <c r="G72" s="41" t="s">
        <v>1422</v>
      </c>
      <c r="H72" s="18"/>
      <c r="I72" s="18" t="s">
        <v>1196</v>
      </c>
      <c r="J72" s="18" t="s">
        <v>1423</v>
      </c>
    </row>
    <row r="73" ht="33.75" customHeight="1" spans="1:10">
      <c r="A73" s="18" t="s">
        <v>675</v>
      </c>
      <c r="B73" s="18" t="s">
        <v>1415</v>
      </c>
      <c r="C73" s="18" t="s">
        <v>1157</v>
      </c>
      <c r="D73" s="18" t="s">
        <v>1158</v>
      </c>
      <c r="E73" s="18" t="s">
        <v>1159</v>
      </c>
      <c r="F73" s="18" t="s">
        <v>1139</v>
      </c>
      <c r="G73" s="41" t="s">
        <v>1155</v>
      </c>
      <c r="H73" s="18" t="s">
        <v>1148</v>
      </c>
      <c r="I73" s="18" t="s">
        <v>1142</v>
      </c>
      <c r="J73" s="18" t="s">
        <v>1184</v>
      </c>
    </row>
    <row r="74" ht="33.75" customHeight="1" spans="1:10">
      <c r="A74" s="18" t="s">
        <v>671</v>
      </c>
      <c r="B74" s="18" t="s">
        <v>1470</v>
      </c>
      <c r="C74" s="18" t="s">
        <v>1136</v>
      </c>
      <c r="D74" s="18" t="s">
        <v>1137</v>
      </c>
      <c r="E74" s="18" t="s">
        <v>1471</v>
      </c>
      <c r="F74" s="18" t="s">
        <v>1139</v>
      </c>
      <c r="G74" s="41" t="s">
        <v>1472</v>
      </c>
      <c r="H74" s="18" t="s">
        <v>1141</v>
      </c>
      <c r="I74" s="18" t="s">
        <v>1142</v>
      </c>
      <c r="J74" s="18" t="s">
        <v>1473</v>
      </c>
    </row>
    <row r="75" ht="33.75" customHeight="1" spans="1:10">
      <c r="A75" s="18" t="s">
        <v>671</v>
      </c>
      <c r="B75" s="18" t="s">
        <v>1470</v>
      </c>
      <c r="C75" s="18" t="s">
        <v>1136</v>
      </c>
      <c r="D75" s="18" t="s">
        <v>1137</v>
      </c>
      <c r="E75" s="18" t="s">
        <v>1405</v>
      </c>
      <c r="F75" s="18" t="s">
        <v>1146</v>
      </c>
      <c r="G75" s="41" t="s">
        <v>1314</v>
      </c>
      <c r="H75" s="18" t="s">
        <v>1218</v>
      </c>
      <c r="I75" s="18" t="s">
        <v>1142</v>
      </c>
      <c r="J75" s="18" t="s">
        <v>1474</v>
      </c>
    </row>
    <row r="76" ht="33.75" customHeight="1" spans="1:10">
      <c r="A76" s="18" t="s">
        <v>671</v>
      </c>
      <c r="B76" s="18" t="s">
        <v>1470</v>
      </c>
      <c r="C76" s="18" t="s">
        <v>1136</v>
      </c>
      <c r="D76" s="18" t="s">
        <v>1190</v>
      </c>
      <c r="E76" s="18" t="s">
        <v>1408</v>
      </c>
      <c r="F76" s="18" t="s">
        <v>1139</v>
      </c>
      <c r="G76" s="41" t="s">
        <v>51</v>
      </c>
      <c r="H76" s="18" t="s">
        <v>1394</v>
      </c>
      <c r="I76" s="18" t="s">
        <v>1142</v>
      </c>
      <c r="J76" s="18" t="s">
        <v>1475</v>
      </c>
    </row>
    <row r="77" ht="33.75" customHeight="1" spans="1:10">
      <c r="A77" s="18" t="s">
        <v>671</v>
      </c>
      <c r="B77" s="18" t="s">
        <v>1470</v>
      </c>
      <c r="C77" s="18" t="s">
        <v>1152</v>
      </c>
      <c r="D77" s="18" t="s">
        <v>1153</v>
      </c>
      <c r="E77" s="18" t="s">
        <v>1212</v>
      </c>
      <c r="F77" s="18" t="s">
        <v>1139</v>
      </c>
      <c r="G77" s="41" t="s">
        <v>45</v>
      </c>
      <c r="H77" s="18" t="s">
        <v>1176</v>
      </c>
      <c r="I77" s="18" t="s">
        <v>1142</v>
      </c>
      <c r="J77" s="18" t="s">
        <v>1476</v>
      </c>
    </row>
    <row r="78" ht="33.75" customHeight="1" spans="1:10">
      <c r="A78" s="18" t="s">
        <v>671</v>
      </c>
      <c r="B78" s="18" t="s">
        <v>1470</v>
      </c>
      <c r="C78" s="18" t="s">
        <v>1157</v>
      </c>
      <c r="D78" s="18" t="s">
        <v>1158</v>
      </c>
      <c r="E78" s="18" t="s">
        <v>1397</v>
      </c>
      <c r="F78" s="18" t="s">
        <v>1139</v>
      </c>
      <c r="G78" s="41" t="s">
        <v>1155</v>
      </c>
      <c r="H78" s="18" t="s">
        <v>1148</v>
      </c>
      <c r="I78" s="18" t="s">
        <v>1142</v>
      </c>
      <c r="J78" s="18" t="s">
        <v>1477</v>
      </c>
    </row>
    <row r="79" ht="33.75" customHeight="1" spans="1:10">
      <c r="A79" s="18" t="s">
        <v>660</v>
      </c>
      <c r="B79" s="18" t="s">
        <v>1478</v>
      </c>
      <c r="C79" s="18" t="s">
        <v>1136</v>
      </c>
      <c r="D79" s="18" t="s">
        <v>1137</v>
      </c>
      <c r="E79" s="18" t="s">
        <v>1479</v>
      </c>
      <c r="F79" s="18" t="s">
        <v>1146</v>
      </c>
      <c r="G79" s="41" t="s">
        <v>49</v>
      </c>
      <c r="H79" s="18" t="s">
        <v>1218</v>
      </c>
      <c r="I79" s="18" t="s">
        <v>1142</v>
      </c>
      <c r="J79" s="18" t="s">
        <v>1480</v>
      </c>
    </row>
    <row r="80" ht="33.75" customHeight="1" spans="1:10">
      <c r="A80" s="18" t="s">
        <v>660</v>
      </c>
      <c r="B80" s="18" t="s">
        <v>1478</v>
      </c>
      <c r="C80" s="18" t="s">
        <v>1136</v>
      </c>
      <c r="D80" s="18" t="s">
        <v>1137</v>
      </c>
      <c r="E80" s="18" t="s">
        <v>1481</v>
      </c>
      <c r="F80" s="18" t="s">
        <v>1139</v>
      </c>
      <c r="G80" s="41" t="s">
        <v>1482</v>
      </c>
      <c r="H80" s="18" t="s">
        <v>1141</v>
      </c>
      <c r="I80" s="18" t="s">
        <v>1142</v>
      </c>
      <c r="J80" s="18" t="s">
        <v>1483</v>
      </c>
    </row>
    <row r="81" ht="33.75" customHeight="1" spans="1:10">
      <c r="A81" s="18" t="s">
        <v>660</v>
      </c>
      <c r="B81" s="18" t="s">
        <v>1478</v>
      </c>
      <c r="C81" s="18" t="s">
        <v>1136</v>
      </c>
      <c r="D81" s="18" t="s">
        <v>1144</v>
      </c>
      <c r="E81" s="18" t="s">
        <v>1484</v>
      </c>
      <c r="F81" s="18" t="s">
        <v>1139</v>
      </c>
      <c r="G81" s="41" t="s">
        <v>1155</v>
      </c>
      <c r="H81" s="18" t="s">
        <v>1148</v>
      </c>
      <c r="I81" s="18" t="s">
        <v>1142</v>
      </c>
      <c r="J81" s="18" t="s">
        <v>1485</v>
      </c>
    </row>
    <row r="82" ht="33.75" customHeight="1" spans="1:10">
      <c r="A82" s="18" t="s">
        <v>660</v>
      </c>
      <c r="B82" s="18" t="s">
        <v>1478</v>
      </c>
      <c r="C82" s="18" t="s">
        <v>1136</v>
      </c>
      <c r="D82" s="18" t="s">
        <v>1144</v>
      </c>
      <c r="E82" s="18" t="s">
        <v>1486</v>
      </c>
      <c r="F82" s="18" t="s">
        <v>1139</v>
      </c>
      <c r="G82" s="41" t="s">
        <v>1487</v>
      </c>
      <c r="H82" s="18" t="s">
        <v>1148</v>
      </c>
      <c r="I82" s="18" t="s">
        <v>1142</v>
      </c>
      <c r="J82" s="18" t="s">
        <v>1488</v>
      </c>
    </row>
    <row r="83" ht="33.75" customHeight="1" spans="1:10">
      <c r="A83" s="18" t="s">
        <v>660</v>
      </c>
      <c r="B83" s="18" t="s">
        <v>1478</v>
      </c>
      <c r="C83" s="18" t="s">
        <v>1136</v>
      </c>
      <c r="D83" s="18" t="s">
        <v>1190</v>
      </c>
      <c r="E83" s="18" t="s">
        <v>1489</v>
      </c>
      <c r="F83" s="18" t="s">
        <v>1146</v>
      </c>
      <c r="G83" s="41" t="s">
        <v>1490</v>
      </c>
      <c r="H83" s="18" t="s">
        <v>1429</v>
      </c>
      <c r="I83" s="18" t="s">
        <v>1142</v>
      </c>
      <c r="J83" s="18" t="s">
        <v>1491</v>
      </c>
    </row>
    <row r="84" ht="33.75" customHeight="1" spans="1:10">
      <c r="A84" s="18" t="s">
        <v>660</v>
      </c>
      <c r="B84" s="18" t="s">
        <v>1478</v>
      </c>
      <c r="C84" s="18" t="s">
        <v>1152</v>
      </c>
      <c r="D84" s="18" t="s">
        <v>1153</v>
      </c>
      <c r="E84" s="18" t="s">
        <v>1492</v>
      </c>
      <c r="F84" s="18" t="s">
        <v>1139</v>
      </c>
      <c r="G84" s="41" t="s">
        <v>49</v>
      </c>
      <c r="H84" s="18" t="s">
        <v>1176</v>
      </c>
      <c r="I84" s="18" t="s">
        <v>1142</v>
      </c>
      <c r="J84" s="18" t="s">
        <v>1493</v>
      </c>
    </row>
    <row r="85" ht="33.75" customHeight="1" spans="1:10">
      <c r="A85" s="18" t="s">
        <v>660</v>
      </c>
      <c r="B85" s="18" t="s">
        <v>1478</v>
      </c>
      <c r="C85" s="18" t="s">
        <v>1157</v>
      </c>
      <c r="D85" s="18" t="s">
        <v>1158</v>
      </c>
      <c r="E85" s="18" t="s">
        <v>1492</v>
      </c>
      <c r="F85" s="18" t="s">
        <v>1139</v>
      </c>
      <c r="G85" s="41" t="s">
        <v>1160</v>
      </c>
      <c r="H85" s="18" t="s">
        <v>1148</v>
      </c>
      <c r="I85" s="18" t="s">
        <v>1142</v>
      </c>
      <c r="J85" s="18" t="s">
        <v>1494</v>
      </c>
    </row>
    <row r="86" ht="33.75" customHeight="1" spans="1:10">
      <c r="A86" s="18" t="s">
        <v>705</v>
      </c>
      <c r="B86" s="18" t="s">
        <v>1495</v>
      </c>
      <c r="C86" s="18" t="s">
        <v>1136</v>
      </c>
      <c r="D86" s="18" t="s">
        <v>1137</v>
      </c>
      <c r="E86" s="18" t="s">
        <v>1234</v>
      </c>
      <c r="F86" s="18" t="s">
        <v>1146</v>
      </c>
      <c r="G86" s="41" t="s">
        <v>52</v>
      </c>
      <c r="H86" s="18" t="s">
        <v>1218</v>
      </c>
      <c r="I86" s="18" t="s">
        <v>1142</v>
      </c>
      <c r="J86" s="18" t="s">
        <v>1496</v>
      </c>
    </row>
    <row r="87" ht="33.75" customHeight="1" spans="1:10">
      <c r="A87" s="18" t="s">
        <v>705</v>
      </c>
      <c r="B87" s="18" t="s">
        <v>1495</v>
      </c>
      <c r="C87" s="18" t="s">
        <v>1136</v>
      </c>
      <c r="D87" s="18" t="s">
        <v>1137</v>
      </c>
      <c r="E87" s="18" t="s">
        <v>1175</v>
      </c>
      <c r="F87" s="18" t="s">
        <v>1139</v>
      </c>
      <c r="G87" s="41" t="s">
        <v>52</v>
      </c>
      <c r="H87" s="18" t="s">
        <v>1176</v>
      </c>
      <c r="I87" s="18" t="s">
        <v>1142</v>
      </c>
      <c r="J87" s="18" t="s">
        <v>1177</v>
      </c>
    </row>
    <row r="88" ht="33.75" customHeight="1" spans="1:10">
      <c r="A88" s="18" t="s">
        <v>705</v>
      </c>
      <c r="B88" s="18" t="s">
        <v>1495</v>
      </c>
      <c r="C88" s="18" t="s">
        <v>1136</v>
      </c>
      <c r="D88" s="18" t="s">
        <v>1144</v>
      </c>
      <c r="E88" s="18" t="s">
        <v>1264</v>
      </c>
      <c r="F88" s="18" t="s">
        <v>1146</v>
      </c>
      <c r="G88" s="41" t="s">
        <v>1147</v>
      </c>
      <c r="H88" s="18" t="s">
        <v>1148</v>
      </c>
      <c r="I88" s="18" t="s">
        <v>1142</v>
      </c>
      <c r="J88" s="18" t="s">
        <v>1265</v>
      </c>
    </row>
    <row r="89" ht="33.75" customHeight="1" spans="1:10">
      <c r="A89" s="18" t="s">
        <v>705</v>
      </c>
      <c r="B89" s="18" t="s">
        <v>1495</v>
      </c>
      <c r="C89" s="18" t="s">
        <v>1152</v>
      </c>
      <c r="D89" s="18" t="s">
        <v>1153</v>
      </c>
      <c r="E89" s="18" t="s">
        <v>1154</v>
      </c>
      <c r="F89" s="18" t="s">
        <v>1139</v>
      </c>
      <c r="G89" s="41" t="s">
        <v>1201</v>
      </c>
      <c r="H89" s="18" t="s">
        <v>1319</v>
      </c>
      <c r="I89" s="18" t="s">
        <v>1142</v>
      </c>
      <c r="J89" s="18" t="s">
        <v>1497</v>
      </c>
    </row>
    <row r="90" ht="33.75" customHeight="1" spans="1:10">
      <c r="A90" s="18" t="s">
        <v>705</v>
      </c>
      <c r="B90" s="18" t="s">
        <v>1495</v>
      </c>
      <c r="C90" s="18" t="s">
        <v>1157</v>
      </c>
      <c r="D90" s="18" t="s">
        <v>1158</v>
      </c>
      <c r="E90" s="18" t="s">
        <v>1159</v>
      </c>
      <c r="F90" s="18" t="s">
        <v>1139</v>
      </c>
      <c r="G90" s="41" t="s">
        <v>1160</v>
      </c>
      <c r="H90" s="18" t="s">
        <v>1148</v>
      </c>
      <c r="I90" s="18" t="s">
        <v>1142</v>
      </c>
      <c r="J90" s="18" t="s">
        <v>1498</v>
      </c>
    </row>
    <row r="91" ht="33.75" customHeight="1" spans="1:10">
      <c r="A91" s="18" t="s">
        <v>693</v>
      </c>
      <c r="B91" s="18" t="s">
        <v>1561</v>
      </c>
      <c r="C91" s="18" t="s">
        <v>1136</v>
      </c>
      <c r="D91" s="18" t="s">
        <v>1137</v>
      </c>
      <c r="E91" s="18" t="s">
        <v>1234</v>
      </c>
      <c r="F91" s="18" t="s">
        <v>1139</v>
      </c>
      <c r="G91" s="41" t="s">
        <v>52</v>
      </c>
      <c r="H91" s="18" t="s">
        <v>1141</v>
      </c>
      <c r="I91" s="18" t="s">
        <v>1142</v>
      </c>
      <c r="J91" s="18" t="s">
        <v>1562</v>
      </c>
    </row>
    <row r="92" ht="33.75" customHeight="1" spans="1:10">
      <c r="A92" s="18" t="s">
        <v>693</v>
      </c>
      <c r="B92" s="18" t="s">
        <v>1561</v>
      </c>
      <c r="C92" s="18" t="s">
        <v>1136</v>
      </c>
      <c r="D92" s="18" t="s">
        <v>1137</v>
      </c>
      <c r="E92" s="18" t="s">
        <v>1175</v>
      </c>
      <c r="F92" s="18" t="s">
        <v>1139</v>
      </c>
      <c r="G92" s="41" t="s">
        <v>46</v>
      </c>
      <c r="H92" s="18" t="s">
        <v>1176</v>
      </c>
      <c r="I92" s="18" t="s">
        <v>1142</v>
      </c>
      <c r="J92" s="18" t="s">
        <v>1177</v>
      </c>
    </row>
    <row r="93" ht="33.75" customHeight="1" spans="1:10">
      <c r="A93" s="18" t="s">
        <v>693</v>
      </c>
      <c r="B93" s="18" t="s">
        <v>1561</v>
      </c>
      <c r="C93" s="18" t="s">
        <v>1136</v>
      </c>
      <c r="D93" s="18" t="s">
        <v>1144</v>
      </c>
      <c r="E93" s="18" t="s">
        <v>1238</v>
      </c>
      <c r="F93" s="18" t="s">
        <v>1146</v>
      </c>
      <c r="G93" s="41" t="s">
        <v>1147</v>
      </c>
      <c r="H93" s="18" t="s">
        <v>1148</v>
      </c>
      <c r="I93" s="18" t="s">
        <v>1142</v>
      </c>
      <c r="J93" s="18" t="s">
        <v>1239</v>
      </c>
    </row>
    <row r="94" ht="33.75" customHeight="1" spans="1:10">
      <c r="A94" s="18" t="s">
        <v>693</v>
      </c>
      <c r="B94" s="18" t="s">
        <v>1561</v>
      </c>
      <c r="C94" s="18" t="s">
        <v>1152</v>
      </c>
      <c r="D94" s="18" t="s">
        <v>1153</v>
      </c>
      <c r="E94" s="18" t="s">
        <v>1154</v>
      </c>
      <c r="F94" s="18" t="s">
        <v>1139</v>
      </c>
      <c r="G94" s="41" t="s">
        <v>1155</v>
      </c>
      <c r="H94" s="18" t="s">
        <v>1148</v>
      </c>
      <c r="I94" s="18" t="s">
        <v>1142</v>
      </c>
      <c r="J94" s="18" t="s">
        <v>1183</v>
      </c>
    </row>
    <row r="95" ht="33.75" customHeight="1" spans="1:10">
      <c r="A95" s="18" t="s">
        <v>693</v>
      </c>
      <c r="B95" s="18" t="s">
        <v>1561</v>
      </c>
      <c r="C95" s="18" t="s">
        <v>1157</v>
      </c>
      <c r="D95" s="18" t="s">
        <v>1158</v>
      </c>
      <c r="E95" s="18" t="s">
        <v>1159</v>
      </c>
      <c r="F95" s="18" t="s">
        <v>1139</v>
      </c>
      <c r="G95" s="41" t="s">
        <v>1160</v>
      </c>
      <c r="H95" s="18" t="s">
        <v>1148</v>
      </c>
      <c r="I95" s="18" t="s">
        <v>1142</v>
      </c>
      <c r="J95" s="18" t="s">
        <v>1563</v>
      </c>
    </row>
    <row r="96" ht="33.75" customHeight="1" spans="1:10">
      <c r="A96" s="18" t="s">
        <v>662</v>
      </c>
      <c r="B96" s="18" t="s">
        <v>1574</v>
      </c>
      <c r="C96" s="18" t="s">
        <v>1136</v>
      </c>
      <c r="D96" s="18" t="s">
        <v>1137</v>
      </c>
      <c r="E96" s="18" t="s">
        <v>1575</v>
      </c>
      <c r="F96" s="18" t="s">
        <v>1139</v>
      </c>
      <c r="G96" s="41" t="s">
        <v>1576</v>
      </c>
      <c r="H96" s="18" t="s">
        <v>1204</v>
      </c>
      <c r="I96" s="18" t="s">
        <v>1142</v>
      </c>
      <c r="J96" s="18" t="s">
        <v>1577</v>
      </c>
    </row>
    <row r="97" ht="33.75" customHeight="1" spans="1:10">
      <c r="A97" s="18" t="s">
        <v>662</v>
      </c>
      <c r="B97" s="18" t="s">
        <v>1574</v>
      </c>
      <c r="C97" s="18" t="s">
        <v>1136</v>
      </c>
      <c r="D97" s="18" t="s">
        <v>1137</v>
      </c>
      <c r="E97" s="18" t="s">
        <v>1578</v>
      </c>
      <c r="F97" s="18" t="s">
        <v>1146</v>
      </c>
      <c r="G97" s="41" t="s">
        <v>47</v>
      </c>
      <c r="H97" s="18" t="s">
        <v>1218</v>
      </c>
      <c r="I97" s="18" t="s">
        <v>1142</v>
      </c>
      <c r="J97" s="18" t="s">
        <v>1579</v>
      </c>
    </row>
    <row r="98" ht="33.75" customHeight="1" spans="1:10">
      <c r="A98" s="18" t="s">
        <v>662</v>
      </c>
      <c r="B98" s="18" t="s">
        <v>1574</v>
      </c>
      <c r="C98" s="18" t="s">
        <v>1136</v>
      </c>
      <c r="D98" s="18" t="s">
        <v>1144</v>
      </c>
      <c r="E98" s="18" t="s">
        <v>1580</v>
      </c>
      <c r="F98" s="18" t="s">
        <v>1146</v>
      </c>
      <c r="G98" s="41" t="s">
        <v>1147</v>
      </c>
      <c r="H98" s="18" t="s">
        <v>1148</v>
      </c>
      <c r="I98" s="18" t="s">
        <v>1142</v>
      </c>
      <c r="J98" s="18" t="s">
        <v>1581</v>
      </c>
    </row>
    <row r="99" ht="33.75" customHeight="1" spans="1:10">
      <c r="A99" s="18" t="s">
        <v>662</v>
      </c>
      <c r="B99" s="18" t="s">
        <v>1574</v>
      </c>
      <c r="C99" s="18" t="s">
        <v>1152</v>
      </c>
      <c r="D99" s="18" t="s">
        <v>1153</v>
      </c>
      <c r="E99" s="18" t="s">
        <v>1582</v>
      </c>
      <c r="F99" s="18" t="s">
        <v>1146</v>
      </c>
      <c r="G99" s="41" t="s">
        <v>1147</v>
      </c>
      <c r="H99" s="18" t="s">
        <v>1148</v>
      </c>
      <c r="I99" s="18" t="s">
        <v>1142</v>
      </c>
      <c r="J99" s="18" t="s">
        <v>1583</v>
      </c>
    </row>
    <row r="100" ht="33.75" customHeight="1" spans="1:10">
      <c r="A100" s="18" t="s">
        <v>662</v>
      </c>
      <c r="B100" s="18" t="s">
        <v>1574</v>
      </c>
      <c r="C100" s="18" t="s">
        <v>1157</v>
      </c>
      <c r="D100" s="18" t="s">
        <v>1158</v>
      </c>
      <c r="E100" s="18" t="s">
        <v>1584</v>
      </c>
      <c r="F100" s="18" t="s">
        <v>1139</v>
      </c>
      <c r="G100" s="41" t="s">
        <v>1160</v>
      </c>
      <c r="H100" s="18" t="s">
        <v>1148</v>
      </c>
      <c r="I100" s="18" t="s">
        <v>1142</v>
      </c>
      <c r="J100" s="18" t="s">
        <v>1585</v>
      </c>
    </row>
    <row r="101" ht="33.75" customHeight="1" spans="1:10">
      <c r="A101" s="18" t="s">
        <v>565</v>
      </c>
      <c r="B101" s="18" t="s">
        <v>1586</v>
      </c>
      <c r="C101" s="18" t="s">
        <v>1136</v>
      </c>
      <c r="D101" s="18" t="s">
        <v>1137</v>
      </c>
      <c r="E101" s="18" t="s">
        <v>1587</v>
      </c>
      <c r="F101" s="18" t="s">
        <v>1139</v>
      </c>
      <c r="G101" s="41" t="s">
        <v>1588</v>
      </c>
      <c r="H101" s="18" t="s">
        <v>1141</v>
      </c>
      <c r="I101" s="18" t="s">
        <v>1142</v>
      </c>
      <c r="J101" s="18" t="s">
        <v>1589</v>
      </c>
    </row>
    <row r="102" ht="33.75" customHeight="1" spans="1:10">
      <c r="A102" s="18" t="s">
        <v>565</v>
      </c>
      <c r="B102" s="18" t="s">
        <v>1586</v>
      </c>
      <c r="C102" s="18" t="s">
        <v>1136</v>
      </c>
      <c r="D102" s="18" t="s">
        <v>1144</v>
      </c>
      <c r="E102" s="18" t="s">
        <v>1168</v>
      </c>
      <c r="F102" s="18" t="s">
        <v>1146</v>
      </c>
      <c r="G102" s="41" t="s">
        <v>1147</v>
      </c>
      <c r="H102" s="18" t="s">
        <v>1148</v>
      </c>
      <c r="I102" s="18" t="s">
        <v>1142</v>
      </c>
      <c r="J102" s="18" t="s">
        <v>1590</v>
      </c>
    </row>
    <row r="103" ht="33.75" customHeight="1" spans="1:10">
      <c r="A103" s="18" t="s">
        <v>565</v>
      </c>
      <c r="B103" s="18" t="s">
        <v>1586</v>
      </c>
      <c r="C103" s="18" t="s">
        <v>1136</v>
      </c>
      <c r="D103" s="18" t="s">
        <v>1190</v>
      </c>
      <c r="E103" s="18" t="s">
        <v>1341</v>
      </c>
      <c r="F103" s="18" t="s">
        <v>1146</v>
      </c>
      <c r="G103" s="41" t="s">
        <v>1147</v>
      </c>
      <c r="H103" s="18" t="s">
        <v>1148</v>
      </c>
      <c r="I103" s="18" t="s">
        <v>1142</v>
      </c>
      <c r="J103" s="18" t="s">
        <v>1591</v>
      </c>
    </row>
    <row r="104" ht="33.75" customHeight="1" spans="1:10">
      <c r="A104" s="18" t="s">
        <v>565</v>
      </c>
      <c r="B104" s="18" t="s">
        <v>1586</v>
      </c>
      <c r="C104" s="18" t="s">
        <v>1152</v>
      </c>
      <c r="D104" s="18" t="s">
        <v>1153</v>
      </c>
      <c r="E104" s="18" t="s">
        <v>1170</v>
      </c>
      <c r="F104" s="18" t="s">
        <v>1139</v>
      </c>
      <c r="G104" s="41" t="s">
        <v>1160</v>
      </c>
      <c r="H104" s="18" t="s">
        <v>1148</v>
      </c>
      <c r="I104" s="18" t="s">
        <v>1142</v>
      </c>
      <c r="J104" s="18" t="s">
        <v>1592</v>
      </c>
    </row>
    <row r="105" ht="33.75" customHeight="1" spans="1:10">
      <c r="A105" s="18" t="s">
        <v>565</v>
      </c>
      <c r="B105" s="18" t="s">
        <v>1586</v>
      </c>
      <c r="C105" s="18" t="s">
        <v>1157</v>
      </c>
      <c r="D105" s="18" t="s">
        <v>1158</v>
      </c>
      <c r="E105" s="18" t="s">
        <v>1593</v>
      </c>
      <c r="F105" s="18" t="s">
        <v>1139</v>
      </c>
      <c r="G105" s="41" t="s">
        <v>1160</v>
      </c>
      <c r="H105" s="18" t="s">
        <v>1148</v>
      </c>
      <c r="I105" s="18" t="s">
        <v>1142</v>
      </c>
      <c r="J105" s="18" t="s">
        <v>1594</v>
      </c>
    </row>
    <row r="106" ht="33.75" customHeight="1" spans="1:10">
      <c r="A106" s="18" t="s">
        <v>551</v>
      </c>
      <c r="B106" s="18" t="s">
        <v>1607</v>
      </c>
      <c r="C106" s="18" t="s">
        <v>1136</v>
      </c>
      <c r="D106" s="18" t="s">
        <v>1137</v>
      </c>
      <c r="E106" s="18" t="s">
        <v>1246</v>
      </c>
      <c r="F106" s="18" t="s">
        <v>1139</v>
      </c>
      <c r="G106" s="41" t="s">
        <v>1608</v>
      </c>
      <c r="H106" s="18" t="s">
        <v>1141</v>
      </c>
      <c r="I106" s="18" t="s">
        <v>1142</v>
      </c>
      <c r="J106" s="18" t="s">
        <v>1609</v>
      </c>
    </row>
    <row r="107" ht="33.75" customHeight="1" spans="1:10">
      <c r="A107" s="18" t="s">
        <v>551</v>
      </c>
      <c r="B107" s="18" t="s">
        <v>1607</v>
      </c>
      <c r="C107" s="18" t="s">
        <v>1136</v>
      </c>
      <c r="D107" s="18" t="s">
        <v>1144</v>
      </c>
      <c r="E107" s="18" t="s">
        <v>1610</v>
      </c>
      <c r="F107" s="18" t="s">
        <v>1146</v>
      </c>
      <c r="G107" s="41" t="s">
        <v>1147</v>
      </c>
      <c r="H107" s="18" t="s">
        <v>1148</v>
      </c>
      <c r="I107" s="18" t="s">
        <v>1142</v>
      </c>
      <c r="J107" s="18" t="s">
        <v>1611</v>
      </c>
    </row>
    <row r="108" ht="33.75" customHeight="1" spans="1:10">
      <c r="A108" s="18" t="s">
        <v>551</v>
      </c>
      <c r="B108" s="18" t="s">
        <v>1607</v>
      </c>
      <c r="C108" s="18" t="s">
        <v>1136</v>
      </c>
      <c r="D108" s="18" t="s">
        <v>1190</v>
      </c>
      <c r="E108" s="18" t="s">
        <v>1341</v>
      </c>
      <c r="F108" s="18" t="s">
        <v>1146</v>
      </c>
      <c r="G108" s="41" t="s">
        <v>1147</v>
      </c>
      <c r="H108" s="18" t="s">
        <v>1148</v>
      </c>
      <c r="I108" s="18" t="s">
        <v>1142</v>
      </c>
      <c r="J108" s="18" t="s">
        <v>1612</v>
      </c>
    </row>
    <row r="109" ht="33.75" customHeight="1" spans="1:10">
      <c r="A109" s="18" t="s">
        <v>551</v>
      </c>
      <c r="B109" s="18" t="s">
        <v>1607</v>
      </c>
      <c r="C109" s="18" t="s">
        <v>1152</v>
      </c>
      <c r="D109" s="18" t="s">
        <v>1153</v>
      </c>
      <c r="E109" s="18" t="s">
        <v>1613</v>
      </c>
      <c r="F109" s="18" t="s">
        <v>1139</v>
      </c>
      <c r="G109" s="41" t="s">
        <v>1155</v>
      </c>
      <c r="H109" s="18" t="s">
        <v>1148</v>
      </c>
      <c r="I109" s="18" t="s">
        <v>1142</v>
      </c>
      <c r="J109" s="18" t="s">
        <v>1614</v>
      </c>
    </row>
    <row r="110" ht="33.75" customHeight="1" spans="1:10">
      <c r="A110" s="18" t="s">
        <v>551</v>
      </c>
      <c r="B110" s="18" t="s">
        <v>1607</v>
      </c>
      <c r="C110" s="18" t="s">
        <v>1157</v>
      </c>
      <c r="D110" s="18" t="s">
        <v>1158</v>
      </c>
      <c r="E110" s="18" t="s">
        <v>1298</v>
      </c>
      <c r="F110" s="18" t="s">
        <v>1139</v>
      </c>
      <c r="G110" s="41" t="s">
        <v>1155</v>
      </c>
      <c r="H110" s="18" t="s">
        <v>1148</v>
      </c>
      <c r="I110" s="18" t="s">
        <v>1142</v>
      </c>
      <c r="J110" s="18" t="s">
        <v>1615</v>
      </c>
    </row>
    <row r="111" ht="33.75" customHeight="1" spans="1:10">
      <c r="A111" s="18" t="s">
        <v>541</v>
      </c>
      <c r="B111" s="18" t="s">
        <v>1616</v>
      </c>
      <c r="C111" s="18" t="s">
        <v>1136</v>
      </c>
      <c r="D111" s="18" t="s">
        <v>1137</v>
      </c>
      <c r="E111" s="18" t="s">
        <v>1175</v>
      </c>
      <c r="F111" s="18" t="s">
        <v>1139</v>
      </c>
      <c r="G111" s="41" t="s">
        <v>46</v>
      </c>
      <c r="H111" s="18" t="s">
        <v>1176</v>
      </c>
      <c r="I111" s="18" t="s">
        <v>1142</v>
      </c>
      <c r="J111" s="18" t="s">
        <v>1177</v>
      </c>
    </row>
    <row r="112" ht="33.75" customHeight="1" spans="1:10">
      <c r="A112" s="18" t="s">
        <v>541</v>
      </c>
      <c r="B112" s="18" t="s">
        <v>1616</v>
      </c>
      <c r="C112" s="18" t="s">
        <v>1136</v>
      </c>
      <c r="D112" s="18" t="s">
        <v>1137</v>
      </c>
      <c r="E112" s="18" t="s">
        <v>1617</v>
      </c>
      <c r="F112" s="18" t="s">
        <v>1146</v>
      </c>
      <c r="G112" s="41" t="s">
        <v>1618</v>
      </c>
      <c r="H112" s="18" t="s">
        <v>1319</v>
      </c>
      <c r="I112" s="18" t="s">
        <v>1142</v>
      </c>
      <c r="J112" s="18" t="s">
        <v>1619</v>
      </c>
    </row>
    <row r="113" ht="33.75" customHeight="1" spans="1:10">
      <c r="A113" s="18" t="s">
        <v>541</v>
      </c>
      <c r="B113" s="18" t="s">
        <v>1616</v>
      </c>
      <c r="C113" s="18" t="s">
        <v>1136</v>
      </c>
      <c r="D113" s="18" t="s">
        <v>1144</v>
      </c>
      <c r="E113" s="18" t="s">
        <v>1620</v>
      </c>
      <c r="F113" s="18" t="s">
        <v>1146</v>
      </c>
      <c r="G113" s="41" t="s">
        <v>1147</v>
      </c>
      <c r="H113" s="18" t="s">
        <v>1148</v>
      </c>
      <c r="I113" s="18" t="s">
        <v>1142</v>
      </c>
      <c r="J113" s="18" t="s">
        <v>1621</v>
      </c>
    </row>
    <row r="114" ht="33.75" customHeight="1" spans="1:10">
      <c r="A114" s="18" t="s">
        <v>541</v>
      </c>
      <c r="B114" s="18" t="s">
        <v>1616</v>
      </c>
      <c r="C114" s="18" t="s">
        <v>1152</v>
      </c>
      <c r="D114" s="18" t="s">
        <v>1153</v>
      </c>
      <c r="E114" s="18" t="s">
        <v>1154</v>
      </c>
      <c r="F114" s="18" t="s">
        <v>1139</v>
      </c>
      <c r="G114" s="41" t="s">
        <v>1155</v>
      </c>
      <c r="H114" s="18" t="s">
        <v>1148</v>
      </c>
      <c r="I114" s="18" t="s">
        <v>1142</v>
      </c>
      <c r="J114" s="18" t="s">
        <v>1622</v>
      </c>
    </row>
    <row r="115" ht="33.75" customHeight="1" spans="1:10">
      <c r="A115" s="18" t="s">
        <v>541</v>
      </c>
      <c r="B115" s="18" t="s">
        <v>1616</v>
      </c>
      <c r="C115" s="18" t="s">
        <v>1157</v>
      </c>
      <c r="D115" s="18" t="s">
        <v>1158</v>
      </c>
      <c r="E115" s="18" t="s">
        <v>1623</v>
      </c>
      <c r="F115" s="18" t="s">
        <v>1139</v>
      </c>
      <c r="G115" s="41" t="s">
        <v>1155</v>
      </c>
      <c r="H115" s="18" t="s">
        <v>1148</v>
      </c>
      <c r="I115" s="18" t="s">
        <v>1142</v>
      </c>
      <c r="J115" s="18" t="s">
        <v>1624</v>
      </c>
    </row>
    <row r="116" ht="33.75" customHeight="1" spans="1:10">
      <c r="A116" s="70" t="s">
        <v>91</v>
      </c>
      <c r="B116" s="18"/>
      <c r="C116" s="18"/>
      <c r="D116" s="18"/>
      <c r="E116" s="18"/>
      <c r="F116" s="18"/>
      <c r="G116" s="18"/>
      <c r="H116" s="18"/>
      <c r="I116" s="18"/>
      <c r="J116" s="18"/>
    </row>
    <row r="117" ht="33.75" customHeight="1" spans="1:10">
      <c r="A117" s="18" t="s">
        <v>1098</v>
      </c>
      <c r="B117" s="18" t="s">
        <v>2512</v>
      </c>
      <c r="C117" s="18" t="s">
        <v>1136</v>
      </c>
      <c r="D117" s="18" t="s">
        <v>1137</v>
      </c>
      <c r="E117" s="18" t="s">
        <v>2513</v>
      </c>
      <c r="F117" s="18" t="s">
        <v>1146</v>
      </c>
      <c r="G117" s="41" t="s">
        <v>51</v>
      </c>
      <c r="H117" s="18" t="s">
        <v>1218</v>
      </c>
      <c r="I117" s="18" t="s">
        <v>1142</v>
      </c>
      <c r="J117" s="18" t="s">
        <v>2514</v>
      </c>
    </row>
    <row r="118" ht="33.75" customHeight="1" spans="1:10">
      <c r="A118" s="18" t="s">
        <v>1098</v>
      </c>
      <c r="B118" s="18" t="s">
        <v>2512</v>
      </c>
      <c r="C118" s="18" t="s">
        <v>1136</v>
      </c>
      <c r="D118" s="18" t="s">
        <v>1144</v>
      </c>
      <c r="E118" s="18" t="s">
        <v>2023</v>
      </c>
      <c r="F118" s="18" t="s">
        <v>1146</v>
      </c>
      <c r="G118" s="41" t="s">
        <v>1147</v>
      </c>
      <c r="H118" s="18" t="s">
        <v>1148</v>
      </c>
      <c r="I118" s="18" t="s">
        <v>1142</v>
      </c>
      <c r="J118" s="18" t="s">
        <v>2015</v>
      </c>
    </row>
    <row r="119" ht="33.75" customHeight="1" spans="1:10">
      <c r="A119" s="18" t="s">
        <v>1098</v>
      </c>
      <c r="B119" s="18" t="s">
        <v>2512</v>
      </c>
      <c r="C119" s="18" t="s">
        <v>1136</v>
      </c>
      <c r="D119" s="18" t="s">
        <v>1190</v>
      </c>
      <c r="E119" s="18" t="s">
        <v>2105</v>
      </c>
      <c r="F119" s="18" t="s">
        <v>1139</v>
      </c>
      <c r="G119" s="41" t="s">
        <v>1155</v>
      </c>
      <c r="H119" s="18" t="s">
        <v>1148</v>
      </c>
      <c r="I119" s="18" t="s">
        <v>1142</v>
      </c>
      <c r="J119" s="18" t="s">
        <v>2515</v>
      </c>
    </row>
    <row r="120" ht="33.75" customHeight="1" spans="1:10">
      <c r="A120" s="18" t="s">
        <v>1098</v>
      </c>
      <c r="B120" s="18" t="s">
        <v>2512</v>
      </c>
      <c r="C120" s="18" t="s">
        <v>1152</v>
      </c>
      <c r="D120" s="18" t="s">
        <v>1153</v>
      </c>
      <c r="E120" s="18" t="s">
        <v>2516</v>
      </c>
      <c r="F120" s="18" t="s">
        <v>1139</v>
      </c>
      <c r="G120" s="41" t="s">
        <v>1155</v>
      </c>
      <c r="H120" s="18" t="s">
        <v>1148</v>
      </c>
      <c r="I120" s="18" t="s">
        <v>1142</v>
      </c>
      <c r="J120" s="18" t="s">
        <v>2018</v>
      </c>
    </row>
    <row r="121" ht="33.75" customHeight="1" spans="1:10">
      <c r="A121" s="18" t="s">
        <v>1098</v>
      </c>
      <c r="B121" s="18" t="s">
        <v>2512</v>
      </c>
      <c r="C121" s="18" t="s">
        <v>1157</v>
      </c>
      <c r="D121" s="18" t="s">
        <v>1158</v>
      </c>
      <c r="E121" s="18" t="s">
        <v>2517</v>
      </c>
      <c r="F121" s="18" t="s">
        <v>1139</v>
      </c>
      <c r="G121" s="41" t="s">
        <v>1155</v>
      </c>
      <c r="H121" s="18" t="s">
        <v>1148</v>
      </c>
      <c r="I121" s="18" t="s">
        <v>1142</v>
      </c>
      <c r="J121" s="18" t="s">
        <v>2060</v>
      </c>
    </row>
    <row r="122" ht="33.75" customHeight="1" spans="1:10">
      <c r="A122" s="18" t="s">
        <v>1100</v>
      </c>
      <c r="B122" s="18" t="s">
        <v>2518</v>
      </c>
      <c r="C122" s="18" t="s">
        <v>1136</v>
      </c>
      <c r="D122" s="18" t="s">
        <v>1137</v>
      </c>
      <c r="E122" s="18" t="s">
        <v>2519</v>
      </c>
      <c r="F122" s="18" t="s">
        <v>1139</v>
      </c>
      <c r="G122" s="41" t="s">
        <v>1501</v>
      </c>
      <c r="H122" s="18" t="s">
        <v>1141</v>
      </c>
      <c r="I122" s="18" t="s">
        <v>1142</v>
      </c>
      <c r="J122" s="18" t="s">
        <v>2520</v>
      </c>
    </row>
    <row r="123" ht="33.75" customHeight="1" spans="1:10">
      <c r="A123" s="18" t="s">
        <v>1100</v>
      </c>
      <c r="B123" s="18" t="s">
        <v>2518</v>
      </c>
      <c r="C123" s="18" t="s">
        <v>1136</v>
      </c>
      <c r="D123" s="18" t="s">
        <v>1190</v>
      </c>
      <c r="E123" s="18" t="s">
        <v>2521</v>
      </c>
      <c r="F123" s="18" t="s">
        <v>1146</v>
      </c>
      <c r="G123" s="41" t="s">
        <v>51</v>
      </c>
      <c r="H123" s="18" t="s">
        <v>1647</v>
      </c>
      <c r="I123" s="18" t="s">
        <v>1142</v>
      </c>
      <c r="J123" s="18" t="s">
        <v>2522</v>
      </c>
    </row>
    <row r="124" ht="33.75" customHeight="1" spans="1:10">
      <c r="A124" s="18" t="s">
        <v>1100</v>
      </c>
      <c r="B124" s="18" t="s">
        <v>2518</v>
      </c>
      <c r="C124" s="18" t="s">
        <v>1152</v>
      </c>
      <c r="D124" s="18" t="s">
        <v>1153</v>
      </c>
      <c r="E124" s="18" t="s">
        <v>2523</v>
      </c>
      <c r="F124" s="18" t="s">
        <v>1139</v>
      </c>
      <c r="G124" s="41" t="s">
        <v>1155</v>
      </c>
      <c r="H124" s="18" t="s">
        <v>1148</v>
      </c>
      <c r="I124" s="18" t="s">
        <v>1142</v>
      </c>
      <c r="J124" s="18" t="s">
        <v>2524</v>
      </c>
    </row>
    <row r="125" ht="33.75" customHeight="1" spans="1:10">
      <c r="A125" s="18" t="s">
        <v>1100</v>
      </c>
      <c r="B125" s="18" t="s">
        <v>2518</v>
      </c>
      <c r="C125" s="18" t="s">
        <v>1152</v>
      </c>
      <c r="D125" s="18" t="s">
        <v>1227</v>
      </c>
      <c r="E125" s="18" t="s">
        <v>2525</v>
      </c>
      <c r="F125" s="18" t="s">
        <v>1139</v>
      </c>
      <c r="G125" s="41" t="s">
        <v>1155</v>
      </c>
      <c r="H125" s="18" t="s">
        <v>1148</v>
      </c>
      <c r="I125" s="18" t="s">
        <v>1142</v>
      </c>
      <c r="J125" s="18" t="s">
        <v>2526</v>
      </c>
    </row>
    <row r="126" ht="33.75" customHeight="1" spans="1:10">
      <c r="A126" s="18" t="s">
        <v>1100</v>
      </c>
      <c r="B126" s="18" t="s">
        <v>2518</v>
      </c>
      <c r="C126" s="18" t="s">
        <v>1157</v>
      </c>
      <c r="D126" s="18" t="s">
        <v>1158</v>
      </c>
      <c r="E126" s="18" t="s">
        <v>1214</v>
      </c>
      <c r="F126" s="18" t="s">
        <v>1139</v>
      </c>
      <c r="G126" s="41" t="s">
        <v>1155</v>
      </c>
      <c r="H126" s="18" t="s">
        <v>1148</v>
      </c>
      <c r="I126" s="18" t="s">
        <v>1142</v>
      </c>
      <c r="J126" s="18" t="s">
        <v>2527</v>
      </c>
    </row>
  </sheetData>
  <mergeCells count="47">
    <mergeCell ref="A1:J1"/>
    <mergeCell ref="A2:J2"/>
    <mergeCell ref="A3:H3"/>
    <mergeCell ref="A8:A12"/>
    <mergeCell ref="A13:A18"/>
    <mergeCell ref="A19:A23"/>
    <mergeCell ref="A24:A28"/>
    <mergeCell ref="A29:A33"/>
    <mergeCell ref="A34:A39"/>
    <mergeCell ref="A40:A44"/>
    <mergeCell ref="A45:A49"/>
    <mergeCell ref="A50:A55"/>
    <mergeCell ref="A56:A60"/>
    <mergeCell ref="A61:A67"/>
    <mergeCell ref="A68:A73"/>
    <mergeCell ref="A74:A78"/>
    <mergeCell ref="A79:A85"/>
    <mergeCell ref="A86:A90"/>
    <mergeCell ref="A91:A95"/>
    <mergeCell ref="A96:A100"/>
    <mergeCell ref="A101:A105"/>
    <mergeCell ref="A106:A110"/>
    <mergeCell ref="A111:A115"/>
    <mergeCell ref="A117:A121"/>
    <mergeCell ref="A122:A126"/>
    <mergeCell ref="B8:B12"/>
    <mergeCell ref="B13:B18"/>
    <mergeCell ref="B19:B23"/>
    <mergeCell ref="B24:B28"/>
    <mergeCell ref="B29:B33"/>
    <mergeCell ref="B34:B39"/>
    <mergeCell ref="B40:B44"/>
    <mergeCell ref="B45:B49"/>
    <mergeCell ref="B50:B55"/>
    <mergeCell ref="B56:B60"/>
    <mergeCell ref="B61:B67"/>
    <mergeCell ref="B68:B73"/>
    <mergeCell ref="B74:B78"/>
    <mergeCell ref="B79:B85"/>
    <mergeCell ref="B86:B90"/>
    <mergeCell ref="B91:B95"/>
    <mergeCell ref="B96:B100"/>
    <mergeCell ref="B101:B105"/>
    <mergeCell ref="B106:B110"/>
    <mergeCell ref="B111:B115"/>
    <mergeCell ref="B117:B121"/>
    <mergeCell ref="B122:B126"/>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69"/>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2663</v>
      </c>
      <c r="B1" s="56"/>
      <c r="C1" s="56"/>
      <c r="D1" s="56"/>
      <c r="E1" s="56"/>
      <c r="F1" s="56"/>
      <c r="G1" s="56"/>
      <c r="H1" s="56" t="s">
        <v>2663</v>
      </c>
    </row>
    <row r="2" ht="28.5" customHeight="1" spans="1:8">
      <c r="A2" s="57" t="s">
        <v>2664</v>
      </c>
      <c r="B2" s="57"/>
      <c r="C2" s="57"/>
      <c r="D2" s="57"/>
      <c r="E2" s="57"/>
      <c r="F2" s="57"/>
      <c r="G2" s="57"/>
      <c r="H2" s="57"/>
    </row>
    <row r="3" ht="18.75" customHeight="1" spans="1:8">
      <c r="A3" s="58" t="str">
        <f>"单位名称："&amp;"玉溪市教育体育局"</f>
        <v>单位名称：玉溪市教育体育局</v>
      </c>
      <c r="B3" s="58"/>
      <c r="C3" s="58"/>
      <c r="D3" s="58"/>
      <c r="E3" s="58"/>
      <c r="F3" s="58"/>
      <c r="G3" s="58"/>
      <c r="H3" s="58"/>
    </row>
    <row r="4" ht="18.75" customHeight="1" spans="1:8">
      <c r="A4" s="59" t="s">
        <v>196</v>
      </c>
      <c r="B4" s="59" t="s">
        <v>2665</v>
      </c>
      <c r="C4" s="59" t="s">
        <v>2666</v>
      </c>
      <c r="D4" s="59" t="s">
        <v>2667</v>
      </c>
      <c r="E4" s="59" t="s">
        <v>2668</v>
      </c>
      <c r="F4" s="59" t="s">
        <v>2669</v>
      </c>
      <c r="G4" s="59"/>
      <c r="H4" s="59"/>
    </row>
    <row r="5" ht="18.75" customHeight="1" spans="1:8">
      <c r="A5" s="59"/>
      <c r="B5" s="59"/>
      <c r="C5" s="59"/>
      <c r="D5" s="59"/>
      <c r="E5" s="59"/>
      <c r="F5" s="59" t="s">
        <v>2554</v>
      </c>
      <c r="G5" s="59" t="s">
        <v>2670</v>
      </c>
      <c r="H5" s="59" t="s">
        <v>2671</v>
      </c>
    </row>
    <row r="6" ht="18.75" customHeight="1" spans="1:8">
      <c r="A6" s="60" t="s">
        <v>44</v>
      </c>
      <c r="B6" s="60" t="s">
        <v>45</v>
      </c>
      <c r="C6" s="60" t="s">
        <v>46</v>
      </c>
      <c r="D6" s="60" t="s">
        <v>47</v>
      </c>
      <c r="E6" s="60" t="s">
        <v>48</v>
      </c>
      <c r="F6" s="60" t="s">
        <v>49</v>
      </c>
      <c r="G6" s="60" t="s">
        <v>50</v>
      </c>
      <c r="H6" s="60" t="s">
        <v>51</v>
      </c>
    </row>
    <row r="7" ht="18" customHeight="1" spans="1:8">
      <c r="A7" s="61" t="s">
        <v>64</v>
      </c>
      <c r="B7" s="61"/>
      <c r="C7" s="61"/>
      <c r="D7" s="61"/>
      <c r="E7" s="63"/>
      <c r="F7" s="64">
        <v>1881</v>
      </c>
      <c r="G7" s="65">
        <v>355226</v>
      </c>
      <c r="H7" s="65">
        <v>1263360</v>
      </c>
    </row>
    <row r="8" ht="18" customHeight="1" spans="1:8">
      <c r="A8" s="62" t="s">
        <v>64</v>
      </c>
      <c r="B8" s="61" t="s">
        <v>2672</v>
      </c>
      <c r="C8" s="61" t="s">
        <v>2673</v>
      </c>
      <c r="D8" s="61" t="s">
        <v>2674</v>
      </c>
      <c r="E8" s="63" t="s">
        <v>2561</v>
      </c>
      <c r="F8" s="64">
        <v>2</v>
      </c>
      <c r="G8" s="65">
        <v>3500</v>
      </c>
      <c r="H8" s="65">
        <v>7000</v>
      </c>
    </row>
    <row r="9" ht="18" customHeight="1" spans="1:8">
      <c r="A9" s="62" t="s">
        <v>89</v>
      </c>
      <c r="B9" s="61" t="s">
        <v>2675</v>
      </c>
      <c r="C9" s="61" t="s">
        <v>2676</v>
      </c>
      <c r="D9" s="61" t="s">
        <v>2570</v>
      </c>
      <c r="E9" s="63" t="s">
        <v>2571</v>
      </c>
      <c r="F9" s="64">
        <v>5</v>
      </c>
      <c r="G9" s="65">
        <v>1500</v>
      </c>
      <c r="H9" s="65">
        <v>7500</v>
      </c>
    </row>
    <row r="10" ht="18" customHeight="1" spans="1:8">
      <c r="A10" s="62" t="s">
        <v>89</v>
      </c>
      <c r="B10" s="61" t="s">
        <v>2675</v>
      </c>
      <c r="C10" s="61" t="s">
        <v>2677</v>
      </c>
      <c r="D10" s="61" t="s">
        <v>2578</v>
      </c>
      <c r="E10" s="63" t="s">
        <v>2571</v>
      </c>
      <c r="F10" s="64">
        <v>1</v>
      </c>
      <c r="G10" s="65">
        <v>500</v>
      </c>
      <c r="H10" s="65">
        <v>500</v>
      </c>
    </row>
    <row r="11" ht="18" customHeight="1" spans="1:8">
      <c r="A11" s="62" t="s">
        <v>89</v>
      </c>
      <c r="B11" s="61" t="s">
        <v>2675</v>
      </c>
      <c r="C11" s="61" t="s">
        <v>2678</v>
      </c>
      <c r="D11" s="61" t="s">
        <v>2627</v>
      </c>
      <c r="E11" s="63" t="s">
        <v>2571</v>
      </c>
      <c r="F11" s="64">
        <v>30</v>
      </c>
      <c r="G11" s="65">
        <v>6000</v>
      </c>
      <c r="H11" s="65">
        <v>180000</v>
      </c>
    </row>
    <row r="12" ht="18" customHeight="1" spans="1:8">
      <c r="A12" s="62" t="s">
        <v>89</v>
      </c>
      <c r="B12" s="61" t="s">
        <v>2675</v>
      </c>
      <c r="C12" s="61" t="s">
        <v>2679</v>
      </c>
      <c r="D12" s="61" t="s">
        <v>2624</v>
      </c>
      <c r="E12" s="63" t="s">
        <v>2571</v>
      </c>
      <c r="F12" s="64">
        <v>5</v>
      </c>
      <c r="G12" s="65">
        <v>3000</v>
      </c>
      <c r="H12" s="65">
        <v>15000</v>
      </c>
    </row>
    <row r="13" ht="18" customHeight="1" spans="1:8">
      <c r="A13" s="62" t="s">
        <v>89</v>
      </c>
      <c r="B13" s="61" t="s">
        <v>2675</v>
      </c>
      <c r="C13" s="61" t="s">
        <v>2680</v>
      </c>
      <c r="D13" s="61" t="s">
        <v>2681</v>
      </c>
      <c r="E13" s="63" t="s">
        <v>2571</v>
      </c>
      <c r="F13" s="64">
        <v>10</v>
      </c>
      <c r="G13" s="65">
        <v>4500</v>
      </c>
      <c r="H13" s="65">
        <v>45000</v>
      </c>
    </row>
    <row r="14" ht="18" customHeight="1" spans="1:8">
      <c r="A14" s="62" t="s">
        <v>89</v>
      </c>
      <c r="B14" s="61" t="s">
        <v>2675</v>
      </c>
      <c r="C14" s="61" t="s">
        <v>2682</v>
      </c>
      <c r="D14" s="61" t="s">
        <v>2574</v>
      </c>
      <c r="E14" s="63" t="s">
        <v>2571</v>
      </c>
      <c r="F14" s="64">
        <v>1</v>
      </c>
      <c r="G14" s="65">
        <v>1500</v>
      </c>
      <c r="H14" s="65">
        <v>1500</v>
      </c>
    </row>
    <row r="15" ht="18" customHeight="1" spans="1:8">
      <c r="A15" s="62" t="s">
        <v>89</v>
      </c>
      <c r="B15" s="61" t="s">
        <v>2675</v>
      </c>
      <c r="C15" s="61" t="s">
        <v>2678</v>
      </c>
      <c r="D15" s="61" t="s">
        <v>2627</v>
      </c>
      <c r="E15" s="63" t="s">
        <v>2571</v>
      </c>
      <c r="F15" s="64">
        <v>10</v>
      </c>
      <c r="G15" s="65">
        <v>4200</v>
      </c>
      <c r="H15" s="65">
        <v>42000</v>
      </c>
    </row>
    <row r="16" ht="18" customHeight="1" spans="1:8">
      <c r="A16" s="62" t="s">
        <v>89</v>
      </c>
      <c r="B16" s="61" t="s">
        <v>2675</v>
      </c>
      <c r="C16" s="61" t="s">
        <v>2683</v>
      </c>
      <c r="D16" s="61" t="s">
        <v>2684</v>
      </c>
      <c r="E16" s="63" t="s">
        <v>2571</v>
      </c>
      <c r="F16" s="64">
        <v>1</v>
      </c>
      <c r="G16" s="65">
        <v>1000</v>
      </c>
      <c r="H16" s="65">
        <v>1000</v>
      </c>
    </row>
    <row r="17" ht="18" customHeight="1" spans="1:8">
      <c r="A17" s="62" t="s">
        <v>89</v>
      </c>
      <c r="B17" s="61" t="s">
        <v>2675</v>
      </c>
      <c r="C17" s="61" t="s">
        <v>2676</v>
      </c>
      <c r="D17" s="61" t="s">
        <v>2685</v>
      </c>
      <c r="E17" s="63" t="s">
        <v>2571</v>
      </c>
      <c r="F17" s="64">
        <v>3</v>
      </c>
      <c r="G17" s="65">
        <v>1500</v>
      </c>
      <c r="H17" s="65">
        <v>4500</v>
      </c>
    </row>
    <row r="18" ht="18" customHeight="1" spans="1:8">
      <c r="A18" s="62" t="s">
        <v>89</v>
      </c>
      <c r="B18" s="61" t="s">
        <v>2675</v>
      </c>
      <c r="C18" s="61" t="s">
        <v>2686</v>
      </c>
      <c r="D18" s="61" t="s">
        <v>2590</v>
      </c>
      <c r="E18" s="63" t="s">
        <v>2571</v>
      </c>
      <c r="F18" s="64">
        <v>1</v>
      </c>
      <c r="G18" s="65">
        <v>1000</v>
      </c>
      <c r="H18" s="65">
        <v>1000</v>
      </c>
    </row>
    <row r="19" ht="18" customHeight="1" spans="1:8">
      <c r="A19" s="62" t="s">
        <v>89</v>
      </c>
      <c r="B19" s="61" t="s">
        <v>2675</v>
      </c>
      <c r="C19" s="61" t="s">
        <v>2687</v>
      </c>
      <c r="D19" s="61" t="s">
        <v>2589</v>
      </c>
      <c r="E19" s="63" t="s">
        <v>2571</v>
      </c>
      <c r="F19" s="64">
        <v>1</v>
      </c>
      <c r="G19" s="65">
        <v>13000</v>
      </c>
      <c r="H19" s="65">
        <v>13000</v>
      </c>
    </row>
    <row r="20" ht="18" customHeight="1" spans="1:8">
      <c r="A20" s="62" t="s">
        <v>89</v>
      </c>
      <c r="B20" s="61" t="s">
        <v>2672</v>
      </c>
      <c r="C20" s="61" t="s">
        <v>2688</v>
      </c>
      <c r="D20" s="61" t="s">
        <v>2689</v>
      </c>
      <c r="E20" s="63" t="s">
        <v>2583</v>
      </c>
      <c r="F20" s="64">
        <v>8</v>
      </c>
      <c r="G20" s="65">
        <v>200</v>
      </c>
      <c r="H20" s="65">
        <v>1600</v>
      </c>
    </row>
    <row r="21" ht="18" customHeight="1" spans="1:8">
      <c r="A21" s="62" t="s">
        <v>89</v>
      </c>
      <c r="B21" s="61" t="s">
        <v>2672</v>
      </c>
      <c r="C21" s="61" t="s">
        <v>2690</v>
      </c>
      <c r="D21" s="61" t="s">
        <v>2576</v>
      </c>
      <c r="E21" s="63" t="s">
        <v>2561</v>
      </c>
      <c r="F21" s="64">
        <v>3</v>
      </c>
      <c r="G21" s="65">
        <v>800</v>
      </c>
      <c r="H21" s="65">
        <v>2400</v>
      </c>
    </row>
    <row r="22" ht="18" customHeight="1" spans="1:8">
      <c r="A22" s="62" t="s">
        <v>89</v>
      </c>
      <c r="B22" s="61" t="s">
        <v>2672</v>
      </c>
      <c r="C22" s="61" t="s">
        <v>2691</v>
      </c>
      <c r="D22" s="61" t="s">
        <v>2692</v>
      </c>
      <c r="E22" s="63" t="s">
        <v>1204</v>
      </c>
      <c r="F22" s="64">
        <v>10</v>
      </c>
      <c r="G22" s="65">
        <v>900</v>
      </c>
      <c r="H22" s="65">
        <v>9000</v>
      </c>
    </row>
    <row r="23" ht="18" customHeight="1" spans="1:8">
      <c r="A23" s="62" t="s">
        <v>89</v>
      </c>
      <c r="B23" s="61" t="s">
        <v>2672</v>
      </c>
      <c r="C23" s="61" t="s">
        <v>2693</v>
      </c>
      <c r="D23" s="61" t="s">
        <v>2572</v>
      </c>
      <c r="E23" s="63" t="s">
        <v>2587</v>
      </c>
      <c r="F23" s="64">
        <v>6</v>
      </c>
      <c r="G23" s="65">
        <v>1500</v>
      </c>
      <c r="H23" s="65">
        <v>9000</v>
      </c>
    </row>
    <row r="24" ht="18" customHeight="1" spans="1:8">
      <c r="A24" s="62" t="s">
        <v>89</v>
      </c>
      <c r="B24" s="61" t="s">
        <v>2672</v>
      </c>
      <c r="C24" s="61" t="s">
        <v>2691</v>
      </c>
      <c r="D24" s="61" t="s">
        <v>2692</v>
      </c>
      <c r="E24" s="63" t="s">
        <v>2587</v>
      </c>
      <c r="F24" s="64">
        <v>5</v>
      </c>
      <c r="G24" s="65">
        <v>2000</v>
      </c>
      <c r="H24" s="65">
        <v>10000</v>
      </c>
    </row>
    <row r="25" ht="18" customHeight="1" spans="1:8">
      <c r="A25" s="62" t="s">
        <v>89</v>
      </c>
      <c r="B25" s="61" t="s">
        <v>2672</v>
      </c>
      <c r="C25" s="61" t="s">
        <v>2694</v>
      </c>
      <c r="D25" s="61" t="s">
        <v>2582</v>
      </c>
      <c r="E25" s="63" t="s">
        <v>2583</v>
      </c>
      <c r="F25" s="64">
        <v>6</v>
      </c>
      <c r="G25" s="65">
        <v>500</v>
      </c>
      <c r="H25" s="65">
        <v>3000</v>
      </c>
    </row>
    <row r="26" ht="18" customHeight="1" spans="1:8">
      <c r="A26" s="62" t="s">
        <v>89</v>
      </c>
      <c r="B26" s="61" t="s">
        <v>2672</v>
      </c>
      <c r="C26" s="61" t="s">
        <v>2693</v>
      </c>
      <c r="D26" s="61" t="s">
        <v>2572</v>
      </c>
      <c r="E26" s="63" t="s">
        <v>2587</v>
      </c>
      <c r="F26" s="64">
        <v>3</v>
      </c>
      <c r="G26" s="65">
        <v>1500</v>
      </c>
      <c r="H26" s="65">
        <v>4500</v>
      </c>
    </row>
    <row r="27" ht="18" customHeight="1" spans="1:8">
      <c r="A27" s="62" t="s">
        <v>89</v>
      </c>
      <c r="B27" s="61" t="s">
        <v>2672</v>
      </c>
      <c r="C27" s="61" t="s">
        <v>2694</v>
      </c>
      <c r="D27" s="61" t="s">
        <v>2582</v>
      </c>
      <c r="E27" s="63" t="s">
        <v>2571</v>
      </c>
      <c r="F27" s="64">
        <v>10</v>
      </c>
      <c r="G27" s="65">
        <v>200</v>
      </c>
      <c r="H27" s="65">
        <v>2000</v>
      </c>
    </row>
    <row r="28" ht="18" customHeight="1" spans="1:8">
      <c r="A28" s="62" t="s">
        <v>71</v>
      </c>
      <c r="B28" s="61" t="s">
        <v>2675</v>
      </c>
      <c r="C28" s="61" t="s">
        <v>2678</v>
      </c>
      <c r="D28" s="61" t="s">
        <v>2585</v>
      </c>
      <c r="E28" s="63" t="s">
        <v>2571</v>
      </c>
      <c r="F28" s="64">
        <v>5</v>
      </c>
      <c r="G28" s="65">
        <v>6000</v>
      </c>
      <c r="H28" s="65">
        <v>30000</v>
      </c>
    </row>
    <row r="29" ht="18" customHeight="1" spans="1:8">
      <c r="A29" s="62" t="s">
        <v>71</v>
      </c>
      <c r="B29" s="61" t="s">
        <v>2675</v>
      </c>
      <c r="C29" s="61" t="s">
        <v>2677</v>
      </c>
      <c r="D29" s="61" t="s">
        <v>2578</v>
      </c>
      <c r="E29" s="63" t="s">
        <v>2571</v>
      </c>
      <c r="F29" s="64">
        <v>10</v>
      </c>
      <c r="G29" s="65">
        <v>1000</v>
      </c>
      <c r="H29" s="65">
        <v>10000</v>
      </c>
    </row>
    <row r="30" ht="18" customHeight="1" spans="1:8">
      <c r="A30" s="62" t="s">
        <v>71</v>
      </c>
      <c r="B30" s="61" t="s">
        <v>2675</v>
      </c>
      <c r="C30" s="61" t="s">
        <v>2679</v>
      </c>
      <c r="D30" s="61" t="s">
        <v>2624</v>
      </c>
      <c r="E30" s="63" t="s">
        <v>2571</v>
      </c>
      <c r="F30" s="64">
        <v>10</v>
      </c>
      <c r="G30" s="65">
        <v>3000</v>
      </c>
      <c r="H30" s="65">
        <v>30000</v>
      </c>
    </row>
    <row r="31" ht="18" customHeight="1" spans="1:8">
      <c r="A31" s="62" t="s">
        <v>71</v>
      </c>
      <c r="B31" s="61" t="s">
        <v>2675</v>
      </c>
      <c r="C31" s="61" t="s">
        <v>2680</v>
      </c>
      <c r="D31" s="61" t="s">
        <v>2681</v>
      </c>
      <c r="E31" s="63" t="s">
        <v>2571</v>
      </c>
      <c r="F31" s="64">
        <v>5</v>
      </c>
      <c r="G31" s="65">
        <v>9000</v>
      </c>
      <c r="H31" s="65">
        <v>45000</v>
      </c>
    </row>
    <row r="32" ht="18" customHeight="1" spans="1:8">
      <c r="A32" s="62" t="s">
        <v>71</v>
      </c>
      <c r="B32" s="61" t="s">
        <v>2675</v>
      </c>
      <c r="C32" s="61" t="s">
        <v>2676</v>
      </c>
      <c r="D32" s="61" t="s">
        <v>2685</v>
      </c>
      <c r="E32" s="63" t="s">
        <v>2571</v>
      </c>
      <c r="F32" s="64">
        <v>10</v>
      </c>
      <c r="G32" s="65">
        <v>1500</v>
      </c>
      <c r="H32" s="65">
        <v>15000</v>
      </c>
    </row>
    <row r="33" ht="18" customHeight="1" spans="1:8">
      <c r="A33" s="62" t="s">
        <v>71</v>
      </c>
      <c r="B33" s="61" t="s">
        <v>2672</v>
      </c>
      <c r="C33" s="61" t="s">
        <v>2693</v>
      </c>
      <c r="D33" s="61" t="s">
        <v>2572</v>
      </c>
      <c r="E33" s="63" t="s">
        <v>2587</v>
      </c>
      <c r="F33" s="64">
        <v>5</v>
      </c>
      <c r="G33" s="65">
        <v>1500</v>
      </c>
      <c r="H33" s="65">
        <v>7500</v>
      </c>
    </row>
    <row r="34" ht="18" customHeight="1" spans="1:8">
      <c r="A34" s="62" t="s">
        <v>71</v>
      </c>
      <c r="B34" s="61" t="s">
        <v>2672</v>
      </c>
      <c r="C34" s="61" t="s">
        <v>2691</v>
      </c>
      <c r="D34" s="61" t="s">
        <v>2692</v>
      </c>
      <c r="E34" s="63" t="s">
        <v>2587</v>
      </c>
      <c r="F34" s="64">
        <v>10</v>
      </c>
      <c r="G34" s="65">
        <v>2000</v>
      </c>
      <c r="H34" s="65">
        <v>20000</v>
      </c>
    </row>
    <row r="35" ht="18" customHeight="1" spans="1:8">
      <c r="A35" s="62" t="s">
        <v>71</v>
      </c>
      <c r="B35" s="61" t="s">
        <v>2672</v>
      </c>
      <c r="C35" s="61" t="s">
        <v>2688</v>
      </c>
      <c r="D35" s="61" t="s">
        <v>2689</v>
      </c>
      <c r="E35" s="63" t="s">
        <v>2583</v>
      </c>
      <c r="F35" s="64">
        <v>10</v>
      </c>
      <c r="G35" s="65">
        <v>800</v>
      </c>
      <c r="H35" s="65">
        <v>8000</v>
      </c>
    </row>
    <row r="36" ht="18" customHeight="1" spans="1:8">
      <c r="A36" s="62" t="s">
        <v>71</v>
      </c>
      <c r="B36" s="61" t="s">
        <v>2672</v>
      </c>
      <c r="C36" s="61" t="s">
        <v>2695</v>
      </c>
      <c r="D36" s="61" t="s">
        <v>2696</v>
      </c>
      <c r="E36" s="63" t="s">
        <v>1204</v>
      </c>
      <c r="F36" s="64">
        <v>5</v>
      </c>
      <c r="G36" s="65">
        <v>2500</v>
      </c>
      <c r="H36" s="65">
        <v>12500</v>
      </c>
    </row>
    <row r="37" ht="18" customHeight="1" spans="1:8">
      <c r="A37" s="62" t="s">
        <v>71</v>
      </c>
      <c r="B37" s="61" t="s">
        <v>2672</v>
      </c>
      <c r="C37" s="61" t="s">
        <v>2690</v>
      </c>
      <c r="D37" s="61" t="s">
        <v>2576</v>
      </c>
      <c r="E37" s="63" t="s">
        <v>2561</v>
      </c>
      <c r="F37" s="64">
        <v>20</v>
      </c>
      <c r="G37" s="65">
        <v>800</v>
      </c>
      <c r="H37" s="65">
        <v>16000</v>
      </c>
    </row>
    <row r="38" ht="18" customHeight="1" spans="1:8">
      <c r="A38" s="62" t="s">
        <v>71</v>
      </c>
      <c r="B38" s="61" t="s">
        <v>2672</v>
      </c>
      <c r="C38" s="61" t="s">
        <v>2694</v>
      </c>
      <c r="D38" s="61" t="s">
        <v>2697</v>
      </c>
      <c r="E38" s="63" t="s">
        <v>2583</v>
      </c>
      <c r="F38" s="64">
        <v>20</v>
      </c>
      <c r="G38" s="65">
        <v>800</v>
      </c>
      <c r="H38" s="65">
        <v>16000</v>
      </c>
    </row>
    <row r="39" ht="18" customHeight="1" spans="1:8">
      <c r="A39" s="62" t="s">
        <v>75</v>
      </c>
      <c r="B39" s="61" t="s">
        <v>2675</v>
      </c>
      <c r="C39" s="61" t="s">
        <v>2676</v>
      </c>
      <c r="D39" s="61" t="s">
        <v>2570</v>
      </c>
      <c r="E39" s="63" t="s">
        <v>2571</v>
      </c>
      <c r="F39" s="64">
        <v>1</v>
      </c>
      <c r="G39" s="65">
        <v>1200</v>
      </c>
      <c r="H39" s="65">
        <v>1200</v>
      </c>
    </row>
    <row r="40" ht="18" customHeight="1" spans="1:8">
      <c r="A40" s="62" t="s">
        <v>75</v>
      </c>
      <c r="B40" s="61" t="s">
        <v>2675</v>
      </c>
      <c r="C40" s="61" t="s">
        <v>2676</v>
      </c>
      <c r="D40" s="61" t="s">
        <v>2570</v>
      </c>
      <c r="E40" s="63" t="s">
        <v>2571</v>
      </c>
      <c r="F40" s="64">
        <v>3</v>
      </c>
      <c r="G40" s="65">
        <v>1200</v>
      </c>
      <c r="H40" s="65">
        <v>3600</v>
      </c>
    </row>
    <row r="41" ht="18" customHeight="1" spans="1:8">
      <c r="A41" s="62" t="s">
        <v>75</v>
      </c>
      <c r="B41" s="61" t="s">
        <v>2675</v>
      </c>
      <c r="C41" s="61" t="s">
        <v>2680</v>
      </c>
      <c r="D41" s="61" t="s">
        <v>2579</v>
      </c>
      <c r="E41" s="63" t="s">
        <v>2571</v>
      </c>
      <c r="F41" s="64">
        <v>2</v>
      </c>
      <c r="G41" s="65">
        <v>4500</v>
      </c>
      <c r="H41" s="65">
        <v>9000</v>
      </c>
    </row>
    <row r="42" ht="18" customHeight="1" spans="1:8">
      <c r="A42" s="62" t="s">
        <v>77</v>
      </c>
      <c r="B42" s="61" t="s">
        <v>2675</v>
      </c>
      <c r="C42" s="61" t="s">
        <v>2676</v>
      </c>
      <c r="D42" s="61" t="s">
        <v>2570</v>
      </c>
      <c r="E42" s="63" t="s">
        <v>2571</v>
      </c>
      <c r="F42" s="64">
        <v>1</v>
      </c>
      <c r="G42" s="65">
        <v>1500</v>
      </c>
      <c r="H42" s="65">
        <v>1500</v>
      </c>
    </row>
    <row r="43" ht="18" customHeight="1" spans="1:8">
      <c r="A43" s="62" t="s">
        <v>79</v>
      </c>
      <c r="B43" s="61" t="s">
        <v>2675</v>
      </c>
      <c r="C43" s="61" t="s">
        <v>2679</v>
      </c>
      <c r="D43" s="61" t="s">
        <v>2577</v>
      </c>
      <c r="E43" s="63" t="s">
        <v>2571</v>
      </c>
      <c r="F43" s="64">
        <v>1</v>
      </c>
      <c r="G43" s="65">
        <v>3000</v>
      </c>
      <c r="H43" s="65">
        <v>3000</v>
      </c>
    </row>
    <row r="44" ht="18" customHeight="1" spans="1:8">
      <c r="A44" s="62" t="s">
        <v>79</v>
      </c>
      <c r="B44" s="61" t="s">
        <v>2675</v>
      </c>
      <c r="C44" s="61" t="s">
        <v>2679</v>
      </c>
      <c r="D44" s="61" t="s">
        <v>2577</v>
      </c>
      <c r="E44" s="63" t="s">
        <v>2571</v>
      </c>
      <c r="F44" s="64">
        <v>2</v>
      </c>
      <c r="G44" s="65">
        <v>750</v>
      </c>
      <c r="H44" s="65">
        <v>1500</v>
      </c>
    </row>
    <row r="45" ht="18" customHeight="1" spans="1:8">
      <c r="A45" s="62" t="s">
        <v>79</v>
      </c>
      <c r="B45" s="61" t="s">
        <v>2675</v>
      </c>
      <c r="C45" s="61" t="s">
        <v>2698</v>
      </c>
      <c r="D45" s="61" t="s">
        <v>2699</v>
      </c>
      <c r="E45" s="63" t="s">
        <v>2596</v>
      </c>
      <c r="F45" s="64">
        <v>1</v>
      </c>
      <c r="G45" s="65">
        <v>5000</v>
      </c>
      <c r="H45" s="65">
        <v>5000</v>
      </c>
    </row>
    <row r="46" ht="18" customHeight="1" spans="1:8">
      <c r="A46" s="62" t="s">
        <v>79</v>
      </c>
      <c r="B46" s="61" t="s">
        <v>2675</v>
      </c>
      <c r="C46" s="61" t="s">
        <v>2679</v>
      </c>
      <c r="D46" s="61" t="s">
        <v>2700</v>
      </c>
      <c r="E46" s="63" t="s">
        <v>2571</v>
      </c>
      <c r="F46" s="64">
        <v>1</v>
      </c>
      <c r="G46" s="65">
        <v>2000</v>
      </c>
      <c r="H46" s="65">
        <v>2000</v>
      </c>
    </row>
    <row r="47" ht="18" customHeight="1" spans="1:8">
      <c r="A47" s="62" t="s">
        <v>79</v>
      </c>
      <c r="B47" s="61" t="s">
        <v>2675</v>
      </c>
      <c r="C47" s="61" t="s">
        <v>2701</v>
      </c>
      <c r="D47" s="61" t="s">
        <v>2702</v>
      </c>
      <c r="E47" s="63" t="s">
        <v>1218</v>
      </c>
      <c r="F47" s="64">
        <v>2</v>
      </c>
      <c r="G47" s="65">
        <v>4000</v>
      </c>
      <c r="H47" s="65">
        <v>8000</v>
      </c>
    </row>
    <row r="48" ht="18" customHeight="1" spans="1:8">
      <c r="A48" s="62" t="s">
        <v>79</v>
      </c>
      <c r="B48" s="61" t="s">
        <v>2672</v>
      </c>
      <c r="C48" s="61" t="s">
        <v>2703</v>
      </c>
      <c r="D48" s="61" t="s">
        <v>2704</v>
      </c>
      <c r="E48" s="63" t="s">
        <v>2583</v>
      </c>
      <c r="F48" s="64">
        <v>700</v>
      </c>
      <c r="G48" s="65">
        <v>120</v>
      </c>
      <c r="H48" s="65">
        <v>84000</v>
      </c>
    </row>
    <row r="49" ht="18" customHeight="1" spans="1:8">
      <c r="A49" s="62" t="s">
        <v>79</v>
      </c>
      <c r="B49" s="61" t="s">
        <v>2672</v>
      </c>
      <c r="C49" s="61" t="s">
        <v>2705</v>
      </c>
      <c r="D49" s="61" t="s">
        <v>2706</v>
      </c>
      <c r="E49" s="63" t="s">
        <v>2587</v>
      </c>
      <c r="F49" s="64">
        <v>700</v>
      </c>
      <c r="G49" s="65">
        <v>120</v>
      </c>
      <c r="H49" s="65">
        <v>84000</v>
      </c>
    </row>
    <row r="50" ht="18" customHeight="1" spans="1:8">
      <c r="A50" s="62" t="s">
        <v>81</v>
      </c>
      <c r="B50" s="61" t="s">
        <v>2675</v>
      </c>
      <c r="C50" s="61" t="s">
        <v>2683</v>
      </c>
      <c r="D50" s="61" t="s">
        <v>2684</v>
      </c>
      <c r="E50" s="63" t="s">
        <v>2571</v>
      </c>
      <c r="F50" s="64">
        <v>1</v>
      </c>
      <c r="G50" s="65">
        <v>3000</v>
      </c>
      <c r="H50" s="65">
        <v>3000</v>
      </c>
    </row>
    <row r="51" ht="18" customHeight="1" spans="1:8">
      <c r="A51" s="62" t="s">
        <v>81</v>
      </c>
      <c r="B51" s="61" t="s">
        <v>2675</v>
      </c>
      <c r="C51" s="61" t="s">
        <v>2707</v>
      </c>
      <c r="D51" s="61" t="s">
        <v>2708</v>
      </c>
      <c r="E51" s="63" t="s">
        <v>2571</v>
      </c>
      <c r="F51" s="64">
        <v>1</v>
      </c>
      <c r="G51" s="65">
        <v>3000</v>
      </c>
      <c r="H51" s="65">
        <v>3000</v>
      </c>
    </row>
    <row r="52" ht="18" customHeight="1" spans="1:8">
      <c r="A52" s="62" t="s">
        <v>81</v>
      </c>
      <c r="B52" s="61" t="s">
        <v>2675</v>
      </c>
      <c r="C52" s="61" t="s">
        <v>2680</v>
      </c>
      <c r="D52" s="61" t="s">
        <v>2579</v>
      </c>
      <c r="E52" s="63" t="s">
        <v>2571</v>
      </c>
      <c r="F52" s="64">
        <v>1</v>
      </c>
      <c r="G52" s="65">
        <v>8000</v>
      </c>
      <c r="H52" s="65">
        <v>8000</v>
      </c>
    </row>
    <row r="53" ht="18" customHeight="1" spans="1:8">
      <c r="A53" s="62" t="s">
        <v>81</v>
      </c>
      <c r="B53" s="61" t="s">
        <v>2675</v>
      </c>
      <c r="C53" s="61" t="s">
        <v>2677</v>
      </c>
      <c r="D53" s="61" t="s">
        <v>2578</v>
      </c>
      <c r="E53" s="63" t="s">
        <v>2571</v>
      </c>
      <c r="F53" s="64">
        <v>1</v>
      </c>
      <c r="G53" s="65">
        <v>1000</v>
      </c>
      <c r="H53" s="65">
        <v>1000</v>
      </c>
    </row>
    <row r="54" ht="18" customHeight="1" spans="1:8">
      <c r="A54" s="62" t="s">
        <v>81</v>
      </c>
      <c r="B54" s="61" t="s">
        <v>2675</v>
      </c>
      <c r="C54" s="61" t="s">
        <v>2678</v>
      </c>
      <c r="D54" s="61" t="s">
        <v>2709</v>
      </c>
      <c r="E54" s="63" t="s">
        <v>2571</v>
      </c>
      <c r="F54" s="64">
        <v>14</v>
      </c>
      <c r="G54" s="65">
        <v>6000</v>
      </c>
      <c r="H54" s="65">
        <v>84000</v>
      </c>
    </row>
    <row r="55" ht="18" customHeight="1" spans="1:8">
      <c r="A55" s="62" t="s">
        <v>81</v>
      </c>
      <c r="B55" s="61" t="s">
        <v>2710</v>
      </c>
      <c r="C55" s="61" t="s">
        <v>2711</v>
      </c>
      <c r="D55" s="61" t="s">
        <v>2712</v>
      </c>
      <c r="E55" s="63" t="s">
        <v>1204</v>
      </c>
      <c r="F55" s="64">
        <v>10</v>
      </c>
      <c r="G55" s="65">
        <v>268</v>
      </c>
      <c r="H55" s="65">
        <v>2680</v>
      </c>
    </row>
    <row r="56" ht="18" customHeight="1" spans="1:8">
      <c r="A56" s="62" t="s">
        <v>81</v>
      </c>
      <c r="B56" s="61" t="s">
        <v>2710</v>
      </c>
      <c r="C56" s="61" t="s">
        <v>2711</v>
      </c>
      <c r="D56" s="61" t="s">
        <v>2712</v>
      </c>
      <c r="E56" s="63" t="s">
        <v>1544</v>
      </c>
      <c r="F56" s="64">
        <v>160</v>
      </c>
      <c r="G56" s="65">
        <v>168</v>
      </c>
      <c r="H56" s="65">
        <v>26880</v>
      </c>
    </row>
    <row r="57" ht="18" customHeight="1" spans="1:8">
      <c r="A57" s="62" t="s">
        <v>81</v>
      </c>
      <c r="B57" s="61" t="s">
        <v>2672</v>
      </c>
      <c r="C57" s="61" t="s">
        <v>2713</v>
      </c>
      <c r="D57" s="61" t="s">
        <v>2714</v>
      </c>
      <c r="E57" s="63" t="s">
        <v>2587</v>
      </c>
      <c r="F57" s="64">
        <v>6</v>
      </c>
      <c r="G57" s="65">
        <v>900</v>
      </c>
      <c r="H57" s="65">
        <v>5400</v>
      </c>
    </row>
    <row r="58" ht="18" customHeight="1" spans="1:8">
      <c r="A58" s="62" t="s">
        <v>81</v>
      </c>
      <c r="B58" s="61" t="s">
        <v>2672</v>
      </c>
      <c r="C58" s="61" t="s">
        <v>2691</v>
      </c>
      <c r="D58" s="61" t="s">
        <v>2715</v>
      </c>
      <c r="E58" s="63" t="s">
        <v>2561</v>
      </c>
      <c r="F58" s="64">
        <v>7</v>
      </c>
      <c r="G58" s="65">
        <v>1000</v>
      </c>
      <c r="H58" s="65">
        <v>7000</v>
      </c>
    </row>
    <row r="59" ht="18" customHeight="1" spans="1:8">
      <c r="A59" s="62" t="s">
        <v>83</v>
      </c>
      <c r="B59" s="61" t="s">
        <v>2675</v>
      </c>
      <c r="C59" s="61" t="s">
        <v>2679</v>
      </c>
      <c r="D59" s="61" t="s">
        <v>2624</v>
      </c>
      <c r="E59" s="63" t="s">
        <v>2571</v>
      </c>
      <c r="F59" s="64">
        <v>2</v>
      </c>
      <c r="G59" s="65">
        <v>1800</v>
      </c>
      <c r="H59" s="65">
        <v>3600</v>
      </c>
    </row>
    <row r="60" ht="18" customHeight="1" spans="1:8">
      <c r="A60" s="62" t="s">
        <v>83</v>
      </c>
      <c r="B60" s="61" t="s">
        <v>2675</v>
      </c>
      <c r="C60" s="61" t="s">
        <v>2678</v>
      </c>
      <c r="D60" s="61" t="s">
        <v>2627</v>
      </c>
      <c r="E60" s="63" t="s">
        <v>2571</v>
      </c>
      <c r="F60" s="64">
        <v>13</v>
      </c>
      <c r="G60" s="65">
        <v>6000</v>
      </c>
      <c r="H60" s="65">
        <v>78000</v>
      </c>
    </row>
    <row r="61" ht="18" customHeight="1" spans="1:8">
      <c r="A61" s="62" t="s">
        <v>83</v>
      </c>
      <c r="B61" s="61" t="s">
        <v>2675</v>
      </c>
      <c r="C61" s="61" t="s">
        <v>2680</v>
      </c>
      <c r="D61" s="61" t="s">
        <v>2579</v>
      </c>
      <c r="E61" s="63" t="s">
        <v>2571</v>
      </c>
      <c r="F61" s="64">
        <v>6</v>
      </c>
      <c r="G61" s="65">
        <v>7000</v>
      </c>
      <c r="H61" s="65">
        <v>42000</v>
      </c>
    </row>
    <row r="62" ht="18" customHeight="1" spans="1:8">
      <c r="A62" s="62" t="s">
        <v>85</v>
      </c>
      <c r="B62" s="61" t="s">
        <v>2675</v>
      </c>
      <c r="C62" s="61" t="s">
        <v>2716</v>
      </c>
      <c r="D62" s="61" t="s">
        <v>2717</v>
      </c>
      <c r="E62" s="63" t="s">
        <v>1204</v>
      </c>
      <c r="F62" s="64">
        <v>1</v>
      </c>
      <c r="G62" s="65">
        <v>150000</v>
      </c>
      <c r="H62" s="65">
        <v>150000</v>
      </c>
    </row>
    <row r="63" ht="18" customHeight="1" spans="1:8">
      <c r="A63" s="62" t="s">
        <v>85</v>
      </c>
      <c r="B63" s="61" t="s">
        <v>2675</v>
      </c>
      <c r="C63" s="61" t="s">
        <v>2718</v>
      </c>
      <c r="D63" s="61" t="s">
        <v>2719</v>
      </c>
      <c r="E63" s="63" t="s">
        <v>1204</v>
      </c>
      <c r="F63" s="64">
        <v>1</v>
      </c>
      <c r="G63" s="65">
        <v>50000</v>
      </c>
      <c r="H63" s="65">
        <v>50000</v>
      </c>
    </row>
    <row r="64" ht="18" customHeight="1" spans="1:8">
      <c r="A64" s="62" t="s">
        <v>87</v>
      </c>
      <c r="B64" s="61" t="s">
        <v>2675</v>
      </c>
      <c r="C64" s="61" t="s">
        <v>2676</v>
      </c>
      <c r="D64" s="61" t="s">
        <v>2570</v>
      </c>
      <c r="E64" s="63" t="s">
        <v>2571</v>
      </c>
      <c r="F64" s="64">
        <v>6</v>
      </c>
      <c r="G64" s="65">
        <v>1500</v>
      </c>
      <c r="H64" s="65">
        <v>9000</v>
      </c>
    </row>
    <row r="65" ht="18" customHeight="1" spans="1:8">
      <c r="A65" s="62" t="s">
        <v>67</v>
      </c>
      <c r="B65" s="61" t="s">
        <v>2675</v>
      </c>
      <c r="C65" s="61" t="s">
        <v>2679</v>
      </c>
      <c r="D65" s="61" t="s">
        <v>2624</v>
      </c>
      <c r="E65" s="63" t="s">
        <v>2571</v>
      </c>
      <c r="F65" s="64">
        <v>1</v>
      </c>
      <c r="G65" s="65">
        <v>3000</v>
      </c>
      <c r="H65" s="65">
        <v>3000</v>
      </c>
    </row>
    <row r="66" ht="18" customHeight="1" spans="1:8">
      <c r="A66" s="62" t="s">
        <v>67</v>
      </c>
      <c r="B66" s="61" t="s">
        <v>2675</v>
      </c>
      <c r="C66" s="61" t="s">
        <v>2676</v>
      </c>
      <c r="D66" s="61" t="s">
        <v>2685</v>
      </c>
      <c r="E66" s="63" t="s">
        <v>2571</v>
      </c>
      <c r="F66" s="64">
        <v>3</v>
      </c>
      <c r="G66" s="65">
        <v>1500</v>
      </c>
      <c r="H66" s="65">
        <v>4500</v>
      </c>
    </row>
    <row r="67" ht="18" customHeight="1" spans="1:8">
      <c r="A67" s="62" t="s">
        <v>67</v>
      </c>
      <c r="B67" s="61" t="s">
        <v>2675</v>
      </c>
      <c r="C67" s="61" t="s">
        <v>2677</v>
      </c>
      <c r="D67" s="61" t="s">
        <v>2578</v>
      </c>
      <c r="E67" s="63" t="s">
        <v>2571</v>
      </c>
      <c r="F67" s="64">
        <v>1</v>
      </c>
      <c r="G67" s="65">
        <v>1000</v>
      </c>
      <c r="H67" s="65">
        <v>1000</v>
      </c>
    </row>
    <row r="68" ht="18" customHeight="1" spans="1:8">
      <c r="A68" s="62" t="s">
        <v>67</v>
      </c>
      <c r="B68" s="61" t="s">
        <v>2675</v>
      </c>
      <c r="C68" s="61" t="s">
        <v>2680</v>
      </c>
      <c r="D68" s="61" t="s">
        <v>2579</v>
      </c>
      <c r="E68" s="63" t="s">
        <v>2571</v>
      </c>
      <c r="F68" s="64">
        <v>1</v>
      </c>
      <c r="G68" s="65">
        <v>9000</v>
      </c>
      <c r="H68" s="65">
        <v>9000</v>
      </c>
    </row>
    <row r="69" ht="18" customHeight="1" spans="1:8">
      <c r="A69" s="63" t="s">
        <v>30</v>
      </c>
      <c r="B69" s="63"/>
      <c r="C69" s="63"/>
      <c r="D69" s="63"/>
      <c r="E69" s="63"/>
      <c r="F69" s="64">
        <v>1881</v>
      </c>
      <c r="G69" s="65"/>
      <c r="H69" s="65">
        <v>1263360</v>
      </c>
    </row>
  </sheetData>
  <mergeCells count="10">
    <mergeCell ref="A1:H1"/>
    <mergeCell ref="A2:H2"/>
    <mergeCell ref="A3:H3"/>
    <mergeCell ref="F4:H4"/>
    <mergeCell ref="A69:E6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2720</v>
      </c>
      <c r="B1" s="31"/>
      <c r="C1" s="31"/>
      <c r="D1" s="32"/>
      <c r="E1" s="32"/>
      <c r="F1" s="32"/>
      <c r="G1" s="32"/>
      <c r="H1" s="31"/>
      <c r="I1" s="31"/>
      <c r="J1" s="31"/>
      <c r="K1" s="50"/>
    </row>
    <row r="2" ht="28.5" customHeight="1" spans="1:11">
      <c r="A2" s="33" t="s">
        <v>2721</v>
      </c>
      <c r="B2" s="33"/>
      <c r="C2" s="33"/>
      <c r="D2" s="33"/>
      <c r="E2" s="33"/>
      <c r="F2" s="33"/>
      <c r="G2" s="33"/>
      <c r="H2" s="33"/>
      <c r="I2" s="33"/>
      <c r="J2" s="33"/>
      <c r="K2" s="33"/>
    </row>
    <row r="3" ht="13.5" customHeight="1" spans="1:11">
      <c r="A3" s="4" t="str">
        <f>"单位名称："&amp;"玉溪市教育体育局"</f>
        <v>单位名称：玉溪市教育体育局</v>
      </c>
      <c r="B3" s="5"/>
      <c r="C3" s="5"/>
      <c r="D3" s="5"/>
      <c r="E3" s="5"/>
      <c r="F3" s="5"/>
      <c r="G3" s="5"/>
      <c r="H3" s="20"/>
      <c r="I3" s="20"/>
      <c r="J3" s="20"/>
      <c r="K3" s="51" t="s">
        <v>2</v>
      </c>
    </row>
    <row r="4" ht="21.75" customHeight="1" spans="1:11">
      <c r="A4" s="34" t="s">
        <v>533</v>
      </c>
      <c r="B4" s="34" t="s">
        <v>198</v>
      </c>
      <c r="C4" s="34" t="s">
        <v>534</v>
      </c>
      <c r="D4" s="35" t="s">
        <v>199</v>
      </c>
      <c r="E4" s="35" t="s">
        <v>200</v>
      </c>
      <c r="F4" s="35" t="s">
        <v>201</v>
      </c>
      <c r="G4" s="35" t="s">
        <v>202</v>
      </c>
      <c r="H4" s="45" t="s">
        <v>30</v>
      </c>
      <c r="I4" s="52" t="s">
        <v>2722</v>
      </c>
      <c r="J4" s="53"/>
      <c r="K4" s="54"/>
    </row>
    <row r="5" ht="21.75" customHeight="1" spans="1:11">
      <c r="A5" s="36"/>
      <c r="B5" s="36"/>
      <c r="C5" s="36"/>
      <c r="D5" s="37"/>
      <c r="E5" s="37"/>
      <c r="F5" s="37"/>
      <c r="G5" s="37"/>
      <c r="H5" s="46"/>
      <c r="I5" s="35" t="s">
        <v>33</v>
      </c>
      <c r="J5" s="35" t="s">
        <v>34</v>
      </c>
      <c r="K5" s="35" t="s">
        <v>35</v>
      </c>
    </row>
    <row r="6" ht="40.5" customHeight="1" spans="1:11">
      <c r="A6" s="38"/>
      <c r="B6" s="38"/>
      <c r="C6" s="38"/>
      <c r="D6" s="39"/>
      <c r="E6" s="39"/>
      <c r="F6" s="39"/>
      <c r="G6" s="39"/>
      <c r="H6" s="47"/>
      <c r="I6" s="39" t="s">
        <v>32</v>
      </c>
      <c r="J6" s="39"/>
      <c r="K6" s="39"/>
    </row>
    <row r="7" ht="15" customHeight="1" spans="1:11">
      <c r="A7" s="40">
        <v>1</v>
      </c>
      <c r="B7" s="40">
        <v>2</v>
      </c>
      <c r="C7" s="40">
        <v>3</v>
      </c>
      <c r="D7" s="40">
        <v>4</v>
      </c>
      <c r="E7" s="40">
        <v>5</v>
      </c>
      <c r="F7" s="40">
        <v>6</v>
      </c>
      <c r="G7" s="40">
        <v>7</v>
      </c>
      <c r="H7" s="40">
        <v>8</v>
      </c>
      <c r="I7" s="40">
        <v>9</v>
      </c>
      <c r="J7" s="55">
        <v>10</v>
      </c>
      <c r="K7" s="55">
        <v>11</v>
      </c>
    </row>
    <row r="8" ht="30.65" customHeight="1" spans="1:11">
      <c r="A8" s="41"/>
      <c r="B8" s="42"/>
      <c r="C8" s="41"/>
      <c r="D8" s="41"/>
      <c r="E8" s="41"/>
      <c r="F8" s="41"/>
      <c r="G8" s="41"/>
      <c r="H8" s="48"/>
      <c r="I8" s="48"/>
      <c r="J8" s="48"/>
      <c r="K8" s="48"/>
    </row>
    <row r="9" ht="30.65" customHeight="1" spans="1:11">
      <c r="A9" s="42"/>
      <c r="B9" s="42"/>
      <c r="C9" s="42"/>
      <c r="D9" s="42"/>
      <c r="E9" s="42"/>
      <c r="F9" s="42"/>
      <c r="G9" s="42"/>
      <c r="H9" s="48"/>
      <c r="I9" s="48"/>
      <c r="J9" s="48"/>
      <c r="K9" s="48"/>
    </row>
    <row r="10" ht="18.75" customHeight="1" spans="1:11">
      <c r="A10" s="43" t="s">
        <v>1122</v>
      </c>
      <c r="B10" s="44"/>
      <c r="C10" s="44"/>
      <c r="D10" s="44"/>
      <c r="E10" s="44"/>
      <c r="F10" s="44"/>
      <c r="G10" s="49"/>
      <c r="H10" s="48"/>
      <c r="I10" s="48"/>
      <c r="J10" s="48"/>
      <c r="K10" s="48"/>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72"/>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2723</v>
      </c>
      <c r="B1" s="1"/>
      <c r="C1" s="1"/>
      <c r="D1" s="2"/>
      <c r="E1" s="1"/>
      <c r="F1" s="1"/>
      <c r="G1" s="19"/>
    </row>
    <row r="2" ht="27.75" customHeight="1" spans="1:7">
      <c r="A2" s="3" t="s">
        <v>2724</v>
      </c>
      <c r="B2" s="3"/>
      <c r="C2" s="3"/>
      <c r="D2" s="3"/>
      <c r="E2" s="3"/>
      <c r="F2" s="3"/>
      <c r="G2" s="3"/>
    </row>
    <row r="3" ht="13.5" customHeight="1" spans="1:7">
      <c r="A3" s="4" t="str">
        <f>"单位名称："&amp;"玉溪市教育体育局"</f>
        <v>单位名称：玉溪市教育体育局</v>
      </c>
      <c r="B3" s="5"/>
      <c r="C3" s="5"/>
      <c r="D3" s="5"/>
      <c r="E3" s="20"/>
      <c r="F3" s="20"/>
      <c r="G3" s="21" t="s">
        <v>2</v>
      </c>
    </row>
    <row r="4" ht="21.75" customHeight="1" spans="1:7">
      <c r="A4" s="6" t="s">
        <v>534</v>
      </c>
      <c r="B4" s="6" t="s">
        <v>533</v>
      </c>
      <c r="C4" s="6" t="s">
        <v>198</v>
      </c>
      <c r="D4" s="7" t="s">
        <v>2725</v>
      </c>
      <c r="E4" s="22" t="s">
        <v>33</v>
      </c>
      <c r="F4" s="23"/>
      <c r="G4" s="24"/>
    </row>
    <row r="5" ht="21.75" customHeight="1" spans="1:7">
      <c r="A5" s="8"/>
      <c r="B5" s="8"/>
      <c r="C5" s="8"/>
      <c r="D5" s="9"/>
      <c r="E5" s="25" t="s">
        <v>2726</v>
      </c>
      <c r="F5" s="7" t="s">
        <v>2727</v>
      </c>
      <c r="G5" s="7" t="s">
        <v>2728</v>
      </c>
    </row>
    <row r="6" ht="40.5" customHeight="1" spans="1:7">
      <c r="A6" s="10"/>
      <c r="B6" s="10"/>
      <c r="C6" s="10"/>
      <c r="D6" s="11"/>
      <c r="E6" s="26"/>
      <c r="F6" s="11" t="s">
        <v>32</v>
      </c>
      <c r="G6" s="11"/>
    </row>
    <row r="7" ht="15" customHeight="1" spans="1:7">
      <c r="A7" s="12">
        <v>1</v>
      </c>
      <c r="B7" s="12">
        <v>2</v>
      </c>
      <c r="C7" s="12">
        <v>3</v>
      </c>
      <c r="D7" s="12">
        <v>4</v>
      </c>
      <c r="E7" s="12">
        <v>5</v>
      </c>
      <c r="F7" s="12">
        <v>6</v>
      </c>
      <c r="G7" s="12">
        <v>7</v>
      </c>
    </row>
    <row r="8" ht="21" customHeight="1" spans="1:7">
      <c r="A8" s="13" t="s">
        <v>64</v>
      </c>
      <c r="B8" s="14"/>
      <c r="C8" s="14"/>
      <c r="D8" s="15"/>
      <c r="E8" s="27">
        <v>61416964.63</v>
      </c>
      <c r="F8" s="27">
        <v>17438112</v>
      </c>
      <c r="G8" s="27">
        <v>17451912</v>
      </c>
    </row>
    <row r="9" ht="21" customHeight="1" spans="1:7">
      <c r="A9" s="16" t="s">
        <v>64</v>
      </c>
      <c r="B9" s="13"/>
      <c r="C9" s="13"/>
      <c r="D9" s="17"/>
      <c r="E9" s="27">
        <v>37111266</v>
      </c>
      <c r="F9" s="27">
        <v>156000</v>
      </c>
      <c r="G9" s="27">
        <v>50000</v>
      </c>
    </row>
    <row r="10" ht="21" customHeight="1" spans="1:7">
      <c r="A10" s="18"/>
      <c r="B10" s="13" t="s">
        <v>2729</v>
      </c>
      <c r="C10" s="13" t="s">
        <v>584</v>
      </c>
      <c r="D10" s="17" t="s">
        <v>2730</v>
      </c>
      <c r="E10" s="27">
        <v>2185200</v>
      </c>
      <c r="F10" s="27"/>
      <c r="G10" s="27"/>
    </row>
    <row r="11" ht="21" customHeight="1" spans="1:7">
      <c r="A11" s="18"/>
      <c r="B11" s="13" t="s">
        <v>2731</v>
      </c>
      <c r="C11" s="13" t="s">
        <v>563</v>
      </c>
      <c r="D11" s="17" t="s">
        <v>2732</v>
      </c>
      <c r="E11" s="27">
        <v>201200</v>
      </c>
      <c r="F11" s="27"/>
      <c r="G11" s="27"/>
    </row>
    <row r="12" ht="21" customHeight="1" spans="1:7">
      <c r="A12" s="18"/>
      <c r="B12" s="13" t="s">
        <v>2731</v>
      </c>
      <c r="C12" s="13" t="s">
        <v>567</v>
      </c>
      <c r="D12" s="17" t="s">
        <v>2732</v>
      </c>
      <c r="E12" s="27">
        <v>18934700</v>
      </c>
      <c r="F12" s="27"/>
      <c r="G12" s="27"/>
    </row>
    <row r="13" ht="21" customHeight="1" spans="1:7">
      <c r="A13" s="18"/>
      <c r="B13" s="13" t="s">
        <v>2731</v>
      </c>
      <c r="C13" s="13" t="s">
        <v>553</v>
      </c>
      <c r="D13" s="17" t="s">
        <v>2732</v>
      </c>
      <c r="E13" s="27">
        <v>6096600</v>
      </c>
      <c r="F13" s="27"/>
      <c r="G13" s="27"/>
    </row>
    <row r="14" ht="21" customHeight="1" spans="1:7">
      <c r="A14" s="18"/>
      <c r="B14" s="13" t="s">
        <v>2731</v>
      </c>
      <c r="C14" s="13" t="s">
        <v>559</v>
      </c>
      <c r="D14" s="17" t="s">
        <v>2732</v>
      </c>
      <c r="E14" s="27">
        <v>362200</v>
      </c>
      <c r="F14" s="27"/>
      <c r="G14" s="27"/>
    </row>
    <row r="15" ht="21" customHeight="1" spans="1:7">
      <c r="A15" s="18"/>
      <c r="B15" s="13" t="s">
        <v>2733</v>
      </c>
      <c r="C15" s="13" t="s">
        <v>699</v>
      </c>
      <c r="D15" s="17" t="s">
        <v>2730</v>
      </c>
      <c r="E15" s="27">
        <v>50000</v>
      </c>
      <c r="F15" s="27"/>
      <c r="G15" s="27"/>
    </row>
    <row r="16" ht="21" customHeight="1" spans="1:7">
      <c r="A16" s="18"/>
      <c r="B16" s="13" t="s">
        <v>2729</v>
      </c>
      <c r="C16" s="13" t="s">
        <v>573</v>
      </c>
      <c r="D16" s="17" t="s">
        <v>2730</v>
      </c>
      <c r="E16" s="27">
        <v>36000</v>
      </c>
      <c r="F16" s="27">
        <v>36000</v>
      </c>
      <c r="G16" s="27"/>
    </row>
    <row r="17" ht="21" customHeight="1" spans="1:7">
      <c r="A17" s="18"/>
      <c r="B17" s="13" t="s">
        <v>2731</v>
      </c>
      <c r="C17" s="13" t="s">
        <v>561</v>
      </c>
      <c r="D17" s="17" t="s">
        <v>2732</v>
      </c>
      <c r="E17" s="27">
        <v>129500</v>
      </c>
      <c r="F17" s="27"/>
      <c r="G17" s="27"/>
    </row>
    <row r="18" ht="21" customHeight="1" spans="1:7">
      <c r="A18" s="18"/>
      <c r="B18" s="13" t="s">
        <v>2731</v>
      </c>
      <c r="C18" s="13" t="s">
        <v>555</v>
      </c>
      <c r="D18" s="17" t="s">
        <v>2732</v>
      </c>
      <c r="E18" s="27">
        <v>118500</v>
      </c>
      <c r="F18" s="27"/>
      <c r="G18" s="27"/>
    </row>
    <row r="19" ht="21" customHeight="1" spans="1:7">
      <c r="A19" s="18"/>
      <c r="B19" s="13" t="s">
        <v>2731</v>
      </c>
      <c r="C19" s="13" t="s">
        <v>557</v>
      </c>
      <c r="D19" s="17" t="s">
        <v>2732</v>
      </c>
      <c r="E19" s="27">
        <v>75400</v>
      </c>
      <c r="F19" s="27"/>
      <c r="G19" s="27"/>
    </row>
    <row r="20" ht="21" customHeight="1" spans="1:7">
      <c r="A20" s="18"/>
      <c r="B20" s="13" t="s">
        <v>2731</v>
      </c>
      <c r="C20" s="13" t="s">
        <v>691</v>
      </c>
      <c r="D20" s="17" t="s">
        <v>2732</v>
      </c>
      <c r="E20" s="27">
        <v>1989600</v>
      </c>
      <c r="F20" s="27"/>
      <c r="G20" s="27"/>
    </row>
    <row r="21" ht="21" customHeight="1" spans="1:7">
      <c r="A21" s="18"/>
      <c r="B21" s="13" t="s">
        <v>2733</v>
      </c>
      <c r="C21" s="13" t="s">
        <v>695</v>
      </c>
      <c r="D21" s="17" t="s">
        <v>2730</v>
      </c>
      <c r="E21" s="27">
        <v>300000</v>
      </c>
      <c r="F21" s="27"/>
      <c r="G21" s="27"/>
    </row>
    <row r="22" ht="21" customHeight="1" spans="1:7">
      <c r="A22" s="18"/>
      <c r="B22" s="13" t="s">
        <v>2733</v>
      </c>
      <c r="C22" s="13" t="s">
        <v>697</v>
      </c>
      <c r="D22" s="17" t="s">
        <v>2730</v>
      </c>
      <c r="E22" s="27">
        <v>600000</v>
      </c>
      <c r="F22" s="27"/>
      <c r="G22" s="27"/>
    </row>
    <row r="23" ht="21" customHeight="1" spans="1:7">
      <c r="A23" s="18"/>
      <c r="B23" s="13" t="s">
        <v>2733</v>
      </c>
      <c r="C23" s="13" t="s">
        <v>538</v>
      </c>
      <c r="D23" s="17" t="s">
        <v>2730</v>
      </c>
      <c r="E23" s="27">
        <v>50000</v>
      </c>
      <c r="F23" s="27">
        <v>50000</v>
      </c>
      <c r="G23" s="27">
        <v>50000</v>
      </c>
    </row>
    <row r="24" ht="21" customHeight="1" spans="1:7">
      <c r="A24" s="18"/>
      <c r="B24" s="13" t="s">
        <v>2734</v>
      </c>
      <c r="C24" s="13" t="s">
        <v>693</v>
      </c>
      <c r="D24" s="17" t="s">
        <v>2732</v>
      </c>
      <c r="E24" s="27">
        <v>400000</v>
      </c>
      <c r="F24" s="27"/>
      <c r="G24" s="27"/>
    </row>
    <row r="25" ht="21" customHeight="1" spans="1:7">
      <c r="A25" s="18"/>
      <c r="B25" s="13" t="s">
        <v>2731</v>
      </c>
      <c r="C25" s="13" t="s">
        <v>565</v>
      </c>
      <c r="D25" s="17" t="s">
        <v>2732</v>
      </c>
      <c r="E25" s="27">
        <v>405600</v>
      </c>
      <c r="F25" s="27"/>
      <c r="G25" s="27"/>
    </row>
    <row r="26" ht="21" customHeight="1" spans="1:7">
      <c r="A26" s="18"/>
      <c r="B26" s="13" t="s">
        <v>2731</v>
      </c>
      <c r="C26" s="13" t="s">
        <v>551</v>
      </c>
      <c r="D26" s="17" t="s">
        <v>2732</v>
      </c>
      <c r="E26" s="27">
        <v>5077100</v>
      </c>
      <c r="F26" s="27"/>
      <c r="G26" s="27"/>
    </row>
    <row r="27" ht="21" customHeight="1" spans="1:7">
      <c r="A27" s="18"/>
      <c r="B27" s="13" t="s">
        <v>2731</v>
      </c>
      <c r="C27" s="13" t="s">
        <v>541</v>
      </c>
      <c r="D27" s="17" t="s">
        <v>2732</v>
      </c>
      <c r="E27" s="27">
        <v>99666</v>
      </c>
      <c r="F27" s="27">
        <v>70000</v>
      </c>
      <c r="G27" s="27"/>
    </row>
    <row r="28" ht="21" customHeight="1" spans="1:7">
      <c r="A28" s="16" t="s">
        <v>89</v>
      </c>
      <c r="B28" s="18"/>
      <c r="C28" s="18"/>
      <c r="D28" s="18"/>
      <c r="E28" s="27">
        <v>94504</v>
      </c>
      <c r="F28" s="27">
        <v>75000</v>
      </c>
      <c r="G28" s="27"/>
    </row>
    <row r="29" ht="21" customHeight="1" spans="1:7">
      <c r="A29" s="18"/>
      <c r="B29" s="13" t="s">
        <v>2729</v>
      </c>
      <c r="C29" s="13" t="s">
        <v>710</v>
      </c>
      <c r="D29" s="17" t="s">
        <v>2730</v>
      </c>
      <c r="E29" s="27">
        <v>64504</v>
      </c>
      <c r="F29" s="27">
        <v>75000</v>
      </c>
      <c r="G29" s="27"/>
    </row>
    <row r="30" ht="21" customHeight="1" spans="1:7">
      <c r="A30" s="18"/>
      <c r="B30" s="13" t="s">
        <v>2733</v>
      </c>
      <c r="C30" s="13" t="s">
        <v>754</v>
      </c>
      <c r="D30" s="17" t="s">
        <v>2730</v>
      </c>
      <c r="E30" s="27">
        <v>30000</v>
      </c>
      <c r="F30" s="27"/>
      <c r="G30" s="27"/>
    </row>
    <row r="31" ht="21" customHeight="1" spans="1:7">
      <c r="A31" s="16" t="s">
        <v>71</v>
      </c>
      <c r="B31" s="18"/>
      <c r="C31" s="18"/>
      <c r="D31" s="18"/>
      <c r="E31" s="27">
        <v>1485390</v>
      </c>
      <c r="F31" s="27"/>
      <c r="G31" s="27"/>
    </row>
    <row r="32" ht="21" customHeight="1" spans="1:7">
      <c r="A32" s="18"/>
      <c r="B32" s="13" t="s">
        <v>2729</v>
      </c>
      <c r="C32" s="13" t="s">
        <v>812</v>
      </c>
      <c r="D32" s="17" t="s">
        <v>2730</v>
      </c>
      <c r="E32" s="27">
        <v>324990</v>
      </c>
      <c r="F32" s="27"/>
      <c r="G32" s="27"/>
    </row>
    <row r="33" ht="21" customHeight="1" spans="1:7">
      <c r="A33" s="18"/>
      <c r="B33" s="13" t="s">
        <v>2729</v>
      </c>
      <c r="C33" s="13" t="s">
        <v>814</v>
      </c>
      <c r="D33" s="17" t="s">
        <v>2730</v>
      </c>
      <c r="E33" s="27">
        <v>920400</v>
      </c>
      <c r="F33" s="27"/>
      <c r="G33" s="27"/>
    </row>
    <row r="34" ht="21" customHeight="1" spans="1:7">
      <c r="A34" s="18"/>
      <c r="B34" s="13" t="s">
        <v>2729</v>
      </c>
      <c r="C34" s="13" t="s">
        <v>773</v>
      </c>
      <c r="D34" s="17" t="s">
        <v>2730</v>
      </c>
      <c r="E34" s="27">
        <v>240000</v>
      </c>
      <c r="F34" s="27"/>
      <c r="G34" s="27"/>
    </row>
    <row r="35" ht="21" customHeight="1" spans="1:7">
      <c r="A35" s="16" t="s">
        <v>73</v>
      </c>
      <c r="B35" s="18"/>
      <c r="C35" s="18"/>
      <c r="D35" s="18"/>
      <c r="E35" s="27">
        <v>672273</v>
      </c>
      <c r="F35" s="27">
        <v>548328</v>
      </c>
      <c r="G35" s="27">
        <v>548328</v>
      </c>
    </row>
    <row r="36" ht="21" customHeight="1" spans="1:7">
      <c r="A36" s="18"/>
      <c r="B36" s="13" t="s">
        <v>2729</v>
      </c>
      <c r="C36" s="13" t="s">
        <v>835</v>
      </c>
      <c r="D36" s="17" t="s">
        <v>2730</v>
      </c>
      <c r="E36" s="27">
        <v>249000</v>
      </c>
      <c r="F36" s="27">
        <v>144000</v>
      </c>
      <c r="G36" s="27">
        <v>144000</v>
      </c>
    </row>
    <row r="37" ht="21" customHeight="1" spans="1:7">
      <c r="A37" s="18"/>
      <c r="B37" s="13" t="s">
        <v>2729</v>
      </c>
      <c r="C37" s="13" t="s">
        <v>408</v>
      </c>
      <c r="D37" s="17" t="s">
        <v>2730</v>
      </c>
      <c r="E37" s="27">
        <v>9516</v>
      </c>
      <c r="F37" s="27">
        <v>9516</v>
      </c>
      <c r="G37" s="27">
        <v>9516</v>
      </c>
    </row>
    <row r="38" ht="21" customHeight="1" spans="1:7">
      <c r="A38" s="18"/>
      <c r="B38" s="13" t="s">
        <v>2729</v>
      </c>
      <c r="C38" s="13" t="s">
        <v>821</v>
      </c>
      <c r="D38" s="17" t="s">
        <v>2730</v>
      </c>
      <c r="E38" s="27">
        <v>175440</v>
      </c>
      <c r="F38" s="27">
        <v>238200</v>
      </c>
      <c r="G38" s="27">
        <v>238200</v>
      </c>
    </row>
    <row r="39" ht="21" customHeight="1" spans="1:7">
      <c r="A39" s="18"/>
      <c r="B39" s="13" t="s">
        <v>2729</v>
      </c>
      <c r="C39" s="13" t="s">
        <v>823</v>
      </c>
      <c r="D39" s="17" t="s">
        <v>2730</v>
      </c>
      <c r="E39" s="27">
        <v>74796</v>
      </c>
      <c r="F39" s="27">
        <v>55200</v>
      </c>
      <c r="G39" s="27">
        <v>55200</v>
      </c>
    </row>
    <row r="40" ht="21" customHeight="1" spans="1:7">
      <c r="A40" s="18"/>
      <c r="B40" s="13" t="s">
        <v>2729</v>
      </c>
      <c r="C40" s="13" t="s">
        <v>833</v>
      </c>
      <c r="D40" s="17" t="s">
        <v>2730</v>
      </c>
      <c r="E40" s="27">
        <v>106125</v>
      </c>
      <c r="F40" s="27">
        <v>65700</v>
      </c>
      <c r="G40" s="27">
        <v>65700</v>
      </c>
    </row>
    <row r="41" ht="21" customHeight="1" spans="1:7">
      <c r="A41" s="18"/>
      <c r="B41" s="13" t="s">
        <v>2729</v>
      </c>
      <c r="C41" s="13" t="s">
        <v>818</v>
      </c>
      <c r="D41" s="17" t="s">
        <v>2730</v>
      </c>
      <c r="E41" s="27">
        <v>57396</v>
      </c>
      <c r="F41" s="27">
        <v>35712</v>
      </c>
      <c r="G41" s="27">
        <v>35712</v>
      </c>
    </row>
    <row r="42" ht="21" customHeight="1" spans="1:7">
      <c r="A42" s="16" t="s">
        <v>75</v>
      </c>
      <c r="B42" s="18"/>
      <c r="C42" s="18"/>
      <c r="D42" s="18"/>
      <c r="E42" s="27">
        <v>5772640.84</v>
      </c>
      <c r="F42" s="27">
        <v>6178652</v>
      </c>
      <c r="G42" s="27">
        <v>6304352</v>
      </c>
    </row>
    <row r="43" ht="21" customHeight="1" spans="1:7">
      <c r="A43" s="18"/>
      <c r="B43" s="13" t="s">
        <v>2733</v>
      </c>
      <c r="C43" s="13" t="s">
        <v>880</v>
      </c>
      <c r="D43" s="17" t="s">
        <v>2730</v>
      </c>
      <c r="E43" s="27">
        <v>240000</v>
      </c>
      <c r="F43" s="27">
        <v>120000</v>
      </c>
      <c r="G43" s="27">
        <v>240000</v>
      </c>
    </row>
    <row r="44" ht="21" customHeight="1" spans="1:7">
      <c r="A44" s="18"/>
      <c r="B44" s="13" t="s">
        <v>2729</v>
      </c>
      <c r="C44" s="13" t="s">
        <v>890</v>
      </c>
      <c r="D44" s="17" t="s">
        <v>2730</v>
      </c>
      <c r="E44" s="27">
        <v>76476.84</v>
      </c>
      <c r="F44" s="27">
        <v>80256</v>
      </c>
      <c r="G44" s="27">
        <v>84312</v>
      </c>
    </row>
    <row r="45" ht="21" customHeight="1" spans="1:7">
      <c r="A45" s="18"/>
      <c r="B45" s="13" t="s">
        <v>2733</v>
      </c>
      <c r="C45" s="13" t="s">
        <v>919</v>
      </c>
      <c r="D45" s="17" t="s">
        <v>2730</v>
      </c>
      <c r="E45" s="27">
        <v>1900000</v>
      </c>
      <c r="F45" s="27">
        <v>2000000</v>
      </c>
      <c r="G45" s="27">
        <v>2000000</v>
      </c>
    </row>
    <row r="46" ht="21" customHeight="1" spans="1:7">
      <c r="A46" s="18"/>
      <c r="B46" s="13" t="s">
        <v>2729</v>
      </c>
      <c r="C46" s="13" t="s">
        <v>892</v>
      </c>
      <c r="D46" s="17" t="s">
        <v>2730</v>
      </c>
      <c r="E46" s="27">
        <v>4680</v>
      </c>
      <c r="F46" s="27">
        <v>4896</v>
      </c>
      <c r="G46" s="27">
        <v>5040</v>
      </c>
    </row>
    <row r="47" ht="21" customHeight="1" spans="1:7">
      <c r="A47" s="18"/>
      <c r="B47" s="13" t="s">
        <v>2733</v>
      </c>
      <c r="C47" s="13" t="s">
        <v>921</v>
      </c>
      <c r="D47" s="17" t="s">
        <v>2730</v>
      </c>
      <c r="E47" s="27">
        <v>9750</v>
      </c>
      <c r="F47" s="27">
        <v>13500</v>
      </c>
      <c r="G47" s="27">
        <v>15000</v>
      </c>
    </row>
    <row r="48" ht="21" customHeight="1" spans="1:7">
      <c r="A48" s="18"/>
      <c r="B48" s="13" t="s">
        <v>2729</v>
      </c>
      <c r="C48" s="13" t="s">
        <v>888</v>
      </c>
      <c r="D48" s="17" t="s">
        <v>2730</v>
      </c>
      <c r="E48" s="27">
        <v>3541734</v>
      </c>
      <c r="F48" s="27">
        <v>3960000</v>
      </c>
      <c r="G48" s="27">
        <v>3960000</v>
      </c>
    </row>
    <row r="49" ht="21" customHeight="1" spans="1:7">
      <c r="A49" s="16" t="s">
        <v>77</v>
      </c>
      <c r="B49" s="18"/>
      <c r="C49" s="18"/>
      <c r="D49" s="18"/>
      <c r="E49" s="27">
        <v>9526661.58</v>
      </c>
      <c r="F49" s="27">
        <v>6030000</v>
      </c>
      <c r="G49" s="27">
        <v>6030000</v>
      </c>
    </row>
    <row r="50" ht="21" customHeight="1" spans="1:7">
      <c r="A50" s="18"/>
      <c r="B50" s="13" t="s">
        <v>2733</v>
      </c>
      <c r="C50" s="13" t="s">
        <v>938</v>
      </c>
      <c r="D50" s="17" t="s">
        <v>2730</v>
      </c>
      <c r="E50" s="27">
        <v>380000</v>
      </c>
      <c r="F50" s="27"/>
      <c r="G50" s="27"/>
    </row>
    <row r="51" ht="21" customHeight="1" spans="1:7">
      <c r="A51" s="18"/>
      <c r="B51" s="13" t="s">
        <v>2729</v>
      </c>
      <c r="C51" s="13" t="s">
        <v>944</v>
      </c>
      <c r="D51" s="17" t="s">
        <v>2730</v>
      </c>
      <c r="E51" s="27">
        <v>5927740</v>
      </c>
      <c r="F51" s="27">
        <v>6000000</v>
      </c>
      <c r="G51" s="27">
        <v>6000000</v>
      </c>
    </row>
    <row r="52" ht="21" customHeight="1" spans="1:7">
      <c r="A52" s="18"/>
      <c r="B52" s="13" t="s">
        <v>2735</v>
      </c>
      <c r="C52" s="13" t="s">
        <v>952</v>
      </c>
      <c r="D52" s="17" t="s">
        <v>2730</v>
      </c>
      <c r="E52" s="27">
        <v>6720</v>
      </c>
      <c r="F52" s="27"/>
      <c r="G52" s="27"/>
    </row>
    <row r="53" ht="21" customHeight="1" spans="1:7">
      <c r="A53" s="18"/>
      <c r="B53" s="13" t="s">
        <v>2735</v>
      </c>
      <c r="C53" s="13" t="s">
        <v>919</v>
      </c>
      <c r="D53" s="17" t="s">
        <v>2730</v>
      </c>
      <c r="E53" s="27">
        <v>3120000</v>
      </c>
      <c r="F53" s="27"/>
      <c r="G53" s="27"/>
    </row>
    <row r="54" ht="21" customHeight="1" spans="1:7">
      <c r="A54" s="18"/>
      <c r="B54" s="13" t="s">
        <v>2735</v>
      </c>
      <c r="C54" s="13" t="s">
        <v>921</v>
      </c>
      <c r="D54" s="17" t="s">
        <v>2730</v>
      </c>
      <c r="E54" s="27">
        <v>9000</v>
      </c>
      <c r="F54" s="27">
        <v>30000</v>
      </c>
      <c r="G54" s="27">
        <v>30000</v>
      </c>
    </row>
    <row r="55" ht="21" customHeight="1" spans="1:7">
      <c r="A55" s="18"/>
      <c r="B55" s="13" t="s">
        <v>2729</v>
      </c>
      <c r="C55" s="13" t="s">
        <v>950</v>
      </c>
      <c r="D55" s="17" t="s">
        <v>2730</v>
      </c>
      <c r="E55" s="27">
        <v>83201.58</v>
      </c>
      <c r="F55" s="27"/>
      <c r="G55" s="27"/>
    </row>
    <row r="56" ht="21" customHeight="1" spans="1:7">
      <c r="A56" s="16" t="s">
        <v>79</v>
      </c>
      <c r="B56" s="18"/>
      <c r="C56" s="18"/>
      <c r="D56" s="18"/>
      <c r="E56" s="27">
        <v>5493910</v>
      </c>
      <c r="F56" s="27">
        <v>3197940</v>
      </c>
      <c r="G56" s="27">
        <v>3197940</v>
      </c>
    </row>
    <row r="57" ht="21" customHeight="1" spans="1:7">
      <c r="A57" s="18"/>
      <c r="B57" s="13" t="s">
        <v>2729</v>
      </c>
      <c r="C57" s="13" t="s">
        <v>919</v>
      </c>
      <c r="D57" s="17" t="s">
        <v>2730</v>
      </c>
      <c r="E57" s="27">
        <v>1900000</v>
      </c>
      <c r="F57" s="27"/>
      <c r="G57" s="27"/>
    </row>
    <row r="58" ht="21" customHeight="1" spans="1:7">
      <c r="A58" s="18"/>
      <c r="B58" s="13" t="s">
        <v>2729</v>
      </c>
      <c r="C58" s="13" t="s">
        <v>989</v>
      </c>
      <c r="D58" s="17" t="s">
        <v>2730</v>
      </c>
      <c r="E58" s="27">
        <v>107640</v>
      </c>
      <c r="F58" s="27"/>
      <c r="G58" s="27"/>
    </row>
    <row r="59" ht="21" customHeight="1" spans="1:7">
      <c r="A59" s="18"/>
      <c r="B59" s="13" t="s">
        <v>2729</v>
      </c>
      <c r="C59" s="13" t="s">
        <v>987</v>
      </c>
      <c r="D59" s="17" t="s">
        <v>2730</v>
      </c>
      <c r="E59" s="27">
        <v>7920</v>
      </c>
      <c r="F59" s="27"/>
      <c r="G59" s="27"/>
    </row>
    <row r="60" ht="21" customHeight="1" spans="1:7">
      <c r="A60" s="18"/>
      <c r="B60" s="13" t="s">
        <v>2729</v>
      </c>
      <c r="C60" s="13" t="s">
        <v>921</v>
      </c>
      <c r="D60" s="17" t="s">
        <v>2730</v>
      </c>
      <c r="E60" s="27">
        <v>11250</v>
      </c>
      <c r="F60" s="27"/>
      <c r="G60" s="27"/>
    </row>
    <row r="61" ht="21" customHeight="1" spans="1:7">
      <c r="A61" s="18"/>
      <c r="B61" s="13" t="s">
        <v>2729</v>
      </c>
      <c r="C61" s="13" t="s">
        <v>999</v>
      </c>
      <c r="D61" s="17" t="s">
        <v>2730</v>
      </c>
      <c r="E61" s="27">
        <v>3467100</v>
      </c>
      <c r="F61" s="27">
        <v>3197940</v>
      </c>
      <c r="G61" s="27">
        <v>3197940</v>
      </c>
    </row>
    <row r="62" ht="21" customHeight="1" spans="1:7">
      <c r="A62" s="16" t="s">
        <v>81</v>
      </c>
      <c r="B62" s="18"/>
      <c r="C62" s="18"/>
      <c r="D62" s="18"/>
      <c r="E62" s="27">
        <v>937127.21</v>
      </c>
      <c r="F62" s="27">
        <v>949000</v>
      </c>
      <c r="G62" s="27">
        <v>1018100</v>
      </c>
    </row>
    <row r="63" ht="21" customHeight="1" spans="1:7">
      <c r="A63" s="18"/>
      <c r="B63" s="13" t="s">
        <v>2729</v>
      </c>
      <c r="C63" s="13" t="s">
        <v>1037</v>
      </c>
      <c r="D63" s="17" t="s">
        <v>2730</v>
      </c>
      <c r="E63" s="27">
        <v>680000</v>
      </c>
      <c r="F63" s="27">
        <v>680000</v>
      </c>
      <c r="G63" s="27">
        <v>744000</v>
      </c>
    </row>
    <row r="64" ht="21" customHeight="1" spans="1:7">
      <c r="A64" s="18"/>
      <c r="B64" s="13" t="s">
        <v>2729</v>
      </c>
      <c r="C64" s="13" t="s">
        <v>551</v>
      </c>
      <c r="D64" s="17" t="s">
        <v>2730</v>
      </c>
      <c r="E64" s="27">
        <v>56801.25</v>
      </c>
      <c r="F64" s="27">
        <v>57800</v>
      </c>
      <c r="G64" s="27">
        <v>57600</v>
      </c>
    </row>
    <row r="65" ht="21" customHeight="1" spans="1:7">
      <c r="A65" s="18"/>
      <c r="B65" s="13" t="s">
        <v>2729</v>
      </c>
      <c r="C65" s="13" t="s">
        <v>1031</v>
      </c>
      <c r="D65" s="17" t="s">
        <v>2730</v>
      </c>
      <c r="E65" s="27">
        <v>8801.76</v>
      </c>
      <c r="F65" s="27">
        <v>11300</v>
      </c>
      <c r="G65" s="27">
        <v>14500</v>
      </c>
    </row>
    <row r="66" ht="21" customHeight="1" spans="1:7">
      <c r="A66" s="18"/>
      <c r="B66" s="13" t="s">
        <v>2729</v>
      </c>
      <c r="C66" s="13" t="s">
        <v>1028</v>
      </c>
      <c r="D66" s="17" t="s">
        <v>2730</v>
      </c>
      <c r="E66" s="27">
        <v>191524.2</v>
      </c>
      <c r="F66" s="27">
        <v>199900</v>
      </c>
      <c r="G66" s="27">
        <v>202000</v>
      </c>
    </row>
    <row r="67" ht="21" customHeight="1" spans="1:7">
      <c r="A67" s="16" t="s">
        <v>83</v>
      </c>
      <c r="B67" s="18"/>
      <c r="C67" s="18"/>
      <c r="D67" s="18"/>
      <c r="E67" s="27">
        <v>200000</v>
      </c>
      <c r="F67" s="27">
        <v>180000</v>
      </c>
      <c r="G67" s="27">
        <v>180000</v>
      </c>
    </row>
    <row r="68" ht="21" customHeight="1" spans="1:7">
      <c r="A68" s="18"/>
      <c r="B68" s="13" t="s">
        <v>2729</v>
      </c>
      <c r="C68" s="13" t="s">
        <v>1056</v>
      </c>
      <c r="D68" s="17" t="s">
        <v>2730</v>
      </c>
      <c r="E68" s="27">
        <v>200000</v>
      </c>
      <c r="F68" s="27">
        <v>180000</v>
      </c>
      <c r="G68" s="27">
        <v>180000</v>
      </c>
    </row>
    <row r="69" ht="21" customHeight="1" spans="1:7">
      <c r="A69" s="16" t="s">
        <v>85</v>
      </c>
      <c r="B69" s="18"/>
      <c r="C69" s="18"/>
      <c r="D69" s="18"/>
      <c r="E69" s="27">
        <v>123192</v>
      </c>
      <c r="F69" s="27">
        <v>123192</v>
      </c>
      <c r="G69" s="27">
        <v>123192</v>
      </c>
    </row>
    <row r="70" ht="21" customHeight="1" spans="1:7">
      <c r="A70" s="18"/>
      <c r="B70" s="13" t="s">
        <v>2729</v>
      </c>
      <c r="C70" s="13" t="s">
        <v>1072</v>
      </c>
      <c r="D70" s="17" t="s">
        <v>2730</v>
      </c>
      <c r="E70" s="27">
        <v>112320</v>
      </c>
      <c r="F70" s="27">
        <v>112320</v>
      </c>
      <c r="G70" s="27">
        <v>112320</v>
      </c>
    </row>
    <row r="71" ht="21" customHeight="1" spans="1:7">
      <c r="A71" s="18"/>
      <c r="B71" s="13" t="s">
        <v>2729</v>
      </c>
      <c r="C71" s="13" t="s">
        <v>1068</v>
      </c>
      <c r="D71" s="17" t="s">
        <v>2730</v>
      </c>
      <c r="E71" s="27">
        <v>10872</v>
      </c>
      <c r="F71" s="27">
        <v>10872</v>
      </c>
      <c r="G71" s="27">
        <v>10872</v>
      </c>
    </row>
    <row r="72" ht="21" customHeight="1" spans="1:7">
      <c r="A72" s="28" t="s">
        <v>30</v>
      </c>
      <c r="B72" s="29" t="s">
        <v>2736</v>
      </c>
      <c r="C72" s="29"/>
      <c r="D72" s="30"/>
      <c r="E72" s="27">
        <v>61416964.63</v>
      </c>
      <c r="F72" s="27">
        <v>17438112</v>
      </c>
      <c r="G72" s="27">
        <v>17451912</v>
      </c>
    </row>
  </sheetData>
  <mergeCells count="12">
    <mergeCell ref="A1:G1"/>
    <mergeCell ref="A2:G2"/>
    <mergeCell ref="A3:D3"/>
    <mergeCell ref="E4:G4"/>
    <mergeCell ref="A72:D72"/>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4"/>
  <sheetViews>
    <sheetView showZeros="0" workbookViewId="0">
      <selection activeCell="F24" sqref="F24"/>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4" t="s">
        <v>26</v>
      </c>
      <c r="B1" s="164"/>
      <c r="C1" s="164"/>
      <c r="D1" s="164"/>
      <c r="E1" s="164"/>
      <c r="F1" s="164"/>
      <c r="G1" s="164"/>
      <c r="H1" s="164"/>
      <c r="I1" s="164"/>
      <c r="J1" s="164"/>
      <c r="K1" s="164"/>
      <c r="L1" s="164"/>
      <c r="M1" s="164"/>
      <c r="N1" s="164"/>
      <c r="O1" s="164"/>
      <c r="P1" s="164"/>
      <c r="Q1" s="164"/>
      <c r="R1" s="164"/>
      <c r="S1" s="164"/>
    </row>
    <row r="2" ht="28.5" customHeight="1" spans="1:19">
      <c r="A2" s="157" t="s">
        <v>27</v>
      </c>
      <c r="B2" s="157"/>
      <c r="C2" s="157"/>
      <c r="D2" s="157"/>
      <c r="E2" s="157"/>
      <c r="F2" s="157"/>
      <c r="G2" s="157"/>
      <c r="H2" s="157"/>
      <c r="I2" s="157"/>
      <c r="J2" s="157"/>
      <c r="K2" s="157"/>
      <c r="L2" s="157"/>
      <c r="M2" s="157"/>
      <c r="N2" s="157"/>
      <c r="O2" s="157"/>
      <c r="P2" s="157"/>
      <c r="Q2" s="157"/>
      <c r="R2" s="157"/>
      <c r="S2" s="157"/>
    </row>
    <row r="3" ht="20.25" customHeight="1" spans="1:19">
      <c r="A3" s="158" t="str">
        <f>"单位名称："&amp;"玉溪市教育体育局"</f>
        <v>单位名称：玉溪市教育体育局</v>
      </c>
      <c r="B3" s="158"/>
      <c r="C3" s="158"/>
      <c r="D3" s="158"/>
      <c r="E3" s="158"/>
      <c r="F3" s="158"/>
      <c r="G3" s="158"/>
      <c r="H3" s="158"/>
      <c r="I3" s="158"/>
      <c r="J3" s="158"/>
      <c r="K3" s="158"/>
      <c r="L3" s="166"/>
      <c r="M3" s="166"/>
      <c r="N3" s="166"/>
      <c r="O3" s="166"/>
      <c r="P3" s="166"/>
      <c r="Q3" s="166"/>
      <c r="R3" s="166"/>
      <c r="S3" s="166" t="s">
        <v>2</v>
      </c>
    </row>
    <row r="4" ht="27" customHeight="1" spans="1:19">
      <c r="A4" s="159" t="s">
        <v>28</v>
      </c>
      <c r="B4" s="159" t="s">
        <v>29</v>
      </c>
      <c r="C4" s="159" t="s">
        <v>30</v>
      </c>
      <c r="D4" s="159" t="s">
        <v>31</v>
      </c>
      <c r="E4" s="159"/>
      <c r="F4" s="159"/>
      <c r="G4" s="159"/>
      <c r="H4" s="159"/>
      <c r="I4" s="159"/>
      <c r="J4" s="159"/>
      <c r="K4" s="159"/>
      <c r="L4" s="159"/>
      <c r="M4" s="159"/>
      <c r="N4" s="159"/>
      <c r="O4" s="159" t="s">
        <v>20</v>
      </c>
      <c r="P4" s="159"/>
      <c r="Q4" s="159"/>
      <c r="R4" s="159"/>
      <c r="S4" s="159"/>
    </row>
    <row r="5" ht="27" customHeight="1" spans="1:19">
      <c r="A5" s="159"/>
      <c r="B5" s="159"/>
      <c r="C5" s="159"/>
      <c r="D5" s="159" t="s">
        <v>32</v>
      </c>
      <c r="E5" s="159" t="s">
        <v>33</v>
      </c>
      <c r="F5" s="159" t="s">
        <v>34</v>
      </c>
      <c r="G5" s="159" t="s">
        <v>35</v>
      </c>
      <c r="H5" s="159" t="s">
        <v>36</v>
      </c>
      <c r="I5" s="159" t="s">
        <v>37</v>
      </c>
      <c r="J5" s="159"/>
      <c r="K5" s="159"/>
      <c r="L5" s="159"/>
      <c r="M5" s="159"/>
      <c r="N5" s="159"/>
      <c r="O5" s="159" t="s">
        <v>32</v>
      </c>
      <c r="P5" s="159" t="s">
        <v>33</v>
      </c>
      <c r="Q5" s="159" t="s">
        <v>34</v>
      </c>
      <c r="R5" s="159" t="s">
        <v>35</v>
      </c>
      <c r="S5" s="159" t="s">
        <v>38</v>
      </c>
    </row>
    <row r="6" ht="27" customHeight="1" spans="1:19">
      <c r="A6" s="159"/>
      <c r="B6" s="159"/>
      <c r="C6" s="159"/>
      <c r="D6" s="159"/>
      <c r="E6" s="159"/>
      <c r="F6" s="159"/>
      <c r="G6" s="159"/>
      <c r="H6" s="159"/>
      <c r="I6" s="159" t="s">
        <v>32</v>
      </c>
      <c r="J6" s="159" t="s">
        <v>39</v>
      </c>
      <c r="K6" s="159" t="s">
        <v>40</v>
      </c>
      <c r="L6" s="159" t="s">
        <v>41</v>
      </c>
      <c r="M6" s="159" t="s">
        <v>42</v>
      </c>
      <c r="N6" s="159" t="s">
        <v>43</v>
      </c>
      <c r="O6" s="159"/>
      <c r="P6" s="159"/>
      <c r="Q6" s="159"/>
      <c r="R6" s="159"/>
      <c r="S6" s="159"/>
    </row>
    <row r="7" ht="20.25" customHeight="1" spans="1:19">
      <c r="A7" s="163" t="s">
        <v>44</v>
      </c>
      <c r="B7" s="163" t="s">
        <v>45</v>
      </c>
      <c r="C7" s="163" t="s">
        <v>46</v>
      </c>
      <c r="D7" s="163" t="s">
        <v>47</v>
      </c>
      <c r="E7" s="163" t="s">
        <v>48</v>
      </c>
      <c r="F7" s="163" t="s">
        <v>49</v>
      </c>
      <c r="G7" s="163" t="s">
        <v>50</v>
      </c>
      <c r="H7" s="163" t="s">
        <v>51</v>
      </c>
      <c r="I7" s="163" t="s">
        <v>52</v>
      </c>
      <c r="J7" s="163" t="s">
        <v>53</v>
      </c>
      <c r="K7" s="163" t="s">
        <v>54</v>
      </c>
      <c r="L7" s="163" t="s">
        <v>55</v>
      </c>
      <c r="M7" s="163" t="s">
        <v>56</v>
      </c>
      <c r="N7" s="163" t="s">
        <v>57</v>
      </c>
      <c r="O7" s="163" t="s">
        <v>58</v>
      </c>
      <c r="P7" s="163" t="s">
        <v>59</v>
      </c>
      <c r="Q7" s="163" t="s">
        <v>60</v>
      </c>
      <c r="R7" s="163" t="s">
        <v>61</v>
      </c>
      <c r="S7" s="163" t="s">
        <v>62</v>
      </c>
    </row>
    <row r="8" ht="20.25" customHeight="1" spans="1:19">
      <c r="A8" s="158" t="s">
        <v>63</v>
      </c>
      <c r="B8" s="158" t="s">
        <v>64</v>
      </c>
      <c r="C8" s="161">
        <v>1284620409.09</v>
      </c>
      <c r="D8" s="161">
        <v>1053009912.37</v>
      </c>
      <c r="E8" s="175">
        <v>697293431.36</v>
      </c>
      <c r="F8" s="175">
        <v>69584500</v>
      </c>
      <c r="G8" s="65"/>
      <c r="H8" s="65">
        <v>188186881.01</v>
      </c>
      <c r="I8" s="65">
        <v>97945100</v>
      </c>
      <c r="J8" s="65"/>
      <c r="K8" s="65">
        <v>27000000</v>
      </c>
      <c r="L8" s="65"/>
      <c r="M8" s="65"/>
      <c r="N8" s="65">
        <v>70945100</v>
      </c>
      <c r="O8" s="161">
        <v>231610496.72</v>
      </c>
      <c r="P8" s="176">
        <v>218487017.5</v>
      </c>
      <c r="Q8" s="176">
        <v>13123479.22</v>
      </c>
      <c r="R8" s="161"/>
      <c r="S8" s="161"/>
    </row>
    <row r="9" ht="20.25" customHeight="1" spans="1:19">
      <c r="A9" s="162" t="s">
        <v>65</v>
      </c>
      <c r="B9" s="162" t="s">
        <v>64</v>
      </c>
      <c r="C9" s="161">
        <v>209858033.84</v>
      </c>
      <c r="D9" s="161">
        <v>123685198.48</v>
      </c>
      <c r="E9" s="65">
        <v>60805198.48</v>
      </c>
      <c r="F9" s="65">
        <v>58080000</v>
      </c>
      <c r="G9" s="65"/>
      <c r="H9" s="65"/>
      <c r="I9" s="65">
        <v>4800000</v>
      </c>
      <c r="J9" s="65"/>
      <c r="K9" s="65"/>
      <c r="L9" s="65"/>
      <c r="M9" s="65"/>
      <c r="N9" s="65">
        <v>4800000</v>
      </c>
      <c r="O9" s="161">
        <v>86172835.36</v>
      </c>
      <c r="P9" s="161">
        <v>77394476.06</v>
      </c>
      <c r="Q9" s="161">
        <v>8778359.3</v>
      </c>
      <c r="R9" s="158"/>
      <c r="S9" s="161"/>
    </row>
    <row r="10" ht="20.25" customHeight="1" spans="1:19">
      <c r="A10" s="162" t="s">
        <v>66</v>
      </c>
      <c r="B10" s="162" t="s">
        <v>67</v>
      </c>
      <c r="C10" s="161">
        <v>139802565.76</v>
      </c>
      <c r="D10" s="161">
        <v>129918556.56</v>
      </c>
      <c r="E10" s="65">
        <v>64487856.56</v>
      </c>
      <c r="F10" s="65"/>
      <c r="G10" s="65"/>
      <c r="H10" s="65">
        <v>45430700</v>
      </c>
      <c r="I10" s="65">
        <v>20000000</v>
      </c>
      <c r="J10" s="65"/>
      <c r="K10" s="65"/>
      <c r="L10" s="65"/>
      <c r="M10" s="65"/>
      <c r="N10" s="65">
        <v>20000000</v>
      </c>
      <c r="O10" s="161">
        <v>9884009.2</v>
      </c>
      <c r="P10" s="161">
        <v>9884009.2</v>
      </c>
      <c r="Q10" s="161"/>
      <c r="R10" s="158"/>
      <c r="S10" s="161"/>
    </row>
    <row r="11" ht="20.25" customHeight="1" spans="1:19">
      <c r="A11" s="162" t="s">
        <v>68</v>
      </c>
      <c r="B11" s="162" t="s">
        <v>69</v>
      </c>
      <c r="C11" s="161"/>
      <c r="D11" s="161"/>
      <c r="E11" s="65"/>
      <c r="F11" s="65"/>
      <c r="G11" s="65"/>
      <c r="H11" s="65"/>
      <c r="I11" s="65"/>
      <c r="J11" s="65"/>
      <c r="K11" s="65"/>
      <c r="L11" s="65"/>
      <c r="M11" s="65"/>
      <c r="N11" s="65"/>
      <c r="O11" s="161"/>
      <c r="P11" s="161"/>
      <c r="Q11" s="161"/>
      <c r="R11" s="158"/>
      <c r="S11" s="161"/>
    </row>
    <row r="12" ht="20.25" customHeight="1" spans="1:19">
      <c r="A12" s="162" t="s">
        <v>70</v>
      </c>
      <c r="B12" s="162" t="s">
        <v>71</v>
      </c>
      <c r="C12" s="161">
        <v>178725513.98</v>
      </c>
      <c r="D12" s="161">
        <v>171680722.83</v>
      </c>
      <c r="E12" s="65">
        <v>148892122.53</v>
      </c>
      <c r="F12" s="65"/>
      <c r="G12" s="65"/>
      <c r="H12" s="65">
        <v>20788600.3</v>
      </c>
      <c r="I12" s="65">
        <v>2000000</v>
      </c>
      <c r="J12" s="65"/>
      <c r="K12" s="65"/>
      <c r="L12" s="65"/>
      <c r="M12" s="65"/>
      <c r="N12" s="65">
        <v>2000000</v>
      </c>
      <c r="O12" s="161">
        <v>7044791.15</v>
      </c>
      <c r="P12" s="161">
        <v>7044791.15</v>
      </c>
      <c r="Q12" s="161"/>
      <c r="R12" s="158"/>
      <c r="S12" s="161"/>
    </row>
    <row r="13" ht="20.25" customHeight="1" spans="1:19">
      <c r="A13" s="162" t="s">
        <v>72</v>
      </c>
      <c r="B13" s="162" t="s">
        <v>73</v>
      </c>
      <c r="C13" s="161">
        <v>86914588.01</v>
      </c>
      <c r="D13" s="161">
        <v>79601513.66</v>
      </c>
      <c r="E13" s="65">
        <v>61373513.66</v>
      </c>
      <c r="F13" s="65">
        <v>8000000</v>
      </c>
      <c r="G13" s="65"/>
      <c r="H13" s="65">
        <v>476000</v>
      </c>
      <c r="I13" s="65">
        <v>9752000</v>
      </c>
      <c r="J13" s="65"/>
      <c r="K13" s="65">
        <v>7000000</v>
      </c>
      <c r="L13" s="65"/>
      <c r="M13" s="65"/>
      <c r="N13" s="65">
        <v>2752000</v>
      </c>
      <c r="O13" s="161">
        <v>7313074.35</v>
      </c>
      <c r="P13" s="161">
        <v>3370466.42</v>
      </c>
      <c r="Q13" s="161">
        <v>3942607.93</v>
      </c>
      <c r="R13" s="158"/>
      <c r="S13" s="161"/>
    </row>
    <row r="14" ht="20.25" customHeight="1" spans="1:19">
      <c r="A14" s="162" t="s">
        <v>74</v>
      </c>
      <c r="B14" s="162" t="s">
        <v>75</v>
      </c>
      <c r="C14" s="161">
        <v>87898997.16</v>
      </c>
      <c r="D14" s="161">
        <v>52184392.66</v>
      </c>
      <c r="E14" s="65">
        <v>47590492.66</v>
      </c>
      <c r="F14" s="65"/>
      <c r="G14" s="65"/>
      <c r="H14" s="65">
        <v>3708900</v>
      </c>
      <c r="I14" s="65">
        <v>885000</v>
      </c>
      <c r="J14" s="65"/>
      <c r="K14" s="65"/>
      <c r="L14" s="65"/>
      <c r="M14" s="65"/>
      <c r="N14" s="65">
        <v>885000</v>
      </c>
      <c r="O14" s="161">
        <v>35714604.5</v>
      </c>
      <c r="P14" s="161">
        <v>35714604.5</v>
      </c>
      <c r="Q14" s="161"/>
      <c r="R14" s="158"/>
      <c r="S14" s="161"/>
    </row>
    <row r="15" ht="20.25" customHeight="1" spans="1:19">
      <c r="A15" s="162" t="s">
        <v>76</v>
      </c>
      <c r="B15" s="162" t="s">
        <v>77</v>
      </c>
      <c r="C15" s="161">
        <v>126868223.59</v>
      </c>
      <c r="D15" s="161">
        <v>112183216.39</v>
      </c>
      <c r="E15" s="65">
        <v>78785166.39</v>
      </c>
      <c r="F15" s="65"/>
      <c r="G15" s="65"/>
      <c r="H15" s="65">
        <v>9088050</v>
      </c>
      <c r="I15" s="65">
        <v>24310000</v>
      </c>
      <c r="J15" s="65"/>
      <c r="K15" s="65"/>
      <c r="L15" s="65"/>
      <c r="M15" s="65"/>
      <c r="N15" s="65">
        <v>24310000</v>
      </c>
      <c r="O15" s="161">
        <v>14685007.2</v>
      </c>
      <c r="P15" s="161">
        <v>14685007.2</v>
      </c>
      <c r="Q15" s="161"/>
      <c r="R15" s="158"/>
      <c r="S15" s="161"/>
    </row>
    <row r="16" ht="20.25" customHeight="1" spans="1:19">
      <c r="A16" s="162" t="s">
        <v>78</v>
      </c>
      <c r="B16" s="162" t="s">
        <v>79</v>
      </c>
      <c r="C16" s="161">
        <v>59059606.34</v>
      </c>
      <c r="D16" s="161">
        <v>51704605.7</v>
      </c>
      <c r="E16" s="65">
        <v>48031681.7</v>
      </c>
      <c r="F16" s="65"/>
      <c r="G16" s="65"/>
      <c r="H16" s="65">
        <v>3342924</v>
      </c>
      <c r="I16" s="65">
        <v>330000</v>
      </c>
      <c r="J16" s="65"/>
      <c r="K16" s="65"/>
      <c r="L16" s="65"/>
      <c r="M16" s="65"/>
      <c r="N16" s="65">
        <v>330000</v>
      </c>
      <c r="O16" s="161">
        <v>7355000.64</v>
      </c>
      <c r="P16" s="161">
        <v>7355000.64</v>
      </c>
      <c r="Q16" s="161"/>
      <c r="R16" s="158"/>
      <c r="S16" s="161"/>
    </row>
    <row r="17" ht="20.25" customHeight="1" spans="1:19">
      <c r="A17" s="162" t="s">
        <v>80</v>
      </c>
      <c r="B17" s="162" t="s">
        <v>81</v>
      </c>
      <c r="C17" s="161">
        <v>37398515.4</v>
      </c>
      <c r="D17" s="161">
        <v>26712071.82</v>
      </c>
      <c r="E17" s="65">
        <v>26277071.82</v>
      </c>
      <c r="F17" s="65"/>
      <c r="G17" s="65"/>
      <c r="H17" s="65"/>
      <c r="I17" s="65">
        <v>435000</v>
      </c>
      <c r="J17" s="65"/>
      <c r="K17" s="65"/>
      <c r="L17" s="65"/>
      <c r="M17" s="65"/>
      <c r="N17" s="65">
        <v>435000</v>
      </c>
      <c r="O17" s="161">
        <v>10686443.58</v>
      </c>
      <c r="P17" s="161">
        <v>10604131.59</v>
      </c>
      <c r="Q17" s="161">
        <v>82311.99</v>
      </c>
      <c r="R17" s="158"/>
      <c r="S17" s="161"/>
    </row>
    <row r="18" ht="20.25" customHeight="1" spans="1:19">
      <c r="A18" s="162" t="s">
        <v>82</v>
      </c>
      <c r="B18" s="162" t="s">
        <v>83</v>
      </c>
      <c r="C18" s="161">
        <v>44367678.88</v>
      </c>
      <c r="D18" s="161">
        <v>41208634.23</v>
      </c>
      <c r="E18" s="65">
        <v>34829834.23</v>
      </c>
      <c r="F18" s="65"/>
      <c r="G18" s="65"/>
      <c r="H18" s="65"/>
      <c r="I18" s="65">
        <v>6378800</v>
      </c>
      <c r="J18" s="65"/>
      <c r="K18" s="65"/>
      <c r="L18" s="65"/>
      <c r="M18" s="65"/>
      <c r="N18" s="65">
        <v>6378800</v>
      </c>
      <c r="O18" s="161">
        <v>3159044.65</v>
      </c>
      <c r="P18" s="161">
        <v>3159044.65</v>
      </c>
      <c r="Q18" s="161"/>
      <c r="R18" s="158"/>
      <c r="S18" s="161"/>
    </row>
    <row r="19" ht="20.25" customHeight="1" spans="1:19">
      <c r="A19" s="162" t="s">
        <v>84</v>
      </c>
      <c r="B19" s="162" t="s">
        <v>85</v>
      </c>
      <c r="C19" s="161">
        <v>32825166.79</v>
      </c>
      <c r="D19" s="161">
        <v>30385381.04</v>
      </c>
      <c r="E19" s="65">
        <v>26331081.04</v>
      </c>
      <c r="F19" s="65"/>
      <c r="G19" s="65"/>
      <c r="H19" s="65"/>
      <c r="I19" s="65">
        <v>4054300</v>
      </c>
      <c r="J19" s="65"/>
      <c r="K19" s="65"/>
      <c r="L19" s="65"/>
      <c r="M19" s="65"/>
      <c r="N19" s="65">
        <v>4054300</v>
      </c>
      <c r="O19" s="161">
        <v>2439785.75</v>
      </c>
      <c r="P19" s="161">
        <v>2439785.75</v>
      </c>
      <c r="Q19" s="161"/>
      <c r="R19" s="158"/>
      <c r="S19" s="161"/>
    </row>
    <row r="20" ht="20.25" customHeight="1" spans="1:19">
      <c r="A20" s="162" t="s">
        <v>86</v>
      </c>
      <c r="B20" s="162" t="s">
        <v>87</v>
      </c>
      <c r="C20" s="161">
        <v>16574282.42</v>
      </c>
      <c r="D20" s="161">
        <v>10054279.04</v>
      </c>
      <c r="E20" s="65">
        <v>10054279.04</v>
      </c>
      <c r="F20" s="65"/>
      <c r="G20" s="65"/>
      <c r="H20" s="65"/>
      <c r="I20" s="65"/>
      <c r="J20" s="65"/>
      <c r="K20" s="65"/>
      <c r="L20" s="65"/>
      <c r="M20" s="65"/>
      <c r="N20" s="65"/>
      <c r="O20" s="161">
        <v>6520003.38</v>
      </c>
      <c r="P20" s="161">
        <v>6520003.38</v>
      </c>
      <c r="Q20" s="161"/>
      <c r="R20" s="158"/>
      <c r="S20" s="161"/>
    </row>
    <row r="21" ht="20.25" customHeight="1" spans="1:19">
      <c r="A21" s="162" t="s">
        <v>88</v>
      </c>
      <c r="B21" s="162" t="s">
        <v>89</v>
      </c>
      <c r="C21" s="161">
        <v>254702999.48</v>
      </c>
      <c r="D21" s="161">
        <v>214448802.52</v>
      </c>
      <c r="E21" s="65">
        <v>84097095.81</v>
      </c>
      <c r="F21" s="65"/>
      <c r="G21" s="65"/>
      <c r="H21" s="65">
        <v>105351706.71</v>
      </c>
      <c r="I21" s="65">
        <v>25000000</v>
      </c>
      <c r="J21" s="65"/>
      <c r="K21" s="65">
        <v>20000000</v>
      </c>
      <c r="L21" s="65"/>
      <c r="M21" s="65"/>
      <c r="N21" s="65">
        <v>5000000</v>
      </c>
      <c r="O21" s="161">
        <v>40254196.96</v>
      </c>
      <c r="P21" s="161">
        <v>40254196.96</v>
      </c>
      <c r="Q21" s="161"/>
      <c r="R21" s="158"/>
      <c r="S21" s="161"/>
    </row>
    <row r="22" ht="20.25" customHeight="1" spans="1:19">
      <c r="A22" s="162" t="s">
        <v>90</v>
      </c>
      <c r="B22" s="162" t="s">
        <v>91</v>
      </c>
      <c r="C22" s="161">
        <v>4293929.08</v>
      </c>
      <c r="D22" s="161">
        <v>4232429.08</v>
      </c>
      <c r="E22" s="65">
        <v>1357929.08</v>
      </c>
      <c r="F22" s="65">
        <v>2874500</v>
      </c>
      <c r="G22" s="65"/>
      <c r="H22" s="65"/>
      <c r="I22" s="65"/>
      <c r="J22" s="65"/>
      <c r="K22" s="65"/>
      <c r="L22" s="65"/>
      <c r="M22" s="65"/>
      <c r="N22" s="65"/>
      <c r="O22" s="161">
        <v>61500</v>
      </c>
      <c r="P22" s="161">
        <v>61500</v>
      </c>
      <c r="Q22" s="161"/>
      <c r="R22" s="158"/>
      <c r="S22" s="161"/>
    </row>
    <row r="23" ht="20.25" customHeight="1" spans="1:19">
      <c r="A23" s="162" t="s">
        <v>92</v>
      </c>
      <c r="B23" s="162" t="s">
        <v>93</v>
      </c>
      <c r="C23" s="161">
        <v>5330308.36</v>
      </c>
      <c r="D23" s="161">
        <v>5010108.36</v>
      </c>
      <c r="E23" s="65">
        <v>4380108.36</v>
      </c>
      <c r="F23" s="65">
        <v>630000</v>
      </c>
      <c r="G23" s="65"/>
      <c r="H23" s="65"/>
      <c r="I23" s="65"/>
      <c r="J23" s="65"/>
      <c r="K23" s="65"/>
      <c r="L23" s="65"/>
      <c r="M23" s="65"/>
      <c r="N23" s="65"/>
      <c r="O23" s="161">
        <v>320200</v>
      </c>
      <c r="P23" s="161"/>
      <c r="Q23" s="161">
        <v>320200</v>
      </c>
      <c r="R23" s="158"/>
      <c r="S23" s="161"/>
    </row>
    <row r="24" ht="20.25" customHeight="1" spans="1:19">
      <c r="A24" s="160" t="s">
        <v>30</v>
      </c>
      <c r="B24" s="158"/>
      <c r="C24" s="161">
        <v>1284620409.09</v>
      </c>
      <c r="D24" s="161">
        <v>1053009912.37</v>
      </c>
      <c r="E24" s="161">
        <v>697293431.36</v>
      </c>
      <c r="F24" s="161">
        <v>69584500</v>
      </c>
      <c r="G24" s="161"/>
      <c r="H24" s="161">
        <v>188186881.01</v>
      </c>
      <c r="I24" s="161">
        <v>97945100</v>
      </c>
      <c r="J24" s="161"/>
      <c r="K24" s="161">
        <v>27000000</v>
      </c>
      <c r="L24" s="161"/>
      <c r="M24" s="161"/>
      <c r="N24" s="161">
        <v>70945100</v>
      </c>
      <c r="O24" s="161">
        <v>231610496.72</v>
      </c>
      <c r="P24" s="161">
        <v>218487017.5</v>
      </c>
      <c r="Q24" s="161">
        <v>13123479.22</v>
      </c>
      <c r="R24" s="161"/>
      <c r="S24" s="161"/>
    </row>
  </sheetData>
  <mergeCells count="20">
    <mergeCell ref="A1:S1"/>
    <mergeCell ref="A2:S2"/>
    <mergeCell ref="A3:R3"/>
    <mergeCell ref="D4:N4"/>
    <mergeCell ref="O4:S4"/>
    <mergeCell ref="I5:N5"/>
    <mergeCell ref="A24:B24"/>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topLeftCell="A47" workbookViewId="0">
      <selection activeCell="C69" sqref="C69"/>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4" t="s">
        <v>94</v>
      </c>
      <c r="B1" s="164"/>
      <c r="C1" s="164"/>
      <c r="D1" s="164"/>
      <c r="E1" s="164"/>
      <c r="F1" s="164"/>
      <c r="G1" s="164"/>
      <c r="H1" s="164"/>
      <c r="I1" s="164"/>
      <c r="J1" s="164"/>
      <c r="K1" s="164"/>
      <c r="L1" s="164"/>
      <c r="M1" s="164"/>
      <c r="N1" s="164"/>
      <c r="O1" s="164"/>
    </row>
    <row r="2" ht="28.5" customHeight="1" spans="1:15">
      <c r="A2" s="157" t="s">
        <v>95</v>
      </c>
      <c r="B2" s="157"/>
      <c r="C2" s="157"/>
      <c r="D2" s="157"/>
      <c r="E2" s="157"/>
      <c r="F2" s="157"/>
      <c r="G2" s="157"/>
      <c r="H2" s="157"/>
      <c r="I2" s="157"/>
      <c r="J2" s="157"/>
      <c r="K2" s="157"/>
      <c r="L2" s="157"/>
      <c r="M2" s="157"/>
      <c r="N2" s="157"/>
      <c r="O2" s="157"/>
    </row>
    <row r="3" ht="20.25" customHeight="1" spans="1:15">
      <c r="A3" s="158" t="str">
        <f>"单位名称："&amp;"玉溪市教育体育局"</f>
        <v>单位名称：玉溪市教育体育局</v>
      </c>
      <c r="B3" s="158"/>
      <c r="C3" s="158"/>
      <c r="D3" s="158"/>
      <c r="E3" s="158"/>
      <c r="F3" s="158"/>
      <c r="G3" s="158"/>
      <c r="H3" s="158"/>
      <c r="I3" s="158"/>
      <c r="J3" s="166"/>
      <c r="K3" s="166"/>
      <c r="L3" s="166"/>
      <c r="M3" s="166"/>
      <c r="N3" s="166"/>
      <c r="O3" s="166" t="s">
        <v>2</v>
      </c>
    </row>
    <row r="4" ht="27" customHeight="1" spans="1:15">
      <c r="A4" s="159" t="s">
        <v>96</v>
      </c>
      <c r="B4" s="159" t="s">
        <v>97</v>
      </c>
      <c r="C4" s="159" t="s">
        <v>30</v>
      </c>
      <c r="D4" s="159" t="s">
        <v>33</v>
      </c>
      <c r="E4" s="159"/>
      <c r="F4" s="159"/>
      <c r="G4" s="159" t="s">
        <v>34</v>
      </c>
      <c r="H4" s="159" t="s">
        <v>35</v>
      </c>
      <c r="I4" s="159" t="s">
        <v>98</v>
      </c>
      <c r="J4" s="159" t="s">
        <v>99</v>
      </c>
      <c r="K4" s="159"/>
      <c r="L4" s="159"/>
      <c r="M4" s="159"/>
      <c r="N4" s="159"/>
      <c r="O4" s="159"/>
    </row>
    <row r="5" ht="27" customHeight="1" spans="1:15">
      <c r="A5" s="159"/>
      <c r="B5" s="159"/>
      <c r="C5" s="159"/>
      <c r="D5" s="159" t="s">
        <v>32</v>
      </c>
      <c r="E5" s="159" t="s">
        <v>100</v>
      </c>
      <c r="F5" s="159" t="s">
        <v>101</v>
      </c>
      <c r="G5" s="159"/>
      <c r="H5" s="159"/>
      <c r="I5" s="159"/>
      <c r="J5" s="159" t="s">
        <v>32</v>
      </c>
      <c r="K5" s="159" t="s">
        <v>102</v>
      </c>
      <c r="L5" s="159" t="s">
        <v>103</v>
      </c>
      <c r="M5" s="159" t="s">
        <v>104</v>
      </c>
      <c r="N5" s="159" t="s">
        <v>105</v>
      </c>
      <c r="O5" s="159" t="s">
        <v>106</v>
      </c>
    </row>
    <row r="6" ht="20.25" customHeight="1" spans="1:15">
      <c r="A6" s="163" t="s">
        <v>44</v>
      </c>
      <c r="B6" s="163" t="s">
        <v>45</v>
      </c>
      <c r="C6" s="163" t="s">
        <v>46</v>
      </c>
      <c r="D6" s="163" t="s">
        <v>47</v>
      </c>
      <c r="E6" s="163" t="s">
        <v>48</v>
      </c>
      <c r="F6" s="163" t="s">
        <v>49</v>
      </c>
      <c r="G6" s="163" t="s">
        <v>50</v>
      </c>
      <c r="H6" s="163" t="s">
        <v>51</v>
      </c>
      <c r="I6" s="163" t="s">
        <v>52</v>
      </c>
      <c r="J6" s="163" t="s">
        <v>53</v>
      </c>
      <c r="K6" s="163" t="s">
        <v>54</v>
      </c>
      <c r="L6" s="163" t="s">
        <v>55</v>
      </c>
      <c r="M6" s="163" t="s">
        <v>56</v>
      </c>
      <c r="N6" s="163" t="s">
        <v>57</v>
      </c>
      <c r="O6" s="163" t="s">
        <v>58</v>
      </c>
    </row>
    <row r="7" ht="20.25" customHeight="1" spans="1:15">
      <c r="A7" s="158" t="s">
        <v>107</v>
      </c>
      <c r="B7" s="158" t="str">
        <f>"        "&amp;"教育支出"</f>
        <v>        教育支出</v>
      </c>
      <c r="C7" s="65">
        <v>963932557.65</v>
      </c>
      <c r="D7" s="65">
        <v>679000576.64</v>
      </c>
      <c r="E7" s="65">
        <v>419775365.48</v>
      </c>
      <c r="F7" s="65">
        <v>259225211.16</v>
      </c>
      <c r="G7" s="65"/>
      <c r="H7" s="65"/>
      <c r="I7" s="65">
        <v>188186881.01</v>
      </c>
      <c r="J7" s="65">
        <v>96745100</v>
      </c>
      <c r="K7" s="65"/>
      <c r="L7" s="65">
        <v>27000000</v>
      </c>
      <c r="M7" s="65"/>
      <c r="N7" s="65"/>
      <c r="O7" s="65">
        <v>69745100</v>
      </c>
    </row>
    <row r="8" ht="20.25" customHeight="1" spans="1:15">
      <c r="A8" s="162" t="s">
        <v>108</v>
      </c>
      <c r="B8" s="162" t="str">
        <f>"        "&amp;"教育管理事务"</f>
        <v>        教育管理事务</v>
      </c>
      <c r="C8" s="65">
        <v>104731549.93</v>
      </c>
      <c r="D8" s="65">
        <v>101131549.93</v>
      </c>
      <c r="E8" s="65">
        <v>18016911.35</v>
      </c>
      <c r="F8" s="65">
        <v>83114638.58</v>
      </c>
      <c r="G8" s="65"/>
      <c r="H8" s="65"/>
      <c r="I8" s="65"/>
      <c r="J8" s="65">
        <v>3600000</v>
      </c>
      <c r="K8" s="65"/>
      <c r="L8" s="65"/>
      <c r="M8" s="65"/>
      <c r="N8" s="65"/>
      <c r="O8" s="65">
        <v>3600000</v>
      </c>
    </row>
    <row r="9" ht="20.25" customHeight="1" spans="1:15">
      <c r="A9" s="165" t="s">
        <v>109</v>
      </c>
      <c r="B9" s="165" t="str">
        <f>"        "&amp;"行政运行"</f>
        <v>        行政运行</v>
      </c>
      <c r="C9" s="65">
        <v>9531222.82</v>
      </c>
      <c r="D9" s="65">
        <v>9521222.82</v>
      </c>
      <c r="E9" s="65">
        <v>6021222.82</v>
      </c>
      <c r="F9" s="65">
        <v>3500000</v>
      </c>
      <c r="G9" s="65"/>
      <c r="H9" s="65"/>
      <c r="I9" s="65"/>
      <c r="J9" s="65">
        <v>10000</v>
      </c>
      <c r="K9" s="65"/>
      <c r="L9" s="65"/>
      <c r="M9" s="65"/>
      <c r="N9" s="65"/>
      <c r="O9" s="65">
        <v>10000</v>
      </c>
    </row>
    <row r="10" ht="20.25" customHeight="1" spans="1:15">
      <c r="A10" s="165" t="s">
        <v>110</v>
      </c>
      <c r="B10" s="165" t="str">
        <f>"        "&amp;"一般行政管理事务"</f>
        <v>        一般行政管理事务</v>
      </c>
      <c r="C10" s="65">
        <v>20387000</v>
      </c>
      <c r="D10" s="65">
        <v>16797000</v>
      </c>
      <c r="E10" s="65">
        <v>1447000</v>
      </c>
      <c r="F10" s="65">
        <v>15350000</v>
      </c>
      <c r="G10" s="65"/>
      <c r="H10" s="65"/>
      <c r="I10" s="65"/>
      <c r="J10" s="65">
        <v>3590000</v>
      </c>
      <c r="K10" s="65"/>
      <c r="L10" s="65"/>
      <c r="M10" s="65"/>
      <c r="N10" s="65"/>
      <c r="O10" s="65">
        <v>3590000</v>
      </c>
    </row>
    <row r="11" ht="20.25" customHeight="1" spans="1:15">
      <c r="A11" s="165" t="s">
        <v>111</v>
      </c>
      <c r="B11" s="165" t="str">
        <f>"        "&amp;"其他教育管理事务支出"</f>
        <v>        其他教育管理事务支出</v>
      </c>
      <c r="C11" s="65">
        <v>74813327.11</v>
      </c>
      <c r="D11" s="65">
        <v>74813327.11</v>
      </c>
      <c r="E11" s="65">
        <v>10548688.53</v>
      </c>
      <c r="F11" s="65">
        <v>64264638.58</v>
      </c>
      <c r="G11" s="65"/>
      <c r="H11" s="65"/>
      <c r="I11" s="65"/>
      <c r="J11" s="65"/>
      <c r="K11" s="65"/>
      <c r="L11" s="65"/>
      <c r="M11" s="65"/>
      <c r="N11" s="65"/>
      <c r="O11" s="65"/>
    </row>
    <row r="12" ht="20.25" customHeight="1" spans="1:15">
      <c r="A12" s="162" t="s">
        <v>112</v>
      </c>
      <c r="B12" s="162" t="str">
        <f>"        "&amp;"普通教育"</f>
        <v>        普通教育</v>
      </c>
      <c r="C12" s="65">
        <v>289198977.07</v>
      </c>
      <c r="D12" s="65">
        <v>237101003.07</v>
      </c>
      <c r="E12" s="65">
        <v>135489176.15</v>
      </c>
      <c r="F12" s="65">
        <v>101611826.92</v>
      </c>
      <c r="G12" s="65"/>
      <c r="H12" s="65"/>
      <c r="I12" s="65">
        <v>16139874</v>
      </c>
      <c r="J12" s="65">
        <v>35958100</v>
      </c>
      <c r="K12" s="65"/>
      <c r="L12" s="65"/>
      <c r="M12" s="65"/>
      <c r="N12" s="65"/>
      <c r="O12" s="65">
        <v>35958100</v>
      </c>
    </row>
    <row r="13" ht="20.25" customHeight="1" spans="1:15">
      <c r="A13" s="165" t="s">
        <v>113</v>
      </c>
      <c r="B13" s="165" t="str">
        <f>"        "&amp;"学前教育"</f>
        <v>        学前教育</v>
      </c>
      <c r="C13" s="65">
        <v>59442018.5</v>
      </c>
      <c r="D13" s="65">
        <v>49008918.5</v>
      </c>
      <c r="E13" s="65">
        <v>36105252.64</v>
      </c>
      <c r="F13" s="65">
        <v>12903665.86</v>
      </c>
      <c r="G13" s="65"/>
      <c r="H13" s="65"/>
      <c r="I13" s="65"/>
      <c r="J13" s="65">
        <v>10433100</v>
      </c>
      <c r="K13" s="65"/>
      <c r="L13" s="65"/>
      <c r="M13" s="65"/>
      <c r="N13" s="65"/>
      <c r="O13" s="65">
        <v>10433100</v>
      </c>
    </row>
    <row r="14" ht="20.25" customHeight="1" spans="1:15">
      <c r="A14" s="165" t="s">
        <v>114</v>
      </c>
      <c r="B14" s="165" t="str">
        <f>"        "&amp;"小学教育"</f>
        <v>        小学教育</v>
      </c>
      <c r="C14" s="65">
        <v>2313246.94</v>
      </c>
      <c r="D14" s="65">
        <v>2313246.94</v>
      </c>
      <c r="E14" s="65"/>
      <c r="F14" s="65">
        <v>2313246.94</v>
      </c>
      <c r="G14" s="65"/>
      <c r="H14" s="65"/>
      <c r="I14" s="65"/>
      <c r="J14" s="65"/>
      <c r="K14" s="65"/>
      <c r="L14" s="65"/>
      <c r="M14" s="65"/>
      <c r="N14" s="65"/>
      <c r="O14" s="65"/>
    </row>
    <row r="15" ht="20.25" customHeight="1" spans="1:15">
      <c r="A15" s="165" t="s">
        <v>115</v>
      </c>
      <c r="B15" s="165" t="str">
        <f>"        "&amp;"初中教育"</f>
        <v>        初中教育</v>
      </c>
      <c r="C15" s="65">
        <v>1076542.92</v>
      </c>
      <c r="D15" s="65">
        <v>1076542.92</v>
      </c>
      <c r="E15" s="65"/>
      <c r="F15" s="65">
        <v>1076542.92</v>
      </c>
      <c r="G15" s="65"/>
      <c r="H15" s="65"/>
      <c r="I15" s="65"/>
      <c r="J15" s="65"/>
      <c r="K15" s="65"/>
      <c r="L15" s="65"/>
      <c r="M15" s="65"/>
      <c r="N15" s="65"/>
      <c r="O15" s="65"/>
    </row>
    <row r="16" ht="20.25" customHeight="1" spans="1:15">
      <c r="A16" s="165" t="s">
        <v>116</v>
      </c>
      <c r="B16" s="165" t="str">
        <f>"        "&amp;"高中教育"</f>
        <v>        高中教育</v>
      </c>
      <c r="C16" s="65">
        <v>220267362.27</v>
      </c>
      <c r="D16" s="65">
        <v>178602488.27</v>
      </c>
      <c r="E16" s="65">
        <v>99383923.51</v>
      </c>
      <c r="F16" s="65">
        <v>79218564.76</v>
      </c>
      <c r="G16" s="65"/>
      <c r="H16" s="65"/>
      <c r="I16" s="65">
        <v>16139874</v>
      </c>
      <c r="J16" s="65">
        <v>25525000</v>
      </c>
      <c r="K16" s="65"/>
      <c r="L16" s="65"/>
      <c r="M16" s="65"/>
      <c r="N16" s="65"/>
      <c r="O16" s="65">
        <v>25525000</v>
      </c>
    </row>
    <row r="17" ht="20.25" customHeight="1" spans="1:15">
      <c r="A17" s="165" t="s">
        <v>117</v>
      </c>
      <c r="B17" s="165" t="str">
        <f>"        "&amp;"高等教育"</f>
        <v>        高等教育</v>
      </c>
      <c r="C17" s="65">
        <v>1020000</v>
      </c>
      <c r="D17" s="65">
        <v>1020000</v>
      </c>
      <c r="E17" s="65"/>
      <c r="F17" s="65">
        <v>1020000</v>
      </c>
      <c r="G17" s="65"/>
      <c r="H17" s="65"/>
      <c r="I17" s="65"/>
      <c r="J17" s="65"/>
      <c r="K17" s="65"/>
      <c r="L17" s="65"/>
      <c r="M17" s="65"/>
      <c r="N17" s="65"/>
      <c r="O17" s="65"/>
    </row>
    <row r="18" ht="20.25" customHeight="1" spans="1:15">
      <c r="A18" s="165" t="s">
        <v>118</v>
      </c>
      <c r="B18" s="165" t="str">
        <f>"        "&amp;"其他普通教育支出"</f>
        <v>        其他普通教育支出</v>
      </c>
      <c r="C18" s="65">
        <v>5079806.44</v>
      </c>
      <c r="D18" s="65">
        <v>5079806.44</v>
      </c>
      <c r="E18" s="65"/>
      <c r="F18" s="65">
        <v>5079806.44</v>
      </c>
      <c r="G18" s="65"/>
      <c r="H18" s="65"/>
      <c r="I18" s="65"/>
      <c r="J18" s="65"/>
      <c r="K18" s="65"/>
      <c r="L18" s="65"/>
      <c r="M18" s="65"/>
      <c r="N18" s="65"/>
      <c r="O18" s="65"/>
    </row>
    <row r="19" ht="20.25" customHeight="1" spans="1:15">
      <c r="A19" s="162" t="s">
        <v>119</v>
      </c>
      <c r="B19" s="162" t="str">
        <f>"        "&amp;"职业教育"</f>
        <v>        职业教育</v>
      </c>
      <c r="C19" s="65">
        <v>540278163.88</v>
      </c>
      <c r="D19" s="65">
        <v>311479156.87</v>
      </c>
      <c r="E19" s="65">
        <v>248168221.76</v>
      </c>
      <c r="F19" s="65">
        <v>63310935.11</v>
      </c>
      <c r="G19" s="65"/>
      <c r="H19" s="65"/>
      <c r="I19" s="65">
        <v>172047007.01</v>
      </c>
      <c r="J19" s="65">
        <v>56752000</v>
      </c>
      <c r="K19" s="65"/>
      <c r="L19" s="65">
        <v>27000000</v>
      </c>
      <c r="M19" s="65"/>
      <c r="N19" s="65"/>
      <c r="O19" s="65">
        <v>29752000</v>
      </c>
    </row>
    <row r="20" ht="20.25" customHeight="1" spans="1:15">
      <c r="A20" s="165" t="s">
        <v>120</v>
      </c>
      <c r="B20" s="165" t="str">
        <f>"        "&amp;"中等职业教育"</f>
        <v>        中等职业教育</v>
      </c>
      <c r="C20" s="65">
        <v>190257074.24</v>
      </c>
      <c r="D20" s="65">
        <v>157240473.94</v>
      </c>
      <c r="E20" s="65">
        <v>138290671.09</v>
      </c>
      <c r="F20" s="65">
        <v>18949802.85</v>
      </c>
      <c r="G20" s="65"/>
      <c r="H20" s="65"/>
      <c r="I20" s="65">
        <v>21264600.3</v>
      </c>
      <c r="J20" s="65">
        <v>11752000</v>
      </c>
      <c r="K20" s="65"/>
      <c r="L20" s="65">
        <v>7000000</v>
      </c>
      <c r="M20" s="65"/>
      <c r="N20" s="65"/>
      <c r="O20" s="65">
        <v>4752000</v>
      </c>
    </row>
    <row r="21" ht="20.25" customHeight="1" spans="1:15">
      <c r="A21" s="165" t="s">
        <v>121</v>
      </c>
      <c r="B21" s="165" t="str">
        <f>"        "&amp;"技校教育"</f>
        <v>        技校教育</v>
      </c>
      <c r="C21" s="65">
        <v>1957221.42</v>
      </c>
      <c r="D21" s="65">
        <v>1957221.42</v>
      </c>
      <c r="E21" s="65"/>
      <c r="F21" s="65">
        <v>1957221.42</v>
      </c>
      <c r="G21" s="65"/>
      <c r="H21" s="65"/>
      <c r="I21" s="65"/>
      <c r="J21" s="65"/>
      <c r="K21" s="65"/>
      <c r="L21" s="65"/>
      <c r="M21" s="65"/>
      <c r="N21" s="65"/>
      <c r="O21" s="65"/>
    </row>
    <row r="22" ht="20.25" customHeight="1" spans="1:15">
      <c r="A22" s="165" t="s">
        <v>122</v>
      </c>
      <c r="B22" s="165" t="str">
        <f>"        "&amp;"高等职业教育"</f>
        <v>        高等职业教育</v>
      </c>
      <c r="C22" s="65">
        <v>348063868.22</v>
      </c>
      <c r="D22" s="65">
        <v>152281461.51</v>
      </c>
      <c r="E22" s="65">
        <v>109877550.67</v>
      </c>
      <c r="F22" s="65">
        <v>42403910.84</v>
      </c>
      <c r="G22" s="65"/>
      <c r="H22" s="65"/>
      <c r="I22" s="65">
        <v>150782406.71</v>
      </c>
      <c r="J22" s="65">
        <v>45000000</v>
      </c>
      <c r="K22" s="65"/>
      <c r="L22" s="65">
        <v>20000000</v>
      </c>
      <c r="M22" s="65"/>
      <c r="N22" s="65"/>
      <c r="O22" s="65">
        <v>25000000</v>
      </c>
    </row>
    <row r="23" ht="20.25" customHeight="1" spans="1:15">
      <c r="A23" s="162" t="s">
        <v>123</v>
      </c>
      <c r="B23" s="162" t="str">
        <f>"        "&amp;"特殊教育"</f>
        <v>        特殊教育</v>
      </c>
      <c r="C23" s="65">
        <v>29723866.77</v>
      </c>
      <c r="D23" s="65">
        <v>29288866.77</v>
      </c>
      <c r="E23" s="65">
        <v>18101056.22</v>
      </c>
      <c r="F23" s="65">
        <v>11187810.55</v>
      </c>
      <c r="G23" s="65"/>
      <c r="H23" s="65"/>
      <c r="I23" s="65"/>
      <c r="J23" s="65">
        <v>435000</v>
      </c>
      <c r="K23" s="65"/>
      <c r="L23" s="65"/>
      <c r="M23" s="65"/>
      <c r="N23" s="65"/>
      <c r="O23" s="65">
        <v>435000</v>
      </c>
    </row>
    <row r="24" ht="20.25" customHeight="1" spans="1:15">
      <c r="A24" s="165" t="s">
        <v>124</v>
      </c>
      <c r="B24" s="165" t="str">
        <f>"        "&amp;"特殊学校教育"</f>
        <v>        特殊学校教育</v>
      </c>
      <c r="C24" s="65">
        <v>29723866.77</v>
      </c>
      <c r="D24" s="65">
        <v>29288866.77</v>
      </c>
      <c r="E24" s="65">
        <v>18101056.22</v>
      </c>
      <c r="F24" s="65">
        <v>11187810.55</v>
      </c>
      <c r="G24" s="65"/>
      <c r="H24" s="65"/>
      <c r="I24" s="65"/>
      <c r="J24" s="65">
        <v>435000</v>
      </c>
      <c r="K24" s="65"/>
      <c r="L24" s="65"/>
      <c r="M24" s="65"/>
      <c r="N24" s="65"/>
      <c r="O24" s="65">
        <v>435000</v>
      </c>
    </row>
    <row r="25" ht="20.25" customHeight="1" spans="1:15">
      <c r="A25" s="158" t="s">
        <v>125</v>
      </c>
      <c r="B25" s="158" t="str">
        <f>"        "&amp;"科学技术支出"</f>
        <v>        科学技术支出</v>
      </c>
      <c r="C25" s="65">
        <v>50932.45</v>
      </c>
      <c r="D25" s="65">
        <v>50932.45</v>
      </c>
      <c r="E25" s="65"/>
      <c r="F25" s="65">
        <v>50932.45</v>
      </c>
      <c r="G25" s="65"/>
      <c r="H25" s="65"/>
      <c r="I25" s="65"/>
      <c r="J25" s="65"/>
      <c r="K25" s="65"/>
      <c r="L25" s="65"/>
      <c r="M25" s="65"/>
      <c r="N25" s="65"/>
      <c r="O25" s="65"/>
    </row>
    <row r="26" ht="20.25" customHeight="1" spans="1:15">
      <c r="A26" s="162" t="s">
        <v>126</v>
      </c>
      <c r="B26" s="162" t="str">
        <f>"        "&amp;"科学技术普及"</f>
        <v>        科学技术普及</v>
      </c>
      <c r="C26" s="65">
        <v>50932.45</v>
      </c>
      <c r="D26" s="65">
        <v>50932.45</v>
      </c>
      <c r="E26" s="65"/>
      <c r="F26" s="65">
        <v>50932.45</v>
      </c>
      <c r="G26" s="65"/>
      <c r="H26" s="65"/>
      <c r="I26" s="65"/>
      <c r="J26" s="65"/>
      <c r="K26" s="65"/>
      <c r="L26" s="65"/>
      <c r="M26" s="65"/>
      <c r="N26" s="65"/>
      <c r="O26" s="65"/>
    </row>
    <row r="27" ht="20.25" customHeight="1" spans="1:15">
      <c r="A27" s="165" t="s">
        <v>127</v>
      </c>
      <c r="B27" s="165" t="str">
        <f>"        "&amp;"科普活动"</f>
        <v>        科普活动</v>
      </c>
      <c r="C27" s="65">
        <v>50932.45</v>
      </c>
      <c r="D27" s="65">
        <v>50932.45</v>
      </c>
      <c r="E27" s="65"/>
      <c r="F27" s="65">
        <v>50932.45</v>
      </c>
      <c r="G27" s="65"/>
      <c r="H27" s="65"/>
      <c r="I27" s="65"/>
      <c r="J27" s="65"/>
      <c r="K27" s="65"/>
      <c r="L27" s="65"/>
      <c r="M27" s="65"/>
      <c r="N27" s="65"/>
      <c r="O27" s="65"/>
    </row>
    <row r="28" ht="20.25" customHeight="1" spans="1:15">
      <c r="A28" s="158" t="s">
        <v>128</v>
      </c>
      <c r="B28" s="158" t="str">
        <f>"        "&amp;"文化旅游体育与传媒支出"</f>
        <v>        文化旅游体育与传媒支出</v>
      </c>
      <c r="C28" s="65">
        <v>8107739.9</v>
      </c>
      <c r="D28" s="65">
        <v>6907739.9</v>
      </c>
      <c r="E28" s="65">
        <v>6446239.9</v>
      </c>
      <c r="F28" s="65">
        <v>461500</v>
      </c>
      <c r="G28" s="65"/>
      <c r="H28" s="65"/>
      <c r="I28" s="65"/>
      <c r="J28" s="65">
        <v>1200000</v>
      </c>
      <c r="K28" s="65"/>
      <c r="L28" s="65"/>
      <c r="M28" s="65"/>
      <c r="N28" s="65"/>
      <c r="O28" s="65">
        <v>1200000</v>
      </c>
    </row>
    <row r="29" ht="20.25" customHeight="1" spans="1:15">
      <c r="A29" s="162" t="s">
        <v>129</v>
      </c>
      <c r="B29" s="162" t="str">
        <f>"        "&amp;"体育"</f>
        <v>        体育</v>
      </c>
      <c r="C29" s="65">
        <v>8107739.9</v>
      </c>
      <c r="D29" s="65">
        <v>6907739.9</v>
      </c>
      <c r="E29" s="65">
        <v>6446239.9</v>
      </c>
      <c r="F29" s="65">
        <v>461500</v>
      </c>
      <c r="G29" s="65"/>
      <c r="H29" s="65"/>
      <c r="I29" s="65"/>
      <c r="J29" s="65">
        <v>1200000</v>
      </c>
      <c r="K29" s="65"/>
      <c r="L29" s="65"/>
      <c r="M29" s="65"/>
      <c r="N29" s="65"/>
      <c r="O29" s="65">
        <v>1200000</v>
      </c>
    </row>
    <row r="30" ht="20.25" customHeight="1" spans="1:15">
      <c r="A30" s="165" t="s">
        <v>130</v>
      </c>
      <c r="B30" s="165" t="str">
        <f>"        "&amp;"行政运行"</f>
        <v>        行政运行</v>
      </c>
      <c r="C30" s="65">
        <v>2221952.32</v>
      </c>
      <c r="D30" s="65">
        <v>2221952.32</v>
      </c>
      <c r="E30" s="65">
        <v>2221952.32</v>
      </c>
      <c r="F30" s="65"/>
      <c r="G30" s="65"/>
      <c r="H30" s="65"/>
      <c r="I30" s="65"/>
      <c r="J30" s="65"/>
      <c r="K30" s="65"/>
      <c r="L30" s="65"/>
      <c r="M30" s="65"/>
      <c r="N30" s="65"/>
      <c r="O30" s="65"/>
    </row>
    <row r="31" ht="20.25" customHeight="1" spans="1:15">
      <c r="A31" s="165" t="s">
        <v>131</v>
      </c>
      <c r="B31" s="165" t="str">
        <f>"        "&amp;"一般行政管理事务"</f>
        <v>        一般行政管理事务</v>
      </c>
      <c r="C31" s="65">
        <v>1200000</v>
      </c>
      <c r="D31" s="65"/>
      <c r="E31" s="65"/>
      <c r="F31" s="65"/>
      <c r="G31" s="65"/>
      <c r="H31" s="65"/>
      <c r="I31" s="65"/>
      <c r="J31" s="65">
        <v>1200000</v>
      </c>
      <c r="K31" s="65"/>
      <c r="L31" s="65"/>
      <c r="M31" s="65"/>
      <c r="N31" s="65"/>
      <c r="O31" s="65">
        <v>1200000</v>
      </c>
    </row>
    <row r="32" ht="20.25" customHeight="1" spans="1:15">
      <c r="A32" s="165" t="s">
        <v>132</v>
      </c>
      <c r="B32" s="165" t="str">
        <f>"        "&amp;"体育竞赛"</f>
        <v>        体育竞赛</v>
      </c>
      <c r="C32" s="65">
        <v>400000</v>
      </c>
      <c r="D32" s="65">
        <v>400000</v>
      </c>
      <c r="E32" s="65"/>
      <c r="F32" s="65">
        <v>400000</v>
      </c>
      <c r="G32" s="65"/>
      <c r="H32" s="65"/>
      <c r="I32" s="65"/>
      <c r="J32" s="65"/>
      <c r="K32" s="65"/>
      <c r="L32" s="65"/>
      <c r="M32" s="65"/>
      <c r="N32" s="65"/>
      <c r="O32" s="65"/>
    </row>
    <row r="33" ht="20.25" customHeight="1" spans="1:15">
      <c r="A33" s="165" t="s">
        <v>133</v>
      </c>
      <c r="B33" s="165" t="str">
        <f>"        "&amp;"体育场馆"</f>
        <v>        体育场馆</v>
      </c>
      <c r="C33" s="65">
        <v>3290967.9</v>
      </c>
      <c r="D33" s="65">
        <v>3290967.9</v>
      </c>
      <c r="E33" s="65">
        <v>3290967.9</v>
      </c>
      <c r="F33" s="65"/>
      <c r="G33" s="65"/>
      <c r="H33" s="65"/>
      <c r="I33" s="65"/>
      <c r="J33" s="65"/>
      <c r="K33" s="65"/>
      <c r="L33" s="65"/>
      <c r="M33" s="65"/>
      <c r="N33" s="65"/>
      <c r="O33" s="65"/>
    </row>
    <row r="34" ht="20.25" customHeight="1" spans="1:15">
      <c r="A34" s="165" t="s">
        <v>134</v>
      </c>
      <c r="B34" s="165" t="str">
        <f>"        "&amp;"群众体育"</f>
        <v>        群众体育</v>
      </c>
      <c r="C34" s="65">
        <v>994819.68</v>
      </c>
      <c r="D34" s="65">
        <v>994819.68</v>
      </c>
      <c r="E34" s="65">
        <v>933319.68</v>
      </c>
      <c r="F34" s="65">
        <v>61500</v>
      </c>
      <c r="G34" s="65"/>
      <c r="H34" s="65"/>
      <c r="I34" s="65"/>
      <c r="J34" s="65"/>
      <c r="K34" s="65"/>
      <c r="L34" s="65"/>
      <c r="M34" s="65"/>
      <c r="N34" s="65"/>
      <c r="O34" s="65"/>
    </row>
    <row r="35" ht="20.25" customHeight="1" spans="1:15">
      <c r="A35" s="158" t="s">
        <v>135</v>
      </c>
      <c r="B35" s="158" t="str">
        <f>"        "&amp;"社会保障和就业支出"</f>
        <v>        社会保障和就业支出</v>
      </c>
      <c r="C35" s="65">
        <v>100028435.58</v>
      </c>
      <c r="D35" s="65">
        <v>100028435.58</v>
      </c>
      <c r="E35" s="65">
        <v>99633193.38</v>
      </c>
      <c r="F35" s="65">
        <v>395242.2</v>
      </c>
      <c r="G35" s="65"/>
      <c r="H35" s="65"/>
      <c r="I35" s="65"/>
      <c r="J35" s="65"/>
      <c r="K35" s="65"/>
      <c r="L35" s="65"/>
      <c r="M35" s="65"/>
      <c r="N35" s="65"/>
      <c r="O35" s="65"/>
    </row>
    <row r="36" ht="20.25" customHeight="1" spans="1:15">
      <c r="A36" s="162" t="s">
        <v>136</v>
      </c>
      <c r="B36" s="162" t="str">
        <f>"        "&amp;"行政事业单位养老支出"</f>
        <v>        行政事业单位养老支出</v>
      </c>
      <c r="C36" s="65">
        <v>99364067.78</v>
      </c>
      <c r="D36" s="65">
        <v>99364067.78</v>
      </c>
      <c r="E36" s="65">
        <v>99364067.78</v>
      </c>
      <c r="F36" s="65"/>
      <c r="G36" s="65"/>
      <c r="H36" s="65"/>
      <c r="I36" s="65"/>
      <c r="J36" s="65"/>
      <c r="K36" s="65"/>
      <c r="L36" s="65"/>
      <c r="M36" s="65"/>
      <c r="N36" s="65"/>
      <c r="O36" s="65"/>
    </row>
    <row r="37" ht="20.25" customHeight="1" spans="1:15">
      <c r="A37" s="165" t="s">
        <v>137</v>
      </c>
      <c r="B37" s="165" t="str">
        <f>"        "&amp;"行政单位离退休"</f>
        <v>        行政单位离退休</v>
      </c>
      <c r="C37" s="65">
        <v>1918024</v>
      </c>
      <c r="D37" s="65">
        <v>1918024</v>
      </c>
      <c r="E37" s="65">
        <v>1918024</v>
      </c>
      <c r="F37" s="65"/>
      <c r="G37" s="65"/>
      <c r="H37" s="65"/>
      <c r="I37" s="65"/>
      <c r="J37" s="65"/>
      <c r="K37" s="65"/>
      <c r="L37" s="65"/>
      <c r="M37" s="65"/>
      <c r="N37" s="65"/>
      <c r="O37" s="65"/>
    </row>
    <row r="38" ht="20.25" customHeight="1" spans="1:15">
      <c r="A38" s="165" t="s">
        <v>138</v>
      </c>
      <c r="B38" s="165" t="str">
        <f>"        "&amp;"事业单位离退休"</f>
        <v>        事业单位离退休</v>
      </c>
      <c r="C38" s="65">
        <v>34061448</v>
      </c>
      <c r="D38" s="65">
        <v>34061448</v>
      </c>
      <c r="E38" s="65">
        <v>34061448</v>
      </c>
      <c r="F38" s="65"/>
      <c r="G38" s="65"/>
      <c r="H38" s="65"/>
      <c r="I38" s="65"/>
      <c r="J38" s="65"/>
      <c r="K38" s="65"/>
      <c r="L38" s="65"/>
      <c r="M38" s="65"/>
      <c r="N38" s="65"/>
      <c r="O38" s="65"/>
    </row>
    <row r="39" ht="20.25" customHeight="1" spans="1:15">
      <c r="A39" s="165" t="s">
        <v>139</v>
      </c>
      <c r="B39" s="165" t="str">
        <f>"        "&amp;"机关事业单位基本养老保险缴费支出"</f>
        <v>        机关事业单位基本养老保险缴费支出</v>
      </c>
      <c r="C39" s="65">
        <v>51877595.78</v>
      </c>
      <c r="D39" s="65">
        <v>51877595.78</v>
      </c>
      <c r="E39" s="65">
        <v>51877595.78</v>
      </c>
      <c r="F39" s="65"/>
      <c r="G39" s="65"/>
      <c r="H39" s="65"/>
      <c r="I39" s="65"/>
      <c r="J39" s="65"/>
      <c r="K39" s="65"/>
      <c r="L39" s="65"/>
      <c r="M39" s="65"/>
      <c r="N39" s="65"/>
      <c r="O39" s="65"/>
    </row>
    <row r="40" ht="20.25" customHeight="1" spans="1:15">
      <c r="A40" s="165" t="s">
        <v>140</v>
      </c>
      <c r="B40" s="165" t="str">
        <f>"        "&amp;"机关事业单位职业年金缴费支出"</f>
        <v>        机关事业单位职业年金缴费支出</v>
      </c>
      <c r="C40" s="65">
        <v>11507000</v>
      </c>
      <c r="D40" s="65">
        <v>11507000</v>
      </c>
      <c r="E40" s="65">
        <v>11507000</v>
      </c>
      <c r="F40" s="65"/>
      <c r="G40" s="65"/>
      <c r="H40" s="65"/>
      <c r="I40" s="65"/>
      <c r="J40" s="65"/>
      <c r="K40" s="65"/>
      <c r="L40" s="65"/>
      <c r="M40" s="65"/>
      <c r="N40" s="65"/>
      <c r="O40" s="65"/>
    </row>
    <row r="41" ht="20.25" customHeight="1" spans="1:15">
      <c r="A41" s="162" t="s">
        <v>141</v>
      </c>
      <c r="B41" s="162" t="str">
        <f>"        "&amp;"就业补助"</f>
        <v>        就业补助</v>
      </c>
      <c r="C41" s="65">
        <v>34350.2</v>
      </c>
      <c r="D41" s="65">
        <v>34350.2</v>
      </c>
      <c r="E41" s="65"/>
      <c r="F41" s="65">
        <v>34350.2</v>
      </c>
      <c r="G41" s="65"/>
      <c r="H41" s="65"/>
      <c r="I41" s="65"/>
      <c r="J41" s="65"/>
      <c r="K41" s="65"/>
      <c r="L41" s="65"/>
      <c r="M41" s="65"/>
      <c r="N41" s="65"/>
      <c r="O41" s="65"/>
    </row>
    <row r="42" ht="20.25" customHeight="1" spans="1:15">
      <c r="A42" s="165" t="s">
        <v>142</v>
      </c>
      <c r="B42" s="165" t="str">
        <f>"        "&amp;"高技能人才培养补助"</f>
        <v>        高技能人才培养补助</v>
      </c>
      <c r="C42" s="65">
        <v>18925.2</v>
      </c>
      <c r="D42" s="65">
        <v>18925.2</v>
      </c>
      <c r="E42" s="65"/>
      <c r="F42" s="65">
        <v>18925.2</v>
      </c>
      <c r="G42" s="65"/>
      <c r="H42" s="65"/>
      <c r="I42" s="65"/>
      <c r="J42" s="65"/>
      <c r="K42" s="65"/>
      <c r="L42" s="65"/>
      <c r="M42" s="65"/>
      <c r="N42" s="65"/>
      <c r="O42" s="65"/>
    </row>
    <row r="43" ht="20.25" customHeight="1" spans="1:15">
      <c r="A43" s="165" t="s">
        <v>143</v>
      </c>
      <c r="B43" s="165" t="str">
        <f>"        "&amp;"其他就业补助支出"</f>
        <v>        其他就业补助支出</v>
      </c>
      <c r="C43" s="65">
        <v>15425</v>
      </c>
      <c r="D43" s="65">
        <v>15425</v>
      </c>
      <c r="E43" s="65"/>
      <c r="F43" s="65">
        <v>15425</v>
      </c>
      <c r="G43" s="65"/>
      <c r="H43" s="65"/>
      <c r="I43" s="65"/>
      <c r="J43" s="65"/>
      <c r="K43" s="65"/>
      <c r="L43" s="65"/>
      <c r="M43" s="65"/>
      <c r="N43" s="65"/>
      <c r="O43" s="65"/>
    </row>
    <row r="44" ht="20.25" customHeight="1" spans="1:15">
      <c r="A44" s="162" t="s">
        <v>144</v>
      </c>
      <c r="B44" s="162" t="str">
        <f>"        "&amp;"抚恤"</f>
        <v>        抚恤</v>
      </c>
      <c r="C44" s="65">
        <v>630017.6</v>
      </c>
      <c r="D44" s="65">
        <v>630017.6</v>
      </c>
      <c r="E44" s="65">
        <v>269125.6</v>
      </c>
      <c r="F44" s="65">
        <v>360892</v>
      </c>
      <c r="G44" s="65"/>
      <c r="H44" s="65"/>
      <c r="I44" s="65"/>
      <c r="J44" s="65"/>
      <c r="K44" s="65"/>
      <c r="L44" s="65"/>
      <c r="M44" s="65"/>
      <c r="N44" s="65"/>
      <c r="O44" s="65"/>
    </row>
    <row r="45" ht="20.25" customHeight="1" spans="1:15">
      <c r="A45" s="165" t="s">
        <v>145</v>
      </c>
      <c r="B45" s="165" t="str">
        <f>"        "&amp;"死亡抚恤"</f>
        <v>        死亡抚恤</v>
      </c>
      <c r="C45" s="65">
        <v>630017.6</v>
      </c>
      <c r="D45" s="65">
        <v>630017.6</v>
      </c>
      <c r="E45" s="65">
        <v>269125.6</v>
      </c>
      <c r="F45" s="65">
        <v>360892</v>
      </c>
      <c r="G45" s="65"/>
      <c r="H45" s="65"/>
      <c r="I45" s="65"/>
      <c r="J45" s="65"/>
      <c r="K45" s="65"/>
      <c r="L45" s="65"/>
      <c r="M45" s="65"/>
      <c r="N45" s="65"/>
      <c r="O45" s="65"/>
    </row>
    <row r="46" ht="20.25" customHeight="1" spans="1:15">
      <c r="A46" s="158" t="s">
        <v>146</v>
      </c>
      <c r="B46" s="158" t="str">
        <f>"        "&amp;"卫生健康支出"</f>
        <v>        卫生健康支出</v>
      </c>
      <c r="C46" s="65">
        <v>50982378.29</v>
      </c>
      <c r="D46" s="65">
        <v>50982378.29</v>
      </c>
      <c r="E46" s="65">
        <v>50982378.29</v>
      </c>
      <c r="F46" s="65"/>
      <c r="G46" s="65"/>
      <c r="H46" s="65"/>
      <c r="I46" s="65"/>
      <c r="J46" s="65"/>
      <c r="K46" s="65"/>
      <c r="L46" s="65"/>
      <c r="M46" s="65"/>
      <c r="N46" s="65"/>
      <c r="O46" s="65"/>
    </row>
    <row r="47" ht="20.25" customHeight="1" spans="1:15">
      <c r="A47" s="162" t="s">
        <v>147</v>
      </c>
      <c r="B47" s="162" t="str">
        <f>"        "&amp;"行政事业单位医疗"</f>
        <v>        行政事业单位医疗</v>
      </c>
      <c r="C47" s="65">
        <v>50982378.29</v>
      </c>
      <c r="D47" s="65">
        <v>50982378.29</v>
      </c>
      <c r="E47" s="65">
        <v>50982378.29</v>
      </c>
      <c r="F47" s="65"/>
      <c r="G47" s="65"/>
      <c r="H47" s="65"/>
      <c r="I47" s="65"/>
      <c r="J47" s="65"/>
      <c r="K47" s="65"/>
      <c r="L47" s="65"/>
      <c r="M47" s="65"/>
      <c r="N47" s="65"/>
      <c r="O47" s="65"/>
    </row>
    <row r="48" ht="20.25" customHeight="1" spans="1:15">
      <c r="A48" s="165" t="s">
        <v>148</v>
      </c>
      <c r="B48" s="165" t="str">
        <f>"        "&amp;"行政单位医疗"</f>
        <v>        行政单位医疗</v>
      </c>
      <c r="C48" s="65">
        <v>541626.01</v>
      </c>
      <c r="D48" s="65">
        <v>541626.01</v>
      </c>
      <c r="E48" s="65">
        <v>541626.01</v>
      </c>
      <c r="F48" s="65"/>
      <c r="G48" s="65"/>
      <c r="H48" s="65"/>
      <c r="I48" s="65"/>
      <c r="J48" s="65"/>
      <c r="K48" s="65"/>
      <c r="L48" s="65"/>
      <c r="M48" s="65"/>
      <c r="N48" s="65"/>
      <c r="O48" s="65"/>
    </row>
    <row r="49" ht="20.25" customHeight="1" spans="1:15">
      <c r="A49" s="165" t="s">
        <v>149</v>
      </c>
      <c r="B49" s="165" t="str">
        <f>"        "&amp;"事业单位医疗"</f>
        <v>        事业单位医疗</v>
      </c>
      <c r="C49" s="65">
        <v>26641876.79</v>
      </c>
      <c r="D49" s="65">
        <v>26641876.79</v>
      </c>
      <c r="E49" s="65">
        <v>26641876.79</v>
      </c>
      <c r="F49" s="65"/>
      <c r="G49" s="65"/>
      <c r="H49" s="65"/>
      <c r="I49" s="65"/>
      <c r="J49" s="65"/>
      <c r="K49" s="65"/>
      <c r="L49" s="65"/>
      <c r="M49" s="65"/>
      <c r="N49" s="65"/>
      <c r="O49" s="65"/>
    </row>
    <row r="50" ht="20.25" customHeight="1" spans="1:15">
      <c r="A50" s="165" t="s">
        <v>150</v>
      </c>
      <c r="B50" s="165" t="str">
        <f>"        "&amp;"公务员医疗补助"</f>
        <v>        公务员医疗补助</v>
      </c>
      <c r="C50" s="65">
        <v>20971056.08</v>
      </c>
      <c r="D50" s="65">
        <v>20971056.08</v>
      </c>
      <c r="E50" s="65">
        <v>20971056.08</v>
      </c>
      <c r="F50" s="65"/>
      <c r="G50" s="65"/>
      <c r="H50" s="65"/>
      <c r="I50" s="65"/>
      <c r="J50" s="65"/>
      <c r="K50" s="65"/>
      <c r="L50" s="65"/>
      <c r="M50" s="65"/>
      <c r="N50" s="65"/>
      <c r="O50" s="65"/>
    </row>
    <row r="51" ht="20.25" customHeight="1" spans="1:15">
      <c r="A51" s="165" t="s">
        <v>151</v>
      </c>
      <c r="B51" s="165" t="str">
        <f>"        "&amp;"其他行政事业单位医疗支出"</f>
        <v>        其他行政事业单位医疗支出</v>
      </c>
      <c r="C51" s="65">
        <v>2827819.41</v>
      </c>
      <c r="D51" s="65">
        <v>2827819.41</v>
      </c>
      <c r="E51" s="65">
        <v>2827819.41</v>
      </c>
      <c r="F51" s="65"/>
      <c r="G51" s="65"/>
      <c r="H51" s="65"/>
      <c r="I51" s="65"/>
      <c r="J51" s="65"/>
      <c r="K51" s="65"/>
      <c r="L51" s="65"/>
      <c r="M51" s="65"/>
      <c r="N51" s="65"/>
      <c r="O51" s="65"/>
    </row>
    <row r="52" ht="20.25" customHeight="1" spans="1:15">
      <c r="A52" s="158" t="s">
        <v>152</v>
      </c>
      <c r="B52" s="158" t="str">
        <f>"        "&amp;"城乡社区支出"</f>
        <v>        城乡社区支出</v>
      </c>
      <c r="C52" s="65">
        <v>28000000</v>
      </c>
      <c r="D52" s="65"/>
      <c r="E52" s="65"/>
      <c r="F52" s="65"/>
      <c r="G52" s="65">
        <v>28000000</v>
      </c>
      <c r="H52" s="65"/>
      <c r="I52" s="65"/>
      <c r="J52" s="65"/>
      <c r="K52" s="65"/>
      <c r="L52" s="65"/>
      <c r="M52" s="65"/>
      <c r="N52" s="65"/>
      <c r="O52" s="65"/>
    </row>
    <row r="53" ht="20.25" customHeight="1" spans="1:15">
      <c r="A53" s="162" t="s">
        <v>153</v>
      </c>
      <c r="B53" s="162" t="str">
        <f>"        "&amp;"国有土地使用权出让收入安排的支出"</f>
        <v>        国有土地使用权出让收入安排的支出</v>
      </c>
      <c r="C53" s="65">
        <v>28000000</v>
      </c>
      <c r="D53" s="65"/>
      <c r="E53" s="65"/>
      <c r="F53" s="65"/>
      <c r="G53" s="65">
        <v>28000000</v>
      </c>
      <c r="H53" s="65"/>
      <c r="I53" s="65"/>
      <c r="J53" s="65"/>
      <c r="K53" s="65"/>
      <c r="L53" s="65"/>
      <c r="M53" s="65"/>
      <c r="N53" s="65"/>
      <c r="O53" s="65"/>
    </row>
    <row r="54" ht="20.25" customHeight="1" spans="1:15">
      <c r="A54" s="165" t="s">
        <v>154</v>
      </c>
      <c r="B54" s="165" t="str">
        <f>"        "&amp;"其他国有土地使用权出让收入安排的支出"</f>
        <v>        其他国有土地使用权出让收入安排的支出</v>
      </c>
      <c r="C54" s="65">
        <v>28000000</v>
      </c>
      <c r="D54" s="65"/>
      <c r="E54" s="65"/>
      <c r="F54" s="65"/>
      <c r="G54" s="65">
        <v>28000000</v>
      </c>
      <c r="H54" s="65"/>
      <c r="I54" s="65"/>
      <c r="J54" s="65"/>
      <c r="K54" s="65"/>
      <c r="L54" s="65"/>
      <c r="M54" s="65"/>
      <c r="N54" s="65"/>
      <c r="O54" s="65"/>
    </row>
    <row r="55" ht="20.25" customHeight="1" spans="1:15">
      <c r="A55" s="158" t="s">
        <v>155</v>
      </c>
      <c r="B55" s="158" t="str">
        <f>"        "&amp;"商业服务业等支出"</f>
        <v>        商业服务业等支出</v>
      </c>
      <c r="C55" s="65">
        <v>144000</v>
      </c>
      <c r="D55" s="65">
        <v>144000</v>
      </c>
      <c r="E55" s="65">
        <v>144000</v>
      </c>
      <c r="F55" s="65"/>
      <c r="G55" s="65"/>
      <c r="H55" s="65"/>
      <c r="I55" s="65"/>
      <c r="J55" s="65"/>
      <c r="K55" s="65"/>
      <c r="L55" s="65"/>
      <c r="M55" s="65"/>
      <c r="N55" s="65"/>
      <c r="O55" s="65"/>
    </row>
    <row r="56" ht="20.25" customHeight="1" spans="1:15">
      <c r="A56" s="162" t="s">
        <v>156</v>
      </c>
      <c r="B56" s="162" t="str">
        <f>"        "&amp;"商业流通事务"</f>
        <v>        商业流通事务</v>
      </c>
      <c r="C56" s="65">
        <v>144000</v>
      </c>
      <c r="D56" s="65">
        <v>144000</v>
      </c>
      <c r="E56" s="65">
        <v>144000</v>
      </c>
      <c r="F56" s="65"/>
      <c r="G56" s="65"/>
      <c r="H56" s="65"/>
      <c r="I56" s="65"/>
      <c r="J56" s="65"/>
      <c r="K56" s="65"/>
      <c r="L56" s="65"/>
      <c r="M56" s="65"/>
      <c r="N56" s="65"/>
      <c r="O56" s="65"/>
    </row>
    <row r="57" ht="20.25" customHeight="1" spans="1:15">
      <c r="A57" s="165" t="s">
        <v>157</v>
      </c>
      <c r="B57" s="165" t="str">
        <f>"        "&amp;"事业运行"</f>
        <v>        事业运行</v>
      </c>
      <c r="C57" s="65">
        <v>144000</v>
      </c>
      <c r="D57" s="65">
        <v>144000</v>
      </c>
      <c r="E57" s="65">
        <v>144000</v>
      </c>
      <c r="F57" s="65"/>
      <c r="G57" s="65"/>
      <c r="H57" s="65"/>
      <c r="I57" s="65"/>
      <c r="J57" s="65"/>
      <c r="K57" s="65"/>
      <c r="L57" s="65"/>
      <c r="M57" s="65"/>
      <c r="N57" s="65"/>
      <c r="O57" s="65"/>
    </row>
    <row r="58" ht="20.25" customHeight="1" spans="1:15">
      <c r="A58" s="158" t="s">
        <v>158</v>
      </c>
      <c r="B58" s="158" t="str">
        <f>"        "&amp;"住房保障支出"</f>
        <v>        住房保障支出</v>
      </c>
      <c r="C58" s="65">
        <v>44776320</v>
      </c>
      <c r="D58" s="65">
        <v>44776320</v>
      </c>
      <c r="E58" s="65">
        <v>44776320</v>
      </c>
      <c r="F58" s="65"/>
      <c r="G58" s="65"/>
      <c r="H58" s="65"/>
      <c r="I58" s="65"/>
      <c r="J58" s="65"/>
      <c r="K58" s="65"/>
      <c r="L58" s="65"/>
      <c r="M58" s="65"/>
      <c r="N58" s="65"/>
      <c r="O58" s="65"/>
    </row>
    <row r="59" ht="20.25" customHeight="1" spans="1:15">
      <c r="A59" s="162" t="s">
        <v>159</v>
      </c>
      <c r="B59" s="162" t="str">
        <f>"        "&amp;"住房改革支出"</f>
        <v>        住房改革支出</v>
      </c>
      <c r="C59" s="65">
        <v>44776320</v>
      </c>
      <c r="D59" s="65">
        <v>44776320</v>
      </c>
      <c r="E59" s="65">
        <v>44776320</v>
      </c>
      <c r="F59" s="65"/>
      <c r="G59" s="65"/>
      <c r="H59" s="65"/>
      <c r="I59" s="65"/>
      <c r="J59" s="65"/>
      <c r="K59" s="65"/>
      <c r="L59" s="65"/>
      <c r="M59" s="65"/>
      <c r="N59" s="65"/>
      <c r="O59" s="65"/>
    </row>
    <row r="60" ht="20.25" customHeight="1" spans="1:15">
      <c r="A60" s="165" t="s">
        <v>160</v>
      </c>
      <c r="B60" s="165" t="str">
        <f>"        "&amp;"住房公积金"</f>
        <v>        住房公积金</v>
      </c>
      <c r="C60" s="65">
        <v>42048564</v>
      </c>
      <c r="D60" s="65">
        <v>42048564</v>
      </c>
      <c r="E60" s="65">
        <v>42048564</v>
      </c>
      <c r="F60" s="65"/>
      <c r="G60" s="65"/>
      <c r="H60" s="65"/>
      <c r="I60" s="65"/>
      <c r="J60" s="65"/>
      <c r="K60" s="65"/>
      <c r="L60" s="65"/>
      <c r="M60" s="65"/>
      <c r="N60" s="65"/>
      <c r="O60" s="65"/>
    </row>
    <row r="61" ht="20.25" customHeight="1" spans="1:15">
      <c r="A61" s="165" t="s">
        <v>161</v>
      </c>
      <c r="B61" s="165" t="str">
        <f>"        "&amp;"购房补贴"</f>
        <v>        购房补贴</v>
      </c>
      <c r="C61" s="65">
        <v>2727756</v>
      </c>
      <c r="D61" s="65">
        <v>2727756</v>
      </c>
      <c r="E61" s="65">
        <v>2727756</v>
      </c>
      <c r="F61" s="65"/>
      <c r="G61" s="65"/>
      <c r="H61" s="65"/>
      <c r="I61" s="65"/>
      <c r="J61" s="65"/>
      <c r="K61" s="65"/>
      <c r="L61" s="65"/>
      <c r="M61" s="65"/>
      <c r="N61" s="65"/>
      <c r="O61" s="65"/>
    </row>
    <row r="62" ht="20.25" customHeight="1" spans="1:15">
      <c r="A62" s="158" t="s">
        <v>162</v>
      </c>
      <c r="B62" s="158" t="str">
        <f>"        "&amp;"其他支出"</f>
        <v>        其他支出</v>
      </c>
      <c r="C62" s="65">
        <v>54707979.22</v>
      </c>
      <c r="D62" s="65"/>
      <c r="E62" s="65"/>
      <c r="F62" s="65"/>
      <c r="G62" s="65">
        <v>54707979.22</v>
      </c>
      <c r="H62" s="65"/>
      <c r="I62" s="65"/>
      <c r="J62" s="65"/>
      <c r="K62" s="65"/>
      <c r="L62" s="65"/>
      <c r="M62" s="65"/>
      <c r="N62" s="65"/>
      <c r="O62" s="65"/>
    </row>
    <row r="63" ht="20.25" customHeight="1" spans="1:15">
      <c r="A63" s="162" t="s">
        <v>163</v>
      </c>
      <c r="B63" s="162" t="str">
        <f>"        "&amp;"彩票公益金安排的支出"</f>
        <v>        彩票公益金安排的支出</v>
      </c>
      <c r="C63" s="65">
        <v>54707979.22</v>
      </c>
      <c r="D63" s="65"/>
      <c r="E63" s="65"/>
      <c r="F63" s="65"/>
      <c r="G63" s="65">
        <v>54707979.22</v>
      </c>
      <c r="H63" s="65"/>
      <c r="I63" s="65"/>
      <c r="J63" s="65"/>
      <c r="K63" s="65"/>
      <c r="L63" s="65"/>
      <c r="M63" s="65"/>
      <c r="N63" s="65"/>
      <c r="O63" s="65"/>
    </row>
    <row r="64" ht="20.25" customHeight="1" spans="1:15">
      <c r="A64" s="165" t="s">
        <v>164</v>
      </c>
      <c r="B64" s="165" t="str">
        <f>"        "&amp;"用于体育事业的彩票公益金支出"</f>
        <v>        用于体育事业的彩票公益金支出</v>
      </c>
      <c r="C64" s="65">
        <v>54592293.23</v>
      </c>
      <c r="D64" s="65"/>
      <c r="E64" s="65"/>
      <c r="F64" s="65"/>
      <c r="G64" s="65">
        <v>54592293.23</v>
      </c>
      <c r="H64" s="65"/>
      <c r="I64" s="65"/>
      <c r="J64" s="65"/>
      <c r="K64" s="65"/>
      <c r="L64" s="65"/>
      <c r="M64" s="65"/>
      <c r="N64" s="65"/>
      <c r="O64" s="65"/>
    </row>
    <row r="65" ht="20.25" customHeight="1" spans="1:15">
      <c r="A65" s="165" t="s">
        <v>165</v>
      </c>
      <c r="B65" s="165" t="str">
        <f>"        "&amp;"用于残疾人事业的彩票公益金支出"</f>
        <v>        用于残疾人事业的彩票公益金支出</v>
      </c>
      <c r="C65" s="65">
        <v>82311.99</v>
      </c>
      <c r="D65" s="65"/>
      <c r="E65" s="65"/>
      <c r="F65" s="65"/>
      <c r="G65" s="65">
        <v>82311.99</v>
      </c>
      <c r="H65" s="65"/>
      <c r="I65" s="65"/>
      <c r="J65" s="65"/>
      <c r="K65" s="65"/>
      <c r="L65" s="65"/>
      <c r="M65" s="65"/>
      <c r="N65" s="65"/>
      <c r="O65" s="65"/>
    </row>
    <row r="66" ht="20.25" customHeight="1" spans="1:15">
      <c r="A66" s="165" t="s">
        <v>166</v>
      </c>
      <c r="B66" s="165" t="str">
        <f>"        "&amp;"用于其他社会公益事业的彩票公益金支出"</f>
        <v>        用于其他社会公益事业的彩票公益金支出</v>
      </c>
      <c r="C66" s="65">
        <v>33374</v>
      </c>
      <c r="D66" s="65"/>
      <c r="E66" s="65"/>
      <c r="F66" s="65"/>
      <c r="G66" s="65">
        <v>33374</v>
      </c>
      <c r="H66" s="65"/>
      <c r="I66" s="65"/>
      <c r="J66" s="65"/>
      <c r="K66" s="65"/>
      <c r="L66" s="65"/>
      <c r="M66" s="65"/>
      <c r="N66" s="65"/>
      <c r="O66" s="65"/>
    </row>
    <row r="67" ht="24" customHeight="1" spans="1:15">
      <c r="A67" s="158" t="s">
        <v>167</v>
      </c>
      <c r="B67" s="158" t="str">
        <f>"        "&amp;"转移性支出"</f>
        <v>        转移性支出</v>
      </c>
      <c r="C67" s="65">
        <v>33890066</v>
      </c>
      <c r="D67" s="65">
        <v>33890066</v>
      </c>
      <c r="E67" s="65"/>
      <c r="F67" s="65">
        <v>33890066</v>
      </c>
      <c r="G67" s="65"/>
      <c r="H67" s="65"/>
      <c r="I67" s="65"/>
      <c r="J67" s="65"/>
      <c r="K67" s="65"/>
      <c r="L67" s="65"/>
      <c r="M67" s="65"/>
      <c r="N67" s="65"/>
      <c r="O67" s="65"/>
    </row>
    <row r="68" ht="20.25" customHeight="1" spans="1:15">
      <c r="A68" s="162" t="s">
        <v>168</v>
      </c>
      <c r="B68" s="162" t="str">
        <f>"        "&amp;"一般性转移支付"</f>
        <v>        一般性转移支付</v>
      </c>
      <c r="C68" s="65">
        <v>33890066</v>
      </c>
      <c r="D68" s="65">
        <v>33890066</v>
      </c>
      <c r="E68" s="65"/>
      <c r="F68" s="65">
        <v>33890066</v>
      </c>
      <c r="G68" s="65"/>
      <c r="H68" s="65"/>
      <c r="I68" s="65"/>
      <c r="J68" s="65"/>
      <c r="K68" s="65"/>
      <c r="L68" s="65"/>
      <c r="M68" s="65"/>
      <c r="N68" s="65"/>
      <c r="O68" s="65"/>
    </row>
    <row r="69" ht="20.25" customHeight="1" spans="1:15">
      <c r="A69" s="165" t="s">
        <v>169</v>
      </c>
      <c r="B69" s="165" t="str">
        <f>"        "&amp;"教育共同财政事权转移支付支出"</f>
        <v>        教育共同财政事权转移支付支出</v>
      </c>
      <c r="C69" s="65">
        <v>33890066</v>
      </c>
      <c r="D69" s="65">
        <v>33890066</v>
      </c>
      <c r="E69" s="65"/>
      <c r="F69" s="65">
        <v>33890066</v>
      </c>
      <c r="G69" s="65"/>
      <c r="H69" s="65"/>
      <c r="I69" s="65"/>
      <c r="J69" s="65"/>
      <c r="K69" s="65"/>
      <c r="L69" s="65"/>
      <c r="M69" s="65"/>
      <c r="N69" s="65"/>
      <c r="O69" s="65"/>
    </row>
    <row r="70" ht="20.25" customHeight="1" spans="1:15">
      <c r="A70" s="160" t="s">
        <v>30</v>
      </c>
      <c r="B70" s="158"/>
      <c r="C70" s="161">
        <v>1284620409.09</v>
      </c>
      <c r="D70" s="161">
        <v>915780448.86</v>
      </c>
      <c r="E70" s="161">
        <v>621757497.05</v>
      </c>
      <c r="F70" s="161">
        <v>294022951.81</v>
      </c>
      <c r="G70" s="161">
        <v>82707979.22</v>
      </c>
      <c r="H70" s="161"/>
      <c r="I70" s="161"/>
      <c r="J70" s="161">
        <v>97945100</v>
      </c>
      <c r="K70" s="161"/>
      <c r="L70" s="161">
        <v>27000000</v>
      </c>
      <c r="M70" s="161"/>
      <c r="N70" s="161"/>
      <c r="O70" s="161">
        <v>70945100</v>
      </c>
    </row>
  </sheetData>
  <mergeCells count="12">
    <mergeCell ref="A1:O1"/>
    <mergeCell ref="A2:O2"/>
    <mergeCell ref="A3:N3"/>
    <mergeCell ref="D4:F4"/>
    <mergeCell ref="J4:O4"/>
    <mergeCell ref="A70:B7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9"/>
  <sheetViews>
    <sheetView showZeros="0" workbookViewId="0">
      <selection activeCell="B34" sqref="B34"/>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6" t="s">
        <v>170</v>
      </c>
      <c r="B1" s="167"/>
      <c r="C1" s="167"/>
      <c r="D1" s="167"/>
    </row>
    <row r="2" ht="28.5" customHeight="1" spans="1:4">
      <c r="A2" s="168" t="s">
        <v>171</v>
      </c>
      <c r="B2" s="168"/>
      <c r="C2" s="168"/>
      <c r="D2" s="168"/>
    </row>
    <row r="3" ht="18.75" customHeight="1" spans="1:4">
      <c r="A3" s="158" t="str">
        <f>"单位名称："&amp;"玉溪市教育体育局"</f>
        <v>单位名称：玉溪市教育体育局</v>
      </c>
      <c r="B3" s="158"/>
      <c r="C3" s="158"/>
      <c r="D3" s="156" t="s">
        <v>2</v>
      </c>
    </row>
    <row r="4" ht="18.75" customHeight="1" spans="1:4">
      <c r="A4" s="59" t="s">
        <v>3</v>
      </c>
      <c r="B4" s="59"/>
      <c r="C4" s="59" t="s">
        <v>4</v>
      </c>
      <c r="D4" s="59"/>
    </row>
    <row r="5" ht="18.75" customHeight="1" spans="1:4">
      <c r="A5" s="59" t="s">
        <v>5</v>
      </c>
      <c r="B5" s="59" t="s">
        <v>6</v>
      </c>
      <c r="C5" s="59" t="s">
        <v>172</v>
      </c>
      <c r="D5" s="59" t="s">
        <v>6</v>
      </c>
    </row>
    <row r="6" ht="18.75" customHeight="1" spans="1:4">
      <c r="A6" s="169" t="s">
        <v>173</v>
      </c>
      <c r="B6" s="170"/>
      <c r="C6" s="171" t="s">
        <v>174</v>
      </c>
      <c r="D6" s="170"/>
    </row>
    <row r="7" ht="18.75" customHeight="1" spans="1:4">
      <c r="A7" s="158" t="s">
        <v>175</v>
      </c>
      <c r="B7" s="172">
        <v>697293431.36</v>
      </c>
      <c r="C7" s="173" t="str">
        <f>"（一）"&amp;"一般公共服务支出"</f>
        <v>（一）一般公共服务支出</v>
      </c>
      <c r="D7" s="172"/>
    </row>
    <row r="8" ht="18.75" customHeight="1" spans="1:4">
      <c r="A8" s="158" t="s">
        <v>176</v>
      </c>
      <c r="B8" s="172">
        <v>69584500</v>
      </c>
      <c r="C8" s="173" t="str">
        <f>"（一）"&amp;"教育支出"</f>
        <v>（一）教育支出</v>
      </c>
      <c r="D8" s="172">
        <v>679000576.64</v>
      </c>
    </row>
    <row r="9" ht="18.75" customHeight="1" spans="1:4">
      <c r="A9" s="158" t="s">
        <v>177</v>
      </c>
      <c r="B9" s="172"/>
      <c r="C9" s="173" t="str">
        <f>"（三）"&amp;"科学技术支出"</f>
        <v>（三）科学技术支出</v>
      </c>
      <c r="D9" s="172">
        <v>50932.45</v>
      </c>
    </row>
    <row r="10" ht="18.75" customHeight="1" spans="1:4">
      <c r="A10" s="158" t="s">
        <v>178</v>
      </c>
      <c r="B10" s="172"/>
      <c r="C10" s="173" t="str">
        <f>"（二）"&amp;"文化旅游体育与传媒支出"</f>
        <v>（二）文化旅游体育与传媒支出</v>
      </c>
      <c r="D10" s="172">
        <v>6907739.9</v>
      </c>
    </row>
    <row r="11" ht="18.75" customHeight="1" spans="1:4">
      <c r="A11" s="61" t="s">
        <v>175</v>
      </c>
      <c r="B11" s="172">
        <v>218487017.5</v>
      </c>
      <c r="C11" s="173" t="str">
        <f>"（三）"&amp;"社会保障和就业支出"</f>
        <v>（三）社会保障和就业支出</v>
      </c>
      <c r="D11" s="172">
        <v>100028435.58</v>
      </c>
    </row>
    <row r="12" ht="18.75" customHeight="1" spans="1:4">
      <c r="A12" s="61" t="s">
        <v>176</v>
      </c>
      <c r="B12" s="172">
        <v>13123479.22</v>
      </c>
      <c r="C12" s="173" t="str">
        <f>"（四）"&amp;"卫生健康支出"</f>
        <v>（四）卫生健康支出</v>
      </c>
      <c r="D12" s="172">
        <v>50982378.29</v>
      </c>
    </row>
    <row r="13" ht="18.75" customHeight="1" spans="1:4">
      <c r="A13" s="61" t="s">
        <v>177</v>
      </c>
      <c r="B13" s="172"/>
      <c r="C13" s="173" t="str">
        <f>"（五）"&amp;"城乡社区支出"</f>
        <v>（五）城乡社区支出</v>
      </c>
      <c r="D13" s="172">
        <v>28000000</v>
      </c>
    </row>
    <row r="14" ht="18.75" customHeight="1" spans="1:4">
      <c r="A14" s="158"/>
      <c r="B14" s="158"/>
      <c r="C14" s="173" t="str">
        <f>"（六）"&amp;"商业服务业等支出"</f>
        <v>（六）商业服务业等支出</v>
      </c>
      <c r="D14" s="172">
        <v>144000</v>
      </c>
    </row>
    <row r="15" ht="18.75" customHeight="1" spans="1:4">
      <c r="A15" s="158"/>
      <c r="B15" s="158"/>
      <c r="C15" s="173" t="str">
        <f>"（七）"&amp;"住房保障支出"</f>
        <v>（七）住房保障支出</v>
      </c>
      <c r="D15" s="172">
        <v>44776320</v>
      </c>
    </row>
    <row r="16" ht="18.75" customHeight="1" spans="1:4">
      <c r="A16" s="158"/>
      <c r="B16" s="158"/>
      <c r="C16" s="173" t="str">
        <f>"（八）"&amp;"其他支出"</f>
        <v>（八）其他支出</v>
      </c>
      <c r="D16" s="172">
        <v>54707979.22</v>
      </c>
    </row>
    <row r="17" ht="18.75" customHeight="1" spans="1:4">
      <c r="A17" s="158"/>
      <c r="B17" s="158"/>
      <c r="C17" s="173" t="str">
        <f>"（九）"&amp;"转移性支出"</f>
        <v>（九）转移性支出</v>
      </c>
      <c r="D17" s="172">
        <v>33890066</v>
      </c>
    </row>
    <row r="18" ht="18.75" customHeight="1" spans="1:4">
      <c r="A18" s="158"/>
      <c r="B18" s="158"/>
      <c r="C18" s="158" t="s">
        <v>179</v>
      </c>
      <c r="D18" s="158"/>
    </row>
    <row r="19" ht="18.75" customHeight="1" spans="1:4">
      <c r="A19" s="174" t="s">
        <v>24</v>
      </c>
      <c r="B19" s="172">
        <v>998488428.08</v>
      </c>
      <c r="C19" s="174" t="s">
        <v>25</v>
      </c>
      <c r="D19" s="172">
        <v>998488428.08</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1"/>
  <sheetViews>
    <sheetView showZeros="0" topLeftCell="A19" workbookViewId="0">
      <selection activeCell="F33" sqref="F30 F9 F10 F33"/>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4" t="s">
        <v>180</v>
      </c>
      <c r="B1" s="164"/>
      <c r="C1" s="164"/>
      <c r="D1" s="164"/>
      <c r="E1" s="164"/>
      <c r="F1" s="164"/>
      <c r="G1" s="164"/>
    </row>
    <row r="2" ht="28.5" customHeight="1" spans="1:7">
      <c r="A2" s="157" t="s">
        <v>181</v>
      </c>
      <c r="B2" s="157"/>
      <c r="C2" s="157"/>
      <c r="D2" s="157"/>
      <c r="E2" s="157"/>
      <c r="F2" s="157"/>
      <c r="G2" s="157"/>
    </row>
    <row r="3" ht="20.25" customHeight="1" spans="1:7">
      <c r="A3" s="158" t="str">
        <f>"单位名称："&amp;"玉溪市教育体育局"</f>
        <v>单位名称：玉溪市教育体育局</v>
      </c>
      <c r="B3" s="158"/>
      <c r="C3" s="158"/>
      <c r="D3" s="158"/>
      <c r="E3" s="158"/>
      <c r="F3" s="158"/>
      <c r="G3" s="166" t="s">
        <v>2</v>
      </c>
    </row>
    <row r="4" ht="27" customHeight="1" spans="1:7">
      <c r="A4" s="159" t="s">
        <v>182</v>
      </c>
      <c r="B4" s="159"/>
      <c r="C4" s="159" t="s">
        <v>30</v>
      </c>
      <c r="D4" s="159" t="s">
        <v>33</v>
      </c>
      <c r="E4" s="159"/>
      <c r="F4" s="159"/>
      <c r="G4" s="159" t="s">
        <v>101</v>
      </c>
    </row>
    <row r="5" ht="27" customHeight="1" spans="1:7">
      <c r="A5" s="159" t="s">
        <v>96</v>
      </c>
      <c r="B5" s="159" t="s">
        <v>97</v>
      </c>
      <c r="C5" s="159"/>
      <c r="D5" s="159" t="s">
        <v>32</v>
      </c>
      <c r="E5" s="159" t="s">
        <v>183</v>
      </c>
      <c r="F5" s="159" t="s">
        <v>184</v>
      </c>
      <c r="G5" s="159"/>
    </row>
    <row r="6" ht="20.25" customHeight="1" spans="1:7">
      <c r="A6" s="163" t="s">
        <v>44</v>
      </c>
      <c r="B6" s="163" t="s">
        <v>45</v>
      </c>
      <c r="C6" s="163" t="s">
        <v>46</v>
      </c>
      <c r="D6" s="163" t="s">
        <v>47</v>
      </c>
      <c r="E6" s="163" t="s">
        <v>48</v>
      </c>
      <c r="F6" s="163" t="s">
        <v>49</v>
      </c>
      <c r="G6" s="163">
        <v>7</v>
      </c>
    </row>
    <row r="7" ht="20.25" customHeight="1" spans="1:7">
      <c r="A7" s="158" t="s">
        <v>107</v>
      </c>
      <c r="B7" s="158" t="str">
        <f>"        "&amp;"教育支出"</f>
        <v>        教育支出</v>
      </c>
      <c r="C7" s="65">
        <v>679000576.64</v>
      </c>
      <c r="D7" s="161">
        <v>419775365.48</v>
      </c>
      <c r="E7" s="65">
        <v>376405138.2</v>
      </c>
      <c r="F7" s="65">
        <v>43370227.28</v>
      </c>
      <c r="G7" s="65">
        <v>259225211.16</v>
      </c>
    </row>
    <row r="8" ht="20.25" customHeight="1" spans="1:7">
      <c r="A8" s="162" t="s">
        <v>108</v>
      </c>
      <c r="B8" s="162" t="str">
        <f>"        "&amp;"教育管理事务"</f>
        <v>        教育管理事务</v>
      </c>
      <c r="C8" s="65">
        <v>101131549.93</v>
      </c>
      <c r="D8" s="161">
        <v>18016911.35</v>
      </c>
      <c r="E8" s="65">
        <v>14486092.15</v>
      </c>
      <c r="F8" s="65">
        <v>3530819.2</v>
      </c>
      <c r="G8" s="65">
        <v>83114638.58</v>
      </c>
    </row>
    <row r="9" ht="20.25" customHeight="1" spans="1:7">
      <c r="A9" s="165" t="s">
        <v>109</v>
      </c>
      <c r="B9" s="165" t="str">
        <f>"        "&amp;"行政运行"</f>
        <v>        行政运行</v>
      </c>
      <c r="C9" s="65">
        <v>9521222.82</v>
      </c>
      <c r="D9" s="161">
        <v>6021222.82</v>
      </c>
      <c r="E9" s="65">
        <v>4888987.62</v>
      </c>
      <c r="F9" s="65">
        <v>1132235.2</v>
      </c>
      <c r="G9" s="65">
        <v>3500000</v>
      </c>
    </row>
    <row r="10" ht="20.25" customHeight="1" spans="1:7">
      <c r="A10" s="165" t="s">
        <v>110</v>
      </c>
      <c r="B10" s="165" t="str">
        <f>"        "&amp;"一般行政管理事务"</f>
        <v>        一般行政管理事务</v>
      </c>
      <c r="C10" s="65">
        <v>16797000</v>
      </c>
      <c r="D10" s="161">
        <v>1447000</v>
      </c>
      <c r="E10" s="65"/>
      <c r="F10" s="65">
        <v>1447000</v>
      </c>
      <c r="G10" s="65">
        <v>15350000</v>
      </c>
    </row>
    <row r="11" ht="20.25" customHeight="1" spans="1:7">
      <c r="A11" s="165" t="s">
        <v>111</v>
      </c>
      <c r="B11" s="165" t="str">
        <f>"        "&amp;"其他教育管理事务支出"</f>
        <v>        其他教育管理事务支出</v>
      </c>
      <c r="C11" s="65">
        <v>74813327.11</v>
      </c>
      <c r="D11" s="161">
        <v>10548688.53</v>
      </c>
      <c r="E11" s="65">
        <v>9597104.53</v>
      </c>
      <c r="F11" s="65">
        <v>951584</v>
      </c>
      <c r="G11" s="65">
        <v>64264638.58</v>
      </c>
    </row>
    <row r="12" ht="20.25" customHeight="1" spans="1:7">
      <c r="A12" s="162" t="s">
        <v>112</v>
      </c>
      <c r="B12" s="162" t="str">
        <f>"        "&amp;"普通教育"</f>
        <v>        普通教育</v>
      </c>
      <c r="C12" s="65">
        <v>237101003.07</v>
      </c>
      <c r="D12" s="161">
        <v>135489176.15</v>
      </c>
      <c r="E12" s="65">
        <v>133959176.15</v>
      </c>
      <c r="F12" s="65">
        <v>1530000</v>
      </c>
      <c r="G12" s="65">
        <v>101611826.92</v>
      </c>
    </row>
    <row r="13" ht="20.25" customHeight="1" spans="1:7">
      <c r="A13" s="165" t="s">
        <v>113</v>
      </c>
      <c r="B13" s="165" t="str">
        <f>"        "&amp;"学前教育"</f>
        <v>        学前教育</v>
      </c>
      <c r="C13" s="65">
        <v>49008918.5</v>
      </c>
      <c r="D13" s="161">
        <v>36105252.64</v>
      </c>
      <c r="E13" s="65">
        <v>34575252.64</v>
      </c>
      <c r="F13" s="65">
        <v>1530000</v>
      </c>
      <c r="G13" s="65">
        <v>12903665.86</v>
      </c>
    </row>
    <row r="14" ht="20.25" customHeight="1" spans="1:7">
      <c r="A14" s="165" t="s">
        <v>114</v>
      </c>
      <c r="B14" s="165" t="str">
        <f>"        "&amp;"小学教育"</f>
        <v>        小学教育</v>
      </c>
      <c r="C14" s="65">
        <v>2313246.94</v>
      </c>
      <c r="D14" s="161"/>
      <c r="E14" s="65"/>
      <c r="F14" s="65"/>
      <c r="G14" s="65">
        <v>2313246.94</v>
      </c>
    </row>
    <row r="15" ht="20.25" customHeight="1" spans="1:7">
      <c r="A15" s="165" t="s">
        <v>115</v>
      </c>
      <c r="B15" s="165" t="str">
        <f>"        "&amp;"初中教育"</f>
        <v>        初中教育</v>
      </c>
      <c r="C15" s="65">
        <v>1076542.92</v>
      </c>
      <c r="D15" s="161"/>
      <c r="E15" s="65"/>
      <c r="F15" s="65"/>
      <c r="G15" s="65">
        <v>1076542.92</v>
      </c>
    </row>
    <row r="16" ht="20.25" customHeight="1" spans="1:7">
      <c r="A16" s="165" t="s">
        <v>116</v>
      </c>
      <c r="B16" s="165" t="str">
        <f>"        "&amp;"高中教育"</f>
        <v>        高中教育</v>
      </c>
      <c r="C16" s="65">
        <v>178602488.27</v>
      </c>
      <c r="D16" s="161">
        <v>99383923.51</v>
      </c>
      <c r="E16" s="65">
        <v>99383923.51</v>
      </c>
      <c r="F16" s="65"/>
      <c r="G16" s="65">
        <v>79218564.76</v>
      </c>
    </row>
    <row r="17" ht="20.25" customHeight="1" spans="1:7">
      <c r="A17" s="165" t="s">
        <v>117</v>
      </c>
      <c r="B17" s="165" t="str">
        <f>"        "&amp;"高等教育"</f>
        <v>        高等教育</v>
      </c>
      <c r="C17" s="65">
        <v>1020000</v>
      </c>
      <c r="D17" s="161"/>
      <c r="E17" s="65"/>
      <c r="F17" s="65"/>
      <c r="G17" s="65">
        <v>1020000</v>
      </c>
    </row>
    <row r="18" ht="20.25" customHeight="1" spans="1:7">
      <c r="A18" s="165" t="s">
        <v>118</v>
      </c>
      <c r="B18" s="165" t="str">
        <f>"        "&amp;"其他普通教育支出"</f>
        <v>        其他普通教育支出</v>
      </c>
      <c r="C18" s="65">
        <v>5079806.44</v>
      </c>
      <c r="D18" s="161"/>
      <c r="E18" s="65"/>
      <c r="F18" s="65"/>
      <c r="G18" s="65">
        <v>5079806.44</v>
      </c>
    </row>
    <row r="19" ht="20.25" customHeight="1" spans="1:7">
      <c r="A19" s="162" t="s">
        <v>119</v>
      </c>
      <c r="B19" s="162" t="str">
        <f>"        "&amp;"职业教育"</f>
        <v>        职业教育</v>
      </c>
      <c r="C19" s="65">
        <v>311479156.87</v>
      </c>
      <c r="D19" s="161">
        <v>248168221.76</v>
      </c>
      <c r="E19" s="65">
        <v>210222221.76</v>
      </c>
      <c r="F19" s="65">
        <v>37946000</v>
      </c>
      <c r="G19" s="65">
        <v>63310935.11</v>
      </c>
    </row>
    <row r="20" ht="20.25" customHeight="1" spans="1:7">
      <c r="A20" s="165" t="s">
        <v>120</v>
      </c>
      <c r="B20" s="165" t="str">
        <f>"        "&amp;"中等职业教育"</f>
        <v>        中等职业教育</v>
      </c>
      <c r="C20" s="65">
        <v>157240473.94</v>
      </c>
      <c r="D20" s="161">
        <v>138290671.09</v>
      </c>
      <c r="E20" s="65">
        <v>116844671.09</v>
      </c>
      <c r="F20" s="65">
        <v>21446000</v>
      </c>
      <c r="G20" s="65">
        <v>18949802.85</v>
      </c>
    </row>
    <row r="21" ht="20.25" customHeight="1" spans="1:7">
      <c r="A21" s="165" t="s">
        <v>121</v>
      </c>
      <c r="B21" s="165" t="str">
        <f>"        "&amp;"技校教育"</f>
        <v>        技校教育</v>
      </c>
      <c r="C21" s="65">
        <v>1957221.42</v>
      </c>
      <c r="D21" s="161"/>
      <c r="E21" s="65"/>
      <c r="F21" s="65"/>
      <c r="G21" s="65">
        <v>1957221.42</v>
      </c>
    </row>
    <row r="22" ht="20.25" customHeight="1" spans="1:7">
      <c r="A22" s="165" t="s">
        <v>122</v>
      </c>
      <c r="B22" s="165" t="str">
        <f>"        "&amp;"高等职业教育"</f>
        <v>        高等职业教育</v>
      </c>
      <c r="C22" s="65">
        <v>152281461.51</v>
      </c>
      <c r="D22" s="161">
        <v>109877550.67</v>
      </c>
      <c r="E22" s="65">
        <v>93377550.67</v>
      </c>
      <c r="F22" s="65">
        <v>16500000</v>
      </c>
      <c r="G22" s="65">
        <v>42403910.84</v>
      </c>
    </row>
    <row r="23" ht="20.25" customHeight="1" spans="1:7">
      <c r="A23" s="162" t="s">
        <v>123</v>
      </c>
      <c r="B23" s="162" t="str">
        <f>"        "&amp;"特殊教育"</f>
        <v>        特殊教育</v>
      </c>
      <c r="C23" s="65">
        <v>29288866.77</v>
      </c>
      <c r="D23" s="161">
        <v>18101056.22</v>
      </c>
      <c r="E23" s="65">
        <v>17737648.14</v>
      </c>
      <c r="F23" s="65">
        <v>363408.08</v>
      </c>
      <c r="G23" s="65">
        <v>11187810.55</v>
      </c>
    </row>
    <row r="24" ht="20.25" customHeight="1" spans="1:7">
      <c r="A24" s="165" t="s">
        <v>124</v>
      </c>
      <c r="B24" s="165" t="str">
        <f>"        "&amp;"特殊学校教育"</f>
        <v>        特殊学校教育</v>
      </c>
      <c r="C24" s="65">
        <v>29288866.77</v>
      </c>
      <c r="D24" s="161">
        <v>18101056.22</v>
      </c>
      <c r="E24" s="65">
        <v>17737648.14</v>
      </c>
      <c r="F24" s="65">
        <v>363408.08</v>
      </c>
      <c r="G24" s="65">
        <v>11187810.55</v>
      </c>
    </row>
    <row r="25" ht="20.25" customHeight="1" spans="1:7">
      <c r="A25" s="158" t="s">
        <v>125</v>
      </c>
      <c r="B25" s="158" t="str">
        <f>"        "&amp;"科学技术支出"</f>
        <v>        科学技术支出</v>
      </c>
      <c r="C25" s="65">
        <v>50932.45</v>
      </c>
      <c r="D25" s="161"/>
      <c r="E25" s="65"/>
      <c r="F25" s="65"/>
      <c r="G25" s="65">
        <v>50932.45</v>
      </c>
    </row>
    <row r="26" ht="20.25" customHeight="1" spans="1:7">
      <c r="A26" s="162" t="s">
        <v>126</v>
      </c>
      <c r="B26" s="162" t="str">
        <f>"        "&amp;"科学技术普及"</f>
        <v>        科学技术普及</v>
      </c>
      <c r="C26" s="65">
        <v>50932.45</v>
      </c>
      <c r="D26" s="161"/>
      <c r="E26" s="65"/>
      <c r="F26" s="65"/>
      <c r="G26" s="65">
        <v>50932.45</v>
      </c>
    </row>
    <row r="27" ht="20.25" customHeight="1" spans="1:7">
      <c r="A27" s="165" t="s">
        <v>127</v>
      </c>
      <c r="B27" s="165" t="str">
        <f>"        "&amp;"科普活动"</f>
        <v>        科普活动</v>
      </c>
      <c r="C27" s="65">
        <v>50932.45</v>
      </c>
      <c r="D27" s="161"/>
      <c r="E27" s="65"/>
      <c r="F27" s="65"/>
      <c r="G27" s="65">
        <v>50932.45</v>
      </c>
    </row>
    <row r="28" ht="20.25" customHeight="1" spans="1:7">
      <c r="A28" s="158" t="s">
        <v>128</v>
      </c>
      <c r="B28" s="158" t="str">
        <f>"        "&amp;"文化旅游体育与传媒支出"</f>
        <v>        文化旅游体育与传媒支出</v>
      </c>
      <c r="C28" s="65">
        <v>6907739.9</v>
      </c>
      <c r="D28" s="161">
        <v>6446239.9</v>
      </c>
      <c r="E28" s="65">
        <v>4318057.12</v>
      </c>
      <c r="F28" s="65">
        <v>2128182.78</v>
      </c>
      <c r="G28" s="65">
        <v>461500</v>
      </c>
    </row>
    <row r="29" ht="20.25" customHeight="1" spans="1:7">
      <c r="A29" s="162" t="s">
        <v>129</v>
      </c>
      <c r="B29" s="162" t="str">
        <f>"        "&amp;"体育"</f>
        <v>        体育</v>
      </c>
      <c r="C29" s="65">
        <v>6907739.9</v>
      </c>
      <c r="D29" s="161">
        <v>6446239.9</v>
      </c>
      <c r="E29" s="65">
        <v>4318057.12</v>
      </c>
      <c r="F29" s="65">
        <v>2128182.78</v>
      </c>
      <c r="G29" s="65">
        <v>461500</v>
      </c>
    </row>
    <row r="30" ht="20.25" customHeight="1" spans="1:7">
      <c r="A30" s="165" t="s">
        <v>130</v>
      </c>
      <c r="B30" s="165" t="str">
        <f>"        "&amp;"行政运行"</f>
        <v>        行政运行</v>
      </c>
      <c r="C30" s="65">
        <v>2221952.32</v>
      </c>
      <c r="D30" s="161">
        <v>2221952.32</v>
      </c>
      <c r="E30" s="65">
        <v>1889842</v>
      </c>
      <c r="F30" s="65">
        <v>332110.32</v>
      </c>
      <c r="G30" s="65"/>
    </row>
    <row r="31" ht="20.25" customHeight="1" spans="1:7">
      <c r="A31" s="165" t="s">
        <v>132</v>
      </c>
      <c r="B31" s="165" t="str">
        <f>"        "&amp;"体育竞赛"</f>
        <v>        体育竞赛</v>
      </c>
      <c r="C31" s="65">
        <v>400000</v>
      </c>
      <c r="D31" s="161"/>
      <c r="E31" s="65"/>
      <c r="F31" s="65"/>
      <c r="G31" s="65">
        <v>400000</v>
      </c>
    </row>
    <row r="32" ht="20.25" customHeight="1" spans="1:7">
      <c r="A32" s="165" t="s">
        <v>133</v>
      </c>
      <c r="B32" s="165" t="str">
        <f>"        "&amp;"体育场馆"</f>
        <v>        体育场馆</v>
      </c>
      <c r="C32" s="65">
        <v>3290967.9</v>
      </c>
      <c r="D32" s="161">
        <v>3290967.9</v>
      </c>
      <c r="E32" s="65">
        <v>1877487.12</v>
      </c>
      <c r="F32" s="65">
        <v>1413480.78</v>
      </c>
      <c r="G32" s="65"/>
    </row>
    <row r="33" ht="20.25" customHeight="1" spans="1:7">
      <c r="A33" s="165" t="s">
        <v>134</v>
      </c>
      <c r="B33" s="165" t="str">
        <f>"        "&amp;"群众体育"</f>
        <v>        群众体育</v>
      </c>
      <c r="C33" s="65">
        <v>994819.68</v>
      </c>
      <c r="D33" s="161">
        <v>933319.68</v>
      </c>
      <c r="E33" s="65">
        <v>550728</v>
      </c>
      <c r="F33" s="65">
        <v>382591.68</v>
      </c>
      <c r="G33" s="65">
        <v>61500</v>
      </c>
    </row>
    <row r="34" ht="20.25" customHeight="1" spans="1:7">
      <c r="A34" s="158" t="s">
        <v>135</v>
      </c>
      <c r="B34" s="158" t="str">
        <f>"        "&amp;"社会保障和就业支出"</f>
        <v>        社会保障和就业支出</v>
      </c>
      <c r="C34" s="65">
        <v>100028435.58</v>
      </c>
      <c r="D34" s="161">
        <v>99633193.38</v>
      </c>
      <c r="E34" s="65">
        <v>99563793.38</v>
      </c>
      <c r="F34" s="65">
        <v>69400</v>
      </c>
      <c r="G34" s="65">
        <v>395242.2</v>
      </c>
    </row>
    <row r="35" ht="20.25" customHeight="1" spans="1:7">
      <c r="A35" s="162" t="s">
        <v>136</v>
      </c>
      <c r="B35" s="162" t="str">
        <f>"        "&amp;"行政事业单位养老支出"</f>
        <v>        行政事业单位养老支出</v>
      </c>
      <c r="C35" s="65">
        <v>99364067.78</v>
      </c>
      <c r="D35" s="161">
        <v>99364067.78</v>
      </c>
      <c r="E35" s="65">
        <v>99294667.78</v>
      </c>
      <c r="F35" s="65">
        <v>69400</v>
      </c>
      <c r="G35" s="65"/>
    </row>
    <row r="36" ht="20.25" customHeight="1" spans="1:7">
      <c r="A36" s="165" t="s">
        <v>137</v>
      </c>
      <c r="B36" s="165" t="str">
        <f>"        "&amp;"行政单位离退休"</f>
        <v>        行政单位离退休</v>
      </c>
      <c r="C36" s="65">
        <v>1918024</v>
      </c>
      <c r="D36" s="161">
        <v>1918024</v>
      </c>
      <c r="E36" s="65">
        <v>1882824</v>
      </c>
      <c r="F36" s="65">
        <v>35200</v>
      </c>
      <c r="G36" s="65"/>
    </row>
    <row r="37" ht="20.25" customHeight="1" spans="1:7">
      <c r="A37" s="165" t="s">
        <v>138</v>
      </c>
      <c r="B37" s="165" t="str">
        <f>"        "&amp;"事业单位离退休"</f>
        <v>        事业单位离退休</v>
      </c>
      <c r="C37" s="65">
        <v>34061448</v>
      </c>
      <c r="D37" s="161">
        <v>34061448</v>
      </c>
      <c r="E37" s="65">
        <v>34027248</v>
      </c>
      <c r="F37" s="65">
        <v>34200</v>
      </c>
      <c r="G37" s="65"/>
    </row>
    <row r="38" ht="20.25" customHeight="1" spans="1:7">
      <c r="A38" s="165" t="s">
        <v>139</v>
      </c>
      <c r="B38" s="165" t="str">
        <f>"        "&amp;"机关事业单位基本养老保险缴费支出"</f>
        <v>        机关事业单位基本养老保险缴费支出</v>
      </c>
      <c r="C38" s="65">
        <v>51877595.78</v>
      </c>
      <c r="D38" s="161">
        <v>51877595.78</v>
      </c>
      <c r="E38" s="65">
        <v>51877595.78</v>
      </c>
      <c r="F38" s="65"/>
      <c r="G38" s="65"/>
    </row>
    <row r="39" ht="20.25" customHeight="1" spans="1:7">
      <c r="A39" s="165" t="s">
        <v>140</v>
      </c>
      <c r="B39" s="165" t="str">
        <f>"        "&amp;"机关事业单位职业年金缴费支出"</f>
        <v>        机关事业单位职业年金缴费支出</v>
      </c>
      <c r="C39" s="65">
        <v>11507000</v>
      </c>
      <c r="D39" s="161">
        <v>11507000</v>
      </c>
      <c r="E39" s="65">
        <v>11507000</v>
      </c>
      <c r="F39" s="65"/>
      <c r="G39" s="65"/>
    </row>
    <row r="40" ht="20.25" customHeight="1" spans="1:7">
      <c r="A40" s="162" t="s">
        <v>141</v>
      </c>
      <c r="B40" s="162" t="str">
        <f>"        "&amp;"就业补助"</f>
        <v>        就业补助</v>
      </c>
      <c r="C40" s="65">
        <v>34350.2</v>
      </c>
      <c r="D40" s="161"/>
      <c r="E40" s="65"/>
      <c r="F40" s="65"/>
      <c r="G40" s="65">
        <v>34350.2</v>
      </c>
    </row>
    <row r="41" ht="20.25" customHeight="1" spans="1:7">
      <c r="A41" s="165" t="s">
        <v>142</v>
      </c>
      <c r="B41" s="165" t="str">
        <f>"        "&amp;"高技能人才培养补助"</f>
        <v>        高技能人才培养补助</v>
      </c>
      <c r="C41" s="65">
        <v>18925.2</v>
      </c>
      <c r="D41" s="161"/>
      <c r="E41" s="65"/>
      <c r="F41" s="65"/>
      <c r="G41" s="65">
        <v>18925.2</v>
      </c>
    </row>
    <row r="42" ht="20.25" customHeight="1" spans="1:7">
      <c r="A42" s="165" t="s">
        <v>143</v>
      </c>
      <c r="B42" s="165" t="str">
        <f>"        "&amp;"其他就业补助支出"</f>
        <v>        其他就业补助支出</v>
      </c>
      <c r="C42" s="65">
        <v>15425</v>
      </c>
      <c r="D42" s="161"/>
      <c r="E42" s="65"/>
      <c r="F42" s="65"/>
      <c r="G42" s="65">
        <v>15425</v>
      </c>
    </row>
    <row r="43" ht="20.25" customHeight="1" spans="1:7">
      <c r="A43" s="162" t="s">
        <v>144</v>
      </c>
      <c r="B43" s="162" t="str">
        <f>"        "&amp;"抚恤"</f>
        <v>        抚恤</v>
      </c>
      <c r="C43" s="65">
        <v>630017.6</v>
      </c>
      <c r="D43" s="161">
        <v>269125.6</v>
      </c>
      <c r="E43" s="65">
        <v>269125.6</v>
      </c>
      <c r="F43" s="65"/>
      <c r="G43" s="65">
        <v>360892</v>
      </c>
    </row>
    <row r="44" ht="20.25" customHeight="1" spans="1:7">
      <c r="A44" s="165" t="s">
        <v>145</v>
      </c>
      <c r="B44" s="165" t="str">
        <f>"        "&amp;"死亡抚恤"</f>
        <v>        死亡抚恤</v>
      </c>
      <c r="C44" s="65">
        <v>630017.6</v>
      </c>
      <c r="D44" s="161">
        <v>269125.6</v>
      </c>
      <c r="E44" s="65">
        <v>269125.6</v>
      </c>
      <c r="F44" s="65"/>
      <c r="G44" s="65">
        <v>360892</v>
      </c>
    </row>
    <row r="45" ht="20.25" customHeight="1" spans="1:7">
      <c r="A45" s="158" t="s">
        <v>146</v>
      </c>
      <c r="B45" s="158" t="str">
        <f>"        "&amp;"卫生健康支出"</f>
        <v>        卫生健康支出</v>
      </c>
      <c r="C45" s="65">
        <v>50982378.29</v>
      </c>
      <c r="D45" s="161">
        <v>50982378.29</v>
      </c>
      <c r="E45" s="65">
        <v>50982378.29</v>
      </c>
      <c r="F45" s="65"/>
      <c r="G45" s="65"/>
    </row>
    <row r="46" ht="20.25" customHeight="1" spans="1:7">
      <c r="A46" s="162" t="s">
        <v>147</v>
      </c>
      <c r="B46" s="162" t="str">
        <f>"        "&amp;"行政事业单位医疗"</f>
        <v>        行政事业单位医疗</v>
      </c>
      <c r="C46" s="65">
        <v>50982378.29</v>
      </c>
      <c r="D46" s="161">
        <v>50982378.29</v>
      </c>
      <c r="E46" s="65">
        <v>50982378.29</v>
      </c>
      <c r="F46" s="65"/>
      <c r="G46" s="65"/>
    </row>
    <row r="47" ht="20.25" customHeight="1" spans="1:7">
      <c r="A47" s="165" t="s">
        <v>148</v>
      </c>
      <c r="B47" s="165" t="str">
        <f>"        "&amp;"行政单位医疗"</f>
        <v>        行政单位医疗</v>
      </c>
      <c r="C47" s="65">
        <v>541626.01</v>
      </c>
      <c r="D47" s="161">
        <v>541626.01</v>
      </c>
      <c r="E47" s="65">
        <v>541626.01</v>
      </c>
      <c r="F47" s="65"/>
      <c r="G47" s="65"/>
    </row>
    <row r="48" ht="20.25" customHeight="1" spans="1:7">
      <c r="A48" s="165" t="s">
        <v>149</v>
      </c>
      <c r="B48" s="165" t="str">
        <f>"        "&amp;"事业单位医疗"</f>
        <v>        事业单位医疗</v>
      </c>
      <c r="C48" s="65">
        <v>26641876.79</v>
      </c>
      <c r="D48" s="161">
        <v>26641876.79</v>
      </c>
      <c r="E48" s="65">
        <v>26641876.79</v>
      </c>
      <c r="F48" s="65"/>
      <c r="G48" s="65"/>
    </row>
    <row r="49" ht="20.25" customHeight="1" spans="1:7">
      <c r="A49" s="165" t="s">
        <v>150</v>
      </c>
      <c r="B49" s="165" t="str">
        <f>"        "&amp;"公务员医疗补助"</f>
        <v>        公务员医疗补助</v>
      </c>
      <c r="C49" s="65">
        <v>20971056.08</v>
      </c>
      <c r="D49" s="161">
        <v>20971056.08</v>
      </c>
      <c r="E49" s="65">
        <v>20971056.08</v>
      </c>
      <c r="F49" s="65"/>
      <c r="G49" s="65"/>
    </row>
    <row r="50" ht="20.25" customHeight="1" spans="1:7">
      <c r="A50" s="165" t="s">
        <v>151</v>
      </c>
      <c r="B50" s="165" t="str">
        <f>"        "&amp;"其他行政事业单位医疗支出"</f>
        <v>        其他行政事业单位医疗支出</v>
      </c>
      <c r="C50" s="65">
        <v>2827819.41</v>
      </c>
      <c r="D50" s="161">
        <v>2827819.41</v>
      </c>
      <c r="E50" s="65">
        <v>2827819.41</v>
      </c>
      <c r="F50" s="65"/>
      <c r="G50" s="65"/>
    </row>
    <row r="51" ht="20.25" customHeight="1" spans="1:7">
      <c r="A51" s="158" t="s">
        <v>155</v>
      </c>
      <c r="B51" s="158" t="str">
        <f>"        "&amp;"商业服务业等支出"</f>
        <v>        商业服务业等支出</v>
      </c>
      <c r="C51" s="65">
        <v>144000</v>
      </c>
      <c r="D51" s="161">
        <v>144000</v>
      </c>
      <c r="E51" s="65">
        <v>144000</v>
      </c>
      <c r="F51" s="65"/>
      <c r="G51" s="65"/>
    </row>
    <row r="52" ht="20.25" customHeight="1" spans="1:7">
      <c r="A52" s="162" t="s">
        <v>156</v>
      </c>
      <c r="B52" s="162" t="str">
        <f>"        "&amp;"商业流通事务"</f>
        <v>        商业流通事务</v>
      </c>
      <c r="C52" s="65">
        <v>144000</v>
      </c>
      <c r="D52" s="161">
        <v>144000</v>
      </c>
      <c r="E52" s="65">
        <v>144000</v>
      </c>
      <c r="F52" s="65"/>
      <c r="G52" s="65"/>
    </row>
    <row r="53" ht="20.25" customHeight="1" spans="1:7">
      <c r="A53" s="165" t="s">
        <v>157</v>
      </c>
      <c r="B53" s="165" t="str">
        <f>"        "&amp;"事业运行"</f>
        <v>        事业运行</v>
      </c>
      <c r="C53" s="65">
        <v>144000</v>
      </c>
      <c r="D53" s="161">
        <v>144000</v>
      </c>
      <c r="E53" s="65">
        <v>144000</v>
      </c>
      <c r="F53" s="65"/>
      <c r="G53" s="65"/>
    </row>
    <row r="54" ht="20.25" customHeight="1" spans="1:7">
      <c r="A54" s="158" t="s">
        <v>158</v>
      </c>
      <c r="B54" s="158" t="str">
        <f>"        "&amp;"住房保障支出"</f>
        <v>        住房保障支出</v>
      </c>
      <c r="C54" s="65">
        <v>44776320</v>
      </c>
      <c r="D54" s="161">
        <v>44776320</v>
      </c>
      <c r="E54" s="65">
        <v>44776320</v>
      </c>
      <c r="F54" s="65"/>
      <c r="G54" s="65"/>
    </row>
    <row r="55" ht="20.25" customHeight="1" spans="1:7">
      <c r="A55" s="162" t="s">
        <v>159</v>
      </c>
      <c r="B55" s="162" t="str">
        <f>"        "&amp;"住房改革支出"</f>
        <v>        住房改革支出</v>
      </c>
      <c r="C55" s="65">
        <v>44776320</v>
      </c>
      <c r="D55" s="161">
        <v>44776320</v>
      </c>
      <c r="E55" s="65">
        <v>44776320</v>
      </c>
      <c r="F55" s="65"/>
      <c r="G55" s="65"/>
    </row>
    <row r="56" ht="20.25" customHeight="1" spans="1:7">
      <c r="A56" s="165" t="s">
        <v>160</v>
      </c>
      <c r="B56" s="165" t="str">
        <f>"        "&amp;"住房公积金"</f>
        <v>        住房公积金</v>
      </c>
      <c r="C56" s="65">
        <v>42048564</v>
      </c>
      <c r="D56" s="161">
        <v>42048564</v>
      </c>
      <c r="E56" s="65">
        <v>42048564</v>
      </c>
      <c r="F56" s="65"/>
      <c r="G56" s="65"/>
    </row>
    <row r="57" ht="20.25" customHeight="1" spans="1:7">
      <c r="A57" s="165" t="s">
        <v>161</v>
      </c>
      <c r="B57" s="165" t="str">
        <f>"        "&amp;"购房补贴"</f>
        <v>        购房补贴</v>
      </c>
      <c r="C57" s="65">
        <v>2727756</v>
      </c>
      <c r="D57" s="161">
        <v>2727756</v>
      </c>
      <c r="E57" s="65">
        <v>2727756</v>
      </c>
      <c r="F57" s="65"/>
      <c r="G57" s="65"/>
    </row>
    <row r="58" ht="20.25" customHeight="1" spans="1:7">
      <c r="A58" s="158" t="s">
        <v>167</v>
      </c>
      <c r="B58" s="158" t="str">
        <f>"        "&amp;"转移性支出"</f>
        <v>        转移性支出</v>
      </c>
      <c r="C58" s="65">
        <v>33890066</v>
      </c>
      <c r="D58" s="161"/>
      <c r="E58" s="65"/>
      <c r="F58" s="65"/>
      <c r="G58" s="65">
        <v>33890066</v>
      </c>
    </row>
    <row r="59" ht="20.25" customHeight="1" spans="1:7">
      <c r="A59" s="162" t="s">
        <v>168</v>
      </c>
      <c r="B59" s="162" t="str">
        <f>"        "&amp;"一般性转移支付"</f>
        <v>        一般性转移支付</v>
      </c>
      <c r="C59" s="65">
        <v>33890066</v>
      </c>
      <c r="D59" s="161"/>
      <c r="E59" s="65"/>
      <c r="F59" s="65"/>
      <c r="G59" s="65">
        <v>33890066</v>
      </c>
    </row>
    <row r="60" ht="20.25" customHeight="1" spans="1:7">
      <c r="A60" s="165" t="s">
        <v>169</v>
      </c>
      <c r="B60" s="165" t="str">
        <f>"        "&amp;"教育共同财政事权转移支付支出"</f>
        <v>        教育共同财政事权转移支付支出</v>
      </c>
      <c r="C60" s="65">
        <v>33890066</v>
      </c>
      <c r="D60" s="161"/>
      <c r="E60" s="65"/>
      <c r="F60" s="65"/>
      <c r="G60" s="65">
        <v>33890066</v>
      </c>
    </row>
    <row r="61" ht="20.25" customHeight="1" spans="1:7">
      <c r="A61" s="160" t="s">
        <v>30</v>
      </c>
      <c r="B61" s="158"/>
      <c r="C61" s="161">
        <v>915780448.86</v>
      </c>
      <c r="D61" s="161">
        <v>621757497.05</v>
      </c>
      <c r="E61" s="161">
        <v>576189686.99</v>
      </c>
      <c r="F61" s="161">
        <v>45567810.06</v>
      </c>
      <c r="G61" s="161">
        <v>294022951.81</v>
      </c>
    </row>
  </sheetData>
  <mergeCells count="8">
    <mergeCell ref="A1:G1"/>
    <mergeCell ref="A2:G2"/>
    <mergeCell ref="A3:F3"/>
    <mergeCell ref="A4:B4"/>
    <mergeCell ref="D4:F4"/>
    <mergeCell ref="A61:B6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7" sqref="A7"/>
    </sheetView>
  </sheetViews>
  <sheetFormatPr defaultColWidth="8.85" defaultRowHeight="15" customHeight="1" outlineLevelRow="6" outlineLevelCol="5"/>
  <cols>
    <col min="1" max="6" width="25.1333333333333" customWidth="1"/>
  </cols>
  <sheetData>
    <row r="1" customHeight="1" spans="1:6">
      <c r="A1" s="156" t="s">
        <v>185</v>
      </c>
      <c r="B1" s="156"/>
      <c r="C1" s="156"/>
      <c r="D1" s="156"/>
      <c r="E1" s="156"/>
      <c r="F1" s="156"/>
    </row>
    <row r="2" ht="28.5" customHeight="1" spans="1:6">
      <c r="A2" s="157" t="s">
        <v>186</v>
      </c>
      <c r="B2" s="157"/>
      <c r="C2" s="157"/>
      <c r="D2" s="157"/>
      <c r="E2" s="157"/>
      <c r="F2" s="157"/>
    </row>
    <row r="3" ht="20.25" customHeight="1" spans="1:6">
      <c r="A3" s="158" t="str">
        <f>"单位名称："&amp;"玉溪市教育体育局"</f>
        <v>单位名称：玉溪市教育体育局</v>
      </c>
      <c r="B3" s="158"/>
      <c r="C3" s="158"/>
      <c r="D3" s="158"/>
      <c r="E3" s="158"/>
      <c r="F3" s="156" t="s">
        <v>2</v>
      </c>
    </row>
    <row r="4" ht="20.25" customHeight="1" spans="1:6">
      <c r="A4" s="159" t="s">
        <v>187</v>
      </c>
      <c r="B4" s="159" t="s">
        <v>188</v>
      </c>
      <c r="C4" s="159" t="s">
        <v>189</v>
      </c>
      <c r="D4" s="159"/>
      <c r="E4" s="159"/>
      <c r="F4" s="159"/>
    </row>
    <row r="5" ht="35.25" customHeight="1" spans="1:6">
      <c r="A5" s="159"/>
      <c r="B5" s="159"/>
      <c r="C5" s="159" t="s">
        <v>32</v>
      </c>
      <c r="D5" s="159" t="s">
        <v>190</v>
      </c>
      <c r="E5" s="159" t="s">
        <v>191</v>
      </c>
      <c r="F5" s="159" t="s">
        <v>192</v>
      </c>
    </row>
    <row r="6" ht="20.25" customHeight="1" spans="1:6">
      <c r="A6" s="163" t="s">
        <v>44</v>
      </c>
      <c r="B6" s="163">
        <v>2</v>
      </c>
      <c r="C6" s="163">
        <v>3</v>
      </c>
      <c r="D6" s="163">
        <v>4</v>
      </c>
      <c r="E6" s="163">
        <v>5</v>
      </c>
      <c r="F6" s="163">
        <v>6</v>
      </c>
    </row>
    <row r="7" ht="20.25" customHeight="1" spans="1:6">
      <c r="A7" s="65">
        <v>1124530</v>
      </c>
      <c r="B7" s="65"/>
      <c r="C7" s="65">
        <v>784103.8</v>
      </c>
      <c r="D7" s="65"/>
      <c r="E7" s="161">
        <v>784103.8</v>
      </c>
      <c r="F7" s="65">
        <v>340426.2</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407"/>
  <sheetViews>
    <sheetView showZeros="0" workbookViewId="0">
      <selection activeCell="I6" sqref="$A6:$XFD6"/>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6" t="s">
        <v>193</v>
      </c>
      <c r="B1" s="156"/>
      <c r="C1" s="156"/>
      <c r="D1" s="156"/>
      <c r="E1" s="156"/>
      <c r="F1" s="156"/>
      <c r="G1" s="156"/>
      <c r="H1" s="156"/>
      <c r="I1" s="156"/>
      <c r="J1" s="156"/>
      <c r="K1" s="156"/>
      <c r="L1" s="156"/>
      <c r="M1" s="156"/>
      <c r="N1" s="156"/>
      <c r="O1" s="156"/>
      <c r="P1" s="156"/>
      <c r="Q1" s="156"/>
      <c r="R1" s="156"/>
      <c r="S1" s="156"/>
      <c r="T1" s="156"/>
      <c r="U1" s="156"/>
      <c r="V1" s="156"/>
      <c r="W1" s="156"/>
    </row>
    <row r="2" ht="28.5" customHeight="1" spans="1:23">
      <c r="A2" s="157" t="s">
        <v>194</v>
      </c>
      <c r="B2" s="157"/>
      <c r="C2" s="157" t="s">
        <v>195</v>
      </c>
      <c r="D2" s="157"/>
      <c r="E2" s="157"/>
      <c r="F2" s="157"/>
      <c r="G2" s="157"/>
      <c r="H2" s="157"/>
      <c r="I2" s="157"/>
      <c r="J2" s="157"/>
      <c r="K2" s="157"/>
      <c r="L2" s="157"/>
      <c r="M2" s="157"/>
      <c r="N2" s="157"/>
      <c r="O2" s="157"/>
      <c r="P2" s="157"/>
      <c r="Q2" s="157"/>
      <c r="R2" s="157"/>
      <c r="S2" s="157"/>
      <c r="T2" s="157"/>
      <c r="U2" s="157"/>
      <c r="V2" s="157"/>
      <c r="W2" s="157"/>
    </row>
    <row r="3" ht="19.5" customHeight="1" spans="1:23">
      <c r="A3" s="158" t="str">
        <f>"单位名称："&amp;"玉溪市教育体育局"</f>
        <v>单位名称：玉溪市教育体育局</v>
      </c>
      <c r="B3" s="158"/>
      <c r="C3" s="158"/>
      <c r="D3" s="158"/>
      <c r="E3" s="158"/>
      <c r="F3" s="158"/>
      <c r="G3" s="158"/>
      <c r="H3" s="158"/>
      <c r="I3" s="158"/>
      <c r="J3" s="158"/>
      <c r="K3" s="158"/>
      <c r="L3" s="158"/>
      <c r="M3" s="158"/>
      <c r="N3" s="158"/>
      <c r="O3" s="158"/>
      <c r="P3" s="158"/>
      <c r="Q3" s="158"/>
      <c r="R3" s="156"/>
      <c r="S3" s="156"/>
      <c r="T3" s="156"/>
      <c r="U3" s="156"/>
      <c r="V3" s="156"/>
      <c r="W3" s="156" t="s">
        <v>2</v>
      </c>
    </row>
    <row r="4" ht="19.5" customHeight="1" spans="1:23">
      <c r="A4" s="159" t="s">
        <v>196</v>
      </c>
      <c r="B4" s="159" t="s">
        <v>197</v>
      </c>
      <c r="C4" s="159" t="s">
        <v>198</v>
      </c>
      <c r="D4" s="159" t="s">
        <v>199</v>
      </c>
      <c r="E4" s="159" t="s">
        <v>200</v>
      </c>
      <c r="F4" s="159" t="s">
        <v>201</v>
      </c>
      <c r="G4" s="159" t="s">
        <v>202</v>
      </c>
      <c r="H4" s="159" t="s">
        <v>203</v>
      </c>
      <c r="I4" s="159"/>
      <c r="J4" s="159"/>
      <c r="K4" s="159"/>
      <c r="L4" s="159"/>
      <c r="M4" s="159"/>
      <c r="N4" s="159"/>
      <c r="O4" s="159"/>
      <c r="P4" s="159"/>
      <c r="Q4" s="159"/>
      <c r="R4" s="159"/>
      <c r="S4" s="159"/>
      <c r="T4" s="159"/>
      <c r="U4" s="159"/>
      <c r="V4" s="159"/>
      <c r="W4" s="159"/>
    </row>
    <row r="5" ht="19.5" customHeight="1" spans="1:23">
      <c r="A5" s="159"/>
      <c r="B5" s="159"/>
      <c r="C5" s="159"/>
      <c r="D5" s="159"/>
      <c r="E5" s="159"/>
      <c r="F5" s="159"/>
      <c r="G5" s="159"/>
      <c r="H5" s="159" t="s">
        <v>30</v>
      </c>
      <c r="I5" s="159" t="s">
        <v>33</v>
      </c>
      <c r="J5" s="159"/>
      <c r="K5" s="159"/>
      <c r="L5" s="159"/>
      <c r="M5" s="159"/>
      <c r="N5" s="159" t="s">
        <v>204</v>
      </c>
      <c r="O5" s="159"/>
      <c r="P5" s="159"/>
      <c r="Q5" s="159" t="s">
        <v>36</v>
      </c>
      <c r="R5" s="159" t="s">
        <v>99</v>
      </c>
      <c r="S5" s="159"/>
      <c r="T5" s="159"/>
      <c r="U5" s="159"/>
      <c r="V5" s="159"/>
      <c r="W5" s="159"/>
    </row>
    <row r="6" ht="41.25" customHeight="1" spans="1:23">
      <c r="A6" s="159"/>
      <c r="B6" s="159"/>
      <c r="C6" s="159"/>
      <c r="D6" s="159"/>
      <c r="E6" s="159"/>
      <c r="F6" s="159"/>
      <c r="G6" s="159"/>
      <c r="H6" s="159"/>
      <c r="I6" s="159" t="s">
        <v>205</v>
      </c>
      <c r="J6" s="159" t="s">
        <v>206</v>
      </c>
      <c r="K6" s="159" t="s">
        <v>207</v>
      </c>
      <c r="L6" s="159" t="s">
        <v>208</v>
      </c>
      <c r="M6" s="159" t="s">
        <v>209</v>
      </c>
      <c r="N6" s="159" t="s">
        <v>33</v>
      </c>
      <c r="O6" s="159" t="s">
        <v>34</v>
      </c>
      <c r="P6" s="159" t="s">
        <v>35</v>
      </c>
      <c r="Q6" s="159"/>
      <c r="R6" s="159" t="s">
        <v>32</v>
      </c>
      <c r="S6" s="159" t="s">
        <v>39</v>
      </c>
      <c r="T6" s="159" t="s">
        <v>210</v>
      </c>
      <c r="U6" s="159" t="s">
        <v>41</v>
      </c>
      <c r="V6" s="159" t="s">
        <v>42</v>
      </c>
      <c r="W6" s="159" t="s">
        <v>43</v>
      </c>
    </row>
    <row r="7" ht="20.25" hidden="1" customHeight="1" spans="1:23">
      <c r="A7" s="160" t="s">
        <v>44</v>
      </c>
      <c r="B7" s="160" t="s">
        <v>45</v>
      </c>
      <c r="C7" s="160" t="s">
        <v>46</v>
      </c>
      <c r="D7" s="160" t="s">
        <v>47</v>
      </c>
      <c r="E7" s="160" t="s">
        <v>48</v>
      </c>
      <c r="F7" s="160" t="s">
        <v>49</v>
      </c>
      <c r="G7" s="160" t="s">
        <v>50</v>
      </c>
      <c r="H7" s="160" t="s">
        <v>51</v>
      </c>
      <c r="I7" s="160" t="s">
        <v>52</v>
      </c>
      <c r="J7" s="160" t="s">
        <v>53</v>
      </c>
      <c r="K7" s="160" t="s">
        <v>54</v>
      </c>
      <c r="L7" s="160" t="s">
        <v>55</v>
      </c>
      <c r="M7" s="160" t="s">
        <v>56</v>
      </c>
      <c r="N7" s="160" t="s">
        <v>57</v>
      </c>
      <c r="O7" s="160" t="s">
        <v>58</v>
      </c>
      <c r="P7" s="160" t="s">
        <v>59</v>
      </c>
      <c r="Q7" s="160" t="s">
        <v>60</v>
      </c>
      <c r="R7" s="160" t="s">
        <v>61</v>
      </c>
      <c r="S7" s="160" t="s">
        <v>62</v>
      </c>
      <c r="T7" s="160" t="s">
        <v>211</v>
      </c>
      <c r="U7" s="160" t="s">
        <v>212</v>
      </c>
      <c r="V7" s="160" t="s">
        <v>213</v>
      </c>
      <c r="W7" s="160" t="s">
        <v>214</v>
      </c>
    </row>
    <row r="8" ht="20.25" customHeight="1" spans="1:23">
      <c r="A8" t="s">
        <v>64</v>
      </c>
      <c r="C8" s="158"/>
      <c r="D8" s="158"/>
      <c r="E8" s="158"/>
      <c r="G8" s="158"/>
      <c r="H8" s="161">
        <v>689526385.25</v>
      </c>
      <c r="I8" s="65">
        <v>621757497.05</v>
      </c>
      <c r="J8" s="65">
        <v>124169455.4</v>
      </c>
      <c r="K8" s="65"/>
      <c r="L8" s="65">
        <v>497588041.65</v>
      </c>
      <c r="M8" s="65"/>
      <c r="N8" s="65"/>
      <c r="O8" s="65"/>
      <c r="P8" s="65"/>
      <c r="Q8" s="65">
        <v>67768888.2</v>
      </c>
      <c r="R8" s="65"/>
      <c r="S8" s="65"/>
      <c r="T8" s="65"/>
      <c r="U8" s="65"/>
      <c r="V8" s="65"/>
      <c r="W8" s="65"/>
    </row>
    <row r="9" ht="20.25" customHeight="1" spans="1:23">
      <c r="A9" t="s">
        <v>64</v>
      </c>
      <c r="B9" s="158"/>
      <c r="C9" s="158"/>
      <c r="D9" s="158"/>
      <c r="E9" s="158"/>
      <c r="F9" s="158"/>
      <c r="G9" s="158"/>
      <c r="H9" s="161">
        <v>20363932.48</v>
      </c>
      <c r="I9" s="65">
        <v>20363932.48</v>
      </c>
      <c r="J9" s="65">
        <v>3992252.42</v>
      </c>
      <c r="K9" s="65"/>
      <c r="L9" s="65">
        <v>16371680.06</v>
      </c>
      <c r="M9" s="65"/>
      <c r="N9" s="65"/>
      <c r="O9" s="65"/>
      <c r="P9" s="65"/>
      <c r="Q9" s="65"/>
      <c r="R9" s="65"/>
      <c r="S9" s="65"/>
      <c r="T9" s="65"/>
      <c r="U9" s="65"/>
      <c r="V9" s="65"/>
      <c r="W9" s="65"/>
    </row>
    <row r="10" ht="20.25" customHeight="1" spans="1:23">
      <c r="A10" s="158" t="str">
        <f t="shared" ref="A10:A73" si="0">"       "&amp;"玉溪市教育体育局"</f>
        <v>       玉溪市教育体育局</v>
      </c>
      <c r="B10" s="158" t="s">
        <v>215</v>
      </c>
      <c r="C10" s="158" t="s">
        <v>216</v>
      </c>
      <c r="D10" s="158" t="s">
        <v>109</v>
      </c>
      <c r="E10" s="158" t="s">
        <v>217</v>
      </c>
      <c r="F10" s="158" t="s">
        <v>218</v>
      </c>
      <c r="G10" s="158" t="s">
        <v>219</v>
      </c>
      <c r="H10" s="161">
        <v>1570104</v>
      </c>
      <c r="I10" s="65">
        <v>1570104</v>
      </c>
      <c r="J10" s="65">
        <v>392526</v>
      </c>
      <c r="K10" s="158"/>
      <c r="L10" s="65">
        <v>1177578</v>
      </c>
      <c r="M10" s="158"/>
      <c r="N10" s="65"/>
      <c r="O10" s="65"/>
      <c r="P10" s="158"/>
      <c r="Q10" s="65"/>
      <c r="R10" s="65"/>
      <c r="S10" s="65"/>
      <c r="T10" s="65"/>
      <c r="U10" s="65"/>
      <c r="V10" s="65"/>
      <c r="W10" s="65"/>
    </row>
    <row r="11" ht="20.25" customHeight="1" spans="1:23">
      <c r="A11" s="158" t="str">
        <f t="shared" si="0"/>
        <v>       玉溪市教育体育局</v>
      </c>
      <c r="B11" s="158" t="s">
        <v>215</v>
      </c>
      <c r="C11" s="158" t="s">
        <v>216</v>
      </c>
      <c r="D11" s="158" t="s">
        <v>109</v>
      </c>
      <c r="E11" s="158" t="s">
        <v>217</v>
      </c>
      <c r="F11" s="158" t="s">
        <v>220</v>
      </c>
      <c r="G11" s="158" t="s">
        <v>221</v>
      </c>
      <c r="H11" s="161">
        <v>1747704</v>
      </c>
      <c r="I11" s="65">
        <v>1747704</v>
      </c>
      <c r="J11" s="65">
        <v>436926</v>
      </c>
      <c r="K11" s="158"/>
      <c r="L11" s="65">
        <v>1310778</v>
      </c>
      <c r="M11" s="158"/>
      <c r="N11" s="65"/>
      <c r="O11" s="65"/>
      <c r="P11" s="158"/>
      <c r="Q11" s="65"/>
      <c r="R11" s="65"/>
      <c r="S11" s="65"/>
      <c r="T11" s="65"/>
      <c r="U11" s="65"/>
      <c r="V11" s="65"/>
      <c r="W11" s="65"/>
    </row>
    <row r="12" ht="20.25" customHeight="1" spans="1:23">
      <c r="A12" s="158" t="str">
        <f t="shared" si="0"/>
        <v>       玉溪市教育体育局</v>
      </c>
      <c r="B12" s="158" t="s">
        <v>215</v>
      </c>
      <c r="C12" s="158" t="s">
        <v>216</v>
      </c>
      <c r="D12" s="158" t="s">
        <v>130</v>
      </c>
      <c r="E12" s="158" t="s">
        <v>217</v>
      </c>
      <c r="F12" s="158" t="s">
        <v>218</v>
      </c>
      <c r="G12" s="158" t="s">
        <v>219</v>
      </c>
      <c r="H12" s="161">
        <v>675768</v>
      </c>
      <c r="I12" s="65">
        <v>675768</v>
      </c>
      <c r="J12" s="65">
        <v>168942</v>
      </c>
      <c r="K12" s="158"/>
      <c r="L12" s="65">
        <v>506826</v>
      </c>
      <c r="M12" s="158"/>
      <c r="N12" s="65"/>
      <c r="O12" s="65"/>
      <c r="P12" s="158"/>
      <c r="Q12" s="65"/>
      <c r="R12" s="65"/>
      <c r="S12" s="65"/>
      <c r="T12" s="65"/>
      <c r="U12" s="65"/>
      <c r="V12" s="65"/>
      <c r="W12" s="65"/>
    </row>
    <row r="13" ht="20.25" customHeight="1" spans="1:23">
      <c r="A13" s="158" t="str">
        <f t="shared" si="0"/>
        <v>       玉溪市教育体育局</v>
      </c>
      <c r="B13" s="158" t="s">
        <v>215</v>
      </c>
      <c r="C13" s="158" t="s">
        <v>216</v>
      </c>
      <c r="D13" s="158" t="s">
        <v>130</v>
      </c>
      <c r="E13" s="158" t="s">
        <v>217</v>
      </c>
      <c r="F13" s="158" t="s">
        <v>220</v>
      </c>
      <c r="G13" s="158" t="s">
        <v>221</v>
      </c>
      <c r="H13" s="161">
        <v>748440</v>
      </c>
      <c r="I13" s="65">
        <v>748440</v>
      </c>
      <c r="J13" s="65">
        <v>187110</v>
      </c>
      <c r="K13" s="158"/>
      <c r="L13" s="65">
        <v>561330</v>
      </c>
      <c r="M13" s="158"/>
      <c r="N13" s="65"/>
      <c r="O13" s="65"/>
      <c r="P13" s="158"/>
      <c r="Q13" s="65"/>
      <c r="R13" s="65"/>
      <c r="S13" s="65"/>
      <c r="T13" s="65"/>
      <c r="U13" s="65"/>
      <c r="V13" s="65"/>
      <c r="W13" s="65"/>
    </row>
    <row r="14" ht="20.25" customHeight="1" spans="1:23">
      <c r="A14" s="158" t="str">
        <f t="shared" si="0"/>
        <v>       玉溪市教育体育局</v>
      </c>
      <c r="B14" s="158" t="s">
        <v>215</v>
      </c>
      <c r="C14" s="158" t="s">
        <v>216</v>
      </c>
      <c r="D14" s="158" t="s">
        <v>161</v>
      </c>
      <c r="E14" s="158" t="s">
        <v>222</v>
      </c>
      <c r="F14" s="158" t="s">
        <v>220</v>
      </c>
      <c r="G14" s="158" t="s">
        <v>221</v>
      </c>
      <c r="H14" s="161">
        <v>46260</v>
      </c>
      <c r="I14" s="65">
        <v>46260</v>
      </c>
      <c r="J14" s="65">
        <v>11565</v>
      </c>
      <c r="K14" s="158"/>
      <c r="L14" s="65">
        <v>34695</v>
      </c>
      <c r="M14" s="158"/>
      <c r="N14" s="65"/>
      <c r="O14" s="65"/>
      <c r="P14" s="158"/>
      <c r="Q14" s="65"/>
      <c r="R14" s="65"/>
      <c r="S14" s="65"/>
      <c r="T14" s="65"/>
      <c r="U14" s="65"/>
      <c r="V14" s="65"/>
      <c r="W14" s="65"/>
    </row>
    <row r="15" ht="20.25" customHeight="1" spans="1:23">
      <c r="A15" s="158" t="str">
        <f t="shared" si="0"/>
        <v>       玉溪市教育体育局</v>
      </c>
      <c r="B15" s="158" t="s">
        <v>223</v>
      </c>
      <c r="C15" s="158" t="s">
        <v>224</v>
      </c>
      <c r="D15" s="158" t="s">
        <v>111</v>
      </c>
      <c r="E15" s="158" t="s">
        <v>225</v>
      </c>
      <c r="F15" s="158" t="s">
        <v>218</v>
      </c>
      <c r="G15" s="158" t="s">
        <v>219</v>
      </c>
      <c r="H15" s="161">
        <v>1531872</v>
      </c>
      <c r="I15" s="65">
        <v>1531872</v>
      </c>
      <c r="J15" s="65">
        <v>382968</v>
      </c>
      <c r="K15" s="158"/>
      <c r="L15" s="65">
        <v>1148904</v>
      </c>
      <c r="M15" s="158"/>
      <c r="N15" s="65"/>
      <c r="O15" s="65"/>
      <c r="P15" s="158"/>
      <c r="Q15" s="65"/>
      <c r="R15" s="65"/>
      <c r="S15" s="65"/>
      <c r="T15" s="65"/>
      <c r="U15" s="65"/>
      <c r="V15" s="65"/>
      <c r="W15" s="65"/>
    </row>
    <row r="16" ht="20.25" customHeight="1" spans="1:23">
      <c r="A16" s="158" t="str">
        <f t="shared" si="0"/>
        <v>       玉溪市教育体育局</v>
      </c>
      <c r="B16" s="158" t="s">
        <v>223</v>
      </c>
      <c r="C16" s="158" t="s">
        <v>224</v>
      </c>
      <c r="D16" s="158" t="s">
        <v>111</v>
      </c>
      <c r="E16" s="158" t="s">
        <v>225</v>
      </c>
      <c r="F16" s="158" t="s">
        <v>220</v>
      </c>
      <c r="G16" s="158" t="s">
        <v>221</v>
      </c>
      <c r="H16" s="161">
        <v>216</v>
      </c>
      <c r="I16" s="65">
        <v>216</v>
      </c>
      <c r="J16" s="65">
        <v>54</v>
      </c>
      <c r="K16" s="158"/>
      <c r="L16" s="65">
        <v>162</v>
      </c>
      <c r="M16" s="158"/>
      <c r="N16" s="65"/>
      <c r="O16" s="65"/>
      <c r="P16" s="158"/>
      <c r="Q16" s="65"/>
      <c r="R16" s="65"/>
      <c r="S16" s="65"/>
      <c r="T16" s="65"/>
      <c r="U16" s="65"/>
      <c r="V16" s="65"/>
      <c r="W16" s="65"/>
    </row>
    <row r="17" ht="20.25" customHeight="1" spans="1:23">
      <c r="A17" s="158" t="str">
        <f t="shared" si="0"/>
        <v>       玉溪市教育体育局</v>
      </c>
      <c r="B17" s="158" t="s">
        <v>223</v>
      </c>
      <c r="C17" s="158" t="s">
        <v>224</v>
      </c>
      <c r="D17" s="158" t="s">
        <v>111</v>
      </c>
      <c r="E17" s="158" t="s">
        <v>225</v>
      </c>
      <c r="F17" s="158" t="s">
        <v>226</v>
      </c>
      <c r="G17" s="158" t="s">
        <v>227</v>
      </c>
      <c r="H17" s="161">
        <v>415920</v>
      </c>
      <c r="I17" s="65">
        <v>415920</v>
      </c>
      <c r="J17" s="65">
        <v>103980</v>
      </c>
      <c r="K17" s="158"/>
      <c r="L17" s="65">
        <v>311940</v>
      </c>
      <c r="M17" s="158"/>
      <c r="N17" s="65"/>
      <c r="O17" s="65"/>
      <c r="P17" s="158"/>
      <c r="Q17" s="65"/>
      <c r="R17" s="65"/>
      <c r="S17" s="65"/>
      <c r="T17" s="65"/>
      <c r="U17" s="65"/>
      <c r="V17" s="65"/>
      <c r="W17" s="65"/>
    </row>
    <row r="18" ht="20.25" customHeight="1" spans="1:23">
      <c r="A18" s="158" t="str">
        <f t="shared" si="0"/>
        <v>       玉溪市教育体育局</v>
      </c>
      <c r="B18" s="158" t="s">
        <v>223</v>
      </c>
      <c r="C18" s="158" t="s">
        <v>224</v>
      </c>
      <c r="D18" s="158" t="s">
        <v>161</v>
      </c>
      <c r="E18" s="158" t="s">
        <v>222</v>
      </c>
      <c r="F18" s="158" t="s">
        <v>220</v>
      </c>
      <c r="G18" s="158" t="s">
        <v>221</v>
      </c>
      <c r="H18" s="161">
        <v>12156</v>
      </c>
      <c r="I18" s="65">
        <v>12156</v>
      </c>
      <c r="J18" s="65">
        <v>3039</v>
      </c>
      <c r="K18" s="158"/>
      <c r="L18" s="65">
        <v>9117</v>
      </c>
      <c r="M18" s="158"/>
      <c r="N18" s="65"/>
      <c r="O18" s="65"/>
      <c r="P18" s="158"/>
      <c r="Q18" s="65"/>
      <c r="R18" s="65"/>
      <c r="S18" s="65"/>
      <c r="T18" s="65"/>
      <c r="U18" s="65"/>
      <c r="V18" s="65"/>
      <c r="W18" s="65"/>
    </row>
    <row r="19" ht="20.25" customHeight="1" spans="1:23">
      <c r="A19" s="158" t="str">
        <f t="shared" si="0"/>
        <v>       玉溪市教育体育局</v>
      </c>
      <c r="B19" s="158" t="s">
        <v>228</v>
      </c>
      <c r="C19" s="158" t="s">
        <v>229</v>
      </c>
      <c r="D19" s="158" t="s">
        <v>109</v>
      </c>
      <c r="E19" s="158" t="s">
        <v>217</v>
      </c>
      <c r="F19" s="158" t="s">
        <v>230</v>
      </c>
      <c r="G19" s="158" t="s">
        <v>231</v>
      </c>
      <c r="H19" s="161">
        <v>825.62</v>
      </c>
      <c r="I19" s="65">
        <v>825.62</v>
      </c>
      <c r="J19" s="65">
        <v>206.41</v>
      </c>
      <c r="K19" s="158"/>
      <c r="L19" s="65">
        <v>619.21</v>
      </c>
      <c r="M19" s="158"/>
      <c r="N19" s="65"/>
      <c r="O19" s="65"/>
      <c r="P19" s="158"/>
      <c r="Q19" s="65"/>
      <c r="R19" s="65"/>
      <c r="S19" s="65"/>
      <c r="T19" s="65"/>
      <c r="U19" s="65"/>
      <c r="V19" s="65"/>
      <c r="W19" s="65"/>
    </row>
    <row r="20" ht="20.25" customHeight="1" spans="1:23">
      <c r="A20" s="158" t="str">
        <f t="shared" si="0"/>
        <v>       玉溪市教育体育局</v>
      </c>
      <c r="B20" s="158" t="s">
        <v>228</v>
      </c>
      <c r="C20" s="158" t="s">
        <v>229</v>
      </c>
      <c r="D20" s="158" t="s">
        <v>111</v>
      </c>
      <c r="E20" s="158" t="s">
        <v>225</v>
      </c>
      <c r="F20" s="158" t="s">
        <v>230</v>
      </c>
      <c r="G20" s="158" t="s">
        <v>231</v>
      </c>
      <c r="H20" s="161">
        <v>24223.84</v>
      </c>
      <c r="I20" s="65">
        <v>24223.84</v>
      </c>
      <c r="J20" s="65">
        <v>6055.96</v>
      </c>
      <c r="K20" s="158"/>
      <c r="L20" s="65">
        <v>18167.88</v>
      </c>
      <c r="M20" s="158"/>
      <c r="N20" s="65"/>
      <c r="O20" s="65"/>
      <c r="P20" s="158"/>
      <c r="Q20" s="65"/>
      <c r="R20" s="65"/>
      <c r="S20" s="65"/>
      <c r="T20" s="65"/>
      <c r="U20" s="65"/>
      <c r="V20" s="65"/>
      <c r="W20" s="65"/>
    </row>
    <row r="21" ht="20.25" customHeight="1" spans="1:23">
      <c r="A21" s="158" t="str">
        <f t="shared" si="0"/>
        <v>       玉溪市教育体育局</v>
      </c>
      <c r="B21" s="158" t="s">
        <v>228</v>
      </c>
      <c r="C21" s="158" t="s">
        <v>229</v>
      </c>
      <c r="D21" s="158" t="s">
        <v>139</v>
      </c>
      <c r="E21" s="158" t="s">
        <v>232</v>
      </c>
      <c r="F21" s="158" t="s">
        <v>233</v>
      </c>
      <c r="G21" s="158" t="s">
        <v>234</v>
      </c>
      <c r="H21" s="161">
        <v>1471336.96</v>
      </c>
      <c r="I21" s="65">
        <v>1471336.96</v>
      </c>
      <c r="J21" s="65">
        <v>367834.24</v>
      </c>
      <c r="K21" s="158"/>
      <c r="L21" s="65">
        <v>1103502.72</v>
      </c>
      <c r="M21" s="158"/>
      <c r="N21" s="65"/>
      <c r="O21" s="65"/>
      <c r="P21" s="158"/>
      <c r="Q21" s="65"/>
      <c r="R21" s="65"/>
      <c r="S21" s="65"/>
      <c r="T21" s="65"/>
      <c r="U21" s="65"/>
      <c r="V21" s="65"/>
      <c r="W21" s="65"/>
    </row>
    <row r="22" ht="20.25" customHeight="1" spans="1:23">
      <c r="A22" s="158" t="str">
        <f t="shared" si="0"/>
        <v>       玉溪市教育体育局</v>
      </c>
      <c r="B22" s="158" t="s">
        <v>228</v>
      </c>
      <c r="C22" s="158" t="s">
        <v>229</v>
      </c>
      <c r="D22" s="158" t="s">
        <v>148</v>
      </c>
      <c r="E22" s="158" t="s">
        <v>235</v>
      </c>
      <c r="F22" s="158" t="s">
        <v>236</v>
      </c>
      <c r="G22" s="158" t="s">
        <v>237</v>
      </c>
      <c r="H22" s="161">
        <v>486626.01</v>
      </c>
      <c r="I22" s="65">
        <v>486626.01</v>
      </c>
      <c r="J22" s="65">
        <v>121656.5</v>
      </c>
      <c r="K22" s="158"/>
      <c r="L22" s="65">
        <v>364969.51</v>
      </c>
      <c r="M22" s="158"/>
      <c r="N22" s="65"/>
      <c r="O22" s="65"/>
      <c r="P22" s="158"/>
      <c r="Q22" s="65"/>
      <c r="R22" s="65"/>
      <c r="S22" s="65"/>
      <c r="T22" s="65"/>
      <c r="U22" s="65"/>
      <c r="V22" s="65"/>
      <c r="W22" s="65"/>
    </row>
    <row r="23" ht="20.25" customHeight="1" spans="1:23">
      <c r="A23" s="158" t="str">
        <f t="shared" si="0"/>
        <v>       玉溪市教育体育局</v>
      </c>
      <c r="B23" s="158" t="s">
        <v>228</v>
      </c>
      <c r="C23" s="158" t="s">
        <v>229</v>
      </c>
      <c r="D23" s="158" t="s">
        <v>148</v>
      </c>
      <c r="E23" s="158" t="s">
        <v>235</v>
      </c>
      <c r="F23" s="158" t="s">
        <v>238</v>
      </c>
      <c r="G23" s="158" t="s">
        <v>239</v>
      </c>
      <c r="H23" s="161">
        <v>55000</v>
      </c>
      <c r="I23" s="65">
        <v>55000</v>
      </c>
      <c r="J23" s="65">
        <v>55000</v>
      </c>
      <c r="K23" s="158"/>
      <c r="L23" s="65"/>
      <c r="M23" s="158"/>
      <c r="N23" s="65"/>
      <c r="O23" s="65"/>
      <c r="P23" s="158"/>
      <c r="Q23" s="65"/>
      <c r="R23" s="65"/>
      <c r="S23" s="65"/>
      <c r="T23" s="65"/>
      <c r="U23" s="65"/>
      <c r="V23" s="65"/>
      <c r="W23" s="65"/>
    </row>
    <row r="24" ht="20.25" customHeight="1" spans="1:23">
      <c r="A24" s="158" t="str">
        <f t="shared" si="0"/>
        <v>       玉溪市教育体育局</v>
      </c>
      <c r="B24" s="158" t="s">
        <v>228</v>
      </c>
      <c r="C24" s="158" t="s">
        <v>229</v>
      </c>
      <c r="D24" s="158" t="s">
        <v>149</v>
      </c>
      <c r="E24" s="158" t="s">
        <v>240</v>
      </c>
      <c r="F24" s="158" t="s">
        <v>236</v>
      </c>
      <c r="G24" s="158" t="s">
        <v>237</v>
      </c>
      <c r="H24" s="161">
        <v>276630.04</v>
      </c>
      <c r="I24" s="65">
        <v>276630.04</v>
      </c>
      <c r="J24" s="65">
        <v>69157.51</v>
      </c>
      <c r="K24" s="158"/>
      <c r="L24" s="65">
        <v>207472.53</v>
      </c>
      <c r="M24" s="158"/>
      <c r="N24" s="65"/>
      <c r="O24" s="65"/>
      <c r="P24" s="158"/>
      <c r="Q24" s="65"/>
      <c r="R24" s="65"/>
      <c r="S24" s="65"/>
      <c r="T24" s="65"/>
      <c r="U24" s="65"/>
      <c r="V24" s="65"/>
      <c r="W24" s="65"/>
    </row>
    <row r="25" ht="20.25" customHeight="1" spans="1:23">
      <c r="A25" s="158" t="str">
        <f t="shared" si="0"/>
        <v>       玉溪市教育体育局</v>
      </c>
      <c r="B25" s="158" t="s">
        <v>228</v>
      </c>
      <c r="C25" s="158" t="s">
        <v>229</v>
      </c>
      <c r="D25" s="158" t="s">
        <v>150</v>
      </c>
      <c r="E25" s="158" t="s">
        <v>241</v>
      </c>
      <c r="F25" s="158" t="s">
        <v>242</v>
      </c>
      <c r="G25" s="158" t="s">
        <v>243</v>
      </c>
      <c r="H25" s="161">
        <v>647100.2</v>
      </c>
      <c r="I25" s="65">
        <v>647100.2</v>
      </c>
      <c r="J25" s="65">
        <v>161775.05</v>
      </c>
      <c r="K25" s="158"/>
      <c r="L25" s="65">
        <v>485325.15</v>
      </c>
      <c r="M25" s="158"/>
      <c r="N25" s="65"/>
      <c r="O25" s="65"/>
      <c r="P25" s="158"/>
      <c r="Q25" s="65"/>
      <c r="R25" s="65"/>
      <c r="S25" s="65"/>
      <c r="T25" s="65"/>
      <c r="U25" s="65"/>
      <c r="V25" s="65"/>
      <c r="W25" s="65"/>
    </row>
    <row r="26" ht="20.25" customHeight="1" spans="1:23">
      <c r="A26" s="158" t="str">
        <f t="shared" si="0"/>
        <v>       玉溪市教育体育局</v>
      </c>
      <c r="B26" s="158" t="s">
        <v>228</v>
      </c>
      <c r="C26" s="158" t="s">
        <v>229</v>
      </c>
      <c r="D26" s="158" t="s">
        <v>151</v>
      </c>
      <c r="E26" s="158" t="s">
        <v>244</v>
      </c>
      <c r="F26" s="158" t="s">
        <v>230</v>
      </c>
      <c r="G26" s="158" t="s">
        <v>231</v>
      </c>
      <c r="H26" s="161">
        <v>88919.01</v>
      </c>
      <c r="I26" s="65">
        <v>88919.01</v>
      </c>
      <c r="J26" s="65">
        <v>60641.75</v>
      </c>
      <c r="K26" s="158"/>
      <c r="L26" s="65">
        <v>28277.26</v>
      </c>
      <c r="M26" s="158"/>
      <c r="N26" s="65"/>
      <c r="O26" s="65"/>
      <c r="P26" s="158"/>
      <c r="Q26" s="65"/>
      <c r="R26" s="65"/>
      <c r="S26" s="65"/>
      <c r="T26" s="65"/>
      <c r="U26" s="65"/>
      <c r="V26" s="65"/>
      <c r="W26" s="65"/>
    </row>
    <row r="27" ht="20.25" customHeight="1" spans="1:23">
      <c r="A27" s="158" t="str">
        <f t="shared" si="0"/>
        <v>       玉溪市教育体育局</v>
      </c>
      <c r="B27" s="158" t="s">
        <v>245</v>
      </c>
      <c r="C27" s="158" t="s">
        <v>246</v>
      </c>
      <c r="D27" s="158" t="s">
        <v>160</v>
      </c>
      <c r="E27" s="158" t="s">
        <v>246</v>
      </c>
      <c r="F27" s="158" t="s">
        <v>247</v>
      </c>
      <c r="G27" s="158" t="s">
        <v>246</v>
      </c>
      <c r="H27" s="161">
        <v>1168668</v>
      </c>
      <c r="I27" s="65">
        <v>1168668</v>
      </c>
      <c r="J27" s="65">
        <v>292167</v>
      </c>
      <c r="K27" s="158"/>
      <c r="L27" s="65">
        <v>876501</v>
      </c>
      <c r="M27" s="158"/>
      <c r="N27" s="65"/>
      <c r="O27" s="65"/>
      <c r="P27" s="158"/>
      <c r="Q27" s="65"/>
      <c r="R27" s="65"/>
      <c r="S27" s="65"/>
      <c r="T27" s="65"/>
      <c r="U27" s="65"/>
      <c r="V27" s="65"/>
      <c r="W27" s="65"/>
    </row>
    <row r="28" ht="20.25" customHeight="1" spans="1:23">
      <c r="A28" s="158" t="str">
        <f t="shared" si="0"/>
        <v>       玉溪市教育体育局</v>
      </c>
      <c r="B28" s="158" t="s">
        <v>248</v>
      </c>
      <c r="C28" s="158" t="s">
        <v>249</v>
      </c>
      <c r="D28" s="158" t="s">
        <v>137</v>
      </c>
      <c r="E28" s="158" t="s">
        <v>250</v>
      </c>
      <c r="F28" s="158" t="s">
        <v>251</v>
      </c>
      <c r="G28" s="158" t="s">
        <v>252</v>
      </c>
      <c r="H28" s="161">
        <v>152424</v>
      </c>
      <c r="I28" s="65">
        <v>152424</v>
      </c>
      <c r="J28" s="65"/>
      <c r="K28" s="158"/>
      <c r="L28" s="65">
        <v>152424</v>
      </c>
      <c r="M28" s="158"/>
      <c r="N28" s="65"/>
      <c r="O28" s="65"/>
      <c r="P28" s="158"/>
      <c r="Q28" s="65"/>
      <c r="R28" s="65"/>
      <c r="S28" s="65"/>
      <c r="T28" s="65"/>
      <c r="U28" s="65"/>
      <c r="V28" s="65"/>
      <c r="W28" s="65"/>
    </row>
    <row r="29" ht="20.25" customHeight="1" spans="1:23">
      <c r="A29" s="158" t="str">
        <f t="shared" si="0"/>
        <v>       玉溪市教育体育局</v>
      </c>
      <c r="B29" s="158" t="s">
        <v>248</v>
      </c>
      <c r="C29" s="158" t="s">
        <v>249</v>
      </c>
      <c r="D29" s="158" t="s">
        <v>137</v>
      </c>
      <c r="E29" s="158" t="s">
        <v>250</v>
      </c>
      <c r="F29" s="158" t="s">
        <v>253</v>
      </c>
      <c r="G29" s="158" t="s">
        <v>254</v>
      </c>
      <c r="H29" s="161">
        <v>1668000</v>
      </c>
      <c r="I29" s="65">
        <v>1668000</v>
      </c>
      <c r="J29" s="65">
        <v>333600</v>
      </c>
      <c r="K29" s="158"/>
      <c r="L29" s="65">
        <v>1334400</v>
      </c>
      <c r="M29" s="158"/>
      <c r="N29" s="65"/>
      <c r="O29" s="65"/>
      <c r="P29" s="158"/>
      <c r="Q29" s="65"/>
      <c r="R29" s="65"/>
      <c r="S29" s="65"/>
      <c r="T29" s="65"/>
      <c r="U29" s="65"/>
      <c r="V29" s="65"/>
      <c r="W29" s="65"/>
    </row>
    <row r="30" ht="20.25" customHeight="1" spans="1:23">
      <c r="A30" s="158" t="str">
        <f t="shared" si="0"/>
        <v>       玉溪市教育体育局</v>
      </c>
      <c r="B30" s="158" t="s">
        <v>248</v>
      </c>
      <c r="C30" s="158" t="s">
        <v>249</v>
      </c>
      <c r="D30" s="158" t="s">
        <v>138</v>
      </c>
      <c r="E30" s="158" t="s">
        <v>255</v>
      </c>
      <c r="F30" s="158" t="s">
        <v>253</v>
      </c>
      <c r="G30" s="158" t="s">
        <v>254</v>
      </c>
      <c r="H30" s="161">
        <v>343200</v>
      </c>
      <c r="I30" s="65">
        <v>343200</v>
      </c>
      <c r="J30" s="65">
        <v>68640</v>
      </c>
      <c r="K30" s="158"/>
      <c r="L30" s="65">
        <v>274560</v>
      </c>
      <c r="M30" s="158"/>
      <c r="N30" s="65"/>
      <c r="O30" s="65"/>
      <c r="P30" s="158"/>
      <c r="Q30" s="65"/>
      <c r="R30" s="65"/>
      <c r="S30" s="65"/>
      <c r="T30" s="65"/>
      <c r="U30" s="65"/>
      <c r="V30" s="65"/>
      <c r="W30" s="65"/>
    </row>
    <row r="31" ht="20.25" customHeight="1" spans="1:23">
      <c r="A31" s="158" t="str">
        <f t="shared" si="0"/>
        <v>       玉溪市教育体育局</v>
      </c>
      <c r="B31" s="158" t="s">
        <v>256</v>
      </c>
      <c r="C31" s="158" t="s">
        <v>257</v>
      </c>
      <c r="D31" s="158" t="s">
        <v>109</v>
      </c>
      <c r="E31" s="158" t="s">
        <v>217</v>
      </c>
      <c r="F31" s="158" t="s">
        <v>258</v>
      </c>
      <c r="G31" s="158" t="s">
        <v>259</v>
      </c>
      <c r="H31" s="161">
        <v>1007512</v>
      </c>
      <c r="I31" s="65">
        <v>1007512</v>
      </c>
      <c r="J31" s="65">
        <v>251878</v>
      </c>
      <c r="K31" s="158"/>
      <c r="L31" s="65">
        <v>755634</v>
      </c>
      <c r="M31" s="158"/>
      <c r="N31" s="65"/>
      <c r="O31" s="65"/>
      <c r="P31" s="158"/>
      <c r="Q31" s="65"/>
      <c r="R31" s="65"/>
      <c r="S31" s="65"/>
      <c r="T31" s="65"/>
      <c r="U31" s="65"/>
      <c r="V31" s="65"/>
      <c r="W31" s="65"/>
    </row>
    <row r="32" ht="20.25" customHeight="1" spans="1:23">
      <c r="A32" s="158" t="str">
        <f t="shared" si="0"/>
        <v>       玉溪市教育体育局</v>
      </c>
      <c r="B32" s="158" t="s">
        <v>256</v>
      </c>
      <c r="C32" s="158" t="s">
        <v>257</v>
      </c>
      <c r="D32" s="158" t="s">
        <v>130</v>
      </c>
      <c r="E32" s="158" t="s">
        <v>217</v>
      </c>
      <c r="F32" s="158" t="s">
        <v>258</v>
      </c>
      <c r="G32" s="158" t="s">
        <v>259</v>
      </c>
      <c r="H32" s="161">
        <v>409320</v>
      </c>
      <c r="I32" s="65">
        <v>409320</v>
      </c>
      <c r="J32" s="65">
        <v>102330</v>
      </c>
      <c r="K32" s="158"/>
      <c r="L32" s="65">
        <v>306990</v>
      </c>
      <c r="M32" s="158"/>
      <c r="N32" s="65"/>
      <c r="O32" s="65"/>
      <c r="P32" s="158"/>
      <c r="Q32" s="65"/>
      <c r="R32" s="65"/>
      <c r="S32" s="65"/>
      <c r="T32" s="65"/>
      <c r="U32" s="65"/>
      <c r="V32" s="65"/>
      <c r="W32" s="65"/>
    </row>
    <row r="33" ht="20.25" customHeight="1" spans="1:23">
      <c r="A33" s="158" t="str">
        <f t="shared" si="0"/>
        <v>       玉溪市教育体育局</v>
      </c>
      <c r="B33" s="158" t="s">
        <v>260</v>
      </c>
      <c r="C33" s="158" t="s">
        <v>261</v>
      </c>
      <c r="D33" s="158" t="s">
        <v>109</v>
      </c>
      <c r="E33" s="158" t="s">
        <v>217</v>
      </c>
      <c r="F33" s="158" t="s">
        <v>262</v>
      </c>
      <c r="G33" s="158" t="s">
        <v>263</v>
      </c>
      <c r="H33" s="161">
        <v>52000</v>
      </c>
      <c r="I33" s="65">
        <v>52000</v>
      </c>
      <c r="J33" s="65"/>
      <c r="K33" s="158"/>
      <c r="L33" s="65">
        <v>52000</v>
      </c>
      <c r="M33" s="158"/>
      <c r="N33" s="65"/>
      <c r="O33" s="65"/>
      <c r="P33" s="158"/>
      <c r="Q33" s="65"/>
      <c r="R33" s="65"/>
      <c r="S33" s="65"/>
      <c r="T33" s="65"/>
      <c r="U33" s="65"/>
      <c r="V33" s="65"/>
      <c r="W33" s="65"/>
    </row>
    <row r="34" ht="20.25" customHeight="1" spans="1:23">
      <c r="A34" s="158" t="str">
        <f t="shared" si="0"/>
        <v>       玉溪市教育体育局</v>
      </c>
      <c r="B34" s="158" t="s">
        <v>264</v>
      </c>
      <c r="C34" s="158" t="s">
        <v>265</v>
      </c>
      <c r="D34" s="158" t="s">
        <v>109</v>
      </c>
      <c r="E34" s="158" t="s">
        <v>217</v>
      </c>
      <c r="F34" s="158" t="s">
        <v>266</v>
      </c>
      <c r="G34" s="158" t="s">
        <v>267</v>
      </c>
      <c r="H34" s="161">
        <v>303000</v>
      </c>
      <c r="I34" s="65">
        <v>303000</v>
      </c>
      <c r="J34" s="65">
        <v>75750</v>
      </c>
      <c r="K34" s="158"/>
      <c r="L34" s="65">
        <v>227250</v>
      </c>
      <c r="M34" s="158"/>
      <c r="N34" s="65"/>
      <c r="O34" s="65"/>
      <c r="P34" s="158"/>
      <c r="Q34" s="65"/>
      <c r="R34" s="65"/>
      <c r="S34" s="65"/>
      <c r="T34" s="65"/>
      <c r="U34" s="65"/>
      <c r="V34" s="65"/>
      <c r="W34" s="65"/>
    </row>
    <row r="35" ht="20.25" customHeight="1" spans="1:23">
      <c r="A35" s="158" t="str">
        <f t="shared" si="0"/>
        <v>       玉溪市教育体育局</v>
      </c>
      <c r="B35" s="158" t="s">
        <v>264</v>
      </c>
      <c r="C35" s="158" t="s">
        <v>265</v>
      </c>
      <c r="D35" s="158" t="s">
        <v>130</v>
      </c>
      <c r="E35" s="158" t="s">
        <v>217</v>
      </c>
      <c r="F35" s="158" t="s">
        <v>266</v>
      </c>
      <c r="G35" s="158" t="s">
        <v>267</v>
      </c>
      <c r="H35" s="161">
        <v>118800</v>
      </c>
      <c r="I35" s="65">
        <v>118800</v>
      </c>
      <c r="J35" s="65">
        <v>29700</v>
      </c>
      <c r="K35" s="158"/>
      <c r="L35" s="65">
        <v>89100</v>
      </c>
      <c r="M35" s="158"/>
      <c r="N35" s="65"/>
      <c r="O35" s="65"/>
      <c r="P35" s="158"/>
      <c r="Q35" s="65"/>
      <c r="R35" s="65"/>
      <c r="S35" s="65"/>
      <c r="T35" s="65"/>
      <c r="U35" s="65"/>
      <c r="V35" s="65"/>
      <c r="W35" s="65"/>
    </row>
    <row r="36" ht="20.25" customHeight="1" spans="1:23">
      <c r="A36" s="158" t="str">
        <f t="shared" si="0"/>
        <v>       玉溪市教育体育局</v>
      </c>
      <c r="B36" s="158" t="s">
        <v>268</v>
      </c>
      <c r="C36" s="158" t="s">
        <v>269</v>
      </c>
      <c r="D36" s="158" t="s">
        <v>109</v>
      </c>
      <c r="E36" s="158" t="s">
        <v>217</v>
      </c>
      <c r="F36" s="158" t="s">
        <v>270</v>
      </c>
      <c r="G36" s="158" t="s">
        <v>269</v>
      </c>
      <c r="H36" s="161">
        <v>67135.2</v>
      </c>
      <c r="I36" s="65">
        <v>67135.2</v>
      </c>
      <c r="J36" s="65"/>
      <c r="K36" s="158"/>
      <c r="L36" s="65">
        <v>67135.2</v>
      </c>
      <c r="M36" s="158"/>
      <c r="N36" s="65"/>
      <c r="O36" s="65"/>
      <c r="P36" s="158"/>
      <c r="Q36" s="65"/>
      <c r="R36" s="65"/>
      <c r="S36" s="65"/>
      <c r="T36" s="65"/>
      <c r="U36" s="65"/>
      <c r="V36" s="65"/>
      <c r="W36" s="65"/>
    </row>
    <row r="37" ht="20.25" customHeight="1" spans="1:23">
      <c r="A37" s="158" t="str">
        <f t="shared" si="0"/>
        <v>       玉溪市教育体育局</v>
      </c>
      <c r="B37" s="158" t="s">
        <v>268</v>
      </c>
      <c r="C37" s="158" t="s">
        <v>269</v>
      </c>
      <c r="D37" s="158" t="s">
        <v>111</v>
      </c>
      <c r="E37" s="158" t="s">
        <v>225</v>
      </c>
      <c r="F37" s="158" t="s">
        <v>270</v>
      </c>
      <c r="G37" s="158" t="s">
        <v>269</v>
      </c>
      <c r="H37" s="161">
        <v>54905.28</v>
      </c>
      <c r="I37" s="65">
        <v>54905.28</v>
      </c>
      <c r="J37" s="65"/>
      <c r="K37" s="158"/>
      <c r="L37" s="65">
        <v>54905.28</v>
      </c>
      <c r="M37" s="158"/>
      <c r="N37" s="65"/>
      <c r="O37" s="65"/>
      <c r="P37" s="158"/>
      <c r="Q37" s="65"/>
      <c r="R37" s="65"/>
      <c r="S37" s="65"/>
      <c r="T37" s="65"/>
      <c r="U37" s="65"/>
      <c r="V37" s="65"/>
      <c r="W37" s="65"/>
    </row>
    <row r="38" ht="20.25" customHeight="1" spans="1:23">
      <c r="A38" s="158" t="str">
        <f t="shared" si="0"/>
        <v>       玉溪市教育体育局</v>
      </c>
      <c r="B38" s="158" t="s">
        <v>268</v>
      </c>
      <c r="C38" s="158" t="s">
        <v>269</v>
      </c>
      <c r="D38" s="158" t="s">
        <v>130</v>
      </c>
      <c r="E38" s="158" t="s">
        <v>217</v>
      </c>
      <c r="F38" s="158" t="s">
        <v>270</v>
      </c>
      <c r="G38" s="158" t="s">
        <v>269</v>
      </c>
      <c r="H38" s="161">
        <v>28630.32</v>
      </c>
      <c r="I38" s="65">
        <v>28630.32</v>
      </c>
      <c r="J38" s="65"/>
      <c r="K38" s="158"/>
      <c r="L38" s="65">
        <v>28630.32</v>
      </c>
      <c r="M38" s="158"/>
      <c r="N38" s="65"/>
      <c r="O38" s="65"/>
      <c r="P38" s="158"/>
      <c r="Q38" s="65"/>
      <c r="R38" s="65"/>
      <c r="S38" s="65"/>
      <c r="T38" s="65"/>
      <c r="U38" s="65"/>
      <c r="V38" s="65"/>
      <c r="W38" s="65"/>
    </row>
    <row r="39" ht="20.25" customHeight="1" spans="1:23">
      <c r="A39" s="158" t="str">
        <f t="shared" si="0"/>
        <v>       玉溪市教育体育局</v>
      </c>
      <c r="B39" s="158" t="s">
        <v>271</v>
      </c>
      <c r="C39" s="158" t="s">
        <v>272</v>
      </c>
      <c r="D39" s="158" t="s">
        <v>109</v>
      </c>
      <c r="E39" s="158" t="s">
        <v>217</v>
      </c>
      <c r="F39" s="158" t="s">
        <v>273</v>
      </c>
      <c r="G39" s="158" t="s">
        <v>274</v>
      </c>
      <c r="H39" s="161">
        <v>88360</v>
      </c>
      <c r="I39" s="65">
        <v>88360</v>
      </c>
      <c r="J39" s="65"/>
      <c r="K39" s="158"/>
      <c r="L39" s="65">
        <v>88360</v>
      </c>
      <c r="M39" s="158"/>
      <c r="N39" s="65"/>
      <c r="O39" s="65"/>
      <c r="P39" s="158"/>
      <c r="Q39" s="65"/>
      <c r="R39" s="65"/>
      <c r="S39" s="65"/>
      <c r="T39" s="65"/>
      <c r="U39" s="65"/>
      <c r="V39" s="65"/>
      <c r="W39" s="65"/>
    </row>
    <row r="40" ht="20.25" customHeight="1" spans="1:23">
      <c r="A40" s="158" t="str">
        <f t="shared" si="0"/>
        <v>       玉溪市教育体育局</v>
      </c>
      <c r="B40" s="158" t="s">
        <v>271</v>
      </c>
      <c r="C40" s="158" t="s">
        <v>272</v>
      </c>
      <c r="D40" s="158" t="s">
        <v>109</v>
      </c>
      <c r="E40" s="158" t="s">
        <v>217</v>
      </c>
      <c r="F40" s="158" t="s">
        <v>275</v>
      </c>
      <c r="G40" s="158" t="s">
        <v>276</v>
      </c>
      <c r="H40" s="161">
        <v>61200</v>
      </c>
      <c r="I40" s="65">
        <v>61200</v>
      </c>
      <c r="J40" s="65"/>
      <c r="K40" s="158"/>
      <c r="L40" s="65">
        <v>61200</v>
      </c>
      <c r="M40" s="158"/>
      <c r="N40" s="65"/>
      <c r="O40" s="65"/>
      <c r="P40" s="158"/>
      <c r="Q40" s="65"/>
      <c r="R40" s="65"/>
      <c r="S40" s="65"/>
      <c r="T40" s="65"/>
      <c r="U40" s="65"/>
      <c r="V40" s="65"/>
      <c r="W40" s="65"/>
    </row>
    <row r="41" ht="20.25" customHeight="1" spans="1:23">
      <c r="A41" s="158" t="str">
        <f t="shared" si="0"/>
        <v>       玉溪市教育体育局</v>
      </c>
      <c r="B41" s="158" t="s">
        <v>271</v>
      </c>
      <c r="C41" s="158" t="s">
        <v>272</v>
      </c>
      <c r="D41" s="158" t="s">
        <v>109</v>
      </c>
      <c r="E41" s="158" t="s">
        <v>217</v>
      </c>
      <c r="F41" s="158" t="s">
        <v>277</v>
      </c>
      <c r="G41" s="158" t="s">
        <v>278</v>
      </c>
      <c r="H41" s="161">
        <v>29240</v>
      </c>
      <c r="I41" s="65">
        <v>29240</v>
      </c>
      <c r="J41" s="65"/>
      <c r="K41" s="158"/>
      <c r="L41" s="65">
        <v>29240</v>
      </c>
      <c r="M41" s="158"/>
      <c r="N41" s="65"/>
      <c r="O41" s="65"/>
      <c r="P41" s="158"/>
      <c r="Q41" s="65"/>
      <c r="R41" s="65"/>
      <c r="S41" s="65"/>
      <c r="T41" s="65"/>
      <c r="U41" s="65"/>
      <c r="V41" s="65"/>
      <c r="W41" s="65"/>
    </row>
    <row r="42" ht="20.25" customHeight="1" spans="1:23">
      <c r="A42" s="158" t="str">
        <f t="shared" si="0"/>
        <v>       玉溪市教育体育局</v>
      </c>
      <c r="B42" s="158" t="s">
        <v>271</v>
      </c>
      <c r="C42" s="158" t="s">
        <v>272</v>
      </c>
      <c r="D42" s="158" t="s">
        <v>109</v>
      </c>
      <c r="E42" s="158" t="s">
        <v>217</v>
      </c>
      <c r="F42" s="158" t="s">
        <v>279</v>
      </c>
      <c r="G42" s="158" t="s">
        <v>280</v>
      </c>
      <c r="H42" s="161">
        <v>25000</v>
      </c>
      <c r="I42" s="65">
        <v>25000</v>
      </c>
      <c r="J42" s="65"/>
      <c r="K42" s="158"/>
      <c r="L42" s="65">
        <v>25000</v>
      </c>
      <c r="M42" s="158"/>
      <c r="N42" s="65"/>
      <c r="O42" s="65"/>
      <c r="P42" s="158"/>
      <c r="Q42" s="65"/>
      <c r="R42" s="65"/>
      <c r="S42" s="65"/>
      <c r="T42" s="65"/>
      <c r="U42" s="65"/>
      <c r="V42" s="65"/>
      <c r="W42" s="65"/>
    </row>
    <row r="43" ht="20.25" customHeight="1" spans="1:23">
      <c r="A43" s="158" t="str">
        <f t="shared" si="0"/>
        <v>       玉溪市教育体育局</v>
      </c>
      <c r="B43" s="158" t="s">
        <v>271</v>
      </c>
      <c r="C43" s="158" t="s">
        <v>272</v>
      </c>
      <c r="D43" s="158" t="s">
        <v>109</v>
      </c>
      <c r="E43" s="158" t="s">
        <v>217</v>
      </c>
      <c r="F43" s="158" t="s">
        <v>281</v>
      </c>
      <c r="G43" s="158" t="s">
        <v>282</v>
      </c>
      <c r="H43" s="161">
        <v>25000</v>
      </c>
      <c r="I43" s="65">
        <v>25000</v>
      </c>
      <c r="J43" s="65"/>
      <c r="K43" s="158"/>
      <c r="L43" s="65">
        <v>25000</v>
      </c>
      <c r="M43" s="158"/>
      <c r="N43" s="65"/>
      <c r="O43" s="65"/>
      <c r="P43" s="158"/>
      <c r="Q43" s="65"/>
      <c r="R43" s="65"/>
      <c r="S43" s="65"/>
      <c r="T43" s="65"/>
      <c r="U43" s="65"/>
      <c r="V43" s="65"/>
      <c r="W43" s="65"/>
    </row>
    <row r="44" ht="20.25" customHeight="1" spans="1:23">
      <c r="A44" s="158" t="str">
        <f t="shared" si="0"/>
        <v>       玉溪市教育体育局</v>
      </c>
      <c r="B44" s="158" t="s">
        <v>271</v>
      </c>
      <c r="C44" s="158" t="s">
        <v>272</v>
      </c>
      <c r="D44" s="158" t="s">
        <v>109</v>
      </c>
      <c r="E44" s="158" t="s">
        <v>217</v>
      </c>
      <c r="F44" s="158" t="s">
        <v>266</v>
      </c>
      <c r="G44" s="158" t="s">
        <v>267</v>
      </c>
      <c r="H44" s="161">
        <v>30300</v>
      </c>
      <c r="I44" s="65">
        <v>30300</v>
      </c>
      <c r="J44" s="65"/>
      <c r="K44" s="158"/>
      <c r="L44" s="65">
        <v>30300</v>
      </c>
      <c r="M44" s="158"/>
      <c r="N44" s="65"/>
      <c r="O44" s="65"/>
      <c r="P44" s="158"/>
      <c r="Q44" s="65"/>
      <c r="R44" s="65"/>
      <c r="S44" s="65"/>
      <c r="T44" s="65"/>
      <c r="U44" s="65"/>
      <c r="V44" s="65"/>
      <c r="W44" s="65"/>
    </row>
    <row r="45" ht="20.25" customHeight="1" spans="1:23">
      <c r="A45" s="158" t="str">
        <f t="shared" si="0"/>
        <v>       玉溪市教育体育局</v>
      </c>
      <c r="B45" s="158" t="s">
        <v>271</v>
      </c>
      <c r="C45" s="158" t="s">
        <v>272</v>
      </c>
      <c r="D45" s="158" t="s">
        <v>109</v>
      </c>
      <c r="E45" s="158" t="s">
        <v>217</v>
      </c>
      <c r="F45" s="158" t="s">
        <v>283</v>
      </c>
      <c r="G45" s="158" t="s">
        <v>284</v>
      </c>
      <c r="H45" s="161">
        <v>139000</v>
      </c>
      <c r="I45" s="65">
        <v>139000</v>
      </c>
      <c r="J45" s="65"/>
      <c r="K45" s="158"/>
      <c r="L45" s="65">
        <v>139000</v>
      </c>
      <c r="M45" s="158"/>
      <c r="N45" s="65"/>
      <c r="O45" s="65"/>
      <c r="P45" s="158"/>
      <c r="Q45" s="65"/>
      <c r="R45" s="65"/>
      <c r="S45" s="65"/>
      <c r="T45" s="65"/>
      <c r="U45" s="65"/>
      <c r="V45" s="65"/>
      <c r="W45" s="65"/>
    </row>
    <row r="46" ht="20.25" customHeight="1" spans="1:23">
      <c r="A46" s="158" t="str">
        <f t="shared" si="0"/>
        <v>       玉溪市教育体育局</v>
      </c>
      <c r="B46" s="158" t="s">
        <v>271</v>
      </c>
      <c r="C46" s="158" t="s">
        <v>272</v>
      </c>
      <c r="D46" s="158" t="s">
        <v>111</v>
      </c>
      <c r="E46" s="158" t="s">
        <v>225</v>
      </c>
      <c r="F46" s="158" t="s">
        <v>273</v>
      </c>
      <c r="G46" s="158" t="s">
        <v>274</v>
      </c>
      <c r="H46" s="161">
        <v>50000</v>
      </c>
      <c r="I46" s="65">
        <v>50000</v>
      </c>
      <c r="J46" s="65"/>
      <c r="K46" s="158"/>
      <c r="L46" s="65">
        <v>50000</v>
      </c>
      <c r="M46" s="158"/>
      <c r="N46" s="65"/>
      <c r="O46" s="65"/>
      <c r="P46" s="158"/>
      <c r="Q46" s="65"/>
      <c r="R46" s="65"/>
      <c r="S46" s="65"/>
      <c r="T46" s="65"/>
      <c r="U46" s="65"/>
      <c r="V46" s="65"/>
      <c r="W46" s="65"/>
    </row>
    <row r="47" ht="20.25" customHeight="1" spans="1:23">
      <c r="A47" s="158" t="str">
        <f t="shared" si="0"/>
        <v>       玉溪市教育体育局</v>
      </c>
      <c r="B47" s="158" t="s">
        <v>271</v>
      </c>
      <c r="C47" s="158" t="s">
        <v>272</v>
      </c>
      <c r="D47" s="158" t="s">
        <v>111</v>
      </c>
      <c r="E47" s="158" t="s">
        <v>225</v>
      </c>
      <c r="F47" s="158" t="s">
        <v>275</v>
      </c>
      <c r="G47" s="158" t="s">
        <v>276</v>
      </c>
      <c r="H47" s="161">
        <v>103000</v>
      </c>
      <c r="I47" s="65">
        <v>103000</v>
      </c>
      <c r="J47" s="65"/>
      <c r="K47" s="158"/>
      <c r="L47" s="65">
        <v>103000</v>
      </c>
      <c r="M47" s="158"/>
      <c r="N47" s="65"/>
      <c r="O47" s="65"/>
      <c r="P47" s="158"/>
      <c r="Q47" s="65"/>
      <c r="R47" s="65"/>
      <c r="S47" s="65"/>
      <c r="T47" s="65"/>
      <c r="U47" s="65"/>
      <c r="V47" s="65"/>
      <c r="W47" s="65"/>
    </row>
    <row r="48" ht="20.25" customHeight="1" spans="1:23">
      <c r="A48" s="158" t="str">
        <f t="shared" si="0"/>
        <v>       玉溪市教育体育局</v>
      </c>
      <c r="B48" s="158" t="s">
        <v>271</v>
      </c>
      <c r="C48" s="158" t="s">
        <v>272</v>
      </c>
      <c r="D48" s="158" t="s">
        <v>111</v>
      </c>
      <c r="E48" s="158" t="s">
        <v>225</v>
      </c>
      <c r="F48" s="158" t="s">
        <v>277</v>
      </c>
      <c r="G48" s="158" t="s">
        <v>278</v>
      </c>
      <c r="H48" s="161">
        <v>60000</v>
      </c>
      <c r="I48" s="65">
        <v>60000</v>
      </c>
      <c r="J48" s="65"/>
      <c r="K48" s="158"/>
      <c r="L48" s="65">
        <v>60000</v>
      </c>
      <c r="M48" s="158"/>
      <c r="N48" s="65"/>
      <c r="O48" s="65"/>
      <c r="P48" s="158"/>
      <c r="Q48" s="65"/>
      <c r="R48" s="65"/>
      <c r="S48" s="65"/>
      <c r="T48" s="65"/>
      <c r="U48" s="65"/>
      <c r="V48" s="65"/>
      <c r="W48" s="65"/>
    </row>
    <row r="49" ht="20.25" customHeight="1" spans="1:23">
      <c r="A49" s="158" t="str">
        <f t="shared" si="0"/>
        <v>       玉溪市教育体育局</v>
      </c>
      <c r="B49" s="158" t="s">
        <v>271</v>
      </c>
      <c r="C49" s="158" t="s">
        <v>272</v>
      </c>
      <c r="D49" s="158" t="s">
        <v>111</v>
      </c>
      <c r="E49" s="158" t="s">
        <v>225</v>
      </c>
      <c r="F49" s="158" t="s">
        <v>279</v>
      </c>
      <c r="G49" s="158" t="s">
        <v>280</v>
      </c>
      <c r="H49" s="161">
        <v>24500</v>
      </c>
      <c r="I49" s="65">
        <v>24500</v>
      </c>
      <c r="J49" s="65"/>
      <c r="K49" s="158"/>
      <c r="L49" s="65">
        <v>24500</v>
      </c>
      <c r="M49" s="158"/>
      <c r="N49" s="65"/>
      <c r="O49" s="65"/>
      <c r="P49" s="158"/>
      <c r="Q49" s="65"/>
      <c r="R49" s="65"/>
      <c r="S49" s="65"/>
      <c r="T49" s="65"/>
      <c r="U49" s="65"/>
      <c r="V49" s="65"/>
      <c r="W49" s="65"/>
    </row>
    <row r="50" ht="20.25" customHeight="1" spans="1:23">
      <c r="A50" s="158" t="str">
        <f t="shared" si="0"/>
        <v>       玉溪市教育体育局</v>
      </c>
      <c r="B50" s="158" t="s">
        <v>271</v>
      </c>
      <c r="C50" s="158" t="s">
        <v>272</v>
      </c>
      <c r="D50" s="158" t="s">
        <v>111</v>
      </c>
      <c r="E50" s="158" t="s">
        <v>225</v>
      </c>
      <c r="F50" s="158" t="s">
        <v>281</v>
      </c>
      <c r="G50" s="158" t="s">
        <v>282</v>
      </c>
      <c r="H50" s="161">
        <v>25000</v>
      </c>
      <c r="I50" s="65">
        <v>25000</v>
      </c>
      <c r="J50" s="65"/>
      <c r="K50" s="158"/>
      <c r="L50" s="65">
        <v>25000</v>
      </c>
      <c r="M50" s="158"/>
      <c r="N50" s="65"/>
      <c r="O50" s="65"/>
      <c r="P50" s="158"/>
      <c r="Q50" s="65"/>
      <c r="R50" s="65"/>
      <c r="S50" s="65"/>
      <c r="T50" s="65"/>
      <c r="U50" s="65"/>
      <c r="V50" s="65"/>
      <c r="W50" s="65"/>
    </row>
    <row r="51" ht="20.25" customHeight="1" spans="1:23">
      <c r="A51" s="158" t="str">
        <f t="shared" si="0"/>
        <v>       玉溪市教育体育局</v>
      </c>
      <c r="B51" s="158" t="s">
        <v>271</v>
      </c>
      <c r="C51" s="158" t="s">
        <v>272</v>
      </c>
      <c r="D51" s="158" t="s">
        <v>111</v>
      </c>
      <c r="E51" s="158" t="s">
        <v>225</v>
      </c>
      <c r="F51" s="158" t="s">
        <v>283</v>
      </c>
      <c r="G51" s="158" t="s">
        <v>284</v>
      </c>
      <c r="H51" s="161">
        <v>25000</v>
      </c>
      <c r="I51" s="65">
        <v>25000</v>
      </c>
      <c r="J51" s="65"/>
      <c r="K51" s="158"/>
      <c r="L51" s="65">
        <v>25000</v>
      </c>
      <c r="M51" s="158"/>
      <c r="N51" s="65"/>
      <c r="O51" s="65"/>
      <c r="P51" s="158"/>
      <c r="Q51" s="65"/>
      <c r="R51" s="65"/>
      <c r="S51" s="65"/>
      <c r="T51" s="65"/>
      <c r="U51" s="65"/>
      <c r="V51" s="65"/>
      <c r="W51" s="65"/>
    </row>
    <row r="52" ht="20.25" customHeight="1" spans="1:23">
      <c r="A52" s="158" t="str">
        <f t="shared" si="0"/>
        <v>       玉溪市教育体育局</v>
      </c>
      <c r="B52" s="158" t="s">
        <v>271</v>
      </c>
      <c r="C52" s="158" t="s">
        <v>272</v>
      </c>
      <c r="D52" s="158" t="s">
        <v>130</v>
      </c>
      <c r="E52" s="158" t="s">
        <v>217</v>
      </c>
      <c r="F52" s="158" t="s">
        <v>273</v>
      </c>
      <c r="G52" s="158" t="s">
        <v>274</v>
      </c>
      <c r="H52" s="161">
        <v>53000</v>
      </c>
      <c r="I52" s="65">
        <v>53000</v>
      </c>
      <c r="J52" s="65"/>
      <c r="K52" s="158"/>
      <c r="L52" s="65">
        <v>53000</v>
      </c>
      <c r="M52" s="158"/>
      <c r="N52" s="65"/>
      <c r="O52" s="65"/>
      <c r="P52" s="158"/>
      <c r="Q52" s="65"/>
      <c r="R52" s="65"/>
      <c r="S52" s="65"/>
      <c r="T52" s="65"/>
      <c r="U52" s="65"/>
      <c r="V52" s="65"/>
      <c r="W52" s="65"/>
    </row>
    <row r="53" ht="20.25" customHeight="1" spans="1:23">
      <c r="A53" s="158" t="str">
        <f t="shared" si="0"/>
        <v>       玉溪市教育体育局</v>
      </c>
      <c r="B53" s="158" t="s">
        <v>271</v>
      </c>
      <c r="C53" s="158" t="s">
        <v>272</v>
      </c>
      <c r="D53" s="158" t="s">
        <v>130</v>
      </c>
      <c r="E53" s="158" t="s">
        <v>217</v>
      </c>
      <c r="F53" s="158" t="s">
        <v>285</v>
      </c>
      <c r="G53" s="158" t="s">
        <v>286</v>
      </c>
      <c r="H53" s="161">
        <v>15000</v>
      </c>
      <c r="I53" s="65">
        <v>15000</v>
      </c>
      <c r="J53" s="65"/>
      <c r="K53" s="158"/>
      <c r="L53" s="65">
        <v>15000</v>
      </c>
      <c r="M53" s="158"/>
      <c r="N53" s="65"/>
      <c r="O53" s="65"/>
      <c r="P53" s="158"/>
      <c r="Q53" s="65"/>
      <c r="R53" s="65"/>
      <c r="S53" s="65"/>
      <c r="T53" s="65"/>
      <c r="U53" s="65"/>
      <c r="V53" s="65"/>
      <c r="W53" s="65"/>
    </row>
    <row r="54" ht="20.25" customHeight="1" spans="1:23">
      <c r="A54" s="158" t="str">
        <f t="shared" si="0"/>
        <v>       玉溪市教育体育局</v>
      </c>
      <c r="B54" s="158" t="s">
        <v>271</v>
      </c>
      <c r="C54" s="158" t="s">
        <v>272</v>
      </c>
      <c r="D54" s="158" t="s">
        <v>130</v>
      </c>
      <c r="E54" s="158" t="s">
        <v>217</v>
      </c>
      <c r="F54" s="158" t="s">
        <v>287</v>
      </c>
      <c r="G54" s="158" t="s">
        <v>288</v>
      </c>
      <c r="H54" s="161">
        <v>20000</v>
      </c>
      <c r="I54" s="65">
        <v>20000</v>
      </c>
      <c r="J54" s="65"/>
      <c r="K54" s="158"/>
      <c r="L54" s="65">
        <v>20000</v>
      </c>
      <c r="M54" s="158"/>
      <c r="N54" s="65"/>
      <c r="O54" s="65"/>
      <c r="P54" s="158"/>
      <c r="Q54" s="65"/>
      <c r="R54" s="65"/>
      <c r="S54" s="65"/>
      <c r="T54" s="65"/>
      <c r="U54" s="65"/>
      <c r="V54" s="65"/>
      <c r="W54" s="65"/>
    </row>
    <row r="55" ht="20.25" customHeight="1" spans="1:23">
      <c r="A55" s="158" t="str">
        <f t="shared" si="0"/>
        <v>       玉溪市教育体育局</v>
      </c>
      <c r="B55" s="158" t="s">
        <v>271</v>
      </c>
      <c r="C55" s="158" t="s">
        <v>272</v>
      </c>
      <c r="D55" s="158" t="s">
        <v>130</v>
      </c>
      <c r="E55" s="158" t="s">
        <v>217</v>
      </c>
      <c r="F55" s="158" t="s">
        <v>289</v>
      </c>
      <c r="G55" s="158" t="s">
        <v>290</v>
      </c>
      <c r="H55" s="161">
        <v>10000</v>
      </c>
      <c r="I55" s="65">
        <v>10000</v>
      </c>
      <c r="J55" s="65"/>
      <c r="K55" s="158"/>
      <c r="L55" s="65">
        <v>10000</v>
      </c>
      <c r="M55" s="158"/>
      <c r="N55" s="65"/>
      <c r="O55" s="65"/>
      <c r="P55" s="158"/>
      <c r="Q55" s="65"/>
      <c r="R55" s="65"/>
      <c r="S55" s="65"/>
      <c r="T55" s="65"/>
      <c r="U55" s="65"/>
      <c r="V55" s="65"/>
      <c r="W55" s="65"/>
    </row>
    <row r="56" ht="20.25" customHeight="1" spans="1:23">
      <c r="A56" s="158" t="str">
        <f t="shared" si="0"/>
        <v>       玉溪市教育体育局</v>
      </c>
      <c r="B56" s="158" t="s">
        <v>271</v>
      </c>
      <c r="C56" s="158" t="s">
        <v>272</v>
      </c>
      <c r="D56" s="158" t="s">
        <v>130</v>
      </c>
      <c r="E56" s="158" t="s">
        <v>217</v>
      </c>
      <c r="F56" s="158" t="s">
        <v>277</v>
      </c>
      <c r="G56" s="158" t="s">
        <v>278</v>
      </c>
      <c r="H56" s="161">
        <v>15000</v>
      </c>
      <c r="I56" s="65">
        <v>15000</v>
      </c>
      <c r="J56" s="65"/>
      <c r="K56" s="158"/>
      <c r="L56" s="65">
        <v>15000</v>
      </c>
      <c r="M56" s="158"/>
      <c r="N56" s="65"/>
      <c r="O56" s="65"/>
      <c r="P56" s="158"/>
      <c r="Q56" s="65"/>
      <c r="R56" s="65"/>
      <c r="S56" s="65"/>
      <c r="T56" s="65"/>
      <c r="U56" s="65"/>
      <c r="V56" s="65"/>
      <c r="W56" s="65"/>
    </row>
    <row r="57" ht="20.25" customHeight="1" spans="1:23">
      <c r="A57" s="158" t="str">
        <f t="shared" si="0"/>
        <v>       玉溪市教育体育局</v>
      </c>
      <c r="B57" s="158" t="s">
        <v>271</v>
      </c>
      <c r="C57" s="158" t="s">
        <v>272</v>
      </c>
      <c r="D57" s="158" t="s">
        <v>130</v>
      </c>
      <c r="E57" s="158" t="s">
        <v>217</v>
      </c>
      <c r="F57" s="158" t="s">
        <v>279</v>
      </c>
      <c r="G57" s="158" t="s">
        <v>280</v>
      </c>
      <c r="H57" s="161">
        <v>14000</v>
      </c>
      <c r="I57" s="65">
        <v>14000</v>
      </c>
      <c r="J57" s="65"/>
      <c r="K57" s="158"/>
      <c r="L57" s="65">
        <v>14000</v>
      </c>
      <c r="M57" s="158"/>
      <c r="N57" s="65"/>
      <c r="O57" s="65"/>
      <c r="P57" s="158"/>
      <c r="Q57" s="65"/>
      <c r="R57" s="65"/>
      <c r="S57" s="65"/>
      <c r="T57" s="65"/>
      <c r="U57" s="65"/>
      <c r="V57" s="65"/>
      <c r="W57" s="65"/>
    </row>
    <row r="58" ht="20.25" customHeight="1" spans="1:23">
      <c r="A58" s="158" t="str">
        <f t="shared" si="0"/>
        <v>       玉溪市教育体育局</v>
      </c>
      <c r="B58" s="158" t="s">
        <v>271</v>
      </c>
      <c r="C58" s="158" t="s">
        <v>272</v>
      </c>
      <c r="D58" s="158" t="s">
        <v>130</v>
      </c>
      <c r="E58" s="158" t="s">
        <v>217</v>
      </c>
      <c r="F58" s="158" t="s">
        <v>281</v>
      </c>
      <c r="G58" s="158" t="s">
        <v>282</v>
      </c>
      <c r="H58" s="161">
        <v>10000</v>
      </c>
      <c r="I58" s="65">
        <v>10000</v>
      </c>
      <c r="J58" s="65"/>
      <c r="K58" s="158"/>
      <c r="L58" s="65">
        <v>10000</v>
      </c>
      <c r="M58" s="158"/>
      <c r="N58" s="65"/>
      <c r="O58" s="65"/>
      <c r="P58" s="158"/>
      <c r="Q58" s="65"/>
      <c r="R58" s="65"/>
      <c r="S58" s="65"/>
      <c r="T58" s="65"/>
      <c r="U58" s="65"/>
      <c r="V58" s="65"/>
      <c r="W58" s="65"/>
    </row>
    <row r="59" ht="20.25" customHeight="1" spans="1:23">
      <c r="A59" s="158" t="str">
        <f t="shared" si="0"/>
        <v>       玉溪市教育体育局</v>
      </c>
      <c r="B59" s="158" t="s">
        <v>271</v>
      </c>
      <c r="C59" s="158" t="s">
        <v>272</v>
      </c>
      <c r="D59" s="158" t="s">
        <v>130</v>
      </c>
      <c r="E59" s="158" t="s">
        <v>217</v>
      </c>
      <c r="F59" s="158" t="s">
        <v>266</v>
      </c>
      <c r="G59" s="158" t="s">
        <v>267</v>
      </c>
      <c r="H59" s="161">
        <v>11880</v>
      </c>
      <c r="I59" s="65">
        <v>11880</v>
      </c>
      <c r="J59" s="65"/>
      <c r="K59" s="158"/>
      <c r="L59" s="65">
        <v>11880</v>
      </c>
      <c r="M59" s="158"/>
      <c r="N59" s="65"/>
      <c r="O59" s="65"/>
      <c r="P59" s="158"/>
      <c r="Q59" s="65"/>
      <c r="R59" s="65"/>
      <c r="S59" s="65"/>
      <c r="T59" s="65"/>
      <c r="U59" s="65"/>
      <c r="V59" s="65"/>
      <c r="W59" s="65"/>
    </row>
    <row r="60" ht="20.25" customHeight="1" spans="1:23">
      <c r="A60" s="158" t="str">
        <f t="shared" si="0"/>
        <v>       玉溪市教育体育局</v>
      </c>
      <c r="B60" s="158" t="s">
        <v>271</v>
      </c>
      <c r="C60" s="158" t="s">
        <v>272</v>
      </c>
      <c r="D60" s="158" t="s">
        <v>130</v>
      </c>
      <c r="E60" s="158" t="s">
        <v>217</v>
      </c>
      <c r="F60" s="158" t="s">
        <v>283</v>
      </c>
      <c r="G60" s="158" t="s">
        <v>284</v>
      </c>
      <c r="H60" s="161">
        <v>12000</v>
      </c>
      <c r="I60" s="65">
        <v>12000</v>
      </c>
      <c r="J60" s="65"/>
      <c r="K60" s="158"/>
      <c r="L60" s="65">
        <v>12000</v>
      </c>
      <c r="M60" s="158"/>
      <c r="N60" s="65"/>
      <c r="O60" s="65"/>
      <c r="P60" s="158"/>
      <c r="Q60" s="65"/>
      <c r="R60" s="65"/>
      <c r="S60" s="65"/>
      <c r="T60" s="65"/>
      <c r="U60" s="65"/>
      <c r="V60" s="65"/>
      <c r="W60" s="65"/>
    </row>
    <row r="61" ht="20.25" customHeight="1" spans="1:23">
      <c r="A61" s="158" t="str">
        <f t="shared" si="0"/>
        <v>       玉溪市教育体育局</v>
      </c>
      <c r="B61" s="158" t="s">
        <v>271</v>
      </c>
      <c r="C61" s="158" t="s">
        <v>272</v>
      </c>
      <c r="D61" s="158" t="s">
        <v>130</v>
      </c>
      <c r="E61" s="158" t="s">
        <v>217</v>
      </c>
      <c r="F61" s="158" t="s">
        <v>291</v>
      </c>
      <c r="G61" s="158" t="s">
        <v>292</v>
      </c>
      <c r="H61" s="161">
        <v>7000</v>
      </c>
      <c r="I61" s="65">
        <v>7000</v>
      </c>
      <c r="J61" s="65"/>
      <c r="K61" s="158"/>
      <c r="L61" s="65">
        <v>7000</v>
      </c>
      <c r="M61" s="158"/>
      <c r="N61" s="65"/>
      <c r="O61" s="65"/>
      <c r="P61" s="158"/>
      <c r="Q61" s="65"/>
      <c r="R61" s="65"/>
      <c r="S61" s="65"/>
      <c r="T61" s="65"/>
      <c r="U61" s="65"/>
      <c r="V61" s="65"/>
      <c r="W61" s="65"/>
    </row>
    <row r="62" ht="20.25" customHeight="1" spans="1:23">
      <c r="A62" s="158" t="str">
        <f t="shared" si="0"/>
        <v>       玉溪市教育体育局</v>
      </c>
      <c r="B62" s="158" t="s">
        <v>271</v>
      </c>
      <c r="C62" s="158" t="s">
        <v>272</v>
      </c>
      <c r="D62" s="158" t="s">
        <v>137</v>
      </c>
      <c r="E62" s="158" t="s">
        <v>250</v>
      </c>
      <c r="F62" s="158" t="s">
        <v>283</v>
      </c>
      <c r="G62" s="158" t="s">
        <v>284</v>
      </c>
      <c r="H62" s="161">
        <v>34000</v>
      </c>
      <c r="I62" s="65">
        <v>34000</v>
      </c>
      <c r="J62" s="65"/>
      <c r="K62" s="158"/>
      <c r="L62" s="65">
        <v>34000</v>
      </c>
      <c r="M62" s="158"/>
      <c r="N62" s="65"/>
      <c r="O62" s="65"/>
      <c r="P62" s="158"/>
      <c r="Q62" s="65"/>
      <c r="R62" s="65"/>
      <c r="S62" s="65"/>
      <c r="T62" s="65"/>
      <c r="U62" s="65"/>
      <c r="V62" s="65"/>
      <c r="W62" s="65"/>
    </row>
    <row r="63" ht="20.25" customHeight="1" spans="1:23">
      <c r="A63" s="158" t="str">
        <f t="shared" si="0"/>
        <v>       玉溪市教育体育局</v>
      </c>
      <c r="B63" s="158" t="s">
        <v>271</v>
      </c>
      <c r="C63" s="158" t="s">
        <v>272</v>
      </c>
      <c r="D63" s="158" t="s">
        <v>138</v>
      </c>
      <c r="E63" s="158" t="s">
        <v>255</v>
      </c>
      <c r="F63" s="158" t="s">
        <v>283</v>
      </c>
      <c r="G63" s="158" t="s">
        <v>284</v>
      </c>
      <c r="H63" s="161">
        <v>7800</v>
      </c>
      <c r="I63" s="65">
        <v>7800</v>
      </c>
      <c r="J63" s="65"/>
      <c r="K63" s="158"/>
      <c r="L63" s="65">
        <v>7800</v>
      </c>
      <c r="M63" s="158"/>
      <c r="N63" s="65"/>
      <c r="O63" s="65"/>
      <c r="P63" s="158"/>
      <c r="Q63" s="65"/>
      <c r="R63" s="65"/>
      <c r="S63" s="65"/>
      <c r="T63" s="65"/>
      <c r="U63" s="65"/>
      <c r="V63" s="65"/>
      <c r="W63" s="65"/>
    </row>
    <row r="64" ht="20.25" customHeight="1" spans="1:23">
      <c r="A64" s="158" t="str">
        <f t="shared" si="0"/>
        <v>       玉溪市教育体育局</v>
      </c>
      <c r="B64" s="158" t="s">
        <v>293</v>
      </c>
      <c r="C64" s="158" t="s">
        <v>192</v>
      </c>
      <c r="D64" s="158" t="s">
        <v>109</v>
      </c>
      <c r="E64" s="158" t="s">
        <v>217</v>
      </c>
      <c r="F64" s="158" t="s">
        <v>294</v>
      </c>
      <c r="G64" s="158" t="s">
        <v>192</v>
      </c>
      <c r="H64" s="161">
        <v>24000</v>
      </c>
      <c r="I64" s="65">
        <v>24000</v>
      </c>
      <c r="J64" s="65"/>
      <c r="K64" s="158"/>
      <c r="L64" s="65">
        <v>24000</v>
      </c>
      <c r="M64" s="158"/>
      <c r="N64" s="65"/>
      <c r="O64" s="65"/>
      <c r="P64" s="158"/>
      <c r="Q64" s="65"/>
      <c r="R64" s="65"/>
      <c r="S64" s="65"/>
      <c r="T64" s="65"/>
      <c r="U64" s="65"/>
      <c r="V64" s="65"/>
      <c r="W64" s="65"/>
    </row>
    <row r="65" ht="20.25" customHeight="1" spans="1:23">
      <c r="A65" s="158" t="str">
        <f t="shared" si="0"/>
        <v>       玉溪市教育体育局</v>
      </c>
      <c r="B65" s="158" t="s">
        <v>293</v>
      </c>
      <c r="C65" s="158" t="s">
        <v>192</v>
      </c>
      <c r="D65" s="158" t="s">
        <v>130</v>
      </c>
      <c r="E65" s="158" t="s">
        <v>217</v>
      </c>
      <c r="F65" s="158" t="s">
        <v>294</v>
      </c>
      <c r="G65" s="158" t="s">
        <v>192</v>
      </c>
      <c r="H65" s="161">
        <v>16800</v>
      </c>
      <c r="I65" s="65">
        <v>16800</v>
      </c>
      <c r="J65" s="65"/>
      <c r="K65" s="158"/>
      <c r="L65" s="65">
        <v>16800</v>
      </c>
      <c r="M65" s="158"/>
      <c r="N65" s="65"/>
      <c r="O65" s="65"/>
      <c r="P65" s="158"/>
      <c r="Q65" s="65"/>
      <c r="R65" s="65"/>
      <c r="S65" s="65"/>
      <c r="T65" s="65"/>
      <c r="U65" s="65"/>
      <c r="V65" s="65"/>
      <c r="W65" s="65"/>
    </row>
    <row r="66" ht="20.25" customHeight="1" spans="1:23">
      <c r="A66" s="158" t="str">
        <f t="shared" si="0"/>
        <v>       玉溪市教育体育局</v>
      </c>
      <c r="B66" s="158" t="s">
        <v>295</v>
      </c>
      <c r="C66" s="158" t="s">
        <v>296</v>
      </c>
      <c r="D66" s="158" t="s">
        <v>109</v>
      </c>
      <c r="E66" s="158" t="s">
        <v>217</v>
      </c>
      <c r="F66" s="158" t="s">
        <v>297</v>
      </c>
      <c r="G66" s="158" t="s">
        <v>257</v>
      </c>
      <c r="H66" s="161">
        <v>432000</v>
      </c>
      <c r="I66" s="65">
        <v>432000</v>
      </c>
      <c r="J66" s="65"/>
      <c r="K66" s="158"/>
      <c r="L66" s="65">
        <v>432000</v>
      </c>
      <c r="M66" s="158"/>
      <c r="N66" s="65"/>
      <c r="O66" s="65"/>
      <c r="P66" s="158"/>
      <c r="Q66" s="65"/>
      <c r="R66" s="65"/>
      <c r="S66" s="65"/>
      <c r="T66" s="65"/>
      <c r="U66" s="65"/>
      <c r="V66" s="65"/>
      <c r="W66" s="65"/>
    </row>
    <row r="67" ht="20.25" customHeight="1" spans="1:23">
      <c r="A67" s="158" t="str">
        <f t="shared" si="0"/>
        <v>       玉溪市教育体育局</v>
      </c>
      <c r="B67" s="158" t="s">
        <v>298</v>
      </c>
      <c r="C67" s="158" t="s">
        <v>299</v>
      </c>
      <c r="D67" s="158" t="s">
        <v>110</v>
      </c>
      <c r="E67" s="158" t="s">
        <v>300</v>
      </c>
      <c r="F67" s="158" t="s">
        <v>273</v>
      </c>
      <c r="G67" s="158" t="s">
        <v>274</v>
      </c>
      <c r="H67" s="161">
        <v>849400</v>
      </c>
      <c r="I67" s="65">
        <v>849400</v>
      </c>
      <c r="J67" s="65"/>
      <c r="K67" s="158"/>
      <c r="L67" s="65">
        <v>849400</v>
      </c>
      <c r="M67" s="158"/>
      <c r="N67" s="65"/>
      <c r="O67" s="65"/>
      <c r="P67" s="158"/>
      <c r="Q67" s="65"/>
      <c r="R67" s="65"/>
      <c r="S67" s="65"/>
      <c r="T67" s="65"/>
      <c r="U67" s="65"/>
      <c r="V67" s="65"/>
      <c r="W67" s="65"/>
    </row>
    <row r="68" ht="20.25" customHeight="1" spans="1:23">
      <c r="A68" s="158" t="str">
        <f t="shared" si="0"/>
        <v>       玉溪市教育体育局</v>
      </c>
      <c r="B68" s="158" t="s">
        <v>298</v>
      </c>
      <c r="C68" s="158" t="s">
        <v>299</v>
      </c>
      <c r="D68" s="158" t="s">
        <v>110</v>
      </c>
      <c r="E68" s="158" t="s">
        <v>300</v>
      </c>
      <c r="F68" s="158" t="s">
        <v>289</v>
      </c>
      <c r="G68" s="158" t="s">
        <v>290</v>
      </c>
      <c r="H68" s="161">
        <v>40000</v>
      </c>
      <c r="I68" s="65">
        <v>40000</v>
      </c>
      <c r="J68" s="65"/>
      <c r="K68" s="158"/>
      <c r="L68" s="65">
        <v>40000</v>
      </c>
      <c r="M68" s="158"/>
      <c r="N68" s="65"/>
      <c r="O68" s="65"/>
      <c r="P68" s="158"/>
      <c r="Q68" s="65"/>
      <c r="R68" s="65"/>
      <c r="S68" s="65"/>
      <c r="T68" s="65"/>
      <c r="U68" s="65"/>
      <c r="V68" s="65"/>
      <c r="W68" s="65"/>
    </row>
    <row r="69" ht="20.25" customHeight="1" spans="1:23">
      <c r="A69" s="158" t="str">
        <f t="shared" si="0"/>
        <v>       玉溪市教育体育局</v>
      </c>
      <c r="B69" s="158" t="s">
        <v>298</v>
      </c>
      <c r="C69" s="158" t="s">
        <v>299</v>
      </c>
      <c r="D69" s="158" t="s">
        <v>110</v>
      </c>
      <c r="E69" s="158" t="s">
        <v>300</v>
      </c>
      <c r="F69" s="158" t="s">
        <v>275</v>
      </c>
      <c r="G69" s="158" t="s">
        <v>276</v>
      </c>
      <c r="H69" s="161">
        <v>110000</v>
      </c>
      <c r="I69" s="65">
        <v>110000</v>
      </c>
      <c r="J69" s="65"/>
      <c r="K69" s="158"/>
      <c r="L69" s="65">
        <v>110000</v>
      </c>
      <c r="M69" s="158"/>
      <c r="N69" s="65"/>
      <c r="O69" s="65"/>
      <c r="P69" s="158"/>
      <c r="Q69" s="65"/>
      <c r="R69" s="65"/>
      <c r="S69" s="65"/>
      <c r="T69" s="65"/>
      <c r="U69" s="65"/>
      <c r="V69" s="65"/>
      <c r="W69" s="65"/>
    </row>
    <row r="70" ht="20.25" customHeight="1" spans="1:23">
      <c r="A70" s="158" t="str">
        <f t="shared" si="0"/>
        <v>       玉溪市教育体育局</v>
      </c>
      <c r="B70" s="158" t="s">
        <v>298</v>
      </c>
      <c r="C70" s="158" t="s">
        <v>299</v>
      </c>
      <c r="D70" s="158" t="s">
        <v>110</v>
      </c>
      <c r="E70" s="158" t="s">
        <v>300</v>
      </c>
      <c r="F70" s="158" t="s">
        <v>277</v>
      </c>
      <c r="G70" s="158" t="s">
        <v>278</v>
      </c>
      <c r="H70" s="161">
        <v>60000</v>
      </c>
      <c r="I70" s="65">
        <v>60000</v>
      </c>
      <c r="J70" s="65"/>
      <c r="K70" s="158"/>
      <c r="L70" s="65">
        <v>60000</v>
      </c>
      <c r="M70" s="158"/>
      <c r="N70" s="65"/>
      <c r="O70" s="65"/>
      <c r="P70" s="158"/>
      <c r="Q70" s="65"/>
      <c r="R70" s="65"/>
      <c r="S70" s="65"/>
      <c r="T70" s="65"/>
      <c r="U70" s="65"/>
      <c r="V70" s="65"/>
      <c r="W70" s="65"/>
    </row>
    <row r="71" ht="20.25" customHeight="1" spans="1:23">
      <c r="A71" s="158" t="str">
        <f t="shared" si="0"/>
        <v>       玉溪市教育体育局</v>
      </c>
      <c r="B71" s="158" t="s">
        <v>298</v>
      </c>
      <c r="C71" s="158" t="s">
        <v>299</v>
      </c>
      <c r="D71" s="158" t="s">
        <v>110</v>
      </c>
      <c r="E71" s="158" t="s">
        <v>300</v>
      </c>
      <c r="F71" s="158" t="s">
        <v>301</v>
      </c>
      <c r="G71" s="158" t="s">
        <v>302</v>
      </c>
      <c r="H71" s="161">
        <v>40000</v>
      </c>
      <c r="I71" s="65">
        <v>40000</v>
      </c>
      <c r="J71" s="65"/>
      <c r="K71" s="158"/>
      <c r="L71" s="65">
        <v>40000</v>
      </c>
      <c r="M71" s="158"/>
      <c r="N71" s="65"/>
      <c r="O71" s="65"/>
      <c r="P71" s="158"/>
      <c r="Q71" s="65"/>
      <c r="R71" s="65"/>
      <c r="S71" s="65"/>
      <c r="T71" s="65"/>
      <c r="U71" s="65"/>
      <c r="V71" s="65"/>
      <c r="W71" s="65"/>
    </row>
    <row r="72" ht="20.25" customHeight="1" spans="1:23">
      <c r="A72" s="158" t="str">
        <f t="shared" si="0"/>
        <v>       玉溪市教育体育局</v>
      </c>
      <c r="B72" s="158" t="s">
        <v>298</v>
      </c>
      <c r="C72" s="158" t="s">
        <v>299</v>
      </c>
      <c r="D72" s="158" t="s">
        <v>110</v>
      </c>
      <c r="E72" s="158" t="s">
        <v>300</v>
      </c>
      <c r="F72" s="158" t="s">
        <v>283</v>
      </c>
      <c r="G72" s="158" t="s">
        <v>284</v>
      </c>
      <c r="H72" s="161">
        <v>20000</v>
      </c>
      <c r="I72" s="65">
        <v>20000</v>
      </c>
      <c r="J72" s="65"/>
      <c r="K72" s="158"/>
      <c r="L72" s="65">
        <v>20000</v>
      </c>
      <c r="M72" s="158"/>
      <c r="N72" s="65"/>
      <c r="O72" s="65"/>
      <c r="P72" s="158"/>
      <c r="Q72" s="65"/>
      <c r="R72" s="65"/>
      <c r="S72" s="65"/>
      <c r="T72" s="65"/>
      <c r="U72" s="65"/>
      <c r="V72" s="65"/>
      <c r="W72" s="65"/>
    </row>
    <row r="73" ht="20.25" customHeight="1" spans="1:23">
      <c r="A73" s="158" t="str">
        <f t="shared" si="0"/>
        <v>       玉溪市教育体育局</v>
      </c>
      <c r="B73" s="158" t="s">
        <v>303</v>
      </c>
      <c r="C73" s="158" t="s">
        <v>304</v>
      </c>
      <c r="D73" s="158" t="s">
        <v>111</v>
      </c>
      <c r="E73" s="158" t="s">
        <v>225</v>
      </c>
      <c r="F73" s="158" t="s">
        <v>226</v>
      </c>
      <c r="G73" s="158" t="s">
        <v>227</v>
      </c>
      <c r="H73" s="161">
        <v>1235000</v>
      </c>
      <c r="I73" s="65">
        <v>1235000</v>
      </c>
      <c r="J73" s="65">
        <v>308750</v>
      </c>
      <c r="K73" s="158"/>
      <c r="L73" s="65">
        <v>926250</v>
      </c>
      <c r="M73" s="158"/>
      <c r="N73" s="65"/>
      <c r="O73" s="65"/>
      <c r="P73" s="158"/>
      <c r="Q73" s="65"/>
      <c r="R73" s="65"/>
      <c r="S73" s="65"/>
      <c r="T73" s="65"/>
      <c r="U73" s="65"/>
      <c r="V73" s="65"/>
      <c r="W73" s="65"/>
    </row>
    <row r="74" ht="20.25" customHeight="1" spans="1:23">
      <c r="A74" s="158" t="str">
        <f t="shared" ref="A74:A80" si="1">"       "&amp;"玉溪市教育体育局"</f>
        <v>       玉溪市教育体育局</v>
      </c>
      <c r="B74" s="158" t="s">
        <v>305</v>
      </c>
      <c r="C74" s="158" t="s">
        <v>306</v>
      </c>
      <c r="D74" s="158" t="s">
        <v>111</v>
      </c>
      <c r="E74" s="158" t="s">
        <v>225</v>
      </c>
      <c r="F74" s="158" t="s">
        <v>226</v>
      </c>
      <c r="G74" s="158" t="s">
        <v>227</v>
      </c>
      <c r="H74" s="161">
        <v>625000</v>
      </c>
      <c r="I74" s="65">
        <v>625000</v>
      </c>
      <c r="J74" s="65"/>
      <c r="K74" s="158"/>
      <c r="L74" s="65">
        <v>625000</v>
      </c>
      <c r="M74" s="158"/>
      <c r="N74" s="65"/>
      <c r="O74" s="65"/>
      <c r="P74" s="158"/>
      <c r="Q74" s="65"/>
      <c r="R74" s="65"/>
      <c r="S74" s="65"/>
      <c r="T74" s="65"/>
      <c r="U74" s="65"/>
      <c r="V74" s="65"/>
      <c r="W74" s="65"/>
    </row>
    <row r="75" ht="20.25" customHeight="1" spans="1:23">
      <c r="A75" s="158" t="str">
        <f t="shared" si="1"/>
        <v>       玉溪市教育体育局</v>
      </c>
      <c r="B75" s="158" t="s">
        <v>307</v>
      </c>
      <c r="C75" s="158" t="s">
        <v>308</v>
      </c>
      <c r="D75" s="158" t="s">
        <v>109</v>
      </c>
      <c r="E75" s="158" t="s">
        <v>217</v>
      </c>
      <c r="F75" s="158" t="s">
        <v>301</v>
      </c>
      <c r="G75" s="158" t="s">
        <v>302</v>
      </c>
      <c r="H75" s="161">
        <v>288000</v>
      </c>
      <c r="I75" s="65">
        <v>288000</v>
      </c>
      <c r="J75" s="65"/>
      <c r="K75" s="158"/>
      <c r="L75" s="65">
        <v>288000</v>
      </c>
      <c r="M75" s="158"/>
      <c r="N75" s="65"/>
      <c r="O75" s="65"/>
      <c r="P75" s="158"/>
      <c r="Q75" s="65"/>
      <c r="R75" s="65"/>
      <c r="S75" s="65"/>
      <c r="T75" s="65"/>
      <c r="U75" s="65"/>
      <c r="V75" s="65"/>
      <c r="W75" s="65"/>
    </row>
    <row r="76" ht="20.25" customHeight="1" spans="1:23">
      <c r="A76" s="158" t="str">
        <f t="shared" si="1"/>
        <v>       玉溪市教育体育局</v>
      </c>
      <c r="B76" s="158" t="s">
        <v>309</v>
      </c>
      <c r="C76" s="158" t="s">
        <v>310</v>
      </c>
      <c r="D76" s="158" t="s">
        <v>109</v>
      </c>
      <c r="E76" s="158" t="s">
        <v>217</v>
      </c>
      <c r="F76" s="158" t="s">
        <v>258</v>
      </c>
      <c r="G76" s="158" t="s">
        <v>259</v>
      </c>
      <c r="H76" s="161">
        <v>130842</v>
      </c>
      <c r="I76" s="65">
        <v>130842</v>
      </c>
      <c r="J76" s="65"/>
      <c r="K76" s="158"/>
      <c r="L76" s="65">
        <v>130842</v>
      </c>
      <c r="M76" s="158"/>
      <c r="N76" s="65"/>
      <c r="O76" s="65"/>
      <c r="P76" s="158"/>
      <c r="Q76" s="65"/>
      <c r="R76" s="65"/>
      <c r="S76" s="65"/>
      <c r="T76" s="65"/>
      <c r="U76" s="65"/>
      <c r="V76" s="65"/>
      <c r="W76" s="65"/>
    </row>
    <row r="77" ht="20.25" customHeight="1" spans="1:23">
      <c r="A77" s="158" t="str">
        <f t="shared" si="1"/>
        <v>       玉溪市教育体育局</v>
      </c>
      <c r="B77" s="158" t="s">
        <v>309</v>
      </c>
      <c r="C77" s="158" t="s">
        <v>310</v>
      </c>
      <c r="D77" s="158" t="s">
        <v>130</v>
      </c>
      <c r="E77" s="158" t="s">
        <v>217</v>
      </c>
      <c r="F77" s="158" t="s">
        <v>258</v>
      </c>
      <c r="G77" s="158" t="s">
        <v>259</v>
      </c>
      <c r="H77" s="161">
        <v>56314</v>
      </c>
      <c r="I77" s="65">
        <v>56314</v>
      </c>
      <c r="J77" s="65"/>
      <c r="K77" s="158"/>
      <c r="L77" s="65">
        <v>56314</v>
      </c>
      <c r="M77" s="158"/>
      <c r="N77" s="65"/>
      <c r="O77" s="65"/>
      <c r="P77" s="158"/>
      <c r="Q77" s="65"/>
      <c r="R77" s="65"/>
      <c r="S77" s="65"/>
      <c r="T77" s="65"/>
      <c r="U77" s="65"/>
      <c r="V77" s="65"/>
      <c r="W77" s="65"/>
    </row>
    <row r="78" ht="20.25" customHeight="1" spans="1:23">
      <c r="A78" s="158" t="str">
        <f t="shared" si="1"/>
        <v>       玉溪市教育体育局</v>
      </c>
      <c r="B78" s="158" t="s">
        <v>311</v>
      </c>
      <c r="C78" s="158" t="s">
        <v>312</v>
      </c>
      <c r="D78" s="158" t="s">
        <v>110</v>
      </c>
      <c r="E78" s="158" t="s">
        <v>300</v>
      </c>
      <c r="F78" s="158" t="s">
        <v>313</v>
      </c>
      <c r="G78" s="158" t="s">
        <v>312</v>
      </c>
      <c r="H78" s="161">
        <v>327600</v>
      </c>
      <c r="I78" s="65">
        <v>327600</v>
      </c>
      <c r="J78" s="65"/>
      <c r="K78" s="158"/>
      <c r="L78" s="65">
        <v>327600</v>
      </c>
      <c r="M78" s="158"/>
      <c r="N78" s="65"/>
      <c r="O78" s="65"/>
      <c r="P78" s="158"/>
      <c r="Q78" s="65"/>
      <c r="R78" s="65"/>
      <c r="S78" s="65"/>
      <c r="T78" s="65"/>
      <c r="U78" s="65"/>
      <c r="V78" s="65"/>
      <c r="W78" s="65"/>
    </row>
    <row r="79" ht="20.25" customHeight="1" spans="1:23">
      <c r="A79" s="158" t="str">
        <f t="shared" si="1"/>
        <v>       玉溪市教育体育局</v>
      </c>
      <c r="B79" s="158" t="s">
        <v>314</v>
      </c>
      <c r="C79" s="158" t="s">
        <v>315</v>
      </c>
      <c r="D79" s="158" t="s">
        <v>111</v>
      </c>
      <c r="E79" s="158" t="s">
        <v>225</v>
      </c>
      <c r="F79" s="158" t="s">
        <v>313</v>
      </c>
      <c r="G79" s="158" t="s">
        <v>312</v>
      </c>
      <c r="H79" s="161">
        <v>3780</v>
      </c>
      <c r="I79" s="65">
        <v>3780</v>
      </c>
      <c r="J79" s="65"/>
      <c r="K79" s="158"/>
      <c r="L79" s="65">
        <v>3780</v>
      </c>
      <c r="M79" s="158"/>
      <c r="N79" s="65"/>
      <c r="O79" s="65"/>
      <c r="P79" s="158"/>
      <c r="Q79" s="65"/>
      <c r="R79" s="65"/>
      <c r="S79" s="65"/>
      <c r="T79" s="65"/>
      <c r="U79" s="65"/>
      <c r="V79" s="65"/>
      <c r="W79" s="65"/>
    </row>
    <row r="80" ht="20.25" customHeight="1" spans="1:23">
      <c r="A80" s="158" t="str">
        <f t="shared" si="1"/>
        <v>       玉溪市教育体育局</v>
      </c>
      <c r="B80" s="158" t="s">
        <v>314</v>
      </c>
      <c r="C80" s="158" t="s">
        <v>315</v>
      </c>
      <c r="D80" s="158" t="s">
        <v>111</v>
      </c>
      <c r="E80" s="158" t="s">
        <v>225</v>
      </c>
      <c r="F80" s="158" t="s">
        <v>316</v>
      </c>
      <c r="G80" s="158" t="s">
        <v>317</v>
      </c>
      <c r="H80" s="161">
        <v>37220</v>
      </c>
      <c r="I80" s="65">
        <v>37220</v>
      </c>
      <c r="J80" s="65"/>
      <c r="K80" s="158"/>
      <c r="L80" s="65">
        <v>37220</v>
      </c>
      <c r="M80" s="158"/>
      <c r="N80" s="65"/>
      <c r="O80" s="65"/>
      <c r="P80" s="158"/>
      <c r="Q80" s="65"/>
      <c r="R80" s="65"/>
      <c r="S80" s="65"/>
      <c r="T80" s="65"/>
      <c r="U80" s="65"/>
      <c r="V80" s="65"/>
      <c r="W80" s="65"/>
    </row>
    <row r="81" ht="20.25" hidden="1" customHeight="1" spans="1:23">
      <c r="A81" s="162" t="s">
        <v>89</v>
      </c>
      <c r="B81" s="158"/>
      <c r="C81" s="158"/>
      <c r="D81" s="158"/>
      <c r="E81" s="158"/>
      <c r="F81" s="158"/>
      <c r="G81" s="158"/>
      <c r="H81" s="161">
        <v>121458250.03</v>
      </c>
      <c r="I81" s="65">
        <v>83151462.13</v>
      </c>
      <c r="J81" s="65">
        <v>15152436.53</v>
      </c>
      <c r="K81" s="158"/>
      <c r="L81" s="65">
        <v>67999025.6</v>
      </c>
      <c r="M81" s="158"/>
      <c r="N81" s="65"/>
      <c r="O81" s="65"/>
      <c r="P81" s="158"/>
      <c r="Q81" s="65">
        <v>38306787.9</v>
      </c>
      <c r="R81" s="65"/>
      <c r="S81" s="65"/>
      <c r="T81" s="65"/>
      <c r="U81" s="65"/>
      <c r="V81" s="65"/>
      <c r="W81" s="65"/>
    </row>
    <row r="82" ht="20.25" hidden="1" customHeight="1" spans="1:23">
      <c r="A82" s="158" t="str">
        <f t="shared" ref="A82:A122" si="2">"       "&amp;"玉溪农业职业技术学院"</f>
        <v>       玉溪农业职业技术学院</v>
      </c>
      <c r="B82" s="158" t="s">
        <v>318</v>
      </c>
      <c r="C82" s="158" t="s">
        <v>224</v>
      </c>
      <c r="D82" s="158" t="s">
        <v>122</v>
      </c>
      <c r="E82" s="158" t="s">
        <v>319</v>
      </c>
      <c r="F82" s="158" t="s">
        <v>218</v>
      </c>
      <c r="G82" s="158" t="s">
        <v>219</v>
      </c>
      <c r="H82" s="161">
        <v>16989408</v>
      </c>
      <c r="I82" s="65">
        <v>16989408</v>
      </c>
      <c r="J82" s="65">
        <v>4247352</v>
      </c>
      <c r="K82" s="158"/>
      <c r="L82" s="65">
        <v>12742056</v>
      </c>
      <c r="M82" s="158"/>
      <c r="N82" s="65"/>
      <c r="O82" s="65"/>
      <c r="P82" s="158"/>
      <c r="Q82" s="65"/>
      <c r="R82" s="65"/>
      <c r="S82" s="65"/>
      <c r="T82" s="65"/>
      <c r="U82" s="65"/>
      <c r="V82" s="65"/>
      <c r="W82" s="65"/>
    </row>
    <row r="83" ht="20.25" hidden="1" customHeight="1" spans="1:23">
      <c r="A83" s="158" t="str">
        <f t="shared" si="2"/>
        <v>       玉溪农业职业技术学院</v>
      </c>
      <c r="B83" s="158" t="s">
        <v>318</v>
      </c>
      <c r="C83" s="158" t="s">
        <v>224</v>
      </c>
      <c r="D83" s="158" t="s">
        <v>122</v>
      </c>
      <c r="E83" s="158" t="s">
        <v>319</v>
      </c>
      <c r="F83" s="158" t="s">
        <v>220</v>
      </c>
      <c r="G83" s="158" t="s">
        <v>221</v>
      </c>
      <c r="H83" s="161">
        <v>424200</v>
      </c>
      <c r="I83" s="65">
        <v>424200</v>
      </c>
      <c r="J83" s="65">
        <v>106050</v>
      </c>
      <c r="K83" s="158"/>
      <c r="L83" s="65">
        <v>318150</v>
      </c>
      <c r="M83" s="158"/>
      <c r="N83" s="65"/>
      <c r="O83" s="65"/>
      <c r="P83" s="158"/>
      <c r="Q83" s="65"/>
      <c r="R83" s="65"/>
      <c r="S83" s="65"/>
      <c r="T83" s="65"/>
      <c r="U83" s="65"/>
      <c r="V83" s="65"/>
      <c r="W83" s="65"/>
    </row>
    <row r="84" ht="20.25" hidden="1" customHeight="1" spans="1:23">
      <c r="A84" s="158" t="str">
        <f t="shared" si="2"/>
        <v>       玉溪农业职业技术学院</v>
      </c>
      <c r="B84" s="158" t="s">
        <v>318</v>
      </c>
      <c r="C84" s="158" t="s">
        <v>224</v>
      </c>
      <c r="D84" s="158" t="s">
        <v>122</v>
      </c>
      <c r="E84" s="158" t="s">
        <v>319</v>
      </c>
      <c r="F84" s="158" t="s">
        <v>226</v>
      </c>
      <c r="G84" s="158" t="s">
        <v>227</v>
      </c>
      <c r="H84" s="161">
        <v>5204820</v>
      </c>
      <c r="I84" s="65">
        <v>5204820</v>
      </c>
      <c r="J84" s="65">
        <v>1301205</v>
      </c>
      <c r="K84" s="158"/>
      <c r="L84" s="65">
        <v>3903615</v>
      </c>
      <c r="M84" s="158"/>
      <c r="N84" s="65"/>
      <c r="O84" s="65"/>
      <c r="P84" s="158"/>
      <c r="Q84" s="65"/>
      <c r="R84" s="65"/>
      <c r="S84" s="65"/>
      <c r="T84" s="65"/>
      <c r="U84" s="65"/>
      <c r="V84" s="65"/>
      <c r="W84" s="65"/>
    </row>
    <row r="85" ht="20.25" hidden="1" customHeight="1" spans="1:23">
      <c r="A85" s="158" t="str">
        <f t="shared" si="2"/>
        <v>       玉溪农业职业技术学院</v>
      </c>
      <c r="B85" s="158" t="s">
        <v>318</v>
      </c>
      <c r="C85" s="158" t="s">
        <v>224</v>
      </c>
      <c r="D85" s="158" t="s">
        <v>161</v>
      </c>
      <c r="E85" s="158" t="s">
        <v>222</v>
      </c>
      <c r="F85" s="158" t="s">
        <v>220</v>
      </c>
      <c r="G85" s="158" t="s">
        <v>221</v>
      </c>
      <c r="H85" s="161">
        <v>257400</v>
      </c>
      <c r="I85" s="65">
        <v>257400</v>
      </c>
      <c r="J85" s="65">
        <v>64350</v>
      </c>
      <c r="K85" s="158"/>
      <c r="L85" s="65">
        <v>193050</v>
      </c>
      <c r="M85" s="158"/>
      <c r="N85" s="65"/>
      <c r="O85" s="65"/>
      <c r="P85" s="158"/>
      <c r="Q85" s="65"/>
      <c r="R85" s="65"/>
      <c r="S85" s="65"/>
      <c r="T85" s="65"/>
      <c r="U85" s="65"/>
      <c r="V85" s="65"/>
      <c r="W85" s="65"/>
    </row>
    <row r="86" ht="20.25" hidden="1" customHeight="1" spans="1:23">
      <c r="A86" s="158" t="str">
        <f t="shared" si="2"/>
        <v>       玉溪农业职业技术学院</v>
      </c>
      <c r="B86" s="158" t="s">
        <v>320</v>
      </c>
      <c r="C86" s="158" t="s">
        <v>229</v>
      </c>
      <c r="D86" s="158" t="s">
        <v>122</v>
      </c>
      <c r="E86" s="158" t="s">
        <v>319</v>
      </c>
      <c r="F86" s="158" t="s">
        <v>230</v>
      </c>
      <c r="G86" s="158" t="s">
        <v>231</v>
      </c>
      <c r="H86" s="161">
        <v>289616.21</v>
      </c>
      <c r="I86" s="65">
        <v>289616.21</v>
      </c>
      <c r="J86" s="65">
        <v>72404.05</v>
      </c>
      <c r="K86" s="158"/>
      <c r="L86" s="65">
        <v>217212.16</v>
      </c>
      <c r="M86" s="158"/>
      <c r="N86" s="65"/>
      <c r="O86" s="65"/>
      <c r="P86" s="158"/>
      <c r="Q86" s="65"/>
      <c r="R86" s="65"/>
      <c r="S86" s="65"/>
      <c r="T86" s="65"/>
      <c r="U86" s="65"/>
      <c r="V86" s="65"/>
      <c r="W86" s="65"/>
    </row>
    <row r="87" ht="20.25" hidden="1" customHeight="1" spans="1:23">
      <c r="A87" s="158" t="str">
        <f t="shared" si="2"/>
        <v>       玉溪农业职业技术学院</v>
      </c>
      <c r="B87" s="158" t="s">
        <v>320</v>
      </c>
      <c r="C87" s="158" t="s">
        <v>229</v>
      </c>
      <c r="D87" s="158" t="s">
        <v>139</v>
      </c>
      <c r="E87" s="158" t="s">
        <v>232</v>
      </c>
      <c r="F87" s="158" t="s">
        <v>233</v>
      </c>
      <c r="G87" s="158" t="s">
        <v>234</v>
      </c>
      <c r="H87" s="161">
        <v>6393273.6</v>
      </c>
      <c r="I87" s="65">
        <v>6393273.6</v>
      </c>
      <c r="J87" s="65">
        <v>1598318.4</v>
      </c>
      <c r="K87" s="158"/>
      <c r="L87" s="65">
        <v>4794955.2</v>
      </c>
      <c r="M87" s="158"/>
      <c r="N87" s="65"/>
      <c r="O87" s="65"/>
      <c r="P87" s="158"/>
      <c r="Q87" s="65"/>
      <c r="R87" s="65"/>
      <c r="S87" s="65"/>
      <c r="T87" s="65"/>
      <c r="U87" s="65"/>
      <c r="V87" s="65"/>
      <c r="W87" s="65"/>
    </row>
    <row r="88" ht="20.25" hidden="1" customHeight="1" spans="1:23">
      <c r="A88" s="158" t="str">
        <f t="shared" si="2"/>
        <v>       玉溪农业职业技术学院</v>
      </c>
      <c r="B88" s="158" t="s">
        <v>320</v>
      </c>
      <c r="C88" s="158" t="s">
        <v>229</v>
      </c>
      <c r="D88" s="158" t="s">
        <v>149</v>
      </c>
      <c r="E88" s="158" t="s">
        <v>240</v>
      </c>
      <c r="F88" s="158" t="s">
        <v>236</v>
      </c>
      <c r="G88" s="158" t="s">
        <v>237</v>
      </c>
      <c r="H88" s="161">
        <v>3316510.68</v>
      </c>
      <c r="I88" s="65">
        <v>3316510.68</v>
      </c>
      <c r="J88" s="65">
        <v>829127.67</v>
      </c>
      <c r="K88" s="158"/>
      <c r="L88" s="65">
        <v>2487383.01</v>
      </c>
      <c r="M88" s="158"/>
      <c r="N88" s="65"/>
      <c r="O88" s="65"/>
      <c r="P88" s="158"/>
      <c r="Q88" s="65"/>
      <c r="R88" s="65"/>
      <c r="S88" s="65"/>
      <c r="T88" s="65"/>
      <c r="U88" s="65"/>
      <c r="V88" s="65"/>
      <c r="W88" s="65"/>
    </row>
    <row r="89" ht="20.25" hidden="1" customHeight="1" spans="1:23">
      <c r="A89" s="158" t="str">
        <f t="shared" si="2"/>
        <v>       玉溪农业职业技术学院</v>
      </c>
      <c r="B89" s="158" t="s">
        <v>320</v>
      </c>
      <c r="C89" s="158" t="s">
        <v>229</v>
      </c>
      <c r="D89" s="158" t="s">
        <v>149</v>
      </c>
      <c r="E89" s="158" t="s">
        <v>240</v>
      </c>
      <c r="F89" s="158" t="s">
        <v>238</v>
      </c>
      <c r="G89" s="158" t="s">
        <v>239</v>
      </c>
      <c r="H89" s="161">
        <v>55000</v>
      </c>
      <c r="I89" s="65">
        <v>55000</v>
      </c>
      <c r="J89" s="65">
        <v>55000</v>
      </c>
      <c r="K89" s="158"/>
      <c r="L89" s="65"/>
      <c r="M89" s="158"/>
      <c r="N89" s="65"/>
      <c r="O89" s="65"/>
      <c r="P89" s="158"/>
      <c r="Q89" s="65"/>
      <c r="R89" s="65"/>
      <c r="S89" s="65"/>
      <c r="T89" s="65"/>
      <c r="U89" s="65"/>
      <c r="V89" s="65"/>
      <c r="W89" s="65"/>
    </row>
    <row r="90" ht="20.25" hidden="1" customHeight="1" spans="1:23">
      <c r="A90" s="158" t="str">
        <f t="shared" si="2"/>
        <v>       玉溪农业职业技术学院</v>
      </c>
      <c r="B90" s="158" t="s">
        <v>320</v>
      </c>
      <c r="C90" s="158" t="s">
        <v>229</v>
      </c>
      <c r="D90" s="158" t="s">
        <v>150</v>
      </c>
      <c r="E90" s="158" t="s">
        <v>241</v>
      </c>
      <c r="F90" s="158" t="s">
        <v>242</v>
      </c>
      <c r="G90" s="158" t="s">
        <v>243</v>
      </c>
      <c r="H90" s="161">
        <v>2278698</v>
      </c>
      <c r="I90" s="65">
        <v>2278698</v>
      </c>
      <c r="J90" s="65">
        <v>569674.5</v>
      </c>
      <c r="K90" s="158"/>
      <c r="L90" s="65">
        <v>1709023.5</v>
      </c>
      <c r="M90" s="158"/>
      <c r="N90" s="65"/>
      <c r="O90" s="65"/>
      <c r="P90" s="158"/>
      <c r="Q90" s="65"/>
      <c r="R90" s="65"/>
      <c r="S90" s="65"/>
      <c r="T90" s="65"/>
      <c r="U90" s="65"/>
      <c r="V90" s="65"/>
      <c r="W90" s="65"/>
    </row>
    <row r="91" ht="20.25" hidden="1" customHeight="1" spans="1:23">
      <c r="A91" s="158" t="str">
        <f t="shared" si="2"/>
        <v>       玉溪农业职业技术学院</v>
      </c>
      <c r="B91" s="158" t="s">
        <v>320</v>
      </c>
      <c r="C91" s="158" t="s">
        <v>229</v>
      </c>
      <c r="D91" s="158" t="s">
        <v>151</v>
      </c>
      <c r="E91" s="158" t="s">
        <v>244</v>
      </c>
      <c r="F91" s="158" t="s">
        <v>230</v>
      </c>
      <c r="G91" s="158" t="s">
        <v>231</v>
      </c>
      <c r="H91" s="161">
        <v>315535.64</v>
      </c>
      <c r="I91" s="65">
        <v>315535.64</v>
      </c>
      <c r="J91" s="65">
        <v>192664.91</v>
      </c>
      <c r="K91" s="158"/>
      <c r="L91" s="65">
        <v>122870.73</v>
      </c>
      <c r="M91" s="158"/>
      <c r="N91" s="65"/>
      <c r="O91" s="65"/>
      <c r="P91" s="158"/>
      <c r="Q91" s="65"/>
      <c r="R91" s="65"/>
      <c r="S91" s="65"/>
      <c r="T91" s="65"/>
      <c r="U91" s="65"/>
      <c r="V91" s="65"/>
      <c r="W91" s="65"/>
    </row>
    <row r="92" ht="20.25" hidden="1" customHeight="1" spans="1:23">
      <c r="A92" s="158" t="str">
        <f t="shared" si="2"/>
        <v>       玉溪农业职业技术学院</v>
      </c>
      <c r="B92" s="158" t="s">
        <v>321</v>
      </c>
      <c r="C92" s="158" t="s">
        <v>246</v>
      </c>
      <c r="D92" s="158" t="s">
        <v>160</v>
      </c>
      <c r="E92" s="158" t="s">
        <v>246</v>
      </c>
      <c r="F92" s="158" t="s">
        <v>247</v>
      </c>
      <c r="G92" s="158" t="s">
        <v>246</v>
      </c>
      <c r="H92" s="161">
        <v>5166600</v>
      </c>
      <c r="I92" s="65">
        <v>5166600</v>
      </c>
      <c r="J92" s="65">
        <v>1291650</v>
      </c>
      <c r="K92" s="158"/>
      <c r="L92" s="65">
        <v>3874950</v>
      </c>
      <c r="M92" s="158"/>
      <c r="N92" s="65"/>
      <c r="O92" s="65"/>
      <c r="P92" s="158"/>
      <c r="Q92" s="65"/>
      <c r="R92" s="65"/>
      <c r="S92" s="65"/>
      <c r="T92" s="65"/>
      <c r="U92" s="65"/>
      <c r="V92" s="65"/>
      <c r="W92" s="65"/>
    </row>
    <row r="93" ht="20.25" hidden="1" customHeight="1" spans="1:23">
      <c r="A93" s="158" t="str">
        <f t="shared" si="2"/>
        <v>       玉溪农业职业技术学院</v>
      </c>
      <c r="B93" s="158" t="s">
        <v>322</v>
      </c>
      <c r="C93" s="158" t="s">
        <v>249</v>
      </c>
      <c r="D93" s="158" t="s">
        <v>138</v>
      </c>
      <c r="E93" s="158" t="s">
        <v>255</v>
      </c>
      <c r="F93" s="158" t="s">
        <v>253</v>
      </c>
      <c r="G93" s="158" t="s">
        <v>254</v>
      </c>
      <c r="H93" s="161">
        <v>2059200</v>
      </c>
      <c r="I93" s="65">
        <v>2059200</v>
      </c>
      <c r="J93" s="65">
        <v>411840</v>
      </c>
      <c r="K93" s="158"/>
      <c r="L93" s="65">
        <v>1647360</v>
      </c>
      <c r="M93" s="158"/>
      <c r="N93" s="65"/>
      <c r="O93" s="65"/>
      <c r="P93" s="158"/>
      <c r="Q93" s="65"/>
      <c r="R93" s="65"/>
      <c r="S93" s="65"/>
      <c r="T93" s="65"/>
      <c r="U93" s="65"/>
      <c r="V93" s="65"/>
      <c r="W93" s="65"/>
    </row>
    <row r="94" ht="20.25" hidden="1" customHeight="1" spans="1:23">
      <c r="A94" s="158" t="str">
        <f t="shared" si="2"/>
        <v>       玉溪农业职业技术学院</v>
      </c>
      <c r="B94" s="158" t="s">
        <v>323</v>
      </c>
      <c r="C94" s="158" t="s">
        <v>272</v>
      </c>
      <c r="D94" s="158" t="s">
        <v>122</v>
      </c>
      <c r="E94" s="158" t="s">
        <v>319</v>
      </c>
      <c r="F94" s="158" t="s">
        <v>273</v>
      </c>
      <c r="G94" s="158" t="s">
        <v>274</v>
      </c>
      <c r="H94" s="161">
        <v>1980200</v>
      </c>
      <c r="I94" s="65">
        <v>1980200</v>
      </c>
      <c r="J94" s="65"/>
      <c r="K94" s="158"/>
      <c r="L94" s="65">
        <v>1980200</v>
      </c>
      <c r="M94" s="158"/>
      <c r="N94" s="65"/>
      <c r="O94" s="65"/>
      <c r="P94" s="158"/>
      <c r="Q94" s="65"/>
      <c r="R94" s="65"/>
      <c r="S94" s="65"/>
      <c r="T94" s="65"/>
      <c r="U94" s="65"/>
      <c r="V94" s="65"/>
      <c r="W94" s="65"/>
    </row>
    <row r="95" ht="20.25" hidden="1" customHeight="1" spans="1:23">
      <c r="A95" s="158" t="str">
        <f t="shared" si="2"/>
        <v>       玉溪农业职业技术学院</v>
      </c>
      <c r="B95" s="158" t="s">
        <v>323</v>
      </c>
      <c r="C95" s="158" t="s">
        <v>272</v>
      </c>
      <c r="D95" s="158" t="s">
        <v>122</v>
      </c>
      <c r="E95" s="158" t="s">
        <v>319</v>
      </c>
      <c r="F95" s="158" t="s">
        <v>324</v>
      </c>
      <c r="G95" s="158" t="s">
        <v>325</v>
      </c>
      <c r="H95" s="161">
        <v>50000</v>
      </c>
      <c r="I95" s="65">
        <v>50000</v>
      </c>
      <c r="J95" s="65"/>
      <c r="K95" s="158"/>
      <c r="L95" s="65">
        <v>50000</v>
      </c>
      <c r="M95" s="158"/>
      <c r="N95" s="65"/>
      <c r="O95" s="65"/>
      <c r="P95" s="158"/>
      <c r="Q95" s="65"/>
      <c r="R95" s="65"/>
      <c r="S95" s="65"/>
      <c r="T95" s="65"/>
      <c r="U95" s="65"/>
      <c r="V95" s="65"/>
      <c r="W95" s="65"/>
    </row>
    <row r="96" ht="20.25" hidden="1" customHeight="1" spans="1:23">
      <c r="A96" s="158" t="str">
        <f t="shared" si="2"/>
        <v>       玉溪农业职业技术学院</v>
      </c>
      <c r="B96" s="158" t="s">
        <v>323</v>
      </c>
      <c r="C96" s="158" t="s">
        <v>272</v>
      </c>
      <c r="D96" s="158" t="s">
        <v>122</v>
      </c>
      <c r="E96" s="158" t="s">
        <v>319</v>
      </c>
      <c r="F96" s="158" t="s">
        <v>326</v>
      </c>
      <c r="G96" s="158" t="s">
        <v>327</v>
      </c>
      <c r="H96" s="161">
        <v>2000</v>
      </c>
      <c r="I96" s="65">
        <v>2000</v>
      </c>
      <c r="J96" s="65"/>
      <c r="K96" s="158"/>
      <c r="L96" s="65">
        <v>2000</v>
      </c>
      <c r="M96" s="158"/>
      <c r="N96" s="65"/>
      <c r="O96" s="65"/>
      <c r="P96" s="158"/>
      <c r="Q96" s="65"/>
      <c r="R96" s="65"/>
      <c r="S96" s="65"/>
      <c r="T96" s="65"/>
      <c r="U96" s="65"/>
      <c r="V96" s="65"/>
      <c r="W96" s="65"/>
    </row>
    <row r="97" ht="20.25" hidden="1" customHeight="1" spans="1:23">
      <c r="A97" s="158" t="str">
        <f t="shared" si="2"/>
        <v>       玉溪农业职业技术学院</v>
      </c>
      <c r="B97" s="158" t="s">
        <v>323</v>
      </c>
      <c r="C97" s="158" t="s">
        <v>272</v>
      </c>
      <c r="D97" s="158" t="s">
        <v>122</v>
      </c>
      <c r="E97" s="158" t="s">
        <v>319</v>
      </c>
      <c r="F97" s="158" t="s">
        <v>285</v>
      </c>
      <c r="G97" s="158" t="s">
        <v>286</v>
      </c>
      <c r="H97" s="161">
        <v>300000</v>
      </c>
      <c r="I97" s="65">
        <v>300000</v>
      </c>
      <c r="J97" s="65"/>
      <c r="K97" s="158"/>
      <c r="L97" s="65">
        <v>300000</v>
      </c>
      <c r="M97" s="158"/>
      <c r="N97" s="65"/>
      <c r="O97" s="65"/>
      <c r="P97" s="158"/>
      <c r="Q97" s="65"/>
      <c r="R97" s="65"/>
      <c r="S97" s="65"/>
      <c r="T97" s="65"/>
      <c r="U97" s="65"/>
      <c r="V97" s="65"/>
      <c r="W97" s="65"/>
    </row>
    <row r="98" ht="20.25" hidden="1" customHeight="1" spans="1:23">
      <c r="A98" s="158" t="str">
        <f t="shared" si="2"/>
        <v>       玉溪农业职业技术学院</v>
      </c>
      <c r="B98" s="158" t="s">
        <v>323</v>
      </c>
      <c r="C98" s="158" t="s">
        <v>272</v>
      </c>
      <c r="D98" s="158" t="s">
        <v>122</v>
      </c>
      <c r="E98" s="158" t="s">
        <v>319</v>
      </c>
      <c r="F98" s="158" t="s">
        <v>287</v>
      </c>
      <c r="G98" s="158" t="s">
        <v>288</v>
      </c>
      <c r="H98" s="161">
        <v>2500000</v>
      </c>
      <c r="I98" s="65">
        <v>2500000</v>
      </c>
      <c r="J98" s="65"/>
      <c r="K98" s="158"/>
      <c r="L98" s="65">
        <v>2500000</v>
      </c>
      <c r="M98" s="158"/>
      <c r="N98" s="65"/>
      <c r="O98" s="65"/>
      <c r="P98" s="158"/>
      <c r="Q98" s="65"/>
      <c r="R98" s="65"/>
      <c r="S98" s="65"/>
      <c r="T98" s="65"/>
      <c r="U98" s="65"/>
      <c r="V98" s="65"/>
      <c r="W98" s="65"/>
    </row>
    <row r="99" ht="20.25" hidden="1" customHeight="1" spans="1:23">
      <c r="A99" s="158" t="str">
        <f t="shared" si="2"/>
        <v>       玉溪农业职业技术学院</v>
      </c>
      <c r="B99" s="158" t="s">
        <v>323</v>
      </c>
      <c r="C99" s="158" t="s">
        <v>272</v>
      </c>
      <c r="D99" s="158" t="s">
        <v>122</v>
      </c>
      <c r="E99" s="158" t="s">
        <v>319</v>
      </c>
      <c r="F99" s="158" t="s">
        <v>289</v>
      </c>
      <c r="G99" s="158" t="s">
        <v>290</v>
      </c>
      <c r="H99" s="161">
        <v>450000</v>
      </c>
      <c r="I99" s="65">
        <v>450000</v>
      </c>
      <c r="J99" s="65"/>
      <c r="K99" s="158"/>
      <c r="L99" s="65">
        <v>450000</v>
      </c>
      <c r="M99" s="158"/>
      <c r="N99" s="65"/>
      <c r="O99" s="65"/>
      <c r="P99" s="158"/>
      <c r="Q99" s="65"/>
      <c r="R99" s="65"/>
      <c r="S99" s="65"/>
      <c r="T99" s="65"/>
      <c r="U99" s="65"/>
      <c r="V99" s="65"/>
      <c r="W99" s="65"/>
    </row>
    <row r="100" ht="20.25" hidden="1" customHeight="1" spans="1:23">
      <c r="A100" s="158" t="str">
        <f t="shared" si="2"/>
        <v>       玉溪农业职业技术学院</v>
      </c>
      <c r="B100" s="158" t="s">
        <v>323</v>
      </c>
      <c r="C100" s="158" t="s">
        <v>272</v>
      </c>
      <c r="D100" s="158" t="s">
        <v>122</v>
      </c>
      <c r="E100" s="158" t="s">
        <v>319</v>
      </c>
      <c r="F100" s="158" t="s">
        <v>313</v>
      </c>
      <c r="G100" s="158" t="s">
        <v>312</v>
      </c>
      <c r="H100" s="161">
        <v>3000000</v>
      </c>
      <c r="I100" s="65">
        <v>3000000</v>
      </c>
      <c r="J100" s="65"/>
      <c r="K100" s="158"/>
      <c r="L100" s="65">
        <v>3000000</v>
      </c>
      <c r="M100" s="158"/>
      <c r="N100" s="65"/>
      <c r="O100" s="65"/>
      <c r="P100" s="158"/>
      <c r="Q100" s="65"/>
      <c r="R100" s="65"/>
      <c r="S100" s="65"/>
      <c r="T100" s="65"/>
      <c r="U100" s="65"/>
      <c r="V100" s="65"/>
      <c r="W100" s="65"/>
    </row>
    <row r="101" ht="20.25" hidden="1" customHeight="1" spans="1:23">
      <c r="A101" s="158" t="str">
        <f t="shared" si="2"/>
        <v>       玉溪农业职业技术学院</v>
      </c>
      <c r="B101" s="158" t="s">
        <v>323</v>
      </c>
      <c r="C101" s="158" t="s">
        <v>272</v>
      </c>
      <c r="D101" s="158" t="s">
        <v>122</v>
      </c>
      <c r="E101" s="158" t="s">
        <v>319</v>
      </c>
      <c r="F101" s="158" t="s">
        <v>275</v>
      </c>
      <c r="G101" s="158" t="s">
        <v>276</v>
      </c>
      <c r="H101" s="161">
        <v>490000</v>
      </c>
      <c r="I101" s="65">
        <v>490000</v>
      </c>
      <c r="J101" s="65"/>
      <c r="K101" s="158"/>
      <c r="L101" s="65">
        <v>490000</v>
      </c>
      <c r="M101" s="158"/>
      <c r="N101" s="65"/>
      <c r="O101" s="65"/>
      <c r="P101" s="158"/>
      <c r="Q101" s="65"/>
      <c r="R101" s="65"/>
      <c r="S101" s="65"/>
      <c r="T101" s="65"/>
      <c r="U101" s="65"/>
      <c r="V101" s="65"/>
      <c r="W101" s="65"/>
    </row>
    <row r="102" ht="20.25" hidden="1" customHeight="1" spans="1:23">
      <c r="A102" s="158" t="str">
        <f t="shared" si="2"/>
        <v>       玉溪农业职业技术学院</v>
      </c>
      <c r="B102" s="158" t="s">
        <v>323</v>
      </c>
      <c r="C102" s="158" t="s">
        <v>272</v>
      </c>
      <c r="D102" s="158" t="s">
        <v>122</v>
      </c>
      <c r="E102" s="158" t="s">
        <v>319</v>
      </c>
      <c r="F102" s="158" t="s">
        <v>277</v>
      </c>
      <c r="G102" s="158" t="s">
        <v>278</v>
      </c>
      <c r="H102" s="161">
        <v>1480000</v>
      </c>
      <c r="I102" s="65">
        <v>1480000</v>
      </c>
      <c r="J102" s="65"/>
      <c r="K102" s="158"/>
      <c r="L102" s="65">
        <v>1480000</v>
      </c>
      <c r="M102" s="158"/>
      <c r="N102" s="65"/>
      <c r="O102" s="65"/>
      <c r="P102" s="158"/>
      <c r="Q102" s="65"/>
      <c r="R102" s="65"/>
      <c r="S102" s="65"/>
      <c r="T102" s="65"/>
      <c r="U102" s="65"/>
      <c r="V102" s="65"/>
      <c r="W102" s="65"/>
    </row>
    <row r="103" ht="20.25" hidden="1" customHeight="1" spans="1:23">
      <c r="A103" s="158" t="str">
        <f t="shared" si="2"/>
        <v>       玉溪农业职业技术学院</v>
      </c>
      <c r="B103" s="158" t="s">
        <v>323</v>
      </c>
      <c r="C103" s="158" t="s">
        <v>272</v>
      </c>
      <c r="D103" s="158" t="s">
        <v>122</v>
      </c>
      <c r="E103" s="158" t="s">
        <v>319</v>
      </c>
      <c r="F103" s="158" t="s">
        <v>316</v>
      </c>
      <c r="G103" s="158" t="s">
        <v>317</v>
      </c>
      <c r="H103" s="161">
        <v>6000</v>
      </c>
      <c r="I103" s="65">
        <v>6000</v>
      </c>
      <c r="J103" s="65"/>
      <c r="K103" s="158"/>
      <c r="L103" s="65">
        <v>6000</v>
      </c>
      <c r="M103" s="158"/>
      <c r="N103" s="65"/>
      <c r="O103" s="65"/>
      <c r="P103" s="158"/>
      <c r="Q103" s="65"/>
      <c r="R103" s="65"/>
      <c r="S103" s="65"/>
      <c r="T103" s="65"/>
      <c r="U103" s="65"/>
      <c r="V103" s="65"/>
      <c r="W103" s="65"/>
    </row>
    <row r="104" ht="20.25" hidden="1" customHeight="1" spans="1:23">
      <c r="A104" s="158" t="str">
        <f t="shared" si="2"/>
        <v>       玉溪农业职业技术学院</v>
      </c>
      <c r="B104" s="158" t="s">
        <v>323</v>
      </c>
      <c r="C104" s="158" t="s">
        <v>272</v>
      </c>
      <c r="D104" s="158" t="s">
        <v>122</v>
      </c>
      <c r="E104" s="158" t="s">
        <v>319</v>
      </c>
      <c r="F104" s="158" t="s">
        <v>279</v>
      </c>
      <c r="G104" s="158" t="s">
        <v>280</v>
      </c>
      <c r="H104" s="161">
        <v>50000</v>
      </c>
      <c r="I104" s="65">
        <v>50000</v>
      </c>
      <c r="J104" s="65"/>
      <c r="K104" s="158"/>
      <c r="L104" s="65">
        <v>50000</v>
      </c>
      <c r="M104" s="158"/>
      <c r="N104" s="65"/>
      <c r="O104" s="65"/>
      <c r="P104" s="158"/>
      <c r="Q104" s="65"/>
      <c r="R104" s="65"/>
      <c r="S104" s="65"/>
      <c r="T104" s="65"/>
      <c r="U104" s="65"/>
      <c r="V104" s="65"/>
      <c r="W104" s="65"/>
    </row>
    <row r="105" ht="20.25" hidden="1" customHeight="1" spans="1:23">
      <c r="A105" s="158" t="str">
        <f t="shared" si="2"/>
        <v>       玉溪农业职业技术学院</v>
      </c>
      <c r="B105" s="158" t="s">
        <v>323</v>
      </c>
      <c r="C105" s="158" t="s">
        <v>272</v>
      </c>
      <c r="D105" s="158" t="s">
        <v>122</v>
      </c>
      <c r="E105" s="158" t="s">
        <v>319</v>
      </c>
      <c r="F105" s="158" t="s">
        <v>281</v>
      </c>
      <c r="G105" s="158" t="s">
        <v>282</v>
      </c>
      <c r="H105" s="161">
        <v>100000</v>
      </c>
      <c r="I105" s="65">
        <v>100000</v>
      </c>
      <c r="J105" s="65"/>
      <c r="K105" s="158"/>
      <c r="L105" s="65">
        <v>100000</v>
      </c>
      <c r="M105" s="158"/>
      <c r="N105" s="65"/>
      <c r="O105" s="65"/>
      <c r="P105" s="158"/>
      <c r="Q105" s="65"/>
      <c r="R105" s="65"/>
      <c r="S105" s="65"/>
      <c r="T105" s="65"/>
      <c r="U105" s="65"/>
      <c r="V105" s="65"/>
      <c r="W105" s="65"/>
    </row>
    <row r="106" ht="20.25" hidden="1" customHeight="1" spans="1:23">
      <c r="A106" s="158" t="str">
        <f t="shared" si="2"/>
        <v>       玉溪农业职业技术学院</v>
      </c>
      <c r="B106" s="158" t="s">
        <v>323</v>
      </c>
      <c r="C106" s="158" t="s">
        <v>272</v>
      </c>
      <c r="D106" s="158" t="s">
        <v>122</v>
      </c>
      <c r="E106" s="158" t="s">
        <v>319</v>
      </c>
      <c r="F106" s="158" t="s">
        <v>328</v>
      </c>
      <c r="G106" s="158" t="s">
        <v>329</v>
      </c>
      <c r="H106" s="161">
        <v>400000</v>
      </c>
      <c r="I106" s="65">
        <v>400000</v>
      </c>
      <c r="J106" s="65"/>
      <c r="K106" s="158"/>
      <c r="L106" s="65">
        <v>400000</v>
      </c>
      <c r="M106" s="158"/>
      <c r="N106" s="65"/>
      <c r="O106" s="65"/>
      <c r="P106" s="158"/>
      <c r="Q106" s="65"/>
      <c r="R106" s="65"/>
      <c r="S106" s="65"/>
      <c r="T106" s="65"/>
      <c r="U106" s="65"/>
      <c r="V106" s="65"/>
      <c r="W106" s="65"/>
    </row>
    <row r="107" ht="20.25" hidden="1" customHeight="1" spans="1:23">
      <c r="A107" s="158" t="str">
        <f t="shared" si="2"/>
        <v>       玉溪农业职业技术学院</v>
      </c>
      <c r="B107" s="158" t="s">
        <v>323</v>
      </c>
      <c r="C107" s="158" t="s">
        <v>272</v>
      </c>
      <c r="D107" s="158" t="s">
        <v>122</v>
      </c>
      <c r="E107" s="158" t="s">
        <v>319</v>
      </c>
      <c r="F107" s="158" t="s">
        <v>330</v>
      </c>
      <c r="G107" s="158" t="s">
        <v>331</v>
      </c>
      <c r="H107" s="161">
        <v>2200000</v>
      </c>
      <c r="I107" s="65">
        <v>2200000</v>
      </c>
      <c r="J107" s="65"/>
      <c r="K107" s="158"/>
      <c r="L107" s="65">
        <v>2200000</v>
      </c>
      <c r="M107" s="158"/>
      <c r="N107" s="65"/>
      <c r="O107" s="65"/>
      <c r="P107" s="158"/>
      <c r="Q107" s="65"/>
      <c r="R107" s="65"/>
      <c r="S107" s="65"/>
      <c r="T107" s="65"/>
      <c r="U107" s="65"/>
      <c r="V107" s="65"/>
      <c r="W107" s="65"/>
    </row>
    <row r="108" ht="20.25" hidden="1" customHeight="1" spans="1:23">
      <c r="A108" s="158" t="str">
        <f t="shared" si="2"/>
        <v>       玉溪农业职业技术学院</v>
      </c>
      <c r="B108" s="158" t="s">
        <v>323</v>
      </c>
      <c r="C108" s="158" t="s">
        <v>272</v>
      </c>
      <c r="D108" s="158" t="s">
        <v>122</v>
      </c>
      <c r="E108" s="158" t="s">
        <v>319</v>
      </c>
      <c r="F108" s="158" t="s">
        <v>301</v>
      </c>
      <c r="G108" s="158" t="s">
        <v>302</v>
      </c>
      <c r="H108" s="161">
        <v>200000</v>
      </c>
      <c r="I108" s="65">
        <v>200000</v>
      </c>
      <c r="J108" s="65"/>
      <c r="K108" s="158"/>
      <c r="L108" s="65">
        <v>200000</v>
      </c>
      <c r="M108" s="158"/>
      <c r="N108" s="65"/>
      <c r="O108" s="65"/>
      <c r="P108" s="158"/>
      <c r="Q108" s="65"/>
      <c r="R108" s="65"/>
      <c r="S108" s="65"/>
      <c r="T108" s="65"/>
      <c r="U108" s="65"/>
      <c r="V108" s="65"/>
      <c r="W108" s="65"/>
    </row>
    <row r="109" ht="20.25" hidden="1" customHeight="1" spans="1:23">
      <c r="A109" s="158" t="str">
        <f t="shared" si="2"/>
        <v>       玉溪农业职业技术学院</v>
      </c>
      <c r="B109" s="158" t="s">
        <v>323</v>
      </c>
      <c r="C109" s="158" t="s">
        <v>272</v>
      </c>
      <c r="D109" s="158" t="s">
        <v>122</v>
      </c>
      <c r="E109" s="158" t="s">
        <v>319</v>
      </c>
      <c r="F109" s="158" t="s">
        <v>266</v>
      </c>
      <c r="G109" s="158" t="s">
        <v>267</v>
      </c>
      <c r="H109" s="161">
        <v>2000</v>
      </c>
      <c r="I109" s="65">
        <v>2000</v>
      </c>
      <c r="J109" s="65"/>
      <c r="K109" s="158"/>
      <c r="L109" s="65">
        <v>2000</v>
      </c>
      <c r="M109" s="158"/>
      <c r="N109" s="65"/>
      <c r="O109" s="65"/>
      <c r="P109" s="158"/>
      <c r="Q109" s="65"/>
      <c r="R109" s="65"/>
      <c r="S109" s="65"/>
      <c r="T109" s="65"/>
      <c r="U109" s="65"/>
      <c r="V109" s="65"/>
      <c r="W109" s="65"/>
    </row>
    <row r="110" ht="20.25" hidden="1" customHeight="1" spans="1:23">
      <c r="A110" s="158" t="str">
        <f t="shared" si="2"/>
        <v>       玉溪农业职业技术学院</v>
      </c>
      <c r="B110" s="158" t="s">
        <v>323</v>
      </c>
      <c r="C110" s="158" t="s">
        <v>272</v>
      </c>
      <c r="D110" s="158" t="s">
        <v>122</v>
      </c>
      <c r="E110" s="158" t="s">
        <v>319</v>
      </c>
      <c r="F110" s="158" t="s">
        <v>283</v>
      </c>
      <c r="G110" s="158" t="s">
        <v>284</v>
      </c>
      <c r="H110" s="161">
        <v>804800</v>
      </c>
      <c r="I110" s="65">
        <v>804800</v>
      </c>
      <c r="J110" s="65"/>
      <c r="K110" s="158"/>
      <c r="L110" s="65">
        <v>804800</v>
      </c>
      <c r="M110" s="158"/>
      <c r="N110" s="65"/>
      <c r="O110" s="65"/>
      <c r="P110" s="158"/>
      <c r="Q110" s="65"/>
      <c r="R110" s="65"/>
      <c r="S110" s="65"/>
      <c r="T110" s="65"/>
      <c r="U110" s="65"/>
      <c r="V110" s="65"/>
      <c r="W110" s="65"/>
    </row>
    <row r="111" ht="20.25" hidden="1" customHeight="1" spans="1:23">
      <c r="A111" s="158" t="str">
        <f t="shared" si="2"/>
        <v>       玉溪农业职业技术学院</v>
      </c>
      <c r="B111" s="158" t="s">
        <v>332</v>
      </c>
      <c r="C111" s="158" t="s">
        <v>261</v>
      </c>
      <c r="D111" s="158" t="s">
        <v>122</v>
      </c>
      <c r="E111" s="158" t="s">
        <v>319</v>
      </c>
      <c r="F111" s="158" t="s">
        <v>262</v>
      </c>
      <c r="G111" s="158" t="s">
        <v>263</v>
      </c>
      <c r="H111" s="161">
        <v>340000</v>
      </c>
      <c r="I111" s="65">
        <v>340000</v>
      </c>
      <c r="J111" s="65"/>
      <c r="K111" s="158"/>
      <c r="L111" s="65">
        <v>340000</v>
      </c>
      <c r="M111" s="158"/>
      <c r="N111" s="65"/>
      <c r="O111" s="65"/>
      <c r="P111" s="158"/>
      <c r="Q111" s="65"/>
      <c r="R111" s="65"/>
      <c r="S111" s="65"/>
      <c r="T111" s="65"/>
      <c r="U111" s="65"/>
      <c r="V111" s="65"/>
      <c r="W111" s="65"/>
    </row>
    <row r="112" ht="20.25" hidden="1" customHeight="1" spans="1:23">
      <c r="A112" s="158" t="str">
        <f t="shared" si="2"/>
        <v>       玉溪农业职业技术学院</v>
      </c>
      <c r="B112" s="158" t="s">
        <v>333</v>
      </c>
      <c r="C112" s="158" t="s">
        <v>269</v>
      </c>
      <c r="D112" s="158" t="s">
        <v>122</v>
      </c>
      <c r="E112" s="158" t="s">
        <v>319</v>
      </c>
      <c r="F112" s="158" t="s">
        <v>270</v>
      </c>
      <c r="G112" s="158" t="s">
        <v>269</v>
      </c>
      <c r="H112" s="161">
        <v>595000</v>
      </c>
      <c r="I112" s="65">
        <v>595000</v>
      </c>
      <c r="J112" s="65"/>
      <c r="K112" s="158"/>
      <c r="L112" s="65">
        <v>595000</v>
      </c>
      <c r="M112" s="158"/>
      <c r="N112" s="65"/>
      <c r="O112" s="65"/>
      <c r="P112" s="158"/>
      <c r="Q112" s="65"/>
      <c r="R112" s="65"/>
      <c r="S112" s="65"/>
      <c r="T112" s="65"/>
      <c r="U112" s="65"/>
      <c r="V112" s="65"/>
      <c r="W112" s="65"/>
    </row>
    <row r="113" ht="20.25" hidden="1" customHeight="1" spans="1:23">
      <c r="A113" s="158" t="str">
        <f t="shared" si="2"/>
        <v>       玉溪农业职业技术学院</v>
      </c>
      <c r="B113" s="158" t="s">
        <v>334</v>
      </c>
      <c r="C113" s="158" t="s">
        <v>335</v>
      </c>
      <c r="D113" s="158" t="s">
        <v>122</v>
      </c>
      <c r="E113" s="158" t="s">
        <v>319</v>
      </c>
      <c r="F113" s="158" t="s">
        <v>226</v>
      </c>
      <c r="G113" s="158" t="s">
        <v>227</v>
      </c>
      <c r="H113" s="161">
        <v>21654600</v>
      </c>
      <c r="I113" s="65"/>
      <c r="J113" s="65"/>
      <c r="K113" s="158"/>
      <c r="L113" s="65"/>
      <c r="M113" s="158"/>
      <c r="N113" s="65"/>
      <c r="O113" s="65"/>
      <c r="P113" s="158"/>
      <c r="Q113" s="65">
        <v>21654600</v>
      </c>
      <c r="R113" s="65"/>
      <c r="S113" s="65"/>
      <c r="T113" s="65"/>
      <c r="U113" s="65"/>
      <c r="V113" s="65"/>
      <c r="W113" s="65"/>
    </row>
    <row r="114" ht="20.25" hidden="1" customHeight="1" spans="1:23">
      <c r="A114" s="158" t="str">
        <f t="shared" si="2"/>
        <v>       玉溪农业职业技术学院</v>
      </c>
      <c r="B114" s="158" t="s">
        <v>336</v>
      </c>
      <c r="C114" s="158" t="s">
        <v>192</v>
      </c>
      <c r="D114" s="158" t="s">
        <v>122</v>
      </c>
      <c r="E114" s="158" t="s">
        <v>319</v>
      </c>
      <c r="F114" s="158" t="s">
        <v>294</v>
      </c>
      <c r="G114" s="158" t="s">
        <v>192</v>
      </c>
      <c r="H114" s="161">
        <v>50000</v>
      </c>
      <c r="I114" s="65">
        <v>50000</v>
      </c>
      <c r="J114" s="65"/>
      <c r="K114" s="158"/>
      <c r="L114" s="65">
        <v>50000</v>
      </c>
      <c r="M114" s="158"/>
      <c r="N114" s="65"/>
      <c r="O114" s="65"/>
      <c r="P114" s="158"/>
      <c r="Q114" s="65"/>
      <c r="R114" s="65"/>
      <c r="S114" s="65"/>
      <c r="T114" s="65"/>
      <c r="U114" s="65"/>
      <c r="V114" s="65"/>
      <c r="W114" s="65"/>
    </row>
    <row r="115" ht="20.25" hidden="1" customHeight="1" spans="1:23">
      <c r="A115" s="158" t="str">
        <f t="shared" si="2"/>
        <v>       玉溪农业职业技术学院</v>
      </c>
      <c r="B115" s="158" t="s">
        <v>337</v>
      </c>
      <c r="C115" s="158" t="s">
        <v>304</v>
      </c>
      <c r="D115" s="158" t="s">
        <v>122</v>
      </c>
      <c r="E115" s="158" t="s">
        <v>319</v>
      </c>
      <c r="F115" s="158" t="s">
        <v>226</v>
      </c>
      <c r="G115" s="158" t="s">
        <v>227</v>
      </c>
      <c r="H115" s="161">
        <v>17651200</v>
      </c>
      <c r="I115" s="65">
        <v>17651200</v>
      </c>
      <c r="J115" s="65">
        <v>4412800</v>
      </c>
      <c r="K115" s="158"/>
      <c r="L115" s="65">
        <v>13238400</v>
      </c>
      <c r="M115" s="158"/>
      <c r="N115" s="65"/>
      <c r="O115" s="65"/>
      <c r="P115" s="158"/>
      <c r="Q115" s="65"/>
      <c r="R115" s="65"/>
      <c r="S115" s="65"/>
      <c r="T115" s="65"/>
      <c r="U115" s="65"/>
      <c r="V115" s="65"/>
      <c r="W115" s="65"/>
    </row>
    <row r="116" ht="20.25" hidden="1" customHeight="1" spans="1:23">
      <c r="A116" s="158" t="str">
        <f t="shared" si="2"/>
        <v>       玉溪农业职业技术学院</v>
      </c>
      <c r="B116" s="158" t="s">
        <v>338</v>
      </c>
      <c r="C116" s="158" t="s">
        <v>339</v>
      </c>
      <c r="D116" s="158" t="s">
        <v>122</v>
      </c>
      <c r="E116" s="158" t="s">
        <v>319</v>
      </c>
      <c r="F116" s="158" t="s">
        <v>226</v>
      </c>
      <c r="G116" s="158" t="s">
        <v>227</v>
      </c>
      <c r="H116" s="161">
        <v>6800000</v>
      </c>
      <c r="I116" s="65">
        <v>6800000</v>
      </c>
      <c r="J116" s="65"/>
      <c r="K116" s="158"/>
      <c r="L116" s="65">
        <v>6800000</v>
      </c>
      <c r="M116" s="158"/>
      <c r="N116" s="65"/>
      <c r="O116" s="65"/>
      <c r="P116" s="158"/>
      <c r="Q116" s="65"/>
      <c r="R116" s="65"/>
      <c r="S116" s="65"/>
      <c r="T116" s="65"/>
      <c r="U116" s="65"/>
      <c r="V116" s="65"/>
      <c r="W116" s="65"/>
    </row>
    <row r="117" ht="20.25" hidden="1" customHeight="1" spans="1:23">
      <c r="A117" s="158" t="str">
        <f t="shared" si="2"/>
        <v>       玉溪农业职业技术学院</v>
      </c>
      <c r="B117" s="158" t="s">
        <v>340</v>
      </c>
      <c r="C117" s="158" t="s">
        <v>296</v>
      </c>
      <c r="D117" s="158" t="s">
        <v>122</v>
      </c>
      <c r="E117" s="158" t="s">
        <v>319</v>
      </c>
      <c r="F117" s="158" t="s">
        <v>297</v>
      </c>
      <c r="G117" s="158" t="s">
        <v>257</v>
      </c>
      <c r="H117" s="161">
        <v>1257600</v>
      </c>
      <c r="I117" s="65"/>
      <c r="J117" s="65"/>
      <c r="K117" s="158"/>
      <c r="L117" s="65"/>
      <c r="M117" s="158"/>
      <c r="N117" s="65"/>
      <c r="O117" s="65"/>
      <c r="P117" s="158"/>
      <c r="Q117" s="65">
        <v>1257600</v>
      </c>
      <c r="R117" s="65"/>
      <c r="S117" s="65"/>
      <c r="T117" s="65"/>
      <c r="U117" s="65"/>
      <c r="V117" s="65"/>
      <c r="W117" s="65"/>
    </row>
    <row r="118" ht="20.25" hidden="1" customHeight="1" spans="1:23">
      <c r="A118" s="158" t="str">
        <f t="shared" si="2"/>
        <v>       玉溪农业职业技术学院</v>
      </c>
      <c r="B118" s="158" t="s">
        <v>341</v>
      </c>
      <c r="C118" s="158" t="s">
        <v>342</v>
      </c>
      <c r="D118" s="158" t="s">
        <v>122</v>
      </c>
      <c r="E118" s="158" t="s">
        <v>319</v>
      </c>
      <c r="F118" s="158" t="s">
        <v>226</v>
      </c>
      <c r="G118" s="158" t="s">
        <v>227</v>
      </c>
      <c r="H118" s="161">
        <v>10955000</v>
      </c>
      <c r="I118" s="65"/>
      <c r="J118" s="65"/>
      <c r="K118" s="158"/>
      <c r="L118" s="65"/>
      <c r="M118" s="158"/>
      <c r="N118" s="65"/>
      <c r="O118" s="65"/>
      <c r="P118" s="158"/>
      <c r="Q118" s="65">
        <v>10955000</v>
      </c>
      <c r="R118" s="65"/>
      <c r="S118" s="65"/>
      <c r="T118" s="65"/>
      <c r="U118" s="65"/>
      <c r="V118" s="65"/>
      <c r="W118" s="65"/>
    </row>
    <row r="119" ht="20.25" hidden="1" customHeight="1" spans="1:23">
      <c r="A119" s="158" t="str">
        <f t="shared" si="2"/>
        <v>       玉溪农业职业技术学院</v>
      </c>
      <c r="B119" s="158" t="s">
        <v>343</v>
      </c>
      <c r="C119" s="158" t="s">
        <v>344</v>
      </c>
      <c r="D119" s="158" t="s">
        <v>140</v>
      </c>
      <c r="E119" s="158" t="s">
        <v>345</v>
      </c>
      <c r="F119" s="158" t="s">
        <v>346</v>
      </c>
      <c r="G119" s="158" t="s">
        <v>347</v>
      </c>
      <c r="H119" s="161">
        <v>900000</v>
      </c>
      <c r="I119" s="65">
        <v>900000</v>
      </c>
      <c r="J119" s="65"/>
      <c r="K119" s="158"/>
      <c r="L119" s="65">
        <v>900000</v>
      </c>
      <c r="M119" s="158"/>
      <c r="N119" s="65"/>
      <c r="O119" s="65"/>
      <c r="P119" s="158"/>
      <c r="Q119" s="65"/>
      <c r="R119" s="65"/>
      <c r="S119" s="65"/>
      <c r="T119" s="65"/>
      <c r="U119" s="65"/>
      <c r="V119" s="65"/>
      <c r="W119" s="65"/>
    </row>
    <row r="120" ht="20.25" hidden="1" customHeight="1" spans="1:23">
      <c r="A120" s="158" t="str">
        <f t="shared" si="2"/>
        <v>       玉溪农业职业技术学院</v>
      </c>
      <c r="B120" s="158" t="s">
        <v>348</v>
      </c>
      <c r="C120" s="158" t="s">
        <v>349</v>
      </c>
      <c r="D120" s="158" t="s">
        <v>149</v>
      </c>
      <c r="E120" s="158" t="s">
        <v>240</v>
      </c>
      <c r="F120" s="158" t="s">
        <v>238</v>
      </c>
      <c r="G120" s="158" t="s">
        <v>239</v>
      </c>
      <c r="H120" s="161">
        <v>50000</v>
      </c>
      <c r="I120" s="65">
        <v>50000</v>
      </c>
      <c r="J120" s="65"/>
      <c r="K120" s="158"/>
      <c r="L120" s="65">
        <v>50000</v>
      </c>
      <c r="M120" s="158"/>
      <c r="N120" s="65"/>
      <c r="O120" s="65"/>
      <c r="P120" s="158"/>
      <c r="Q120" s="65"/>
      <c r="R120" s="65"/>
      <c r="S120" s="65"/>
      <c r="T120" s="65"/>
      <c r="U120" s="65"/>
      <c r="V120" s="65"/>
      <c r="W120" s="65"/>
    </row>
    <row r="121" ht="20.25" hidden="1" customHeight="1" spans="1:23">
      <c r="A121" s="158" t="str">
        <f t="shared" si="2"/>
        <v>       玉溪农业职业技术学院</v>
      </c>
      <c r="B121" s="158" t="s">
        <v>350</v>
      </c>
      <c r="C121" s="158" t="s">
        <v>351</v>
      </c>
      <c r="D121" s="158" t="s">
        <v>122</v>
      </c>
      <c r="E121" s="158" t="s">
        <v>319</v>
      </c>
      <c r="F121" s="158" t="s">
        <v>226</v>
      </c>
      <c r="G121" s="158" t="s">
        <v>227</v>
      </c>
      <c r="H121" s="161">
        <v>4000000</v>
      </c>
      <c r="I121" s="65"/>
      <c r="J121" s="65"/>
      <c r="K121" s="158"/>
      <c r="L121" s="65"/>
      <c r="M121" s="158"/>
      <c r="N121" s="65"/>
      <c r="O121" s="65"/>
      <c r="P121" s="158"/>
      <c r="Q121" s="65">
        <v>4000000</v>
      </c>
      <c r="R121" s="65"/>
      <c r="S121" s="65"/>
      <c r="T121" s="65"/>
      <c r="U121" s="65"/>
      <c r="V121" s="65"/>
      <c r="W121" s="65"/>
    </row>
    <row r="122" ht="20.25" hidden="1" customHeight="1" spans="1:23">
      <c r="A122" s="158" t="str">
        <f t="shared" si="2"/>
        <v>       玉溪农业职业技术学院</v>
      </c>
      <c r="B122" s="158" t="s">
        <v>352</v>
      </c>
      <c r="C122" s="158" t="s">
        <v>353</v>
      </c>
      <c r="D122" s="158" t="s">
        <v>122</v>
      </c>
      <c r="E122" s="158" t="s">
        <v>319</v>
      </c>
      <c r="F122" s="158" t="s">
        <v>297</v>
      </c>
      <c r="G122" s="158" t="s">
        <v>257</v>
      </c>
      <c r="H122" s="161">
        <v>439587.9</v>
      </c>
      <c r="I122" s="65"/>
      <c r="J122" s="65"/>
      <c r="K122" s="158"/>
      <c r="L122" s="65"/>
      <c r="M122" s="158"/>
      <c r="N122" s="65"/>
      <c r="O122" s="65"/>
      <c r="P122" s="158"/>
      <c r="Q122" s="65">
        <v>439587.9</v>
      </c>
      <c r="R122" s="65"/>
      <c r="S122" s="65"/>
      <c r="T122" s="65"/>
      <c r="U122" s="65"/>
      <c r="V122" s="65"/>
      <c r="W122" s="65"/>
    </row>
    <row r="123" ht="20.25" hidden="1" customHeight="1" spans="1:23">
      <c r="A123" s="162" t="s">
        <v>71</v>
      </c>
      <c r="B123" s="158"/>
      <c r="C123" s="158"/>
      <c r="D123" s="158"/>
      <c r="E123" s="158"/>
      <c r="F123" s="158"/>
      <c r="G123" s="158"/>
      <c r="H123" s="161">
        <v>155455332.83</v>
      </c>
      <c r="I123" s="65">
        <v>146466732.53</v>
      </c>
      <c r="J123" s="65">
        <v>28775408.15</v>
      </c>
      <c r="K123" s="158"/>
      <c r="L123" s="65">
        <v>117691324.38</v>
      </c>
      <c r="M123" s="158"/>
      <c r="N123" s="65"/>
      <c r="O123" s="65"/>
      <c r="P123" s="158"/>
      <c r="Q123" s="65">
        <v>8988600.3</v>
      </c>
      <c r="R123" s="65"/>
      <c r="S123" s="65"/>
      <c r="T123" s="65"/>
      <c r="U123" s="65"/>
      <c r="V123" s="65"/>
      <c r="W123" s="65"/>
    </row>
    <row r="124" ht="20.25" hidden="1" customHeight="1" spans="1:23">
      <c r="A124" s="158" t="str">
        <f t="shared" ref="A124:A157" si="3">"       "&amp;"云南省玉溪工业财贸学校"</f>
        <v>       云南省玉溪工业财贸学校</v>
      </c>
      <c r="B124" s="158" t="s">
        <v>354</v>
      </c>
      <c r="C124" s="158" t="s">
        <v>224</v>
      </c>
      <c r="D124" s="158" t="s">
        <v>120</v>
      </c>
      <c r="E124" s="158" t="s">
        <v>355</v>
      </c>
      <c r="F124" s="158" t="s">
        <v>218</v>
      </c>
      <c r="G124" s="158" t="s">
        <v>219</v>
      </c>
      <c r="H124" s="161">
        <v>33978417.6</v>
      </c>
      <c r="I124" s="65">
        <v>33978417.6</v>
      </c>
      <c r="J124" s="65">
        <v>8494604.4</v>
      </c>
      <c r="K124" s="158"/>
      <c r="L124" s="65">
        <v>25483813.2</v>
      </c>
      <c r="M124" s="158"/>
      <c r="N124" s="65"/>
      <c r="O124" s="65"/>
      <c r="P124" s="158"/>
      <c r="Q124" s="65"/>
      <c r="R124" s="65"/>
      <c r="S124" s="65"/>
      <c r="T124" s="65"/>
      <c r="U124" s="65"/>
      <c r="V124" s="65"/>
      <c r="W124" s="65"/>
    </row>
    <row r="125" ht="20.25" hidden="1" customHeight="1" spans="1:23">
      <c r="A125" s="158" t="str">
        <f t="shared" si="3"/>
        <v>       云南省玉溪工业财贸学校</v>
      </c>
      <c r="B125" s="158" t="s">
        <v>354</v>
      </c>
      <c r="C125" s="158" t="s">
        <v>224</v>
      </c>
      <c r="D125" s="158" t="s">
        <v>120</v>
      </c>
      <c r="E125" s="158" t="s">
        <v>355</v>
      </c>
      <c r="F125" s="158" t="s">
        <v>220</v>
      </c>
      <c r="G125" s="158" t="s">
        <v>221</v>
      </c>
      <c r="H125" s="161">
        <v>38976</v>
      </c>
      <c r="I125" s="65">
        <v>38976</v>
      </c>
      <c r="J125" s="65">
        <v>9744</v>
      </c>
      <c r="K125" s="158"/>
      <c r="L125" s="65">
        <v>29232</v>
      </c>
      <c r="M125" s="158"/>
      <c r="N125" s="65"/>
      <c r="O125" s="65"/>
      <c r="P125" s="158"/>
      <c r="Q125" s="65"/>
      <c r="R125" s="65"/>
      <c r="S125" s="65"/>
      <c r="T125" s="65"/>
      <c r="U125" s="65"/>
      <c r="V125" s="65"/>
      <c r="W125" s="65"/>
    </row>
    <row r="126" ht="20.25" hidden="1" customHeight="1" spans="1:23">
      <c r="A126" s="158" t="str">
        <f t="shared" si="3"/>
        <v>       云南省玉溪工业财贸学校</v>
      </c>
      <c r="B126" s="158" t="s">
        <v>354</v>
      </c>
      <c r="C126" s="158" t="s">
        <v>224</v>
      </c>
      <c r="D126" s="158" t="s">
        <v>120</v>
      </c>
      <c r="E126" s="158" t="s">
        <v>355</v>
      </c>
      <c r="F126" s="158" t="s">
        <v>226</v>
      </c>
      <c r="G126" s="158" t="s">
        <v>227</v>
      </c>
      <c r="H126" s="161">
        <v>9094020</v>
      </c>
      <c r="I126" s="65">
        <v>9094020</v>
      </c>
      <c r="J126" s="65">
        <v>2273505</v>
      </c>
      <c r="K126" s="158"/>
      <c r="L126" s="65">
        <v>6820515</v>
      </c>
      <c r="M126" s="158"/>
      <c r="N126" s="65"/>
      <c r="O126" s="65"/>
      <c r="P126" s="158"/>
      <c r="Q126" s="65"/>
      <c r="R126" s="65"/>
      <c r="S126" s="65"/>
      <c r="T126" s="65"/>
      <c r="U126" s="65"/>
      <c r="V126" s="65"/>
      <c r="W126" s="65"/>
    </row>
    <row r="127" ht="20.25" hidden="1" customHeight="1" spans="1:23">
      <c r="A127" s="158" t="str">
        <f t="shared" si="3"/>
        <v>       云南省玉溪工业财贸学校</v>
      </c>
      <c r="B127" s="158" t="s">
        <v>354</v>
      </c>
      <c r="C127" s="158" t="s">
        <v>224</v>
      </c>
      <c r="D127" s="158" t="s">
        <v>161</v>
      </c>
      <c r="E127" s="158" t="s">
        <v>222</v>
      </c>
      <c r="F127" s="158" t="s">
        <v>220</v>
      </c>
      <c r="G127" s="158" t="s">
        <v>221</v>
      </c>
      <c r="H127" s="161">
        <v>298728</v>
      </c>
      <c r="I127" s="65">
        <v>298728</v>
      </c>
      <c r="J127" s="65">
        <v>74682</v>
      </c>
      <c r="K127" s="158"/>
      <c r="L127" s="65">
        <v>224046</v>
      </c>
      <c r="M127" s="158"/>
      <c r="N127" s="65"/>
      <c r="O127" s="65"/>
      <c r="P127" s="158"/>
      <c r="Q127" s="65"/>
      <c r="R127" s="65"/>
      <c r="S127" s="65"/>
      <c r="T127" s="65"/>
      <c r="U127" s="65"/>
      <c r="V127" s="65"/>
      <c r="W127" s="65"/>
    </row>
    <row r="128" ht="20.25" hidden="1" customHeight="1" spans="1:23">
      <c r="A128" s="158" t="str">
        <f t="shared" si="3"/>
        <v>       云南省玉溪工业财贸学校</v>
      </c>
      <c r="B128" s="158" t="s">
        <v>356</v>
      </c>
      <c r="C128" s="158" t="s">
        <v>229</v>
      </c>
      <c r="D128" s="158" t="s">
        <v>120</v>
      </c>
      <c r="E128" s="158" t="s">
        <v>355</v>
      </c>
      <c r="F128" s="158" t="s">
        <v>230</v>
      </c>
      <c r="G128" s="158" t="s">
        <v>231</v>
      </c>
      <c r="H128" s="161">
        <v>527899.35</v>
      </c>
      <c r="I128" s="65">
        <v>527899.35</v>
      </c>
      <c r="J128" s="65">
        <v>131974.84</v>
      </c>
      <c r="K128" s="158"/>
      <c r="L128" s="65">
        <v>395924.51</v>
      </c>
      <c r="M128" s="158"/>
      <c r="N128" s="65"/>
      <c r="O128" s="65"/>
      <c r="P128" s="158"/>
      <c r="Q128" s="65"/>
      <c r="R128" s="65"/>
      <c r="S128" s="65"/>
      <c r="T128" s="65"/>
      <c r="U128" s="65"/>
      <c r="V128" s="65"/>
      <c r="W128" s="65"/>
    </row>
    <row r="129" ht="20.25" hidden="1" customHeight="1" spans="1:23">
      <c r="A129" s="158" t="str">
        <f t="shared" si="3"/>
        <v>       云南省玉溪工业财贸学校</v>
      </c>
      <c r="B129" s="158" t="s">
        <v>356</v>
      </c>
      <c r="C129" s="158" t="s">
        <v>229</v>
      </c>
      <c r="D129" s="158" t="s">
        <v>139</v>
      </c>
      <c r="E129" s="158" t="s">
        <v>232</v>
      </c>
      <c r="F129" s="158" t="s">
        <v>233</v>
      </c>
      <c r="G129" s="158" t="s">
        <v>234</v>
      </c>
      <c r="H129" s="161">
        <v>11613225.22</v>
      </c>
      <c r="I129" s="65">
        <v>11613225.22</v>
      </c>
      <c r="J129" s="65">
        <v>2903306.31</v>
      </c>
      <c r="K129" s="158"/>
      <c r="L129" s="65">
        <v>8709918.91</v>
      </c>
      <c r="M129" s="158"/>
      <c r="N129" s="65"/>
      <c r="O129" s="65"/>
      <c r="P129" s="158"/>
      <c r="Q129" s="65"/>
      <c r="R129" s="65"/>
      <c r="S129" s="65"/>
      <c r="T129" s="65"/>
      <c r="U129" s="65"/>
      <c r="V129" s="65"/>
      <c r="W129" s="65"/>
    </row>
    <row r="130" ht="20.25" hidden="1" customHeight="1" spans="1:23">
      <c r="A130" s="158" t="str">
        <f t="shared" si="3"/>
        <v>       云南省玉溪工业财贸学校</v>
      </c>
      <c r="B130" s="158" t="s">
        <v>356</v>
      </c>
      <c r="C130" s="158" t="s">
        <v>229</v>
      </c>
      <c r="D130" s="158" t="s">
        <v>149</v>
      </c>
      <c r="E130" s="158" t="s">
        <v>240</v>
      </c>
      <c r="F130" s="158" t="s">
        <v>236</v>
      </c>
      <c r="G130" s="158" t="s">
        <v>237</v>
      </c>
      <c r="H130" s="161">
        <v>6024360.58</v>
      </c>
      <c r="I130" s="65">
        <v>6024360.58</v>
      </c>
      <c r="J130" s="65">
        <v>1506090.15</v>
      </c>
      <c r="K130" s="158"/>
      <c r="L130" s="65">
        <v>4518270.43</v>
      </c>
      <c r="M130" s="158"/>
      <c r="N130" s="65"/>
      <c r="O130" s="65"/>
      <c r="P130" s="158"/>
      <c r="Q130" s="65"/>
      <c r="R130" s="65"/>
      <c r="S130" s="65"/>
      <c r="T130" s="65"/>
      <c r="U130" s="65"/>
      <c r="V130" s="65"/>
      <c r="W130" s="65"/>
    </row>
    <row r="131" ht="20.25" hidden="1" customHeight="1" spans="1:23">
      <c r="A131" s="158" t="str">
        <f t="shared" si="3"/>
        <v>       云南省玉溪工业财贸学校</v>
      </c>
      <c r="B131" s="158" t="s">
        <v>356</v>
      </c>
      <c r="C131" s="158" t="s">
        <v>229</v>
      </c>
      <c r="D131" s="158" t="s">
        <v>150</v>
      </c>
      <c r="E131" s="158" t="s">
        <v>241</v>
      </c>
      <c r="F131" s="158" t="s">
        <v>242</v>
      </c>
      <c r="G131" s="158" t="s">
        <v>243</v>
      </c>
      <c r="H131" s="161">
        <v>5439932.88</v>
      </c>
      <c r="I131" s="65">
        <v>5439932.88</v>
      </c>
      <c r="J131" s="65">
        <v>1359983.22</v>
      </c>
      <c r="K131" s="158"/>
      <c r="L131" s="65">
        <v>4079949.66</v>
      </c>
      <c r="M131" s="158"/>
      <c r="N131" s="65"/>
      <c r="O131" s="65"/>
      <c r="P131" s="158"/>
      <c r="Q131" s="65"/>
      <c r="R131" s="65"/>
      <c r="S131" s="65"/>
      <c r="T131" s="65"/>
      <c r="U131" s="65"/>
      <c r="V131" s="65"/>
      <c r="W131" s="65"/>
    </row>
    <row r="132" ht="20.25" hidden="1" customHeight="1" spans="1:23">
      <c r="A132" s="158" t="str">
        <f t="shared" si="3"/>
        <v>       云南省玉溪工业财贸学校</v>
      </c>
      <c r="B132" s="158" t="s">
        <v>356</v>
      </c>
      <c r="C132" s="158" t="s">
        <v>229</v>
      </c>
      <c r="D132" s="158" t="s">
        <v>151</v>
      </c>
      <c r="E132" s="158" t="s">
        <v>244</v>
      </c>
      <c r="F132" s="158" t="s">
        <v>230</v>
      </c>
      <c r="G132" s="158" t="s">
        <v>231</v>
      </c>
      <c r="H132" s="161">
        <v>699168.9</v>
      </c>
      <c r="I132" s="65">
        <v>699168.9</v>
      </c>
      <c r="J132" s="65">
        <v>475977.23</v>
      </c>
      <c r="K132" s="158"/>
      <c r="L132" s="65">
        <v>223191.67</v>
      </c>
      <c r="M132" s="158"/>
      <c r="N132" s="65"/>
      <c r="O132" s="65"/>
      <c r="P132" s="158"/>
      <c r="Q132" s="65"/>
      <c r="R132" s="65"/>
      <c r="S132" s="65"/>
      <c r="T132" s="65"/>
      <c r="U132" s="65"/>
      <c r="V132" s="65"/>
      <c r="W132" s="65"/>
    </row>
    <row r="133" ht="20.25" hidden="1" customHeight="1" spans="1:23">
      <c r="A133" s="158" t="str">
        <f t="shared" si="3"/>
        <v>       云南省玉溪工业财贸学校</v>
      </c>
      <c r="B133" s="158" t="s">
        <v>357</v>
      </c>
      <c r="C133" s="158" t="s">
        <v>246</v>
      </c>
      <c r="D133" s="158" t="s">
        <v>160</v>
      </c>
      <c r="E133" s="158" t="s">
        <v>246</v>
      </c>
      <c r="F133" s="158" t="s">
        <v>247</v>
      </c>
      <c r="G133" s="158" t="s">
        <v>246</v>
      </c>
      <c r="H133" s="161">
        <v>9278004</v>
      </c>
      <c r="I133" s="65">
        <v>9278004</v>
      </c>
      <c r="J133" s="65">
        <v>2319501</v>
      </c>
      <c r="K133" s="158"/>
      <c r="L133" s="65">
        <v>6958503</v>
      </c>
      <c r="M133" s="158"/>
      <c r="N133" s="65"/>
      <c r="O133" s="65"/>
      <c r="P133" s="158"/>
      <c r="Q133" s="65"/>
      <c r="R133" s="65"/>
      <c r="S133" s="65"/>
      <c r="T133" s="65"/>
      <c r="U133" s="65"/>
      <c r="V133" s="65"/>
      <c r="W133" s="65"/>
    </row>
    <row r="134" ht="20.25" hidden="1" customHeight="1" spans="1:23">
      <c r="A134" s="158" t="str">
        <f t="shared" si="3"/>
        <v>       云南省玉溪工业财贸学校</v>
      </c>
      <c r="B134" s="158" t="s">
        <v>358</v>
      </c>
      <c r="C134" s="158" t="s">
        <v>249</v>
      </c>
      <c r="D134" s="158" t="s">
        <v>138</v>
      </c>
      <c r="E134" s="158" t="s">
        <v>255</v>
      </c>
      <c r="F134" s="158" t="s">
        <v>253</v>
      </c>
      <c r="G134" s="158" t="s">
        <v>254</v>
      </c>
      <c r="H134" s="161">
        <v>13279200</v>
      </c>
      <c r="I134" s="65">
        <v>13279200</v>
      </c>
      <c r="J134" s="65">
        <v>2655840</v>
      </c>
      <c r="K134" s="158"/>
      <c r="L134" s="65">
        <v>10623360</v>
      </c>
      <c r="M134" s="158"/>
      <c r="N134" s="65"/>
      <c r="O134" s="65"/>
      <c r="P134" s="158"/>
      <c r="Q134" s="65"/>
      <c r="R134" s="65"/>
      <c r="S134" s="65"/>
      <c r="T134" s="65"/>
      <c r="U134" s="65"/>
      <c r="V134" s="65"/>
      <c r="W134" s="65"/>
    </row>
    <row r="135" ht="20.25" hidden="1" customHeight="1" spans="1:23">
      <c r="A135" s="158" t="str">
        <f t="shared" si="3"/>
        <v>       云南省玉溪工业财贸学校</v>
      </c>
      <c r="B135" s="158" t="s">
        <v>359</v>
      </c>
      <c r="C135" s="158" t="s">
        <v>272</v>
      </c>
      <c r="D135" s="158" t="s">
        <v>120</v>
      </c>
      <c r="E135" s="158" t="s">
        <v>355</v>
      </c>
      <c r="F135" s="158" t="s">
        <v>273</v>
      </c>
      <c r="G135" s="158" t="s">
        <v>274</v>
      </c>
      <c r="H135" s="161">
        <v>1201200</v>
      </c>
      <c r="I135" s="65">
        <v>1201200</v>
      </c>
      <c r="J135" s="65"/>
      <c r="K135" s="158"/>
      <c r="L135" s="65">
        <v>1201200</v>
      </c>
      <c r="M135" s="158"/>
      <c r="N135" s="65"/>
      <c r="O135" s="65"/>
      <c r="P135" s="158"/>
      <c r="Q135" s="65"/>
      <c r="R135" s="65"/>
      <c r="S135" s="65"/>
      <c r="T135" s="65"/>
      <c r="U135" s="65"/>
      <c r="V135" s="65"/>
      <c r="W135" s="65"/>
    </row>
    <row r="136" ht="20.25" hidden="1" customHeight="1" spans="1:23">
      <c r="A136" s="158" t="str">
        <f t="shared" si="3"/>
        <v>       云南省玉溪工业财贸学校</v>
      </c>
      <c r="B136" s="158" t="s">
        <v>359</v>
      </c>
      <c r="C136" s="158" t="s">
        <v>272</v>
      </c>
      <c r="D136" s="158" t="s">
        <v>120</v>
      </c>
      <c r="E136" s="158" t="s">
        <v>355</v>
      </c>
      <c r="F136" s="158" t="s">
        <v>324</v>
      </c>
      <c r="G136" s="158" t="s">
        <v>325</v>
      </c>
      <c r="H136" s="161">
        <v>300000</v>
      </c>
      <c r="I136" s="65">
        <v>300000</v>
      </c>
      <c r="J136" s="65"/>
      <c r="K136" s="158"/>
      <c r="L136" s="65">
        <v>300000</v>
      </c>
      <c r="M136" s="158"/>
      <c r="N136" s="65"/>
      <c r="O136" s="65"/>
      <c r="P136" s="158"/>
      <c r="Q136" s="65"/>
      <c r="R136" s="65"/>
      <c r="S136" s="65"/>
      <c r="T136" s="65"/>
      <c r="U136" s="65"/>
      <c r="V136" s="65"/>
      <c r="W136" s="65"/>
    </row>
    <row r="137" ht="20.25" hidden="1" customHeight="1" spans="1:23">
      <c r="A137" s="158" t="str">
        <f t="shared" si="3"/>
        <v>       云南省玉溪工业财贸学校</v>
      </c>
      <c r="B137" s="158" t="s">
        <v>359</v>
      </c>
      <c r="C137" s="158" t="s">
        <v>272</v>
      </c>
      <c r="D137" s="158" t="s">
        <v>120</v>
      </c>
      <c r="E137" s="158" t="s">
        <v>355</v>
      </c>
      <c r="F137" s="158" t="s">
        <v>285</v>
      </c>
      <c r="G137" s="158" t="s">
        <v>286</v>
      </c>
      <c r="H137" s="161">
        <v>600000</v>
      </c>
      <c r="I137" s="65">
        <v>600000</v>
      </c>
      <c r="J137" s="65"/>
      <c r="K137" s="158"/>
      <c r="L137" s="65">
        <v>600000</v>
      </c>
      <c r="M137" s="158"/>
      <c r="N137" s="65"/>
      <c r="O137" s="65"/>
      <c r="P137" s="158"/>
      <c r="Q137" s="65"/>
      <c r="R137" s="65"/>
      <c r="S137" s="65"/>
      <c r="T137" s="65"/>
      <c r="U137" s="65"/>
      <c r="V137" s="65"/>
      <c r="W137" s="65"/>
    </row>
    <row r="138" ht="20.25" hidden="1" customHeight="1" spans="1:23">
      <c r="A138" s="158" t="str">
        <f t="shared" si="3"/>
        <v>       云南省玉溪工业财贸学校</v>
      </c>
      <c r="B138" s="158" t="s">
        <v>359</v>
      </c>
      <c r="C138" s="158" t="s">
        <v>272</v>
      </c>
      <c r="D138" s="158" t="s">
        <v>120</v>
      </c>
      <c r="E138" s="158" t="s">
        <v>355</v>
      </c>
      <c r="F138" s="158" t="s">
        <v>287</v>
      </c>
      <c r="G138" s="158" t="s">
        <v>288</v>
      </c>
      <c r="H138" s="161">
        <v>600000</v>
      </c>
      <c r="I138" s="65">
        <v>600000</v>
      </c>
      <c r="J138" s="65"/>
      <c r="K138" s="158"/>
      <c r="L138" s="65">
        <v>600000</v>
      </c>
      <c r="M138" s="158"/>
      <c r="N138" s="65"/>
      <c r="O138" s="65"/>
      <c r="P138" s="158"/>
      <c r="Q138" s="65"/>
      <c r="R138" s="65"/>
      <c r="S138" s="65"/>
      <c r="T138" s="65"/>
      <c r="U138" s="65"/>
      <c r="V138" s="65"/>
      <c r="W138" s="65"/>
    </row>
    <row r="139" ht="20.25" hidden="1" customHeight="1" spans="1:23">
      <c r="A139" s="158" t="str">
        <f t="shared" si="3"/>
        <v>       云南省玉溪工业财贸学校</v>
      </c>
      <c r="B139" s="158" t="s">
        <v>359</v>
      </c>
      <c r="C139" s="158" t="s">
        <v>272</v>
      </c>
      <c r="D139" s="158" t="s">
        <v>120</v>
      </c>
      <c r="E139" s="158" t="s">
        <v>355</v>
      </c>
      <c r="F139" s="158" t="s">
        <v>289</v>
      </c>
      <c r="G139" s="158" t="s">
        <v>290</v>
      </c>
      <c r="H139" s="161">
        <v>50000</v>
      </c>
      <c r="I139" s="65">
        <v>50000</v>
      </c>
      <c r="J139" s="65"/>
      <c r="K139" s="158"/>
      <c r="L139" s="65">
        <v>50000</v>
      </c>
      <c r="M139" s="158"/>
      <c r="N139" s="65"/>
      <c r="O139" s="65"/>
      <c r="P139" s="158"/>
      <c r="Q139" s="65"/>
      <c r="R139" s="65"/>
      <c r="S139" s="65"/>
      <c r="T139" s="65"/>
      <c r="U139" s="65"/>
      <c r="V139" s="65"/>
      <c r="W139" s="65"/>
    </row>
    <row r="140" ht="20.25" hidden="1" customHeight="1" spans="1:23">
      <c r="A140" s="158" t="str">
        <f t="shared" si="3"/>
        <v>       云南省玉溪工业财贸学校</v>
      </c>
      <c r="B140" s="158" t="s">
        <v>359</v>
      </c>
      <c r="C140" s="158" t="s">
        <v>272</v>
      </c>
      <c r="D140" s="158" t="s">
        <v>120</v>
      </c>
      <c r="E140" s="158" t="s">
        <v>355</v>
      </c>
      <c r="F140" s="158" t="s">
        <v>313</v>
      </c>
      <c r="G140" s="158" t="s">
        <v>312</v>
      </c>
      <c r="H140" s="161">
        <v>5000000</v>
      </c>
      <c r="I140" s="65">
        <v>5000000</v>
      </c>
      <c r="J140" s="65"/>
      <c r="K140" s="158"/>
      <c r="L140" s="65">
        <v>5000000</v>
      </c>
      <c r="M140" s="158"/>
      <c r="N140" s="65"/>
      <c r="O140" s="65"/>
      <c r="P140" s="158"/>
      <c r="Q140" s="65"/>
      <c r="R140" s="65"/>
      <c r="S140" s="65"/>
      <c r="T140" s="65"/>
      <c r="U140" s="65"/>
      <c r="V140" s="65"/>
      <c r="W140" s="65"/>
    </row>
    <row r="141" ht="20.25" hidden="1" customHeight="1" spans="1:23">
      <c r="A141" s="158" t="str">
        <f t="shared" si="3"/>
        <v>       云南省玉溪工业财贸学校</v>
      </c>
      <c r="B141" s="158" t="s">
        <v>359</v>
      </c>
      <c r="C141" s="158" t="s">
        <v>272</v>
      </c>
      <c r="D141" s="158" t="s">
        <v>120</v>
      </c>
      <c r="E141" s="158" t="s">
        <v>355</v>
      </c>
      <c r="F141" s="158" t="s">
        <v>275</v>
      </c>
      <c r="G141" s="158" t="s">
        <v>276</v>
      </c>
      <c r="H141" s="161">
        <v>700000</v>
      </c>
      <c r="I141" s="65">
        <v>700000</v>
      </c>
      <c r="J141" s="65"/>
      <c r="K141" s="158"/>
      <c r="L141" s="65">
        <v>700000</v>
      </c>
      <c r="M141" s="158"/>
      <c r="N141" s="65"/>
      <c r="O141" s="65"/>
      <c r="P141" s="158"/>
      <c r="Q141" s="65"/>
      <c r="R141" s="65"/>
      <c r="S141" s="65"/>
      <c r="T141" s="65"/>
      <c r="U141" s="65"/>
      <c r="V141" s="65"/>
      <c r="W141" s="65"/>
    </row>
    <row r="142" ht="20.25" hidden="1" customHeight="1" spans="1:23">
      <c r="A142" s="158" t="str">
        <f t="shared" si="3"/>
        <v>       云南省玉溪工业财贸学校</v>
      </c>
      <c r="B142" s="158" t="s">
        <v>359</v>
      </c>
      <c r="C142" s="158" t="s">
        <v>272</v>
      </c>
      <c r="D142" s="158" t="s">
        <v>120</v>
      </c>
      <c r="E142" s="158" t="s">
        <v>355</v>
      </c>
      <c r="F142" s="158" t="s">
        <v>277</v>
      </c>
      <c r="G142" s="158" t="s">
        <v>278</v>
      </c>
      <c r="H142" s="161">
        <v>500000</v>
      </c>
      <c r="I142" s="65">
        <v>500000</v>
      </c>
      <c r="J142" s="65"/>
      <c r="K142" s="158"/>
      <c r="L142" s="65">
        <v>500000</v>
      </c>
      <c r="M142" s="158"/>
      <c r="N142" s="65"/>
      <c r="O142" s="65"/>
      <c r="P142" s="158"/>
      <c r="Q142" s="65"/>
      <c r="R142" s="65"/>
      <c r="S142" s="65"/>
      <c r="T142" s="65"/>
      <c r="U142" s="65"/>
      <c r="V142" s="65"/>
      <c r="W142" s="65"/>
    </row>
    <row r="143" ht="20.25" hidden="1" customHeight="1" spans="1:23">
      <c r="A143" s="158" t="str">
        <f t="shared" si="3"/>
        <v>       云南省玉溪工业财贸学校</v>
      </c>
      <c r="B143" s="158" t="s">
        <v>359</v>
      </c>
      <c r="C143" s="158" t="s">
        <v>272</v>
      </c>
      <c r="D143" s="158" t="s">
        <v>120</v>
      </c>
      <c r="E143" s="158" t="s">
        <v>355</v>
      </c>
      <c r="F143" s="158" t="s">
        <v>279</v>
      </c>
      <c r="G143" s="158" t="s">
        <v>280</v>
      </c>
      <c r="H143" s="161">
        <v>50000</v>
      </c>
      <c r="I143" s="65">
        <v>50000</v>
      </c>
      <c r="J143" s="65"/>
      <c r="K143" s="158"/>
      <c r="L143" s="65">
        <v>50000</v>
      </c>
      <c r="M143" s="158"/>
      <c r="N143" s="65"/>
      <c r="O143" s="65"/>
      <c r="P143" s="158"/>
      <c r="Q143" s="65"/>
      <c r="R143" s="65"/>
      <c r="S143" s="65"/>
      <c r="T143" s="65"/>
      <c r="U143" s="65"/>
      <c r="V143" s="65"/>
      <c r="W143" s="65"/>
    </row>
    <row r="144" ht="20.25" hidden="1" customHeight="1" spans="1:23">
      <c r="A144" s="158" t="str">
        <f t="shared" si="3"/>
        <v>       云南省玉溪工业财贸学校</v>
      </c>
      <c r="B144" s="158" t="s">
        <v>359</v>
      </c>
      <c r="C144" s="158" t="s">
        <v>272</v>
      </c>
      <c r="D144" s="158" t="s">
        <v>120</v>
      </c>
      <c r="E144" s="158" t="s">
        <v>355</v>
      </c>
      <c r="F144" s="158" t="s">
        <v>281</v>
      </c>
      <c r="G144" s="158" t="s">
        <v>282</v>
      </c>
      <c r="H144" s="161">
        <v>300000</v>
      </c>
      <c r="I144" s="65">
        <v>300000</v>
      </c>
      <c r="J144" s="65"/>
      <c r="K144" s="158"/>
      <c r="L144" s="65">
        <v>300000</v>
      </c>
      <c r="M144" s="158"/>
      <c r="N144" s="65"/>
      <c r="O144" s="65"/>
      <c r="P144" s="158"/>
      <c r="Q144" s="65"/>
      <c r="R144" s="65"/>
      <c r="S144" s="65"/>
      <c r="T144" s="65"/>
      <c r="U144" s="65"/>
      <c r="V144" s="65"/>
      <c r="W144" s="65"/>
    </row>
    <row r="145" ht="20.25" hidden="1" customHeight="1" spans="1:23">
      <c r="A145" s="158" t="str">
        <f t="shared" si="3"/>
        <v>       云南省玉溪工业财贸学校</v>
      </c>
      <c r="B145" s="158" t="s">
        <v>359</v>
      </c>
      <c r="C145" s="158" t="s">
        <v>272</v>
      </c>
      <c r="D145" s="158" t="s">
        <v>120</v>
      </c>
      <c r="E145" s="158" t="s">
        <v>355</v>
      </c>
      <c r="F145" s="158" t="s">
        <v>266</v>
      </c>
      <c r="G145" s="158" t="s">
        <v>267</v>
      </c>
      <c r="H145" s="161">
        <v>400000</v>
      </c>
      <c r="I145" s="65">
        <v>400000</v>
      </c>
      <c r="J145" s="65"/>
      <c r="K145" s="158"/>
      <c r="L145" s="65">
        <v>400000</v>
      </c>
      <c r="M145" s="158"/>
      <c r="N145" s="65"/>
      <c r="O145" s="65"/>
      <c r="P145" s="158"/>
      <c r="Q145" s="65"/>
      <c r="R145" s="65"/>
      <c r="S145" s="65"/>
      <c r="T145" s="65"/>
      <c r="U145" s="65"/>
      <c r="V145" s="65"/>
      <c r="W145" s="65"/>
    </row>
    <row r="146" ht="20.25" hidden="1" customHeight="1" spans="1:23">
      <c r="A146" s="158" t="str">
        <f t="shared" si="3"/>
        <v>       云南省玉溪工业财贸学校</v>
      </c>
      <c r="B146" s="158" t="s">
        <v>359</v>
      </c>
      <c r="C146" s="158" t="s">
        <v>272</v>
      </c>
      <c r="D146" s="158" t="s">
        <v>120</v>
      </c>
      <c r="E146" s="158" t="s">
        <v>355</v>
      </c>
      <c r="F146" s="158" t="s">
        <v>283</v>
      </c>
      <c r="G146" s="158" t="s">
        <v>284</v>
      </c>
      <c r="H146" s="161">
        <v>701800</v>
      </c>
      <c r="I146" s="65">
        <v>701800</v>
      </c>
      <c r="J146" s="65"/>
      <c r="K146" s="158"/>
      <c r="L146" s="65">
        <v>701800</v>
      </c>
      <c r="M146" s="158"/>
      <c r="N146" s="65"/>
      <c r="O146" s="65"/>
      <c r="P146" s="158"/>
      <c r="Q146" s="65"/>
      <c r="R146" s="65"/>
      <c r="S146" s="65"/>
      <c r="T146" s="65"/>
      <c r="U146" s="65"/>
      <c r="V146" s="65"/>
      <c r="W146" s="65"/>
    </row>
    <row r="147" ht="20.25" hidden="1" customHeight="1" spans="1:23">
      <c r="A147" s="158" t="str">
        <f t="shared" si="3"/>
        <v>       云南省玉溪工业财贸学校</v>
      </c>
      <c r="B147" s="158" t="s">
        <v>360</v>
      </c>
      <c r="C147" s="158" t="s">
        <v>261</v>
      </c>
      <c r="D147" s="158" t="s">
        <v>120</v>
      </c>
      <c r="E147" s="158" t="s">
        <v>355</v>
      </c>
      <c r="F147" s="158" t="s">
        <v>262</v>
      </c>
      <c r="G147" s="158" t="s">
        <v>263</v>
      </c>
      <c r="H147" s="161">
        <v>100000</v>
      </c>
      <c r="I147" s="65">
        <v>100000</v>
      </c>
      <c r="J147" s="65"/>
      <c r="K147" s="158"/>
      <c r="L147" s="65">
        <v>100000</v>
      </c>
      <c r="M147" s="158"/>
      <c r="N147" s="65"/>
      <c r="O147" s="65"/>
      <c r="P147" s="158"/>
      <c r="Q147" s="65"/>
      <c r="R147" s="65"/>
      <c r="S147" s="65"/>
      <c r="T147" s="65"/>
      <c r="U147" s="65"/>
      <c r="V147" s="65"/>
      <c r="W147" s="65"/>
    </row>
    <row r="148" ht="20.25" hidden="1" customHeight="1" spans="1:23">
      <c r="A148" s="158" t="str">
        <f t="shared" si="3"/>
        <v>       云南省玉溪工业财贸学校</v>
      </c>
      <c r="B148" s="158" t="s">
        <v>361</v>
      </c>
      <c r="C148" s="158" t="s">
        <v>192</v>
      </c>
      <c r="D148" s="158" t="s">
        <v>120</v>
      </c>
      <c r="E148" s="158" t="s">
        <v>355</v>
      </c>
      <c r="F148" s="158" t="s">
        <v>294</v>
      </c>
      <c r="G148" s="158" t="s">
        <v>192</v>
      </c>
      <c r="H148" s="161">
        <v>90000</v>
      </c>
      <c r="I148" s="65">
        <v>90000</v>
      </c>
      <c r="J148" s="65"/>
      <c r="K148" s="158"/>
      <c r="L148" s="65">
        <v>90000</v>
      </c>
      <c r="M148" s="158"/>
      <c r="N148" s="65"/>
      <c r="O148" s="65"/>
      <c r="P148" s="158"/>
      <c r="Q148" s="65"/>
      <c r="R148" s="65"/>
      <c r="S148" s="65"/>
      <c r="T148" s="65"/>
      <c r="U148" s="65"/>
      <c r="V148" s="65"/>
      <c r="W148" s="65"/>
    </row>
    <row r="149" ht="20.25" hidden="1" customHeight="1" spans="1:23">
      <c r="A149" s="158" t="str">
        <f t="shared" si="3"/>
        <v>       云南省玉溪工业财贸学校</v>
      </c>
      <c r="B149" s="158" t="s">
        <v>362</v>
      </c>
      <c r="C149" s="158" t="s">
        <v>269</v>
      </c>
      <c r="D149" s="158" t="s">
        <v>120</v>
      </c>
      <c r="E149" s="158" t="s">
        <v>355</v>
      </c>
      <c r="F149" s="158" t="s">
        <v>270</v>
      </c>
      <c r="G149" s="158" t="s">
        <v>269</v>
      </c>
      <c r="H149" s="161">
        <v>1500000</v>
      </c>
      <c r="I149" s="65">
        <v>1500000</v>
      </c>
      <c r="J149" s="65"/>
      <c r="K149" s="158"/>
      <c r="L149" s="65">
        <v>1500000</v>
      </c>
      <c r="M149" s="158"/>
      <c r="N149" s="65"/>
      <c r="O149" s="65"/>
      <c r="P149" s="158"/>
      <c r="Q149" s="65"/>
      <c r="R149" s="65"/>
      <c r="S149" s="65"/>
      <c r="T149" s="65"/>
      <c r="U149" s="65"/>
      <c r="V149" s="65"/>
      <c r="W149" s="65"/>
    </row>
    <row r="150" ht="20.25" hidden="1" customHeight="1" spans="1:23">
      <c r="A150" s="158" t="str">
        <f t="shared" si="3"/>
        <v>       云南省玉溪工业财贸学校</v>
      </c>
      <c r="B150" s="158" t="s">
        <v>363</v>
      </c>
      <c r="C150" s="158" t="s">
        <v>304</v>
      </c>
      <c r="D150" s="158" t="s">
        <v>120</v>
      </c>
      <c r="E150" s="158" t="s">
        <v>355</v>
      </c>
      <c r="F150" s="158" t="s">
        <v>226</v>
      </c>
      <c r="G150" s="158" t="s">
        <v>227</v>
      </c>
      <c r="H150" s="161">
        <v>26280800</v>
      </c>
      <c r="I150" s="65">
        <v>26280800</v>
      </c>
      <c r="J150" s="65">
        <v>6570200</v>
      </c>
      <c r="K150" s="158"/>
      <c r="L150" s="65">
        <v>19710600</v>
      </c>
      <c r="M150" s="158"/>
      <c r="N150" s="65"/>
      <c r="O150" s="65"/>
      <c r="P150" s="158"/>
      <c r="Q150" s="65"/>
      <c r="R150" s="65"/>
      <c r="S150" s="65"/>
      <c r="T150" s="65"/>
      <c r="U150" s="65"/>
      <c r="V150" s="65"/>
      <c r="W150" s="65"/>
    </row>
    <row r="151" ht="20.25" hidden="1" customHeight="1" spans="1:23">
      <c r="A151" s="158" t="str">
        <f t="shared" si="3"/>
        <v>       云南省玉溪工业财贸学校</v>
      </c>
      <c r="B151" s="158" t="s">
        <v>364</v>
      </c>
      <c r="C151" s="158" t="s">
        <v>339</v>
      </c>
      <c r="D151" s="158" t="s">
        <v>120</v>
      </c>
      <c r="E151" s="158" t="s">
        <v>355</v>
      </c>
      <c r="F151" s="158" t="s">
        <v>226</v>
      </c>
      <c r="G151" s="158" t="s">
        <v>227</v>
      </c>
      <c r="H151" s="161">
        <v>13300000</v>
      </c>
      <c r="I151" s="65">
        <v>13300000</v>
      </c>
      <c r="J151" s="65"/>
      <c r="K151" s="158"/>
      <c r="L151" s="65">
        <v>13300000</v>
      </c>
      <c r="M151" s="158"/>
      <c r="N151" s="65"/>
      <c r="O151" s="65"/>
      <c r="P151" s="158"/>
      <c r="Q151" s="65"/>
      <c r="R151" s="65"/>
      <c r="S151" s="65"/>
      <c r="T151" s="65"/>
      <c r="U151" s="65"/>
      <c r="V151" s="65"/>
      <c r="W151" s="65"/>
    </row>
    <row r="152" ht="20.25" hidden="1" customHeight="1" spans="1:23">
      <c r="A152" s="158" t="str">
        <f t="shared" si="3"/>
        <v>       云南省玉溪工业财贸学校</v>
      </c>
      <c r="B152" s="158" t="s">
        <v>365</v>
      </c>
      <c r="C152" s="158" t="s">
        <v>366</v>
      </c>
      <c r="D152" s="158" t="s">
        <v>120</v>
      </c>
      <c r="E152" s="158" t="s">
        <v>355</v>
      </c>
      <c r="F152" s="158" t="s">
        <v>226</v>
      </c>
      <c r="G152" s="158" t="s">
        <v>227</v>
      </c>
      <c r="H152" s="161">
        <v>7155000</v>
      </c>
      <c r="I152" s="65"/>
      <c r="J152" s="65"/>
      <c r="K152" s="158"/>
      <c r="L152" s="65"/>
      <c r="M152" s="158"/>
      <c r="N152" s="65"/>
      <c r="O152" s="65"/>
      <c r="P152" s="158"/>
      <c r="Q152" s="65">
        <v>7155000</v>
      </c>
      <c r="R152" s="65"/>
      <c r="S152" s="65"/>
      <c r="T152" s="65"/>
      <c r="U152" s="65"/>
      <c r="V152" s="65"/>
      <c r="W152" s="65"/>
    </row>
    <row r="153" ht="20.25" hidden="1" customHeight="1" spans="1:23">
      <c r="A153" s="158" t="str">
        <f t="shared" si="3"/>
        <v>       云南省玉溪工业财贸学校</v>
      </c>
      <c r="B153" s="158" t="s">
        <v>367</v>
      </c>
      <c r="C153" s="158" t="s">
        <v>299</v>
      </c>
      <c r="D153" s="158" t="s">
        <v>120</v>
      </c>
      <c r="E153" s="158" t="s">
        <v>355</v>
      </c>
      <c r="F153" s="158" t="s">
        <v>273</v>
      </c>
      <c r="G153" s="158" t="s">
        <v>274</v>
      </c>
      <c r="H153" s="161">
        <v>15000</v>
      </c>
      <c r="I153" s="65">
        <v>15000</v>
      </c>
      <c r="J153" s="65"/>
      <c r="K153" s="158"/>
      <c r="L153" s="65">
        <v>15000</v>
      </c>
      <c r="M153" s="158"/>
      <c r="N153" s="65"/>
      <c r="O153" s="65"/>
      <c r="P153" s="158"/>
      <c r="Q153" s="65"/>
      <c r="R153" s="65"/>
      <c r="S153" s="65"/>
      <c r="T153" s="65"/>
      <c r="U153" s="65"/>
      <c r="V153" s="65"/>
      <c r="W153" s="65"/>
    </row>
    <row r="154" ht="20.25" hidden="1" customHeight="1" spans="1:23">
      <c r="A154" s="158" t="str">
        <f t="shared" si="3"/>
        <v>       云南省玉溪工业财贸学校</v>
      </c>
      <c r="B154" s="158" t="s">
        <v>368</v>
      </c>
      <c r="C154" s="158" t="s">
        <v>296</v>
      </c>
      <c r="D154" s="158" t="s">
        <v>120</v>
      </c>
      <c r="E154" s="158" t="s">
        <v>355</v>
      </c>
      <c r="F154" s="158" t="s">
        <v>297</v>
      </c>
      <c r="G154" s="158" t="s">
        <v>257</v>
      </c>
      <c r="H154" s="161">
        <v>1833600.3</v>
      </c>
      <c r="I154" s="65"/>
      <c r="J154" s="65"/>
      <c r="K154" s="158"/>
      <c r="L154" s="65"/>
      <c r="M154" s="158"/>
      <c r="N154" s="65"/>
      <c r="O154" s="65"/>
      <c r="P154" s="158"/>
      <c r="Q154" s="65">
        <v>1833600.3</v>
      </c>
      <c r="R154" s="65"/>
      <c r="S154" s="65"/>
      <c r="T154" s="65"/>
      <c r="U154" s="65"/>
      <c r="V154" s="65"/>
      <c r="W154" s="65"/>
    </row>
    <row r="155" ht="20.25" hidden="1" customHeight="1" spans="1:23">
      <c r="A155" s="158" t="str">
        <f t="shared" si="3"/>
        <v>       云南省玉溪工业财贸学校</v>
      </c>
      <c r="B155" s="158" t="s">
        <v>369</v>
      </c>
      <c r="C155" s="158" t="s">
        <v>370</v>
      </c>
      <c r="D155" s="158" t="s">
        <v>149</v>
      </c>
      <c r="E155" s="158" t="s">
        <v>240</v>
      </c>
      <c r="F155" s="158" t="s">
        <v>238</v>
      </c>
      <c r="G155" s="158" t="s">
        <v>239</v>
      </c>
      <c r="H155" s="161">
        <v>24000</v>
      </c>
      <c r="I155" s="65">
        <v>24000</v>
      </c>
      <c r="J155" s="65"/>
      <c r="K155" s="158"/>
      <c r="L155" s="65">
        <v>24000</v>
      </c>
      <c r="M155" s="158"/>
      <c r="N155" s="65"/>
      <c r="O155" s="65"/>
      <c r="P155" s="158"/>
      <c r="Q155" s="65"/>
      <c r="R155" s="65"/>
      <c r="S155" s="65"/>
      <c r="T155" s="65"/>
      <c r="U155" s="65"/>
      <c r="V155" s="65"/>
      <c r="W155" s="65"/>
    </row>
    <row r="156" ht="20.25" hidden="1" customHeight="1" spans="1:23">
      <c r="A156" s="158" t="str">
        <f t="shared" si="3"/>
        <v>       云南省玉溪工业财贸学校</v>
      </c>
      <c r="B156" s="158" t="s">
        <v>371</v>
      </c>
      <c r="C156" s="158" t="s">
        <v>344</v>
      </c>
      <c r="D156" s="158" t="s">
        <v>140</v>
      </c>
      <c r="E156" s="158" t="s">
        <v>345</v>
      </c>
      <c r="F156" s="158" t="s">
        <v>346</v>
      </c>
      <c r="G156" s="158" t="s">
        <v>347</v>
      </c>
      <c r="H156" s="161">
        <v>3450000</v>
      </c>
      <c r="I156" s="65">
        <v>3450000</v>
      </c>
      <c r="J156" s="65"/>
      <c r="K156" s="158"/>
      <c r="L156" s="65">
        <v>3450000</v>
      </c>
      <c r="M156" s="158"/>
      <c r="N156" s="65"/>
      <c r="O156" s="65"/>
      <c r="P156" s="158"/>
      <c r="Q156" s="65"/>
      <c r="R156" s="65"/>
      <c r="S156" s="65"/>
      <c r="T156" s="65"/>
      <c r="U156" s="65"/>
      <c r="V156" s="65"/>
      <c r="W156" s="65"/>
    </row>
    <row r="157" ht="20.25" hidden="1" customHeight="1" spans="1:23">
      <c r="A157" s="158" t="str">
        <f t="shared" si="3"/>
        <v>       云南省玉溪工业财贸学校</v>
      </c>
      <c r="B157" s="158" t="s">
        <v>372</v>
      </c>
      <c r="C157" s="158" t="s">
        <v>373</v>
      </c>
      <c r="D157" s="158" t="s">
        <v>120</v>
      </c>
      <c r="E157" s="158" t="s">
        <v>355</v>
      </c>
      <c r="F157" s="158" t="s">
        <v>226</v>
      </c>
      <c r="G157" s="158" t="s">
        <v>227</v>
      </c>
      <c r="H157" s="161">
        <v>1032000</v>
      </c>
      <c r="I157" s="65">
        <v>1032000</v>
      </c>
      <c r="J157" s="65"/>
      <c r="K157" s="158"/>
      <c r="L157" s="65">
        <v>1032000</v>
      </c>
      <c r="M157" s="158"/>
      <c r="N157" s="65"/>
      <c r="O157" s="65"/>
      <c r="P157" s="158"/>
      <c r="Q157" s="65"/>
      <c r="R157" s="65"/>
      <c r="S157" s="65"/>
      <c r="T157" s="65"/>
      <c r="U157" s="65"/>
      <c r="V157" s="65"/>
      <c r="W157" s="65"/>
    </row>
    <row r="158" ht="20.25" hidden="1" customHeight="1" spans="1:23">
      <c r="A158" s="162" t="s">
        <v>73</v>
      </c>
      <c r="B158" s="158"/>
      <c r="C158" s="158"/>
      <c r="D158" s="158"/>
      <c r="E158" s="158"/>
      <c r="F158" s="158"/>
      <c r="G158" s="158"/>
      <c r="H158" s="161">
        <v>60476240.66</v>
      </c>
      <c r="I158" s="65">
        <v>60476240.66</v>
      </c>
      <c r="J158" s="65">
        <v>10559134.17</v>
      </c>
      <c r="K158" s="158"/>
      <c r="L158" s="65">
        <v>49917106.49</v>
      </c>
      <c r="M158" s="158"/>
      <c r="N158" s="65"/>
      <c r="O158" s="65"/>
      <c r="P158" s="158"/>
      <c r="Q158" s="65"/>
      <c r="R158" s="65"/>
      <c r="S158" s="65"/>
      <c r="T158" s="65"/>
      <c r="U158" s="65"/>
      <c r="V158" s="65"/>
      <c r="W158" s="65"/>
    </row>
    <row r="159" ht="20.25" hidden="1" customHeight="1" spans="1:23">
      <c r="A159" s="158" t="str">
        <f t="shared" ref="A159:A187" si="4">"       "&amp;"玉溪体育运动学校"</f>
        <v>       玉溪体育运动学校</v>
      </c>
      <c r="B159" s="158" t="s">
        <v>374</v>
      </c>
      <c r="C159" s="158" t="s">
        <v>224</v>
      </c>
      <c r="D159" s="158" t="s">
        <v>120</v>
      </c>
      <c r="E159" s="158" t="s">
        <v>355</v>
      </c>
      <c r="F159" s="158" t="s">
        <v>218</v>
      </c>
      <c r="G159" s="158" t="s">
        <v>219</v>
      </c>
      <c r="H159" s="161">
        <v>12087420</v>
      </c>
      <c r="I159" s="65">
        <v>12087420</v>
      </c>
      <c r="J159" s="65">
        <v>3021855</v>
      </c>
      <c r="K159" s="158"/>
      <c r="L159" s="65">
        <v>9065565</v>
      </c>
      <c r="M159" s="158"/>
      <c r="N159" s="65"/>
      <c r="O159" s="65"/>
      <c r="P159" s="158"/>
      <c r="Q159" s="65"/>
      <c r="R159" s="65"/>
      <c r="S159" s="65"/>
      <c r="T159" s="65"/>
      <c r="U159" s="65"/>
      <c r="V159" s="65"/>
      <c r="W159" s="65"/>
    </row>
    <row r="160" ht="20.25" hidden="1" customHeight="1" spans="1:23">
      <c r="A160" s="158" t="str">
        <f t="shared" si="4"/>
        <v>       玉溪体育运动学校</v>
      </c>
      <c r="B160" s="158" t="s">
        <v>374</v>
      </c>
      <c r="C160" s="158" t="s">
        <v>224</v>
      </c>
      <c r="D160" s="158" t="s">
        <v>120</v>
      </c>
      <c r="E160" s="158" t="s">
        <v>355</v>
      </c>
      <c r="F160" s="158" t="s">
        <v>220</v>
      </c>
      <c r="G160" s="158" t="s">
        <v>221</v>
      </c>
      <c r="H160" s="161">
        <v>11520</v>
      </c>
      <c r="I160" s="65">
        <v>11520</v>
      </c>
      <c r="J160" s="65">
        <v>2880</v>
      </c>
      <c r="K160" s="158"/>
      <c r="L160" s="65">
        <v>8640</v>
      </c>
      <c r="M160" s="158"/>
      <c r="N160" s="65"/>
      <c r="O160" s="65"/>
      <c r="P160" s="158"/>
      <c r="Q160" s="65"/>
      <c r="R160" s="65"/>
      <c r="S160" s="65"/>
      <c r="T160" s="65"/>
      <c r="U160" s="65"/>
      <c r="V160" s="65"/>
      <c r="W160" s="65"/>
    </row>
    <row r="161" ht="20.25" hidden="1" customHeight="1" spans="1:23">
      <c r="A161" s="158" t="str">
        <f t="shared" si="4"/>
        <v>       玉溪体育运动学校</v>
      </c>
      <c r="B161" s="158" t="s">
        <v>374</v>
      </c>
      <c r="C161" s="158" t="s">
        <v>224</v>
      </c>
      <c r="D161" s="158" t="s">
        <v>120</v>
      </c>
      <c r="E161" s="158" t="s">
        <v>355</v>
      </c>
      <c r="F161" s="158" t="s">
        <v>226</v>
      </c>
      <c r="G161" s="158" t="s">
        <v>227</v>
      </c>
      <c r="H161" s="161">
        <v>3514260</v>
      </c>
      <c r="I161" s="65">
        <v>3514260</v>
      </c>
      <c r="J161" s="65">
        <v>878565</v>
      </c>
      <c r="K161" s="158"/>
      <c r="L161" s="65">
        <v>2635695</v>
      </c>
      <c r="M161" s="158"/>
      <c r="N161" s="65"/>
      <c r="O161" s="65"/>
      <c r="P161" s="158"/>
      <c r="Q161" s="65"/>
      <c r="R161" s="65"/>
      <c r="S161" s="65"/>
      <c r="T161" s="65"/>
      <c r="U161" s="65"/>
      <c r="V161" s="65"/>
      <c r="W161" s="65"/>
    </row>
    <row r="162" ht="20.25" hidden="1" customHeight="1" spans="1:23">
      <c r="A162" s="158" t="str">
        <f t="shared" si="4"/>
        <v>       玉溪体育运动学校</v>
      </c>
      <c r="B162" s="158" t="s">
        <v>374</v>
      </c>
      <c r="C162" s="158" t="s">
        <v>224</v>
      </c>
      <c r="D162" s="158" t="s">
        <v>161</v>
      </c>
      <c r="E162" s="158" t="s">
        <v>222</v>
      </c>
      <c r="F162" s="158" t="s">
        <v>220</v>
      </c>
      <c r="G162" s="158" t="s">
        <v>221</v>
      </c>
      <c r="H162" s="161">
        <v>272304</v>
      </c>
      <c r="I162" s="65">
        <v>272304</v>
      </c>
      <c r="J162" s="65">
        <v>68076</v>
      </c>
      <c r="K162" s="158"/>
      <c r="L162" s="65">
        <v>204228</v>
      </c>
      <c r="M162" s="158"/>
      <c r="N162" s="65"/>
      <c r="O162" s="65"/>
      <c r="P162" s="158"/>
      <c r="Q162" s="65"/>
      <c r="R162" s="65"/>
      <c r="S162" s="65"/>
      <c r="T162" s="65"/>
      <c r="U162" s="65"/>
      <c r="V162" s="65"/>
      <c r="W162" s="65"/>
    </row>
    <row r="163" ht="20.25" hidden="1" customHeight="1" spans="1:23">
      <c r="A163" s="158" t="str">
        <f t="shared" si="4"/>
        <v>       玉溪体育运动学校</v>
      </c>
      <c r="B163" s="158" t="s">
        <v>375</v>
      </c>
      <c r="C163" s="158" t="s">
        <v>229</v>
      </c>
      <c r="D163" s="158" t="s">
        <v>120</v>
      </c>
      <c r="E163" s="158" t="s">
        <v>355</v>
      </c>
      <c r="F163" s="158" t="s">
        <v>230</v>
      </c>
      <c r="G163" s="158" t="s">
        <v>231</v>
      </c>
      <c r="H163" s="161">
        <v>198558.14</v>
      </c>
      <c r="I163" s="65">
        <v>198558.14</v>
      </c>
      <c r="J163" s="65">
        <v>49639.54</v>
      </c>
      <c r="K163" s="158"/>
      <c r="L163" s="65">
        <v>148918.6</v>
      </c>
      <c r="M163" s="158"/>
      <c r="N163" s="65"/>
      <c r="O163" s="65"/>
      <c r="P163" s="158"/>
      <c r="Q163" s="65"/>
      <c r="R163" s="65"/>
      <c r="S163" s="65"/>
      <c r="T163" s="65"/>
      <c r="U163" s="65"/>
      <c r="V163" s="65"/>
      <c r="W163" s="65"/>
    </row>
    <row r="164" ht="20.25" hidden="1" customHeight="1" spans="1:23">
      <c r="A164" s="158" t="str">
        <f t="shared" si="4"/>
        <v>       玉溪体育运动学校</v>
      </c>
      <c r="B164" s="158" t="s">
        <v>375</v>
      </c>
      <c r="C164" s="158" t="s">
        <v>229</v>
      </c>
      <c r="D164" s="158" t="s">
        <v>139</v>
      </c>
      <c r="E164" s="158" t="s">
        <v>232</v>
      </c>
      <c r="F164" s="158" t="s">
        <v>233</v>
      </c>
      <c r="G164" s="158" t="s">
        <v>234</v>
      </c>
      <c r="H164" s="161">
        <v>4377306.24</v>
      </c>
      <c r="I164" s="65">
        <v>4377306.24</v>
      </c>
      <c r="J164" s="65">
        <v>1094326.56</v>
      </c>
      <c r="K164" s="158"/>
      <c r="L164" s="65">
        <v>3282979.68</v>
      </c>
      <c r="M164" s="158"/>
      <c r="N164" s="65"/>
      <c r="O164" s="65"/>
      <c r="P164" s="158"/>
      <c r="Q164" s="65"/>
      <c r="R164" s="65"/>
      <c r="S164" s="65"/>
      <c r="T164" s="65"/>
      <c r="U164" s="65"/>
      <c r="V164" s="65"/>
      <c r="W164" s="65"/>
    </row>
    <row r="165" ht="20.25" hidden="1" customHeight="1" spans="1:23">
      <c r="A165" s="158" t="str">
        <f t="shared" si="4"/>
        <v>       玉溪体育运动学校</v>
      </c>
      <c r="B165" s="158" t="s">
        <v>375</v>
      </c>
      <c r="C165" s="158" t="s">
        <v>229</v>
      </c>
      <c r="D165" s="158" t="s">
        <v>149</v>
      </c>
      <c r="E165" s="158" t="s">
        <v>240</v>
      </c>
      <c r="F165" s="158" t="s">
        <v>236</v>
      </c>
      <c r="G165" s="158" t="s">
        <v>237</v>
      </c>
      <c r="H165" s="161">
        <v>2270727.61</v>
      </c>
      <c r="I165" s="65">
        <v>2270727.61</v>
      </c>
      <c r="J165" s="65">
        <v>567681.9</v>
      </c>
      <c r="K165" s="158"/>
      <c r="L165" s="65">
        <v>1703045.71</v>
      </c>
      <c r="M165" s="158"/>
      <c r="N165" s="65"/>
      <c r="O165" s="65"/>
      <c r="P165" s="158"/>
      <c r="Q165" s="65"/>
      <c r="R165" s="65"/>
      <c r="S165" s="65"/>
      <c r="T165" s="65"/>
      <c r="U165" s="65"/>
      <c r="V165" s="65"/>
      <c r="W165" s="65"/>
    </row>
    <row r="166" ht="20.25" hidden="1" customHeight="1" spans="1:23">
      <c r="A166" s="158" t="str">
        <f t="shared" si="4"/>
        <v>       玉溪体育运动学校</v>
      </c>
      <c r="B166" s="158" t="s">
        <v>375</v>
      </c>
      <c r="C166" s="158" t="s">
        <v>229</v>
      </c>
      <c r="D166" s="158" t="s">
        <v>150</v>
      </c>
      <c r="E166" s="158" t="s">
        <v>241</v>
      </c>
      <c r="F166" s="158" t="s">
        <v>242</v>
      </c>
      <c r="G166" s="158" t="s">
        <v>243</v>
      </c>
      <c r="H166" s="161">
        <v>1879108.2</v>
      </c>
      <c r="I166" s="65">
        <v>1879108.2</v>
      </c>
      <c r="J166" s="65">
        <v>469777.05</v>
      </c>
      <c r="K166" s="158"/>
      <c r="L166" s="65">
        <v>1409331.15</v>
      </c>
      <c r="M166" s="158"/>
      <c r="N166" s="65"/>
      <c r="O166" s="65"/>
      <c r="P166" s="158"/>
      <c r="Q166" s="65"/>
      <c r="R166" s="65"/>
      <c r="S166" s="65"/>
      <c r="T166" s="65"/>
      <c r="U166" s="65"/>
      <c r="V166" s="65"/>
      <c r="W166" s="65"/>
    </row>
    <row r="167" ht="20.25" hidden="1" customHeight="1" spans="1:23">
      <c r="A167" s="158" t="str">
        <f t="shared" si="4"/>
        <v>       玉溪体育运动学校</v>
      </c>
      <c r="B167" s="158" t="s">
        <v>375</v>
      </c>
      <c r="C167" s="158" t="s">
        <v>229</v>
      </c>
      <c r="D167" s="158" t="s">
        <v>151</v>
      </c>
      <c r="E167" s="158" t="s">
        <v>244</v>
      </c>
      <c r="F167" s="158" t="s">
        <v>230</v>
      </c>
      <c r="G167" s="158" t="s">
        <v>231</v>
      </c>
      <c r="H167" s="161">
        <v>249520.47</v>
      </c>
      <c r="I167" s="65">
        <v>249520.47</v>
      </c>
      <c r="J167" s="65">
        <v>165394.12</v>
      </c>
      <c r="K167" s="158"/>
      <c r="L167" s="65">
        <v>84126.35</v>
      </c>
      <c r="M167" s="158"/>
      <c r="N167" s="65"/>
      <c r="O167" s="65"/>
      <c r="P167" s="158"/>
      <c r="Q167" s="65"/>
      <c r="R167" s="65"/>
      <c r="S167" s="65"/>
      <c r="T167" s="65"/>
      <c r="U167" s="65"/>
      <c r="V167" s="65"/>
      <c r="W167" s="65"/>
    </row>
    <row r="168" ht="20.25" hidden="1" customHeight="1" spans="1:23">
      <c r="A168" s="158" t="str">
        <f t="shared" si="4"/>
        <v>       玉溪体育运动学校</v>
      </c>
      <c r="B168" s="158" t="s">
        <v>376</v>
      </c>
      <c r="C168" s="158" t="s">
        <v>246</v>
      </c>
      <c r="D168" s="158" t="s">
        <v>160</v>
      </c>
      <c r="E168" s="158" t="s">
        <v>246</v>
      </c>
      <c r="F168" s="158" t="s">
        <v>247</v>
      </c>
      <c r="G168" s="158" t="s">
        <v>246</v>
      </c>
      <c r="H168" s="161">
        <v>3491916</v>
      </c>
      <c r="I168" s="65">
        <v>3491916</v>
      </c>
      <c r="J168" s="65">
        <v>872979</v>
      </c>
      <c r="K168" s="158"/>
      <c r="L168" s="65">
        <v>2618937</v>
      </c>
      <c r="M168" s="158"/>
      <c r="N168" s="65"/>
      <c r="O168" s="65"/>
      <c r="P168" s="158"/>
      <c r="Q168" s="65"/>
      <c r="R168" s="65"/>
      <c r="S168" s="65"/>
      <c r="T168" s="65"/>
      <c r="U168" s="65"/>
      <c r="V168" s="65"/>
      <c r="W168" s="65"/>
    </row>
    <row r="169" ht="20.25" hidden="1" customHeight="1" spans="1:23">
      <c r="A169" s="158" t="str">
        <f t="shared" si="4"/>
        <v>       玉溪体育运动学校</v>
      </c>
      <c r="B169" s="158" t="s">
        <v>377</v>
      </c>
      <c r="C169" s="158" t="s">
        <v>249</v>
      </c>
      <c r="D169" s="158" t="s">
        <v>138</v>
      </c>
      <c r="E169" s="158" t="s">
        <v>255</v>
      </c>
      <c r="F169" s="158" t="s">
        <v>253</v>
      </c>
      <c r="G169" s="158" t="s">
        <v>254</v>
      </c>
      <c r="H169" s="161">
        <v>3748800</v>
      </c>
      <c r="I169" s="65">
        <v>3748800</v>
      </c>
      <c r="J169" s="65">
        <v>749760</v>
      </c>
      <c r="K169" s="158"/>
      <c r="L169" s="65">
        <v>2999040</v>
      </c>
      <c r="M169" s="158"/>
      <c r="N169" s="65"/>
      <c r="O169" s="65"/>
      <c r="P169" s="158"/>
      <c r="Q169" s="65"/>
      <c r="R169" s="65"/>
      <c r="S169" s="65"/>
      <c r="T169" s="65"/>
      <c r="U169" s="65"/>
      <c r="V169" s="65"/>
      <c r="W169" s="65"/>
    </row>
    <row r="170" ht="20.25" hidden="1" customHeight="1" spans="1:23">
      <c r="A170" s="158" t="str">
        <f t="shared" si="4"/>
        <v>       玉溪体育运动学校</v>
      </c>
      <c r="B170" s="158" t="s">
        <v>378</v>
      </c>
      <c r="C170" s="158" t="s">
        <v>272</v>
      </c>
      <c r="D170" s="158" t="s">
        <v>120</v>
      </c>
      <c r="E170" s="158" t="s">
        <v>355</v>
      </c>
      <c r="F170" s="158" t="s">
        <v>273</v>
      </c>
      <c r="G170" s="158" t="s">
        <v>274</v>
      </c>
      <c r="H170" s="161">
        <v>300188</v>
      </c>
      <c r="I170" s="65">
        <v>300188</v>
      </c>
      <c r="J170" s="65"/>
      <c r="K170" s="158"/>
      <c r="L170" s="65">
        <v>300188</v>
      </c>
      <c r="M170" s="158"/>
      <c r="N170" s="65"/>
      <c r="O170" s="65"/>
      <c r="P170" s="158"/>
      <c r="Q170" s="65"/>
      <c r="R170" s="65"/>
      <c r="S170" s="65"/>
      <c r="T170" s="65"/>
      <c r="U170" s="65"/>
      <c r="V170" s="65"/>
      <c r="W170" s="65"/>
    </row>
    <row r="171" ht="20.25" hidden="1" customHeight="1" spans="1:23">
      <c r="A171" s="158" t="str">
        <f t="shared" si="4"/>
        <v>       玉溪体育运动学校</v>
      </c>
      <c r="B171" s="158" t="s">
        <v>378</v>
      </c>
      <c r="C171" s="158" t="s">
        <v>272</v>
      </c>
      <c r="D171" s="158" t="s">
        <v>120</v>
      </c>
      <c r="E171" s="158" t="s">
        <v>355</v>
      </c>
      <c r="F171" s="158" t="s">
        <v>275</v>
      </c>
      <c r="G171" s="158" t="s">
        <v>276</v>
      </c>
      <c r="H171" s="161">
        <v>400000</v>
      </c>
      <c r="I171" s="65">
        <v>400000</v>
      </c>
      <c r="J171" s="65"/>
      <c r="K171" s="158"/>
      <c r="L171" s="65">
        <v>400000</v>
      </c>
      <c r="M171" s="158"/>
      <c r="N171" s="65"/>
      <c r="O171" s="65"/>
      <c r="P171" s="158"/>
      <c r="Q171" s="65"/>
      <c r="R171" s="65"/>
      <c r="S171" s="65"/>
      <c r="T171" s="65"/>
      <c r="U171" s="65"/>
      <c r="V171" s="65"/>
      <c r="W171" s="65"/>
    </row>
    <row r="172" ht="20.25" hidden="1" customHeight="1" spans="1:23">
      <c r="A172" s="158" t="str">
        <f t="shared" si="4"/>
        <v>       玉溪体育运动学校</v>
      </c>
      <c r="B172" s="158" t="s">
        <v>378</v>
      </c>
      <c r="C172" s="158" t="s">
        <v>272</v>
      </c>
      <c r="D172" s="158" t="s">
        <v>120</v>
      </c>
      <c r="E172" s="158" t="s">
        <v>355</v>
      </c>
      <c r="F172" s="158" t="s">
        <v>277</v>
      </c>
      <c r="G172" s="158" t="s">
        <v>278</v>
      </c>
      <c r="H172" s="161">
        <v>100000</v>
      </c>
      <c r="I172" s="65">
        <v>100000</v>
      </c>
      <c r="J172" s="65"/>
      <c r="K172" s="158"/>
      <c r="L172" s="65">
        <v>100000</v>
      </c>
      <c r="M172" s="158"/>
      <c r="N172" s="65"/>
      <c r="O172" s="65"/>
      <c r="P172" s="158"/>
      <c r="Q172" s="65"/>
      <c r="R172" s="65"/>
      <c r="S172" s="65"/>
      <c r="T172" s="65"/>
      <c r="U172" s="65"/>
      <c r="V172" s="65"/>
      <c r="W172" s="65"/>
    </row>
    <row r="173" ht="20.25" hidden="1" customHeight="1" spans="1:23">
      <c r="A173" s="158" t="str">
        <f t="shared" si="4"/>
        <v>       玉溪体育运动学校</v>
      </c>
      <c r="B173" s="158" t="s">
        <v>378</v>
      </c>
      <c r="C173" s="158" t="s">
        <v>272</v>
      </c>
      <c r="D173" s="158" t="s">
        <v>120</v>
      </c>
      <c r="E173" s="158" t="s">
        <v>355</v>
      </c>
      <c r="F173" s="158" t="s">
        <v>281</v>
      </c>
      <c r="G173" s="158" t="s">
        <v>282</v>
      </c>
      <c r="H173" s="161">
        <v>15000</v>
      </c>
      <c r="I173" s="65">
        <v>15000</v>
      </c>
      <c r="J173" s="65"/>
      <c r="K173" s="158"/>
      <c r="L173" s="65">
        <v>15000</v>
      </c>
      <c r="M173" s="158"/>
      <c r="N173" s="65"/>
      <c r="O173" s="65"/>
      <c r="P173" s="158"/>
      <c r="Q173" s="65"/>
      <c r="R173" s="65"/>
      <c r="S173" s="65"/>
      <c r="T173" s="65"/>
      <c r="U173" s="65"/>
      <c r="V173" s="65"/>
      <c r="W173" s="65"/>
    </row>
    <row r="174" ht="20.25" hidden="1" customHeight="1" spans="1:23">
      <c r="A174" s="158" t="str">
        <f t="shared" si="4"/>
        <v>       玉溪体育运动学校</v>
      </c>
      <c r="B174" s="158" t="s">
        <v>378</v>
      </c>
      <c r="C174" s="158" t="s">
        <v>272</v>
      </c>
      <c r="D174" s="158" t="s">
        <v>120</v>
      </c>
      <c r="E174" s="158" t="s">
        <v>355</v>
      </c>
      <c r="F174" s="158" t="s">
        <v>328</v>
      </c>
      <c r="G174" s="158" t="s">
        <v>329</v>
      </c>
      <c r="H174" s="161">
        <v>958000</v>
      </c>
      <c r="I174" s="65">
        <v>958000</v>
      </c>
      <c r="J174" s="65"/>
      <c r="K174" s="158"/>
      <c r="L174" s="65">
        <v>958000</v>
      </c>
      <c r="M174" s="158"/>
      <c r="N174" s="65"/>
      <c r="O174" s="65"/>
      <c r="P174" s="158"/>
      <c r="Q174" s="65"/>
      <c r="R174" s="65"/>
      <c r="S174" s="65"/>
      <c r="T174" s="65"/>
      <c r="U174" s="65"/>
      <c r="V174" s="65"/>
      <c r="W174" s="65"/>
    </row>
    <row r="175" ht="20.25" hidden="1" customHeight="1" spans="1:23">
      <c r="A175" s="158" t="str">
        <f t="shared" si="4"/>
        <v>       玉溪体育运动学校</v>
      </c>
      <c r="B175" s="158" t="s">
        <v>378</v>
      </c>
      <c r="C175" s="158" t="s">
        <v>272</v>
      </c>
      <c r="D175" s="158" t="s">
        <v>120</v>
      </c>
      <c r="E175" s="158" t="s">
        <v>355</v>
      </c>
      <c r="F175" s="158" t="s">
        <v>330</v>
      </c>
      <c r="G175" s="158" t="s">
        <v>331</v>
      </c>
      <c r="H175" s="161">
        <v>35000</v>
      </c>
      <c r="I175" s="65">
        <v>35000</v>
      </c>
      <c r="J175" s="65"/>
      <c r="K175" s="158"/>
      <c r="L175" s="65">
        <v>35000</v>
      </c>
      <c r="M175" s="158"/>
      <c r="N175" s="65"/>
      <c r="O175" s="65"/>
      <c r="P175" s="158"/>
      <c r="Q175" s="65"/>
      <c r="R175" s="65"/>
      <c r="S175" s="65"/>
      <c r="T175" s="65"/>
      <c r="U175" s="65"/>
      <c r="V175" s="65"/>
      <c r="W175" s="65"/>
    </row>
    <row r="176" ht="20.25" hidden="1" customHeight="1" spans="1:23">
      <c r="A176" s="158" t="str">
        <f t="shared" si="4"/>
        <v>       玉溪体育运动学校</v>
      </c>
      <c r="B176" s="158" t="s">
        <v>378</v>
      </c>
      <c r="C176" s="158" t="s">
        <v>272</v>
      </c>
      <c r="D176" s="158" t="s">
        <v>120</v>
      </c>
      <c r="E176" s="158" t="s">
        <v>355</v>
      </c>
      <c r="F176" s="158" t="s">
        <v>301</v>
      </c>
      <c r="G176" s="158" t="s">
        <v>302</v>
      </c>
      <c r="H176" s="161">
        <v>713512</v>
      </c>
      <c r="I176" s="65">
        <v>713512</v>
      </c>
      <c r="J176" s="65"/>
      <c r="K176" s="158"/>
      <c r="L176" s="65">
        <v>713512</v>
      </c>
      <c r="M176" s="158"/>
      <c r="N176" s="65"/>
      <c r="O176" s="65"/>
      <c r="P176" s="158"/>
      <c r="Q176" s="65"/>
      <c r="R176" s="65"/>
      <c r="S176" s="65"/>
      <c r="T176" s="65"/>
      <c r="U176" s="65"/>
      <c r="V176" s="65"/>
      <c r="W176" s="65"/>
    </row>
    <row r="177" ht="20.25" hidden="1" customHeight="1" spans="1:23">
      <c r="A177" s="158" t="str">
        <f t="shared" si="4"/>
        <v>       玉溪体育运动学校</v>
      </c>
      <c r="B177" s="158" t="s">
        <v>378</v>
      </c>
      <c r="C177" s="158" t="s">
        <v>272</v>
      </c>
      <c r="D177" s="158" t="s">
        <v>120</v>
      </c>
      <c r="E177" s="158" t="s">
        <v>355</v>
      </c>
      <c r="F177" s="158" t="s">
        <v>266</v>
      </c>
      <c r="G177" s="158" t="s">
        <v>267</v>
      </c>
      <c r="H177" s="161">
        <v>35000</v>
      </c>
      <c r="I177" s="65">
        <v>35000</v>
      </c>
      <c r="J177" s="65"/>
      <c r="K177" s="158"/>
      <c r="L177" s="65">
        <v>35000</v>
      </c>
      <c r="M177" s="158"/>
      <c r="N177" s="65"/>
      <c r="O177" s="65"/>
      <c r="P177" s="158"/>
      <c r="Q177" s="65"/>
      <c r="R177" s="65"/>
      <c r="S177" s="65"/>
      <c r="T177" s="65"/>
      <c r="U177" s="65"/>
      <c r="V177" s="65"/>
      <c r="W177" s="65"/>
    </row>
    <row r="178" ht="20.25" hidden="1" customHeight="1" spans="1:23">
      <c r="A178" s="158" t="str">
        <f t="shared" si="4"/>
        <v>       玉溪体育运动学校</v>
      </c>
      <c r="B178" s="158" t="s">
        <v>378</v>
      </c>
      <c r="C178" s="158" t="s">
        <v>272</v>
      </c>
      <c r="D178" s="158" t="s">
        <v>120</v>
      </c>
      <c r="E178" s="158" t="s">
        <v>355</v>
      </c>
      <c r="F178" s="158" t="s">
        <v>283</v>
      </c>
      <c r="G178" s="158" t="s">
        <v>284</v>
      </c>
      <c r="H178" s="161">
        <v>5730200</v>
      </c>
      <c r="I178" s="65">
        <v>5730200</v>
      </c>
      <c r="J178" s="65"/>
      <c r="K178" s="158"/>
      <c r="L178" s="65">
        <v>5730200</v>
      </c>
      <c r="M178" s="158"/>
      <c r="N178" s="65"/>
      <c r="O178" s="65"/>
      <c r="P178" s="158"/>
      <c r="Q178" s="65"/>
      <c r="R178" s="65"/>
      <c r="S178" s="65"/>
      <c r="T178" s="65"/>
      <c r="U178" s="65"/>
      <c r="V178" s="65"/>
      <c r="W178" s="65"/>
    </row>
    <row r="179" ht="20.25" hidden="1" customHeight="1" spans="1:23">
      <c r="A179" s="158" t="str">
        <f t="shared" si="4"/>
        <v>       玉溪体育运动学校</v>
      </c>
      <c r="B179" s="158" t="s">
        <v>378</v>
      </c>
      <c r="C179" s="158" t="s">
        <v>272</v>
      </c>
      <c r="D179" s="158" t="s">
        <v>120</v>
      </c>
      <c r="E179" s="158" t="s">
        <v>355</v>
      </c>
      <c r="F179" s="158" t="s">
        <v>379</v>
      </c>
      <c r="G179" s="158" t="s">
        <v>380</v>
      </c>
      <c r="H179" s="161">
        <v>500000</v>
      </c>
      <c r="I179" s="65">
        <v>500000</v>
      </c>
      <c r="J179" s="65"/>
      <c r="K179" s="158"/>
      <c r="L179" s="65">
        <v>500000</v>
      </c>
      <c r="M179" s="158"/>
      <c r="N179" s="65"/>
      <c r="O179" s="65"/>
      <c r="P179" s="158"/>
      <c r="Q179" s="65"/>
      <c r="R179" s="65"/>
      <c r="S179" s="65"/>
      <c r="T179" s="65"/>
      <c r="U179" s="65"/>
      <c r="V179" s="65"/>
      <c r="W179" s="65"/>
    </row>
    <row r="180" ht="20.25" hidden="1" customHeight="1" spans="1:23">
      <c r="A180" s="158" t="str">
        <f t="shared" si="4"/>
        <v>       玉溪体育运动学校</v>
      </c>
      <c r="B180" s="158" t="s">
        <v>381</v>
      </c>
      <c r="C180" s="158" t="s">
        <v>261</v>
      </c>
      <c r="D180" s="158" t="s">
        <v>120</v>
      </c>
      <c r="E180" s="158" t="s">
        <v>355</v>
      </c>
      <c r="F180" s="158" t="s">
        <v>262</v>
      </c>
      <c r="G180" s="158" t="s">
        <v>263</v>
      </c>
      <c r="H180" s="161">
        <v>83100</v>
      </c>
      <c r="I180" s="65">
        <v>83100</v>
      </c>
      <c r="J180" s="65"/>
      <c r="K180" s="158"/>
      <c r="L180" s="65">
        <v>83100</v>
      </c>
      <c r="M180" s="158"/>
      <c r="N180" s="65"/>
      <c r="O180" s="65"/>
      <c r="P180" s="158"/>
      <c r="Q180" s="65"/>
      <c r="R180" s="65"/>
      <c r="S180" s="65"/>
      <c r="T180" s="65"/>
      <c r="U180" s="65"/>
      <c r="V180" s="65"/>
      <c r="W180" s="65"/>
    </row>
    <row r="181" ht="20.25" hidden="1" customHeight="1" spans="1:23">
      <c r="A181" s="158" t="str">
        <f t="shared" si="4"/>
        <v>       玉溪体育运动学校</v>
      </c>
      <c r="B181" s="158" t="s">
        <v>382</v>
      </c>
      <c r="C181" s="158" t="s">
        <v>192</v>
      </c>
      <c r="D181" s="158" t="s">
        <v>120</v>
      </c>
      <c r="E181" s="158" t="s">
        <v>355</v>
      </c>
      <c r="F181" s="158" t="s">
        <v>294</v>
      </c>
      <c r="G181" s="158" t="s">
        <v>192</v>
      </c>
      <c r="H181" s="161">
        <v>18000</v>
      </c>
      <c r="I181" s="65">
        <v>18000</v>
      </c>
      <c r="J181" s="65"/>
      <c r="K181" s="158"/>
      <c r="L181" s="65">
        <v>18000</v>
      </c>
      <c r="M181" s="158"/>
      <c r="N181" s="65"/>
      <c r="O181" s="65"/>
      <c r="P181" s="158"/>
      <c r="Q181" s="65"/>
      <c r="R181" s="65"/>
      <c r="S181" s="65"/>
      <c r="T181" s="65"/>
      <c r="U181" s="65"/>
      <c r="V181" s="65"/>
      <c r="W181" s="65"/>
    </row>
    <row r="182" ht="20.25" hidden="1" customHeight="1" spans="1:23">
      <c r="A182" s="158" t="str">
        <f t="shared" si="4"/>
        <v>       玉溪体育运动学校</v>
      </c>
      <c r="B182" s="158" t="s">
        <v>383</v>
      </c>
      <c r="C182" s="158" t="s">
        <v>269</v>
      </c>
      <c r="D182" s="158" t="s">
        <v>120</v>
      </c>
      <c r="E182" s="158" t="s">
        <v>355</v>
      </c>
      <c r="F182" s="158" t="s">
        <v>270</v>
      </c>
      <c r="G182" s="158" t="s">
        <v>269</v>
      </c>
      <c r="H182" s="161">
        <v>450000</v>
      </c>
      <c r="I182" s="65">
        <v>450000</v>
      </c>
      <c r="J182" s="65"/>
      <c r="K182" s="158"/>
      <c r="L182" s="65">
        <v>450000</v>
      </c>
      <c r="M182" s="158"/>
      <c r="N182" s="65"/>
      <c r="O182" s="65"/>
      <c r="P182" s="158"/>
      <c r="Q182" s="65"/>
      <c r="R182" s="65"/>
      <c r="S182" s="65"/>
      <c r="T182" s="65"/>
      <c r="U182" s="65"/>
      <c r="V182" s="65"/>
      <c r="W182" s="65"/>
    </row>
    <row r="183" ht="20.25" hidden="1" customHeight="1" spans="1:23">
      <c r="A183" s="158" t="str">
        <f t="shared" si="4"/>
        <v>       玉溪体育运动学校</v>
      </c>
      <c r="B183" s="158" t="s">
        <v>384</v>
      </c>
      <c r="C183" s="158" t="s">
        <v>304</v>
      </c>
      <c r="D183" s="158" t="s">
        <v>120</v>
      </c>
      <c r="E183" s="158" t="s">
        <v>355</v>
      </c>
      <c r="F183" s="158" t="s">
        <v>226</v>
      </c>
      <c r="G183" s="158" t="s">
        <v>227</v>
      </c>
      <c r="H183" s="161">
        <v>10472800</v>
      </c>
      <c r="I183" s="65">
        <v>10472800</v>
      </c>
      <c r="J183" s="65">
        <v>2618200</v>
      </c>
      <c r="K183" s="158"/>
      <c r="L183" s="65">
        <v>7854600</v>
      </c>
      <c r="M183" s="158"/>
      <c r="N183" s="65"/>
      <c r="O183" s="65"/>
      <c r="P183" s="158"/>
      <c r="Q183" s="65"/>
      <c r="R183" s="65"/>
      <c r="S183" s="65"/>
      <c r="T183" s="65"/>
      <c r="U183" s="65"/>
      <c r="V183" s="65"/>
      <c r="W183" s="65"/>
    </row>
    <row r="184" ht="20.25" hidden="1" customHeight="1" spans="1:23">
      <c r="A184" s="158" t="str">
        <f t="shared" si="4"/>
        <v>       玉溪体育运动学校</v>
      </c>
      <c r="B184" s="158" t="s">
        <v>385</v>
      </c>
      <c r="C184" s="158" t="s">
        <v>339</v>
      </c>
      <c r="D184" s="158" t="s">
        <v>120</v>
      </c>
      <c r="E184" s="158" t="s">
        <v>355</v>
      </c>
      <c r="F184" s="158" t="s">
        <v>226</v>
      </c>
      <c r="G184" s="158" t="s">
        <v>227</v>
      </c>
      <c r="H184" s="161">
        <v>5300000</v>
      </c>
      <c r="I184" s="65">
        <v>5300000</v>
      </c>
      <c r="J184" s="65"/>
      <c r="K184" s="158"/>
      <c r="L184" s="65">
        <v>5300000</v>
      </c>
      <c r="M184" s="158"/>
      <c r="N184" s="65"/>
      <c r="O184" s="65"/>
      <c r="P184" s="158"/>
      <c r="Q184" s="65"/>
      <c r="R184" s="65"/>
      <c r="S184" s="65"/>
      <c r="T184" s="65"/>
      <c r="U184" s="65"/>
      <c r="V184" s="65"/>
      <c r="W184" s="65"/>
    </row>
    <row r="185" ht="20.25" hidden="1" customHeight="1" spans="1:23">
      <c r="A185" s="158" t="str">
        <f t="shared" si="4"/>
        <v>       玉溪体育运动学校</v>
      </c>
      <c r="B185" s="158" t="s">
        <v>386</v>
      </c>
      <c r="C185" s="158" t="s">
        <v>296</v>
      </c>
      <c r="D185" s="158" t="s">
        <v>120</v>
      </c>
      <c r="E185" s="158" t="s">
        <v>355</v>
      </c>
      <c r="F185" s="158" t="s">
        <v>297</v>
      </c>
      <c r="G185" s="158" t="s">
        <v>257</v>
      </c>
      <c r="H185" s="161">
        <v>1008000</v>
      </c>
      <c r="I185" s="65">
        <v>1008000</v>
      </c>
      <c r="J185" s="65"/>
      <c r="K185" s="158"/>
      <c r="L185" s="65">
        <v>1008000</v>
      </c>
      <c r="M185" s="158"/>
      <c r="N185" s="65"/>
      <c r="O185" s="65"/>
      <c r="P185" s="158"/>
      <c r="Q185" s="65"/>
      <c r="R185" s="65"/>
      <c r="S185" s="65"/>
      <c r="T185" s="65"/>
      <c r="U185" s="65"/>
      <c r="V185" s="65"/>
      <c r="W185" s="65"/>
    </row>
    <row r="186" ht="20.25" hidden="1" customHeight="1" spans="1:23">
      <c r="A186" s="158" t="str">
        <f t="shared" si="4"/>
        <v>       玉溪体育运动学校</v>
      </c>
      <c r="B186" s="158" t="s">
        <v>387</v>
      </c>
      <c r="C186" s="158" t="s">
        <v>344</v>
      </c>
      <c r="D186" s="158" t="s">
        <v>140</v>
      </c>
      <c r="E186" s="158" t="s">
        <v>345</v>
      </c>
      <c r="F186" s="158" t="s">
        <v>346</v>
      </c>
      <c r="G186" s="158" t="s">
        <v>347</v>
      </c>
      <c r="H186" s="161">
        <v>2250000</v>
      </c>
      <c r="I186" s="65">
        <v>2250000</v>
      </c>
      <c r="J186" s="65"/>
      <c r="K186" s="158"/>
      <c r="L186" s="65">
        <v>2250000</v>
      </c>
      <c r="M186" s="158"/>
      <c r="N186" s="65"/>
      <c r="O186" s="65"/>
      <c r="P186" s="158"/>
      <c r="Q186" s="65"/>
      <c r="R186" s="65"/>
      <c r="S186" s="65"/>
      <c r="T186" s="65"/>
      <c r="U186" s="65"/>
      <c r="V186" s="65"/>
      <c r="W186" s="65"/>
    </row>
    <row r="187" ht="20.25" hidden="1" customHeight="1" spans="1:23">
      <c r="A187" s="158" t="str">
        <f t="shared" si="4"/>
        <v>       玉溪体育运动学校</v>
      </c>
      <c r="B187" s="158" t="s">
        <v>388</v>
      </c>
      <c r="C187" s="158" t="s">
        <v>389</v>
      </c>
      <c r="D187" s="158" t="s">
        <v>149</v>
      </c>
      <c r="E187" s="158" t="s">
        <v>240</v>
      </c>
      <c r="F187" s="158" t="s">
        <v>238</v>
      </c>
      <c r="G187" s="158" t="s">
        <v>239</v>
      </c>
      <c r="H187" s="161">
        <v>6000</v>
      </c>
      <c r="I187" s="65">
        <v>6000</v>
      </c>
      <c r="J187" s="65"/>
      <c r="K187" s="158"/>
      <c r="L187" s="65">
        <v>6000</v>
      </c>
      <c r="M187" s="158"/>
      <c r="N187" s="65"/>
      <c r="O187" s="65"/>
      <c r="P187" s="158"/>
      <c r="Q187" s="65"/>
      <c r="R187" s="65"/>
      <c r="S187" s="65"/>
      <c r="T187" s="65"/>
      <c r="U187" s="65"/>
      <c r="V187" s="65"/>
      <c r="W187" s="65"/>
    </row>
    <row r="188" ht="20.25" hidden="1" customHeight="1" spans="1:23">
      <c r="A188" s="162" t="s">
        <v>75</v>
      </c>
      <c r="B188" s="158"/>
      <c r="C188" s="158"/>
      <c r="D188" s="158"/>
      <c r="E188" s="158"/>
      <c r="F188" s="158"/>
      <c r="G188" s="158"/>
      <c r="H188" s="161">
        <v>41582351.82</v>
      </c>
      <c r="I188" s="65">
        <v>41534351.82</v>
      </c>
      <c r="J188" s="65">
        <v>8894318.56</v>
      </c>
      <c r="K188" s="158"/>
      <c r="L188" s="65">
        <v>32640033.26</v>
      </c>
      <c r="M188" s="158"/>
      <c r="N188" s="65"/>
      <c r="O188" s="65"/>
      <c r="P188" s="158"/>
      <c r="Q188" s="65">
        <v>48000</v>
      </c>
      <c r="R188" s="65"/>
      <c r="S188" s="65"/>
      <c r="T188" s="65"/>
      <c r="U188" s="65"/>
      <c r="V188" s="65"/>
      <c r="W188" s="65"/>
    </row>
    <row r="189" ht="20.25" hidden="1" customHeight="1" spans="1:23">
      <c r="A189" s="158" t="str">
        <f t="shared" ref="A189:A207" si="5">"       "&amp;"玉溪师范学院附属中学"</f>
        <v>       玉溪师范学院附属中学</v>
      </c>
      <c r="B189" s="158" t="s">
        <v>390</v>
      </c>
      <c r="C189" s="158" t="s">
        <v>224</v>
      </c>
      <c r="D189" s="158" t="s">
        <v>116</v>
      </c>
      <c r="E189" s="158" t="s">
        <v>391</v>
      </c>
      <c r="F189" s="158" t="s">
        <v>218</v>
      </c>
      <c r="G189" s="158" t="s">
        <v>219</v>
      </c>
      <c r="H189" s="161">
        <v>10185480</v>
      </c>
      <c r="I189" s="65">
        <v>10185480</v>
      </c>
      <c r="J189" s="65">
        <v>2546370</v>
      </c>
      <c r="K189" s="158"/>
      <c r="L189" s="65">
        <v>7639110</v>
      </c>
      <c r="M189" s="158"/>
      <c r="N189" s="65"/>
      <c r="O189" s="65"/>
      <c r="P189" s="158"/>
      <c r="Q189" s="65"/>
      <c r="R189" s="65"/>
      <c r="S189" s="65"/>
      <c r="T189" s="65"/>
      <c r="U189" s="65"/>
      <c r="V189" s="65"/>
      <c r="W189" s="65"/>
    </row>
    <row r="190" ht="20.25" hidden="1" customHeight="1" spans="1:23">
      <c r="A190" s="158" t="str">
        <f t="shared" si="5"/>
        <v>       玉溪师范学院附属中学</v>
      </c>
      <c r="B190" s="158" t="s">
        <v>390</v>
      </c>
      <c r="C190" s="158" t="s">
        <v>224</v>
      </c>
      <c r="D190" s="158" t="s">
        <v>116</v>
      </c>
      <c r="E190" s="158" t="s">
        <v>391</v>
      </c>
      <c r="F190" s="158" t="s">
        <v>220</v>
      </c>
      <c r="G190" s="158" t="s">
        <v>221</v>
      </c>
      <c r="H190" s="161">
        <v>14952</v>
      </c>
      <c r="I190" s="65">
        <v>14952</v>
      </c>
      <c r="J190" s="65">
        <v>3738</v>
      </c>
      <c r="K190" s="158"/>
      <c r="L190" s="65">
        <v>11214</v>
      </c>
      <c r="M190" s="158"/>
      <c r="N190" s="65"/>
      <c r="O190" s="65"/>
      <c r="P190" s="158"/>
      <c r="Q190" s="65"/>
      <c r="R190" s="65"/>
      <c r="S190" s="65"/>
      <c r="T190" s="65"/>
      <c r="U190" s="65"/>
      <c r="V190" s="65"/>
      <c r="W190" s="65"/>
    </row>
    <row r="191" ht="20.25" hidden="1" customHeight="1" spans="1:23">
      <c r="A191" s="158" t="str">
        <f t="shared" si="5"/>
        <v>       玉溪师范学院附属中学</v>
      </c>
      <c r="B191" s="158" t="s">
        <v>390</v>
      </c>
      <c r="C191" s="158" t="s">
        <v>224</v>
      </c>
      <c r="D191" s="158" t="s">
        <v>116</v>
      </c>
      <c r="E191" s="158" t="s">
        <v>391</v>
      </c>
      <c r="F191" s="158" t="s">
        <v>226</v>
      </c>
      <c r="G191" s="158" t="s">
        <v>227</v>
      </c>
      <c r="H191" s="161">
        <v>2979900</v>
      </c>
      <c r="I191" s="65">
        <v>2979900</v>
      </c>
      <c r="J191" s="65">
        <v>744975</v>
      </c>
      <c r="K191" s="158"/>
      <c r="L191" s="65">
        <v>2234925</v>
      </c>
      <c r="M191" s="158"/>
      <c r="N191" s="65"/>
      <c r="O191" s="65"/>
      <c r="P191" s="158"/>
      <c r="Q191" s="65"/>
      <c r="R191" s="65"/>
      <c r="S191" s="65"/>
      <c r="T191" s="65"/>
      <c r="U191" s="65"/>
      <c r="V191" s="65"/>
      <c r="W191" s="65"/>
    </row>
    <row r="192" ht="20.25" hidden="1" customHeight="1" spans="1:23">
      <c r="A192" s="158" t="str">
        <f t="shared" si="5"/>
        <v>       玉溪师范学院附属中学</v>
      </c>
      <c r="B192" s="158" t="s">
        <v>390</v>
      </c>
      <c r="C192" s="158" t="s">
        <v>224</v>
      </c>
      <c r="D192" s="158" t="s">
        <v>161</v>
      </c>
      <c r="E192" s="158" t="s">
        <v>222</v>
      </c>
      <c r="F192" s="158" t="s">
        <v>220</v>
      </c>
      <c r="G192" s="158" t="s">
        <v>221</v>
      </c>
      <c r="H192" s="161">
        <v>229524</v>
      </c>
      <c r="I192" s="65">
        <v>229524</v>
      </c>
      <c r="J192" s="65">
        <v>57381</v>
      </c>
      <c r="K192" s="158"/>
      <c r="L192" s="65">
        <v>172143</v>
      </c>
      <c r="M192" s="158"/>
      <c r="N192" s="65"/>
      <c r="O192" s="65"/>
      <c r="P192" s="158"/>
      <c r="Q192" s="65"/>
      <c r="R192" s="65"/>
      <c r="S192" s="65"/>
      <c r="T192" s="65"/>
      <c r="U192" s="65"/>
      <c r="V192" s="65"/>
      <c r="W192" s="65"/>
    </row>
    <row r="193" ht="20.25" hidden="1" customHeight="1" spans="1:23">
      <c r="A193" s="158" t="str">
        <f t="shared" si="5"/>
        <v>       玉溪师范学院附属中学</v>
      </c>
      <c r="B193" s="158" t="s">
        <v>392</v>
      </c>
      <c r="C193" s="158" t="s">
        <v>229</v>
      </c>
      <c r="D193" s="158" t="s">
        <v>116</v>
      </c>
      <c r="E193" s="158" t="s">
        <v>391</v>
      </c>
      <c r="F193" s="158" t="s">
        <v>230</v>
      </c>
      <c r="G193" s="158" t="s">
        <v>231</v>
      </c>
      <c r="H193" s="161">
        <v>166042.67</v>
      </c>
      <c r="I193" s="65">
        <v>166042.67</v>
      </c>
      <c r="J193" s="65">
        <v>41510.67</v>
      </c>
      <c r="K193" s="158"/>
      <c r="L193" s="65">
        <v>124532</v>
      </c>
      <c r="M193" s="158"/>
      <c r="N193" s="65"/>
      <c r="O193" s="65"/>
      <c r="P193" s="158"/>
      <c r="Q193" s="65"/>
      <c r="R193" s="65"/>
      <c r="S193" s="65"/>
      <c r="T193" s="65"/>
      <c r="U193" s="65"/>
      <c r="V193" s="65"/>
      <c r="W193" s="65"/>
    </row>
    <row r="194" ht="20.25" hidden="1" customHeight="1" spans="1:23">
      <c r="A194" s="158" t="str">
        <f t="shared" si="5"/>
        <v>       玉溪师范学院附属中学</v>
      </c>
      <c r="B194" s="158" t="s">
        <v>392</v>
      </c>
      <c r="C194" s="158" t="s">
        <v>229</v>
      </c>
      <c r="D194" s="158" t="s">
        <v>139</v>
      </c>
      <c r="E194" s="158" t="s">
        <v>232</v>
      </c>
      <c r="F194" s="158" t="s">
        <v>233</v>
      </c>
      <c r="G194" s="158" t="s">
        <v>234</v>
      </c>
      <c r="H194" s="161">
        <v>3660030.72</v>
      </c>
      <c r="I194" s="65">
        <v>3660030.72</v>
      </c>
      <c r="J194" s="65">
        <v>915007.68</v>
      </c>
      <c r="K194" s="158"/>
      <c r="L194" s="65">
        <v>2745023.04</v>
      </c>
      <c r="M194" s="158"/>
      <c r="N194" s="65"/>
      <c r="O194" s="65"/>
      <c r="P194" s="158"/>
      <c r="Q194" s="65"/>
      <c r="R194" s="65"/>
      <c r="S194" s="65"/>
      <c r="T194" s="65"/>
      <c r="U194" s="65"/>
      <c r="V194" s="65"/>
      <c r="W194" s="65"/>
    </row>
    <row r="195" ht="20.25" hidden="1" customHeight="1" spans="1:23">
      <c r="A195" s="158" t="str">
        <f t="shared" si="5"/>
        <v>       玉溪师范学院附属中学</v>
      </c>
      <c r="B195" s="158" t="s">
        <v>392</v>
      </c>
      <c r="C195" s="158" t="s">
        <v>229</v>
      </c>
      <c r="D195" s="158" t="s">
        <v>149</v>
      </c>
      <c r="E195" s="158" t="s">
        <v>240</v>
      </c>
      <c r="F195" s="158" t="s">
        <v>236</v>
      </c>
      <c r="G195" s="158" t="s">
        <v>237</v>
      </c>
      <c r="H195" s="161">
        <v>1898640.94</v>
      </c>
      <c r="I195" s="65">
        <v>1898640.94</v>
      </c>
      <c r="J195" s="65">
        <v>474660.24</v>
      </c>
      <c r="K195" s="158"/>
      <c r="L195" s="65">
        <v>1423980.7</v>
      </c>
      <c r="M195" s="158"/>
      <c r="N195" s="65"/>
      <c r="O195" s="65"/>
      <c r="P195" s="158"/>
      <c r="Q195" s="65"/>
      <c r="R195" s="65"/>
      <c r="S195" s="65"/>
      <c r="T195" s="65"/>
      <c r="U195" s="65"/>
      <c r="V195" s="65"/>
      <c r="W195" s="65"/>
    </row>
    <row r="196" ht="20.25" hidden="1" customHeight="1" spans="1:23">
      <c r="A196" s="158" t="str">
        <f t="shared" si="5"/>
        <v>       玉溪师范学院附属中学</v>
      </c>
      <c r="B196" s="158" t="s">
        <v>392</v>
      </c>
      <c r="C196" s="158" t="s">
        <v>229</v>
      </c>
      <c r="D196" s="158" t="s">
        <v>150</v>
      </c>
      <c r="E196" s="158" t="s">
        <v>241</v>
      </c>
      <c r="F196" s="158" t="s">
        <v>242</v>
      </c>
      <c r="G196" s="158" t="s">
        <v>243</v>
      </c>
      <c r="H196" s="161">
        <v>1600959.6</v>
      </c>
      <c r="I196" s="65">
        <v>1600959.6</v>
      </c>
      <c r="J196" s="65">
        <v>400239.9</v>
      </c>
      <c r="K196" s="158"/>
      <c r="L196" s="65">
        <v>1200719.7</v>
      </c>
      <c r="M196" s="158"/>
      <c r="N196" s="65"/>
      <c r="O196" s="65"/>
      <c r="P196" s="158"/>
      <c r="Q196" s="65"/>
      <c r="R196" s="65"/>
      <c r="S196" s="65"/>
      <c r="T196" s="65"/>
      <c r="U196" s="65"/>
      <c r="V196" s="65"/>
      <c r="W196" s="65"/>
    </row>
    <row r="197" ht="20.25" hidden="1" customHeight="1" spans="1:23">
      <c r="A197" s="158" t="str">
        <f t="shared" si="5"/>
        <v>       玉溪师范学院附属中学</v>
      </c>
      <c r="B197" s="158" t="s">
        <v>392</v>
      </c>
      <c r="C197" s="158" t="s">
        <v>229</v>
      </c>
      <c r="D197" s="158" t="s">
        <v>151</v>
      </c>
      <c r="E197" s="158" t="s">
        <v>244</v>
      </c>
      <c r="F197" s="158" t="s">
        <v>230</v>
      </c>
      <c r="G197" s="158" t="s">
        <v>231</v>
      </c>
      <c r="H197" s="161">
        <v>210964.29</v>
      </c>
      <c r="I197" s="65">
        <v>210964.29</v>
      </c>
      <c r="J197" s="65">
        <v>140623.07</v>
      </c>
      <c r="K197" s="158"/>
      <c r="L197" s="65">
        <v>70341.22</v>
      </c>
      <c r="M197" s="158"/>
      <c r="N197" s="65"/>
      <c r="O197" s="65"/>
      <c r="P197" s="158"/>
      <c r="Q197" s="65"/>
      <c r="R197" s="65"/>
      <c r="S197" s="65"/>
      <c r="T197" s="65"/>
      <c r="U197" s="65"/>
      <c r="V197" s="65"/>
      <c r="W197" s="65"/>
    </row>
    <row r="198" ht="20.25" hidden="1" customHeight="1" spans="1:23">
      <c r="A198" s="158" t="str">
        <f t="shared" si="5"/>
        <v>       玉溪师范学院附属中学</v>
      </c>
      <c r="B198" s="158" t="s">
        <v>393</v>
      </c>
      <c r="C198" s="158" t="s">
        <v>246</v>
      </c>
      <c r="D198" s="158" t="s">
        <v>160</v>
      </c>
      <c r="E198" s="158" t="s">
        <v>246</v>
      </c>
      <c r="F198" s="158" t="s">
        <v>247</v>
      </c>
      <c r="G198" s="158" t="s">
        <v>246</v>
      </c>
      <c r="H198" s="161">
        <v>2952012</v>
      </c>
      <c r="I198" s="65">
        <v>2952012</v>
      </c>
      <c r="J198" s="65">
        <v>738003</v>
      </c>
      <c r="K198" s="158"/>
      <c r="L198" s="65">
        <v>2214009</v>
      </c>
      <c r="M198" s="158"/>
      <c r="N198" s="65"/>
      <c r="O198" s="65"/>
      <c r="P198" s="158"/>
      <c r="Q198" s="65"/>
      <c r="R198" s="65"/>
      <c r="S198" s="65"/>
      <c r="T198" s="65"/>
      <c r="U198" s="65"/>
      <c r="V198" s="65"/>
      <c r="W198" s="65"/>
    </row>
    <row r="199" ht="20.25" hidden="1" customHeight="1" spans="1:23">
      <c r="A199" s="158" t="str">
        <f t="shared" si="5"/>
        <v>       玉溪师范学院附属中学</v>
      </c>
      <c r="B199" s="158" t="s">
        <v>394</v>
      </c>
      <c r="C199" s="158" t="s">
        <v>249</v>
      </c>
      <c r="D199" s="158" t="s">
        <v>138</v>
      </c>
      <c r="E199" s="158" t="s">
        <v>255</v>
      </c>
      <c r="F199" s="158" t="s">
        <v>253</v>
      </c>
      <c r="G199" s="158" t="s">
        <v>254</v>
      </c>
      <c r="H199" s="161">
        <v>3352800</v>
      </c>
      <c r="I199" s="65">
        <v>3352800</v>
      </c>
      <c r="J199" s="65">
        <v>670560</v>
      </c>
      <c r="K199" s="158"/>
      <c r="L199" s="65">
        <v>2682240</v>
      </c>
      <c r="M199" s="158"/>
      <c r="N199" s="65"/>
      <c r="O199" s="65"/>
      <c r="P199" s="158"/>
      <c r="Q199" s="65"/>
      <c r="R199" s="65"/>
      <c r="S199" s="65"/>
      <c r="T199" s="65"/>
      <c r="U199" s="65"/>
      <c r="V199" s="65"/>
      <c r="W199" s="65"/>
    </row>
    <row r="200" ht="20.25" hidden="1" customHeight="1" spans="1:23">
      <c r="A200" s="158" t="str">
        <f t="shared" si="5"/>
        <v>       玉溪师范学院附属中学</v>
      </c>
      <c r="B200" s="158" t="s">
        <v>395</v>
      </c>
      <c r="C200" s="158" t="s">
        <v>296</v>
      </c>
      <c r="D200" s="158" t="s">
        <v>116</v>
      </c>
      <c r="E200" s="158" t="s">
        <v>391</v>
      </c>
      <c r="F200" s="158" t="s">
        <v>297</v>
      </c>
      <c r="G200" s="158" t="s">
        <v>257</v>
      </c>
      <c r="H200" s="161">
        <v>48000</v>
      </c>
      <c r="I200" s="65"/>
      <c r="J200" s="65"/>
      <c r="K200" s="158"/>
      <c r="L200" s="65"/>
      <c r="M200" s="158"/>
      <c r="N200" s="65"/>
      <c r="O200" s="65"/>
      <c r="P200" s="158"/>
      <c r="Q200" s="65">
        <v>48000</v>
      </c>
      <c r="R200" s="65"/>
      <c r="S200" s="65"/>
      <c r="T200" s="65"/>
      <c r="U200" s="65"/>
      <c r="V200" s="65"/>
      <c r="W200" s="65"/>
    </row>
    <row r="201" ht="20.25" hidden="1" customHeight="1" spans="1:23">
      <c r="A201" s="158" t="str">
        <f t="shared" si="5"/>
        <v>       玉溪师范学院附属中学</v>
      </c>
      <c r="B201" s="158" t="s">
        <v>396</v>
      </c>
      <c r="C201" s="158" t="s">
        <v>397</v>
      </c>
      <c r="D201" s="158" t="s">
        <v>116</v>
      </c>
      <c r="E201" s="158" t="s">
        <v>391</v>
      </c>
      <c r="F201" s="158" t="s">
        <v>297</v>
      </c>
      <c r="G201" s="158" t="s">
        <v>257</v>
      </c>
      <c r="H201" s="161">
        <v>72000</v>
      </c>
      <c r="I201" s="65">
        <v>72000</v>
      </c>
      <c r="J201" s="65"/>
      <c r="K201" s="158"/>
      <c r="L201" s="65">
        <v>72000</v>
      </c>
      <c r="M201" s="158"/>
      <c r="N201" s="65"/>
      <c r="O201" s="65"/>
      <c r="P201" s="158"/>
      <c r="Q201" s="65"/>
      <c r="R201" s="65"/>
      <c r="S201" s="65"/>
      <c r="T201" s="65"/>
      <c r="U201" s="65"/>
      <c r="V201" s="65"/>
      <c r="W201" s="65"/>
    </row>
    <row r="202" ht="20.25" hidden="1" customHeight="1" spans="1:23">
      <c r="A202" s="158" t="str">
        <f t="shared" si="5"/>
        <v>       玉溪师范学院附属中学</v>
      </c>
      <c r="B202" s="158" t="s">
        <v>398</v>
      </c>
      <c r="C202" s="158" t="s">
        <v>304</v>
      </c>
      <c r="D202" s="158" t="s">
        <v>116</v>
      </c>
      <c r="E202" s="158" t="s">
        <v>391</v>
      </c>
      <c r="F202" s="158" t="s">
        <v>226</v>
      </c>
      <c r="G202" s="158" t="s">
        <v>227</v>
      </c>
      <c r="H202" s="161">
        <v>8645000</v>
      </c>
      <c r="I202" s="65">
        <v>8645000</v>
      </c>
      <c r="J202" s="65">
        <v>2161250</v>
      </c>
      <c r="K202" s="158"/>
      <c r="L202" s="65">
        <v>6483750</v>
      </c>
      <c r="M202" s="158"/>
      <c r="N202" s="65"/>
      <c r="O202" s="65"/>
      <c r="P202" s="158"/>
      <c r="Q202" s="65"/>
      <c r="R202" s="65"/>
      <c r="S202" s="65"/>
      <c r="T202" s="65"/>
      <c r="U202" s="65"/>
      <c r="V202" s="65"/>
      <c r="W202" s="65"/>
    </row>
    <row r="203" ht="20.25" hidden="1" customHeight="1" spans="1:23">
      <c r="A203" s="158" t="str">
        <f t="shared" si="5"/>
        <v>       玉溪师范学院附属中学</v>
      </c>
      <c r="B203" s="158" t="s">
        <v>399</v>
      </c>
      <c r="C203" s="158" t="s">
        <v>339</v>
      </c>
      <c r="D203" s="158" t="s">
        <v>116</v>
      </c>
      <c r="E203" s="158" t="s">
        <v>391</v>
      </c>
      <c r="F203" s="158" t="s">
        <v>226</v>
      </c>
      <c r="G203" s="158" t="s">
        <v>227</v>
      </c>
      <c r="H203" s="161">
        <v>4375000</v>
      </c>
      <c r="I203" s="65">
        <v>4375000</v>
      </c>
      <c r="J203" s="65"/>
      <c r="K203" s="158"/>
      <c r="L203" s="65">
        <v>4375000</v>
      </c>
      <c r="M203" s="158"/>
      <c r="N203" s="65"/>
      <c r="O203" s="65"/>
      <c r="P203" s="158"/>
      <c r="Q203" s="65"/>
      <c r="R203" s="65"/>
      <c r="S203" s="65"/>
      <c r="T203" s="65"/>
      <c r="U203" s="65"/>
      <c r="V203" s="65"/>
      <c r="W203" s="65"/>
    </row>
    <row r="204" ht="20.25" hidden="1" customHeight="1" spans="1:23">
      <c r="A204" s="158" t="str">
        <f t="shared" si="5"/>
        <v>       玉溪师范学院附属中学</v>
      </c>
      <c r="B204" s="158" t="s">
        <v>400</v>
      </c>
      <c r="C204" s="158" t="s">
        <v>344</v>
      </c>
      <c r="D204" s="158" t="s">
        <v>140</v>
      </c>
      <c r="E204" s="158" t="s">
        <v>345</v>
      </c>
      <c r="F204" s="158" t="s">
        <v>346</v>
      </c>
      <c r="G204" s="158" t="s">
        <v>347</v>
      </c>
      <c r="H204" s="161">
        <v>1050000</v>
      </c>
      <c r="I204" s="65">
        <v>1050000</v>
      </c>
      <c r="J204" s="65"/>
      <c r="K204" s="158"/>
      <c r="L204" s="65">
        <v>1050000</v>
      </c>
      <c r="M204" s="158"/>
      <c r="N204" s="65"/>
      <c r="O204" s="65"/>
      <c r="P204" s="158"/>
      <c r="Q204" s="65"/>
      <c r="R204" s="65"/>
      <c r="S204" s="65"/>
      <c r="T204" s="65"/>
      <c r="U204" s="65"/>
      <c r="V204" s="65"/>
      <c r="W204" s="65"/>
    </row>
    <row r="205" ht="20.25" hidden="1" customHeight="1" spans="1:23">
      <c r="A205" s="158" t="str">
        <f t="shared" si="5"/>
        <v>       玉溪师范学院附属中学</v>
      </c>
      <c r="B205" s="158" t="s">
        <v>401</v>
      </c>
      <c r="C205" s="158" t="s">
        <v>349</v>
      </c>
      <c r="D205" s="158" t="s">
        <v>149</v>
      </c>
      <c r="E205" s="158" t="s">
        <v>240</v>
      </c>
      <c r="F205" s="158" t="s">
        <v>238</v>
      </c>
      <c r="G205" s="158" t="s">
        <v>239</v>
      </c>
      <c r="H205" s="161">
        <v>6000</v>
      </c>
      <c r="I205" s="65">
        <v>6000</v>
      </c>
      <c r="J205" s="65"/>
      <c r="K205" s="158"/>
      <c r="L205" s="65">
        <v>6000</v>
      </c>
      <c r="M205" s="158"/>
      <c r="N205" s="65"/>
      <c r="O205" s="65"/>
      <c r="P205" s="158"/>
      <c r="Q205" s="65"/>
      <c r="R205" s="65"/>
      <c r="S205" s="65"/>
      <c r="T205" s="65"/>
      <c r="U205" s="65"/>
      <c r="V205" s="65"/>
      <c r="W205" s="65"/>
    </row>
    <row r="206" ht="20.25" hidden="1" customHeight="1" spans="1:23">
      <c r="A206" s="158" t="str">
        <f t="shared" si="5"/>
        <v>       玉溪师范学院附属中学</v>
      </c>
      <c r="B206" s="158" t="s">
        <v>402</v>
      </c>
      <c r="C206" s="158" t="s">
        <v>403</v>
      </c>
      <c r="D206" s="158" t="s">
        <v>145</v>
      </c>
      <c r="E206" s="158" t="s">
        <v>404</v>
      </c>
      <c r="F206" s="158" t="s">
        <v>405</v>
      </c>
      <c r="G206" s="158" t="s">
        <v>406</v>
      </c>
      <c r="H206" s="161">
        <v>99045.6</v>
      </c>
      <c r="I206" s="65">
        <v>99045.6</v>
      </c>
      <c r="J206" s="65"/>
      <c r="K206" s="158"/>
      <c r="L206" s="65">
        <v>99045.6</v>
      </c>
      <c r="M206" s="158"/>
      <c r="N206" s="65"/>
      <c r="O206" s="65"/>
      <c r="P206" s="158"/>
      <c r="Q206" s="65"/>
      <c r="R206" s="65"/>
      <c r="S206" s="65"/>
      <c r="T206" s="65"/>
      <c r="U206" s="65"/>
      <c r="V206" s="65"/>
      <c r="W206" s="65"/>
    </row>
    <row r="207" ht="20.25" hidden="1" customHeight="1" spans="1:23">
      <c r="A207" s="158" t="str">
        <f t="shared" si="5"/>
        <v>       玉溪师范学院附属中学</v>
      </c>
      <c r="B207" s="158" t="s">
        <v>407</v>
      </c>
      <c r="C207" s="158" t="s">
        <v>408</v>
      </c>
      <c r="D207" s="158" t="s">
        <v>145</v>
      </c>
      <c r="E207" s="158" t="s">
        <v>404</v>
      </c>
      <c r="F207" s="158" t="s">
        <v>253</v>
      </c>
      <c r="G207" s="158" t="s">
        <v>254</v>
      </c>
      <c r="H207" s="161">
        <v>36000</v>
      </c>
      <c r="I207" s="65">
        <v>36000</v>
      </c>
      <c r="J207" s="65"/>
      <c r="K207" s="158"/>
      <c r="L207" s="65">
        <v>36000</v>
      </c>
      <c r="M207" s="158"/>
      <c r="N207" s="65"/>
      <c r="O207" s="65"/>
      <c r="P207" s="158"/>
      <c r="Q207" s="65"/>
      <c r="R207" s="65"/>
      <c r="S207" s="65"/>
      <c r="T207" s="65"/>
      <c r="U207" s="65"/>
      <c r="V207" s="65"/>
      <c r="W207" s="65"/>
    </row>
    <row r="208" ht="20.25" hidden="1" customHeight="1" spans="1:23">
      <c r="A208" s="162" t="s">
        <v>77</v>
      </c>
      <c r="B208" s="158"/>
      <c r="C208" s="158"/>
      <c r="D208" s="158"/>
      <c r="E208" s="158"/>
      <c r="F208" s="158"/>
      <c r="G208" s="158"/>
      <c r="H208" s="161">
        <v>69302304.81</v>
      </c>
      <c r="I208" s="65">
        <v>68395104.81</v>
      </c>
      <c r="J208" s="65">
        <v>14839077.2</v>
      </c>
      <c r="K208" s="158"/>
      <c r="L208" s="65">
        <v>53556027.61</v>
      </c>
      <c r="M208" s="158"/>
      <c r="N208" s="65"/>
      <c r="O208" s="65"/>
      <c r="P208" s="158"/>
      <c r="Q208" s="65">
        <v>907200</v>
      </c>
      <c r="R208" s="65"/>
      <c r="S208" s="65"/>
      <c r="T208" s="65"/>
      <c r="U208" s="65"/>
      <c r="V208" s="65"/>
      <c r="W208" s="65"/>
    </row>
    <row r="209" ht="20.25" hidden="1" customHeight="1" spans="1:23">
      <c r="A209" s="158" t="str">
        <f t="shared" ref="A209:A226" si="6">"       "&amp;"云南省玉溪第一中学"</f>
        <v>       云南省玉溪第一中学</v>
      </c>
      <c r="B209" s="158" t="s">
        <v>409</v>
      </c>
      <c r="C209" s="158" t="s">
        <v>224</v>
      </c>
      <c r="D209" s="158" t="s">
        <v>116</v>
      </c>
      <c r="E209" s="158" t="s">
        <v>391</v>
      </c>
      <c r="F209" s="158" t="s">
        <v>218</v>
      </c>
      <c r="G209" s="158" t="s">
        <v>219</v>
      </c>
      <c r="H209" s="161">
        <v>16241076</v>
      </c>
      <c r="I209" s="65">
        <v>16241076</v>
      </c>
      <c r="J209" s="65">
        <v>4060269</v>
      </c>
      <c r="K209" s="158"/>
      <c r="L209" s="65">
        <v>12180807</v>
      </c>
      <c r="M209" s="158"/>
      <c r="N209" s="65"/>
      <c r="O209" s="65"/>
      <c r="P209" s="158"/>
      <c r="Q209" s="65"/>
      <c r="R209" s="65"/>
      <c r="S209" s="65"/>
      <c r="T209" s="65"/>
      <c r="U209" s="65"/>
      <c r="V209" s="65"/>
      <c r="W209" s="65"/>
    </row>
    <row r="210" ht="20.25" hidden="1" customHeight="1" spans="1:23">
      <c r="A210" s="158" t="str">
        <f t="shared" si="6"/>
        <v>       云南省玉溪第一中学</v>
      </c>
      <c r="B210" s="158" t="s">
        <v>409</v>
      </c>
      <c r="C210" s="158" t="s">
        <v>224</v>
      </c>
      <c r="D210" s="158" t="s">
        <v>116</v>
      </c>
      <c r="E210" s="158" t="s">
        <v>391</v>
      </c>
      <c r="F210" s="158" t="s">
        <v>220</v>
      </c>
      <c r="G210" s="158" t="s">
        <v>221</v>
      </c>
      <c r="H210" s="161">
        <v>22224</v>
      </c>
      <c r="I210" s="65">
        <v>22224</v>
      </c>
      <c r="J210" s="65">
        <v>5556</v>
      </c>
      <c r="K210" s="158"/>
      <c r="L210" s="65">
        <v>16668</v>
      </c>
      <c r="M210" s="158"/>
      <c r="N210" s="65"/>
      <c r="O210" s="65"/>
      <c r="P210" s="158"/>
      <c r="Q210" s="65"/>
      <c r="R210" s="65"/>
      <c r="S210" s="65"/>
      <c r="T210" s="65"/>
      <c r="U210" s="65"/>
      <c r="V210" s="65"/>
      <c r="W210" s="65"/>
    </row>
    <row r="211" ht="20.25" hidden="1" customHeight="1" spans="1:23">
      <c r="A211" s="158" t="str">
        <f t="shared" si="6"/>
        <v>       云南省玉溪第一中学</v>
      </c>
      <c r="B211" s="158" t="s">
        <v>409</v>
      </c>
      <c r="C211" s="158" t="s">
        <v>224</v>
      </c>
      <c r="D211" s="158" t="s">
        <v>116</v>
      </c>
      <c r="E211" s="158" t="s">
        <v>391</v>
      </c>
      <c r="F211" s="158" t="s">
        <v>226</v>
      </c>
      <c r="G211" s="158" t="s">
        <v>227</v>
      </c>
      <c r="H211" s="161">
        <v>5274900</v>
      </c>
      <c r="I211" s="65">
        <v>5274900</v>
      </c>
      <c r="J211" s="65">
        <v>1318725</v>
      </c>
      <c r="K211" s="158"/>
      <c r="L211" s="65">
        <v>3956175</v>
      </c>
      <c r="M211" s="158"/>
      <c r="N211" s="65"/>
      <c r="O211" s="65"/>
      <c r="P211" s="158"/>
      <c r="Q211" s="65"/>
      <c r="R211" s="65"/>
      <c r="S211" s="65"/>
      <c r="T211" s="65"/>
      <c r="U211" s="65"/>
      <c r="V211" s="65"/>
      <c r="W211" s="65"/>
    </row>
    <row r="212" ht="20.25" hidden="1" customHeight="1" spans="1:23">
      <c r="A212" s="158" t="str">
        <f t="shared" si="6"/>
        <v>       云南省玉溪第一中学</v>
      </c>
      <c r="B212" s="158" t="s">
        <v>409</v>
      </c>
      <c r="C212" s="158" t="s">
        <v>224</v>
      </c>
      <c r="D212" s="158" t="s">
        <v>161</v>
      </c>
      <c r="E212" s="158" t="s">
        <v>222</v>
      </c>
      <c r="F212" s="158" t="s">
        <v>220</v>
      </c>
      <c r="G212" s="158" t="s">
        <v>221</v>
      </c>
      <c r="H212" s="161">
        <v>419904</v>
      </c>
      <c r="I212" s="65">
        <v>419904</v>
      </c>
      <c r="J212" s="65">
        <v>104976</v>
      </c>
      <c r="K212" s="158"/>
      <c r="L212" s="65">
        <v>314928</v>
      </c>
      <c r="M212" s="158"/>
      <c r="N212" s="65"/>
      <c r="O212" s="65"/>
      <c r="P212" s="158"/>
      <c r="Q212" s="65"/>
      <c r="R212" s="65"/>
      <c r="S212" s="65"/>
      <c r="T212" s="65"/>
      <c r="U212" s="65"/>
      <c r="V212" s="65"/>
      <c r="W212" s="65"/>
    </row>
    <row r="213" ht="20.25" hidden="1" customHeight="1" spans="1:23">
      <c r="A213" s="158" t="str">
        <f t="shared" si="6"/>
        <v>       云南省玉溪第一中学</v>
      </c>
      <c r="B213" s="158" t="s">
        <v>410</v>
      </c>
      <c r="C213" s="158" t="s">
        <v>229</v>
      </c>
      <c r="D213" s="158" t="s">
        <v>116</v>
      </c>
      <c r="E213" s="158" t="s">
        <v>391</v>
      </c>
      <c r="F213" s="158" t="s">
        <v>230</v>
      </c>
      <c r="G213" s="158" t="s">
        <v>231</v>
      </c>
      <c r="H213" s="161">
        <v>280845.96</v>
      </c>
      <c r="I213" s="65">
        <v>280845.96</v>
      </c>
      <c r="J213" s="65">
        <v>70211.49</v>
      </c>
      <c r="K213" s="158"/>
      <c r="L213" s="65">
        <v>210634.47</v>
      </c>
      <c r="M213" s="158"/>
      <c r="N213" s="65"/>
      <c r="O213" s="65"/>
      <c r="P213" s="158"/>
      <c r="Q213" s="65"/>
      <c r="R213" s="65"/>
      <c r="S213" s="65"/>
      <c r="T213" s="65"/>
      <c r="U213" s="65"/>
      <c r="V213" s="65"/>
      <c r="W213" s="65"/>
    </row>
    <row r="214" ht="20.25" hidden="1" customHeight="1" spans="1:23">
      <c r="A214" s="158" t="str">
        <f t="shared" si="6"/>
        <v>       云南省玉溪第一中学</v>
      </c>
      <c r="B214" s="158" t="s">
        <v>410</v>
      </c>
      <c r="C214" s="158" t="s">
        <v>229</v>
      </c>
      <c r="D214" s="158" t="s">
        <v>139</v>
      </c>
      <c r="E214" s="158" t="s">
        <v>232</v>
      </c>
      <c r="F214" s="158" t="s">
        <v>233</v>
      </c>
      <c r="G214" s="158" t="s">
        <v>234</v>
      </c>
      <c r="H214" s="161">
        <v>6202788.48</v>
      </c>
      <c r="I214" s="65">
        <v>6202788.48</v>
      </c>
      <c r="J214" s="65">
        <v>1550697.12</v>
      </c>
      <c r="K214" s="158"/>
      <c r="L214" s="65">
        <v>4652091.36</v>
      </c>
      <c r="M214" s="158"/>
      <c r="N214" s="65"/>
      <c r="O214" s="65"/>
      <c r="P214" s="158"/>
      <c r="Q214" s="65"/>
      <c r="R214" s="65"/>
      <c r="S214" s="65"/>
      <c r="T214" s="65"/>
      <c r="U214" s="65"/>
      <c r="V214" s="65"/>
      <c r="W214" s="65"/>
    </row>
    <row r="215" ht="20.25" hidden="1" customHeight="1" spans="1:23">
      <c r="A215" s="158" t="str">
        <f t="shared" si="6"/>
        <v>       云南省玉溪第一中学</v>
      </c>
      <c r="B215" s="158" t="s">
        <v>410</v>
      </c>
      <c r="C215" s="158" t="s">
        <v>229</v>
      </c>
      <c r="D215" s="158" t="s">
        <v>149</v>
      </c>
      <c r="E215" s="158" t="s">
        <v>240</v>
      </c>
      <c r="F215" s="158" t="s">
        <v>236</v>
      </c>
      <c r="G215" s="158" t="s">
        <v>237</v>
      </c>
      <c r="H215" s="161">
        <v>3217696.52</v>
      </c>
      <c r="I215" s="65">
        <v>3217696.52</v>
      </c>
      <c r="J215" s="65">
        <v>804424.13</v>
      </c>
      <c r="K215" s="158"/>
      <c r="L215" s="65">
        <v>2413272.39</v>
      </c>
      <c r="M215" s="158"/>
      <c r="N215" s="65"/>
      <c r="O215" s="65"/>
      <c r="P215" s="158"/>
      <c r="Q215" s="65"/>
      <c r="R215" s="65"/>
      <c r="S215" s="65"/>
      <c r="T215" s="65"/>
      <c r="U215" s="65"/>
      <c r="V215" s="65"/>
      <c r="W215" s="65"/>
    </row>
    <row r="216" ht="20.25" hidden="1" customHeight="1" spans="1:23">
      <c r="A216" s="158" t="str">
        <f t="shared" si="6"/>
        <v>       云南省玉溪第一中学</v>
      </c>
      <c r="B216" s="158" t="s">
        <v>410</v>
      </c>
      <c r="C216" s="158" t="s">
        <v>229</v>
      </c>
      <c r="D216" s="158" t="s">
        <v>150</v>
      </c>
      <c r="E216" s="158" t="s">
        <v>241</v>
      </c>
      <c r="F216" s="158" t="s">
        <v>242</v>
      </c>
      <c r="G216" s="158" t="s">
        <v>243</v>
      </c>
      <c r="H216" s="161">
        <v>2550371.4</v>
      </c>
      <c r="I216" s="65">
        <v>2550371.4</v>
      </c>
      <c r="J216" s="65">
        <v>637592.85</v>
      </c>
      <c r="K216" s="158"/>
      <c r="L216" s="65">
        <v>1912778.55</v>
      </c>
      <c r="M216" s="158"/>
      <c r="N216" s="65"/>
      <c r="O216" s="65"/>
      <c r="P216" s="158"/>
      <c r="Q216" s="65"/>
      <c r="R216" s="65"/>
      <c r="S216" s="65"/>
      <c r="T216" s="65"/>
      <c r="U216" s="65"/>
      <c r="V216" s="65"/>
      <c r="W216" s="65"/>
    </row>
    <row r="217" ht="20.25" hidden="1" customHeight="1" spans="1:23">
      <c r="A217" s="158" t="str">
        <f t="shared" si="6"/>
        <v>       云南省玉溪第一中学</v>
      </c>
      <c r="B217" s="158" t="s">
        <v>410</v>
      </c>
      <c r="C217" s="158" t="s">
        <v>229</v>
      </c>
      <c r="D217" s="158" t="s">
        <v>151</v>
      </c>
      <c r="E217" s="158" t="s">
        <v>244</v>
      </c>
      <c r="F217" s="158" t="s">
        <v>230</v>
      </c>
      <c r="G217" s="158" t="s">
        <v>231</v>
      </c>
      <c r="H217" s="161">
        <v>345574.45</v>
      </c>
      <c r="I217" s="65">
        <v>345574.45</v>
      </c>
      <c r="J217" s="65">
        <v>226364.61</v>
      </c>
      <c r="K217" s="158"/>
      <c r="L217" s="65">
        <v>119209.84</v>
      </c>
      <c r="M217" s="158"/>
      <c r="N217" s="65"/>
      <c r="O217" s="65"/>
      <c r="P217" s="158"/>
      <c r="Q217" s="65"/>
      <c r="R217" s="65"/>
      <c r="S217" s="65"/>
      <c r="T217" s="65"/>
      <c r="U217" s="65"/>
      <c r="V217" s="65"/>
      <c r="W217" s="65"/>
    </row>
    <row r="218" ht="20.25" hidden="1" customHeight="1" spans="1:23">
      <c r="A218" s="158" t="str">
        <f t="shared" si="6"/>
        <v>       云南省玉溪第一中学</v>
      </c>
      <c r="B218" s="158" t="s">
        <v>411</v>
      </c>
      <c r="C218" s="158" t="s">
        <v>246</v>
      </c>
      <c r="D218" s="158" t="s">
        <v>160</v>
      </c>
      <c r="E218" s="158" t="s">
        <v>246</v>
      </c>
      <c r="F218" s="158" t="s">
        <v>247</v>
      </c>
      <c r="G218" s="158" t="s">
        <v>246</v>
      </c>
      <c r="H218" s="161">
        <v>5237844</v>
      </c>
      <c r="I218" s="65">
        <v>5237844</v>
      </c>
      <c r="J218" s="65">
        <v>1309461</v>
      </c>
      <c r="K218" s="158"/>
      <c r="L218" s="65">
        <v>3928383</v>
      </c>
      <c r="M218" s="158"/>
      <c r="N218" s="65"/>
      <c r="O218" s="65"/>
      <c r="P218" s="158"/>
      <c r="Q218" s="65"/>
      <c r="R218" s="65"/>
      <c r="S218" s="65"/>
      <c r="T218" s="65"/>
      <c r="U218" s="65"/>
      <c r="V218" s="65"/>
      <c r="W218" s="65"/>
    </row>
    <row r="219" ht="20.25" hidden="1" customHeight="1" spans="1:23">
      <c r="A219" s="158" t="str">
        <f t="shared" si="6"/>
        <v>       云南省玉溪第一中学</v>
      </c>
      <c r="B219" s="158" t="s">
        <v>412</v>
      </c>
      <c r="C219" s="158" t="s">
        <v>249</v>
      </c>
      <c r="D219" s="158" t="s">
        <v>138</v>
      </c>
      <c r="E219" s="158" t="s">
        <v>255</v>
      </c>
      <c r="F219" s="158" t="s">
        <v>253</v>
      </c>
      <c r="G219" s="158" t="s">
        <v>254</v>
      </c>
      <c r="H219" s="161">
        <v>4488000</v>
      </c>
      <c r="I219" s="65">
        <v>4488000</v>
      </c>
      <c r="J219" s="65">
        <v>897600</v>
      </c>
      <c r="K219" s="158"/>
      <c r="L219" s="65">
        <v>3590400</v>
      </c>
      <c r="M219" s="158"/>
      <c r="N219" s="65"/>
      <c r="O219" s="65"/>
      <c r="P219" s="158"/>
      <c r="Q219" s="65"/>
      <c r="R219" s="65"/>
      <c r="S219" s="65"/>
      <c r="T219" s="65"/>
      <c r="U219" s="65"/>
      <c r="V219" s="65"/>
      <c r="W219" s="65"/>
    </row>
    <row r="220" ht="20.25" hidden="1" customHeight="1" spans="1:23">
      <c r="A220" s="158" t="str">
        <f t="shared" si="6"/>
        <v>       云南省玉溪第一中学</v>
      </c>
      <c r="B220" s="158" t="s">
        <v>413</v>
      </c>
      <c r="C220" s="158" t="s">
        <v>339</v>
      </c>
      <c r="D220" s="158" t="s">
        <v>116</v>
      </c>
      <c r="E220" s="158" t="s">
        <v>391</v>
      </c>
      <c r="F220" s="158" t="s">
        <v>226</v>
      </c>
      <c r="G220" s="158" t="s">
        <v>227</v>
      </c>
      <c r="H220" s="161">
        <v>7800000</v>
      </c>
      <c r="I220" s="65">
        <v>7800000</v>
      </c>
      <c r="J220" s="65"/>
      <c r="K220" s="158"/>
      <c r="L220" s="65">
        <v>7800000</v>
      </c>
      <c r="M220" s="158"/>
      <c r="N220" s="65"/>
      <c r="O220" s="65"/>
      <c r="P220" s="158"/>
      <c r="Q220" s="65"/>
      <c r="R220" s="65"/>
      <c r="S220" s="65"/>
      <c r="T220" s="65"/>
      <c r="U220" s="65"/>
      <c r="V220" s="65"/>
      <c r="W220" s="65"/>
    </row>
    <row r="221" ht="20.25" hidden="1" customHeight="1" spans="1:23">
      <c r="A221" s="158" t="str">
        <f t="shared" si="6"/>
        <v>       云南省玉溪第一中学</v>
      </c>
      <c r="B221" s="158" t="s">
        <v>414</v>
      </c>
      <c r="C221" s="158" t="s">
        <v>304</v>
      </c>
      <c r="D221" s="158" t="s">
        <v>116</v>
      </c>
      <c r="E221" s="158" t="s">
        <v>391</v>
      </c>
      <c r="F221" s="158" t="s">
        <v>226</v>
      </c>
      <c r="G221" s="158" t="s">
        <v>227</v>
      </c>
      <c r="H221" s="161">
        <v>15412800</v>
      </c>
      <c r="I221" s="65">
        <v>15412800</v>
      </c>
      <c r="J221" s="65">
        <v>3853200</v>
      </c>
      <c r="K221" s="158"/>
      <c r="L221" s="65">
        <v>11559600</v>
      </c>
      <c r="M221" s="158"/>
      <c r="N221" s="65"/>
      <c r="O221" s="65"/>
      <c r="P221" s="158"/>
      <c r="Q221" s="65"/>
      <c r="R221" s="65"/>
      <c r="S221" s="65"/>
      <c r="T221" s="65"/>
      <c r="U221" s="65"/>
      <c r="V221" s="65"/>
      <c r="W221" s="65"/>
    </row>
    <row r="222" ht="20.25" hidden="1" customHeight="1" spans="1:23">
      <c r="A222" s="158" t="str">
        <f t="shared" si="6"/>
        <v>       云南省玉溪第一中学</v>
      </c>
      <c r="B222" s="158" t="s">
        <v>415</v>
      </c>
      <c r="C222" s="158" t="s">
        <v>397</v>
      </c>
      <c r="D222" s="158" t="s">
        <v>116</v>
      </c>
      <c r="E222" s="158" t="s">
        <v>391</v>
      </c>
      <c r="F222" s="158" t="s">
        <v>297</v>
      </c>
      <c r="G222" s="158" t="s">
        <v>257</v>
      </c>
      <c r="H222" s="161">
        <v>72000</v>
      </c>
      <c r="I222" s="65">
        <v>72000</v>
      </c>
      <c r="J222" s="65"/>
      <c r="K222" s="158"/>
      <c r="L222" s="65">
        <v>72000</v>
      </c>
      <c r="M222" s="158"/>
      <c r="N222" s="65"/>
      <c r="O222" s="65"/>
      <c r="P222" s="158"/>
      <c r="Q222" s="65"/>
      <c r="R222" s="65"/>
      <c r="S222" s="65"/>
      <c r="T222" s="65"/>
      <c r="U222" s="65"/>
      <c r="V222" s="65"/>
      <c r="W222" s="65"/>
    </row>
    <row r="223" ht="20.25" hidden="1" customHeight="1" spans="1:23">
      <c r="A223" s="158" t="str">
        <f t="shared" si="6"/>
        <v>       云南省玉溪第一中学</v>
      </c>
      <c r="B223" s="158" t="s">
        <v>416</v>
      </c>
      <c r="C223" s="158" t="s">
        <v>296</v>
      </c>
      <c r="D223" s="158" t="s">
        <v>116</v>
      </c>
      <c r="E223" s="158" t="s">
        <v>391</v>
      </c>
      <c r="F223" s="158" t="s">
        <v>297</v>
      </c>
      <c r="G223" s="158" t="s">
        <v>257</v>
      </c>
      <c r="H223" s="161">
        <v>907200</v>
      </c>
      <c r="I223" s="65"/>
      <c r="J223" s="65"/>
      <c r="K223" s="158"/>
      <c r="L223" s="65"/>
      <c r="M223" s="158"/>
      <c r="N223" s="65"/>
      <c r="O223" s="65"/>
      <c r="P223" s="158"/>
      <c r="Q223" s="65">
        <v>907200</v>
      </c>
      <c r="R223" s="65"/>
      <c r="S223" s="65"/>
      <c r="T223" s="65"/>
      <c r="U223" s="65"/>
      <c r="V223" s="65"/>
      <c r="W223" s="65"/>
    </row>
    <row r="224" ht="20.25" hidden="1" customHeight="1" spans="1:23">
      <c r="A224" s="158" t="str">
        <f t="shared" si="6"/>
        <v>       云南省玉溪第一中学</v>
      </c>
      <c r="B224" s="158" t="s">
        <v>417</v>
      </c>
      <c r="C224" s="158" t="s">
        <v>349</v>
      </c>
      <c r="D224" s="158" t="s">
        <v>149</v>
      </c>
      <c r="E224" s="158" t="s">
        <v>240</v>
      </c>
      <c r="F224" s="158" t="s">
        <v>238</v>
      </c>
      <c r="G224" s="158" t="s">
        <v>239</v>
      </c>
      <c r="H224" s="161">
        <v>15000</v>
      </c>
      <c r="I224" s="65">
        <v>15000</v>
      </c>
      <c r="J224" s="65"/>
      <c r="K224" s="158"/>
      <c r="L224" s="65">
        <v>15000</v>
      </c>
      <c r="M224" s="158"/>
      <c r="N224" s="65"/>
      <c r="O224" s="65"/>
      <c r="P224" s="158"/>
      <c r="Q224" s="65"/>
      <c r="R224" s="65"/>
      <c r="S224" s="65"/>
      <c r="T224" s="65"/>
      <c r="U224" s="65"/>
      <c r="V224" s="65"/>
      <c r="W224" s="65"/>
    </row>
    <row r="225" ht="20.25" hidden="1" customHeight="1" spans="1:23">
      <c r="A225" s="158" t="str">
        <f t="shared" si="6"/>
        <v>       云南省玉溪第一中学</v>
      </c>
      <c r="B225" s="158" t="s">
        <v>418</v>
      </c>
      <c r="C225" s="158" t="s">
        <v>344</v>
      </c>
      <c r="D225" s="158" t="s">
        <v>140</v>
      </c>
      <c r="E225" s="158" t="s">
        <v>345</v>
      </c>
      <c r="F225" s="158" t="s">
        <v>346</v>
      </c>
      <c r="G225" s="158" t="s">
        <v>347</v>
      </c>
      <c r="H225" s="161">
        <v>750000</v>
      </c>
      <c r="I225" s="65">
        <v>750000</v>
      </c>
      <c r="J225" s="65"/>
      <c r="K225" s="158"/>
      <c r="L225" s="65">
        <v>750000</v>
      </c>
      <c r="M225" s="158"/>
      <c r="N225" s="65"/>
      <c r="O225" s="65"/>
      <c r="P225" s="158"/>
      <c r="Q225" s="65"/>
      <c r="R225" s="65"/>
      <c r="S225" s="65"/>
      <c r="T225" s="65"/>
      <c r="U225" s="65"/>
      <c r="V225" s="65"/>
      <c r="W225" s="65"/>
    </row>
    <row r="226" ht="20.25" hidden="1" customHeight="1" spans="1:23">
      <c r="A226" s="158" t="str">
        <f t="shared" si="6"/>
        <v>       云南省玉溪第一中学</v>
      </c>
      <c r="B226" s="158" t="s">
        <v>419</v>
      </c>
      <c r="C226" s="158" t="s">
        <v>420</v>
      </c>
      <c r="D226" s="158" t="s">
        <v>145</v>
      </c>
      <c r="E226" s="158" t="s">
        <v>404</v>
      </c>
      <c r="F226" s="158" t="s">
        <v>253</v>
      </c>
      <c r="G226" s="158" t="s">
        <v>254</v>
      </c>
      <c r="H226" s="161">
        <v>64080</v>
      </c>
      <c r="I226" s="65">
        <v>64080</v>
      </c>
      <c r="J226" s="65"/>
      <c r="K226" s="158"/>
      <c r="L226" s="65">
        <v>64080</v>
      </c>
      <c r="M226" s="158"/>
      <c r="N226" s="65"/>
      <c r="O226" s="65"/>
      <c r="P226" s="158"/>
      <c r="Q226" s="65"/>
      <c r="R226" s="65"/>
      <c r="S226" s="65"/>
      <c r="T226" s="65"/>
      <c r="U226" s="65"/>
      <c r="V226" s="65"/>
      <c r="W226" s="65"/>
    </row>
    <row r="227" ht="20.25" hidden="1" customHeight="1" spans="1:23">
      <c r="A227" s="162" t="s">
        <v>79</v>
      </c>
      <c r="B227" s="158"/>
      <c r="C227" s="158"/>
      <c r="D227" s="158"/>
      <c r="E227" s="158"/>
      <c r="F227" s="158"/>
      <c r="G227" s="158"/>
      <c r="H227" s="161">
        <v>42041931.7</v>
      </c>
      <c r="I227" s="65">
        <v>41993931.7</v>
      </c>
      <c r="J227" s="65">
        <v>8941605.92</v>
      </c>
      <c r="K227" s="158"/>
      <c r="L227" s="65">
        <v>33052325.78</v>
      </c>
      <c r="M227" s="158"/>
      <c r="N227" s="65"/>
      <c r="O227" s="65"/>
      <c r="P227" s="158"/>
      <c r="Q227" s="65">
        <v>48000</v>
      </c>
      <c r="R227" s="65"/>
      <c r="S227" s="65"/>
      <c r="T227" s="65"/>
      <c r="U227" s="65"/>
      <c r="V227" s="65"/>
      <c r="W227" s="65"/>
    </row>
    <row r="228" ht="20.25" hidden="1" customHeight="1" spans="1:23">
      <c r="A228" s="158" t="str">
        <f t="shared" ref="A228:A247" si="7">"       "&amp;"玉溪市民族中学"</f>
        <v>       玉溪市民族中学</v>
      </c>
      <c r="B228" s="158" t="s">
        <v>421</v>
      </c>
      <c r="C228" s="158" t="s">
        <v>224</v>
      </c>
      <c r="D228" s="158" t="s">
        <v>116</v>
      </c>
      <c r="E228" s="158" t="s">
        <v>391</v>
      </c>
      <c r="F228" s="158" t="s">
        <v>218</v>
      </c>
      <c r="G228" s="158" t="s">
        <v>219</v>
      </c>
      <c r="H228" s="161">
        <v>11246964</v>
      </c>
      <c r="I228" s="65">
        <v>11246964</v>
      </c>
      <c r="J228" s="65">
        <v>2811741</v>
      </c>
      <c r="K228" s="158"/>
      <c r="L228" s="65">
        <v>8435223</v>
      </c>
      <c r="M228" s="158"/>
      <c r="N228" s="65"/>
      <c r="O228" s="65"/>
      <c r="P228" s="158"/>
      <c r="Q228" s="65"/>
      <c r="R228" s="65"/>
      <c r="S228" s="65"/>
      <c r="T228" s="65"/>
      <c r="U228" s="65"/>
      <c r="V228" s="65"/>
      <c r="W228" s="65"/>
    </row>
    <row r="229" ht="20.25" hidden="1" customHeight="1" spans="1:23">
      <c r="A229" s="158" t="str">
        <f t="shared" si="7"/>
        <v>       玉溪市民族中学</v>
      </c>
      <c r="B229" s="158" t="s">
        <v>421</v>
      </c>
      <c r="C229" s="158" t="s">
        <v>224</v>
      </c>
      <c r="D229" s="158" t="s">
        <v>116</v>
      </c>
      <c r="E229" s="158" t="s">
        <v>391</v>
      </c>
      <c r="F229" s="158" t="s">
        <v>220</v>
      </c>
      <c r="G229" s="158" t="s">
        <v>221</v>
      </c>
      <c r="H229" s="161">
        <v>10800</v>
      </c>
      <c r="I229" s="65">
        <v>10800</v>
      </c>
      <c r="J229" s="65">
        <v>2700</v>
      </c>
      <c r="K229" s="158"/>
      <c r="L229" s="65">
        <v>8100</v>
      </c>
      <c r="M229" s="158"/>
      <c r="N229" s="65"/>
      <c r="O229" s="65"/>
      <c r="P229" s="158"/>
      <c r="Q229" s="65"/>
      <c r="R229" s="65"/>
      <c r="S229" s="65"/>
      <c r="T229" s="65"/>
      <c r="U229" s="65"/>
      <c r="V229" s="65"/>
      <c r="W229" s="65"/>
    </row>
    <row r="230" ht="20.25" hidden="1" customHeight="1" spans="1:23">
      <c r="A230" s="158" t="str">
        <f t="shared" si="7"/>
        <v>       玉溪市民族中学</v>
      </c>
      <c r="B230" s="158" t="s">
        <v>421</v>
      </c>
      <c r="C230" s="158" t="s">
        <v>224</v>
      </c>
      <c r="D230" s="158" t="s">
        <v>116</v>
      </c>
      <c r="E230" s="158" t="s">
        <v>391</v>
      </c>
      <c r="F230" s="158" t="s">
        <v>226</v>
      </c>
      <c r="G230" s="158" t="s">
        <v>227</v>
      </c>
      <c r="H230" s="161">
        <v>3092700</v>
      </c>
      <c r="I230" s="65">
        <v>3092700</v>
      </c>
      <c r="J230" s="65">
        <v>773175</v>
      </c>
      <c r="K230" s="158"/>
      <c r="L230" s="65">
        <v>2319525</v>
      </c>
      <c r="M230" s="158"/>
      <c r="N230" s="65"/>
      <c r="O230" s="65"/>
      <c r="P230" s="158"/>
      <c r="Q230" s="65"/>
      <c r="R230" s="65"/>
      <c r="S230" s="65"/>
      <c r="T230" s="65"/>
      <c r="U230" s="65"/>
      <c r="V230" s="65"/>
      <c r="W230" s="65"/>
    </row>
    <row r="231" ht="20.25" hidden="1" customHeight="1" spans="1:23">
      <c r="A231" s="158" t="str">
        <f t="shared" si="7"/>
        <v>       玉溪市民族中学</v>
      </c>
      <c r="B231" s="158" t="s">
        <v>421</v>
      </c>
      <c r="C231" s="158" t="s">
        <v>224</v>
      </c>
      <c r="D231" s="158" t="s">
        <v>161</v>
      </c>
      <c r="E231" s="158" t="s">
        <v>222</v>
      </c>
      <c r="F231" s="158" t="s">
        <v>220</v>
      </c>
      <c r="G231" s="158" t="s">
        <v>221</v>
      </c>
      <c r="H231" s="161">
        <v>178524</v>
      </c>
      <c r="I231" s="65">
        <v>178524</v>
      </c>
      <c r="J231" s="65">
        <v>44631</v>
      </c>
      <c r="K231" s="158"/>
      <c r="L231" s="65">
        <v>133893</v>
      </c>
      <c r="M231" s="158"/>
      <c r="N231" s="65"/>
      <c r="O231" s="65"/>
      <c r="P231" s="158"/>
      <c r="Q231" s="65"/>
      <c r="R231" s="65"/>
      <c r="S231" s="65"/>
      <c r="T231" s="65"/>
      <c r="U231" s="65"/>
      <c r="V231" s="65"/>
      <c r="W231" s="65"/>
    </row>
    <row r="232" ht="20.25" hidden="1" customHeight="1" spans="1:23">
      <c r="A232" s="158" t="str">
        <f t="shared" si="7"/>
        <v>       玉溪市民族中学</v>
      </c>
      <c r="B232" s="158" t="s">
        <v>422</v>
      </c>
      <c r="C232" s="158" t="s">
        <v>229</v>
      </c>
      <c r="D232" s="158" t="s">
        <v>116</v>
      </c>
      <c r="E232" s="158" t="s">
        <v>391</v>
      </c>
      <c r="F232" s="158" t="s">
        <v>230</v>
      </c>
      <c r="G232" s="158" t="s">
        <v>231</v>
      </c>
      <c r="H232" s="161">
        <v>176038.88</v>
      </c>
      <c r="I232" s="65">
        <v>176038.88</v>
      </c>
      <c r="J232" s="65">
        <v>44009.72</v>
      </c>
      <c r="K232" s="158"/>
      <c r="L232" s="65">
        <v>132029.16</v>
      </c>
      <c r="M232" s="158"/>
      <c r="N232" s="65"/>
      <c r="O232" s="65"/>
      <c r="P232" s="158"/>
      <c r="Q232" s="65"/>
      <c r="R232" s="65"/>
      <c r="S232" s="65"/>
      <c r="T232" s="65"/>
      <c r="U232" s="65"/>
      <c r="V232" s="65"/>
      <c r="W232" s="65"/>
    </row>
    <row r="233" ht="20.25" hidden="1" customHeight="1" spans="1:23">
      <c r="A233" s="158" t="str">
        <f t="shared" si="7"/>
        <v>       玉溪市民族中学</v>
      </c>
      <c r="B233" s="158" t="s">
        <v>422</v>
      </c>
      <c r="C233" s="158" t="s">
        <v>229</v>
      </c>
      <c r="D233" s="158" t="s">
        <v>139</v>
      </c>
      <c r="E233" s="158" t="s">
        <v>232</v>
      </c>
      <c r="F233" s="158" t="s">
        <v>233</v>
      </c>
      <c r="G233" s="158" t="s">
        <v>234</v>
      </c>
      <c r="H233" s="161">
        <v>3873786.24</v>
      </c>
      <c r="I233" s="65">
        <v>3873786.24</v>
      </c>
      <c r="J233" s="65">
        <v>968446.56</v>
      </c>
      <c r="K233" s="158"/>
      <c r="L233" s="65">
        <v>2905339.68</v>
      </c>
      <c r="M233" s="158"/>
      <c r="N233" s="65"/>
      <c r="O233" s="65"/>
      <c r="P233" s="158"/>
      <c r="Q233" s="65"/>
      <c r="R233" s="65"/>
      <c r="S233" s="65"/>
      <c r="T233" s="65"/>
      <c r="U233" s="65"/>
      <c r="V233" s="65"/>
      <c r="W233" s="65"/>
    </row>
    <row r="234" ht="20.25" hidden="1" customHeight="1" spans="1:23">
      <c r="A234" s="158" t="str">
        <f t="shared" si="7"/>
        <v>       玉溪市民族中学</v>
      </c>
      <c r="B234" s="158" t="s">
        <v>422</v>
      </c>
      <c r="C234" s="158" t="s">
        <v>229</v>
      </c>
      <c r="D234" s="158" t="s">
        <v>149</v>
      </c>
      <c r="E234" s="158" t="s">
        <v>240</v>
      </c>
      <c r="F234" s="158" t="s">
        <v>236</v>
      </c>
      <c r="G234" s="158" t="s">
        <v>237</v>
      </c>
      <c r="H234" s="161">
        <v>2009526.61</v>
      </c>
      <c r="I234" s="65">
        <v>2009526.61</v>
      </c>
      <c r="J234" s="65">
        <v>502381.65</v>
      </c>
      <c r="K234" s="158"/>
      <c r="L234" s="65">
        <v>1507144.96</v>
      </c>
      <c r="M234" s="158"/>
      <c r="N234" s="65"/>
      <c r="O234" s="65"/>
      <c r="P234" s="158"/>
      <c r="Q234" s="65"/>
      <c r="R234" s="65"/>
      <c r="S234" s="65"/>
      <c r="T234" s="65"/>
      <c r="U234" s="65"/>
      <c r="V234" s="65"/>
      <c r="W234" s="65"/>
    </row>
    <row r="235" ht="20.25" hidden="1" customHeight="1" spans="1:23">
      <c r="A235" s="158" t="str">
        <f t="shared" si="7"/>
        <v>       玉溪市民族中学</v>
      </c>
      <c r="B235" s="158" t="s">
        <v>422</v>
      </c>
      <c r="C235" s="158" t="s">
        <v>229</v>
      </c>
      <c r="D235" s="158" t="s">
        <v>149</v>
      </c>
      <c r="E235" s="158" t="s">
        <v>240</v>
      </c>
      <c r="F235" s="158" t="s">
        <v>238</v>
      </c>
      <c r="G235" s="158" t="s">
        <v>239</v>
      </c>
      <c r="H235" s="161">
        <v>55000</v>
      </c>
      <c r="I235" s="65">
        <v>55000</v>
      </c>
      <c r="J235" s="65">
        <v>55000</v>
      </c>
      <c r="K235" s="158"/>
      <c r="L235" s="65"/>
      <c r="M235" s="158"/>
      <c r="N235" s="65"/>
      <c r="O235" s="65"/>
      <c r="P235" s="158"/>
      <c r="Q235" s="65"/>
      <c r="R235" s="65"/>
      <c r="S235" s="65"/>
      <c r="T235" s="65"/>
      <c r="U235" s="65"/>
      <c r="V235" s="65"/>
      <c r="W235" s="65"/>
    </row>
    <row r="236" ht="20.25" hidden="1" customHeight="1" spans="1:23">
      <c r="A236" s="158" t="str">
        <f t="shared" si="7"/>
        <v>       玉溪市民族中学</v>
      </c>
      <c r="B236" s="158" t="s">
        <v>422</v>
      </c>
      <c r="C236" s="158" t="s">
        <v>229</v>
      </c>
      <c r="D236" s="158" t="s">
        <v>150</v>
      </c>
      <c r="E236" s="158" t="s">
        <v>241</v>
      </c>
      <c r="F236" s="158" t="s">
        <v>242</v>
      </c>
      <c r="G236" s="158" t="s">
        <v>243</v>
      </c>
      <c r="H236" s="161">
        <v>1412158.2</v>
      </c>
      <c r="I236" s="65">
        <v>1412158.2</v>
      </c>
      <c r="J236" s="65">
        <v>353039.55</v>
      </c>
      <c r="K236" s="158"/>
      <c r="L236" s="65">
        <v>1059118.65</v>
      </c>
      <c r="M236" s="158"/>
      <c r="N236" s="65"/>
      <c r="O236" s="65"/>
      <c r="P236" s="158"/>
      <c r="Q236" s="65"/>
      <c r="R236" s="65"/>
      <c r="S236" s="65"/>
      <c r="T236" s="65"/>
      <c r="U236" s="65"/>
      <c r="V236" s="65"/>
      <c r="W236" s="65"/>
    </row>
    <row r="237" ht="20.25" hidden="1" customHeight="1" spans="1:23">
      <c r="A237" s="158" t="str">
        <f t="shared" si="7"/>
        <v>       玉溪市民族中学</v>
      </c>
      <c r="B237" s="158" t="s">
        <v>422</v>
      </c>
      <c r="C237" s="158" t="s">
        <v>229</v>
      </c>
      <c r="D237" s="158" t="s">
        <v>151</v>
      </c>
      <c r="E237" s="158" t="s">
        <v>244</v>
      </c>
      <c r="F237" s="158" t="s">
        <v>230</v>
      </c>
      <c r="G237" s="158" t="s">
        <v>231</v>
      </c>
      <c r="H237" s="161">
        <v>190445.77</v>
      </c>
      <c r="I237" s="65">
        <v>190445.77</v>
      </c>
      <c r="J237" s="65">
        <v>115996.44</v>
      </c>
      <c r="K237" s="158"/>
      <c r="L237" s="65">
        <v>74449.33</v>
      </c>
      <c r="M237" s="158"/>
      <c r="N237" s="65"/>
      <c r="O237" s="65"/>
      <c r="P237" s="158"/>
      <c r="Q237" s="65"/>
      <c r="R237" s="65"/>
      <c r="S237" s="65"/>
      <c r="T237" s="65"/>
      <c r="U237" s="65"/>
      <c r="V237" s="65"/>
      <c r="W237" s="65"/>
    </row>
    <row r="238" ht="20.25" hidden="1" customHeight="1" spans="1:23">
      <c r="A238" s="158" t="str">
        <f t="shared" si="7"/>
        <v>       玉溪市民族中学</v>
      </c>
      <c r="B238" s="158" t="s">
        <v>423</v>
      </c>
      <c r="C238" s="158" t="s">
        <v>246</v>
      </c>
      <c r="D238" s="158" t="s">
        <v>160</v>
      </c>
      <c r="E238" s="158" t="s">
        <v>246</v>
      </c>
      <c r="F238" s="158" t="s">
        <v>247</v>
      </c>
      <c r="G238" s="158" t="s">
        <v>246</v>
      </c>
      <c r="H238" s="161">
        <v>3069540</v>
      </c>
      <c r="I238" s="65">
        <v>3069540</v>
      </c>
      <c r="J238" s="65">
        <v>767385</v>
      </c>
      <c r="K238" s="158"/>
      <c r="L238" s="65">
        <v>2302155</v>
      </c>
      <c r="M238" s="158"/>
      <c r="N238" s="65"/>
      <c r="O238" s="65"/>
      <c r="P238" s="158"/>
      <c r="Q238" s="65"/>
      <c r="R238" s="65"/>
      <c r="S238" s="65"/>
      <c r="T238" s="65"/>
      <c r="U238" s="65"/>
      <c r="V238" s="65"/>
      <c r="W238" s="65"/>
    </row>
    <row r="239" ht="20.25" hidden="1" customHeight="1" spans="1:23">
      <c r="A239" s="158" t="str">
        <f t="shared" si="7"/>
        <v>       玉溪市民族中学</v>
      </c>
      <c r="B239" s="158" t="s">
        <v>424</v>
      </c>
      <c r="C239" s="158" t="s">
        <v>249</v>
      </c>
      <c r="D239" s="158" t="s">
        <v>138</v>
      </c>
      <c r="E239" s="158" t="s">
        <v>255</v>
      </c>
      <c r="F239" s="158" t="s">
        <v>251</v>
      </c>
      <c r="G239" s="158" t="s">
        <v>252</v>
      </c>
      <c r="H239" s="161">
        <v>163248</v>
      </c>
      <c r="I239" s="65">
        <v>163248</v>
      </c>
      <c r="J239" s="65"/>
      <c r="K239" s="158"/>
      <c r="L239" s="65">
        <v>163248</v>
      </c>
      <c r="M239" s="158"/>
      <c r="N239" s="65"/>
      <c r="O239" s="65"/>
      <c r="P239" s="158"/>
      <c r="Q239" s="65"/>
      <c r="R239" s="65"/>
      <c r="S239" s="65"/>
      <c r="T239" s="65"/>
      <c r="U239" s="65"/>
      <c r="V239" s="65"/>
      <c r="W239" s="65"/>
    </row>
    <row r="240" ht="20.25" hidden="1" customHeight="1" spans="1:23">
      <c r="A240" s="158" t="str">
        <f t="shared" si="7"/>
        <v>       玉溪市民族中学</v>
      </c>
      <c r="B240" s="158" t="s">
        <v>424</v>
      </c>
      <c r="C240" s="158" t="s">
        <v>249</v>
      </c>
      <c r="D240" s="158" t="s">
        <v>138</v>
      </c>
      <c r="E240" s="158" t="s">
        <v>255</v>
      </c>
      <c r="F240" s="158" t="s">
        <v>253</v>
      </c>
      <c r="G240" s="158" t="s">
        <v>254</v>
      </c>
      <c r="H240" s="161">
        <v>1524000</v>
      </c>
      <c r="I240" s="65">
        <v>1524000</v>
      </c>
      <c r="J240" s="65">
        <v>304800</v>
      </c>
      <c r="K240" s="158"/>
      <c r="L240" s="65">
        <v>1219200</v>
      </c>
      <c r="M240" s="158"/>
      <c r="N240" s="65"/>
      <c r="O240" s="65"/>
      <c r="P240" s="158"/>
      <c r="Q240" s="65"/>
      <c r="R240" s="65"/>
      <c r="S240" s="65"/>
      <c r="T240" s="65"/>
      <c r="U240" s="65"/>
      <c r="V240" s="65"/>
      <c r="W240" s="65"/>
    </row>
    <row r="241" ht="20.25" hidden="1" customHeight="1" spans="1:23">
      <c r="A241" s="158" t="str">
        <f t="shared" si="7"/>
        <v>       玉溪市民族中学</v>
      </c>
      <c r="B241" s="158" t="s">
        <v>425</v>
      </c>
      <c r="C241" s="158" t="s">
        <v>296</v>
      </c>
      <c r="D241" s="158" t="s">
        <v>116</v>
      </c>
      <c r="E241" s="158" t="s">
        <v>391</v>
      </c>
      <c r="F241" s="158" t="s">
        <v>297</v>
      </c>
      <c r="G241" s="158" t="s">
        <v>257</v>
      </c>
      <c r="H241" s="161">
        <v>48000</v>
      </c>
      <c r="I241" s="65"/>
      <c r="J241" s="65"/>
      <c r="K241" s="158"/>
      <c r="L241" s="65"/>
      <c r="M241" s="158"/>
      <c r="N241" s="65"/>
      <c r="O241" s="65"/>
      <c r="P241" s="158"/>
      <c r="Q241" s="65">
        <v>48000</v>
      </c>
      <c r="R241" s="65"/>
      <c r="S241" s="65"/>
      <c r="T241" s="65"/>
      <c r="U241" s="65"/>
      <c r="V241" s="65"/>
      <c r="W241" s="65"/>
    </row>
    <row r="242" ht="20.25" hidden="1" customHeight="1" spans="1:23">
      <c r="A242" s="158" t="str">
        <f t="shared" si="7"/>
        <v>       玉溪市民族中学</v>
      </c>
      <c r="B242" s="158" t="s">
        <v>426</v>
      </c>
      <c r="C242" s="158" t="s">
        <v>397</v>
      </c>
      <c r="D242" s="158" t="s">
        <v>116</v>
      </c>
      <c r="E242" s="158" t="s">
        <v>391</v>
      </c>
      <c r="F242" s="158" t="s">
        <v>297</v>
      </c>
      <c r="G242" s="158" t="s">
        <v>257</v>
      </c>
      <c r="H242" s="161">
        <v>72000</v>
      </c>
      <c r="I242" s="65">
        <v>72000</v>
      </c>
      <c r="J242" s="65"/>
      <c r="K242" s="158"/>
      <c r="L242" s="65">
        <v>72000</v>
      </c>
      <c r="M242" s="158"/>
      <c r="N242" s="65"/>
      <c r="O242" s="65"/>
      <c r="P242" s="158"/>
      <c r="Q242" s="65"/>
      <c r="R242" s="65"/>
      <c r="S242" s="65"/>
      <c r="T242" s="65"/>
      <c r="U242" s="65"/>
      <c r="V242" s="65"/>
      <c r="W242" s="65"/>
    </row>
    <row r="243" ht="20.25" hidden="1" customHeight="1" spans="1:23">
      <c r="A243" s="158" t="str">
        <f t="shared" si="7"/>
        <v>       玉溪市民族中学</v>
      </c>
      <c r="B243" s="158" t="s">
        <v>427</v>
      </c>
      <c r="C243" s="158" t="s">
        <v>344</v>
      </c>
      <c r="D243" s="158" t="s">
        <v>140</v>
      </c>
      <c r="E243" s="158" t="s">
        <v>345</v>
      </c>
      <c r="F243" s="158" t="s">
        <v>346</v>
      </c>
      <c r="G243" s="158" t="s">
        <v>347</v>
      </c>
      <c r="H243" s="161">
        <v>1600000</v>
      </c>
      <c r="I243" s="65">
        <v>1600000</v>
      </c>
      <c r="J243" s="65"/>
      <c r="K243" s="158"/>
      <c r="L243" s="65">
        <v>1600000</v>
      </c>
      <c r="M243" s="158"/>
      <c r="N243" s="65"/>
      <c r="O243" s="65"/>
      <c r="P243" s="158"/>
      <c r="Q243" s="65"/>
      <c r="R243" s="65"/>
      <c r="S243" s="65"/>
      <c r="T243" s="65"/>
      <c r="U243" s="65"/>
      <c r="V243" s="65"/>
      <c r="W243" s="65"/>
    </row>
    <row r="244" ht="20.25" hidden="1" customHeight="1" spans="1:23">
      <c r="A244" s="158" t="str">
        <f t="shared" si="7"/>
        <v>       玉溪市民族中学</v>
      </c>
      <c r="B244" s="158" t="s">
        <v>428</v>
      </c>
      <c r="C244" s="158" t="s">
        <v>304</v>
      </c>
      <c r="D244" s="158" t="s">
        <v>116</v>
      </c>
      <c r="E244" s="158" t="s">
        <v>391</v>
      </c>
      <c r="F244" s="158" t="s">
        <v>226</v>
      </c>
      <c r="G244" s="158" t="s">
        <v>227</v>
      </c>
      <c r="H244" s="161">
        <v>8793200</v>
      </c>
      <c r="I244" s="65">
        <v>8793200</v>
      </c>
      <c r="J244" s="65">
        <v>2198300</v>
      </c>
      <c r="K244" s="158"/>
      <c r="L244" s="65">
        <v>6594900</v>
      </c>
      <c r="M244" s="158"/>
      <c r="N244" s="65"/>
      <c r="O244" s="65"/>
      <c r="P244" s="158"/>
      <c r="Q244" s="65"/>
      <c r="R244" s="65"/>
      <c r="S244" s="65"/>
      <c r="T244" s="65"/>
      <c r="U244" s="65"/>
      <c r="V244" s="65"/>
      <c r="W244" s="65"/>
    </row>
    <row r="245" ht="20.25" hidden="1" customHeight="1" spans="1:23">
      <c r="A245" s="158" t="str">
        <f t="shared" si="7"/>
        <v>       玉溪市民族中学</v>
      </c>
      <c r="B245" s="158" t="s">
        <v>429</v>
      </c>
      <c r="C245" s="158" t="s">
        <v>339</v>
      </c>
      <c r="D245" s="158" t="s">
        <v>116</v>
      </c>
      <c r="E245" s="158" t="s">
        <v>391</v>
      </c>
      <c r="F245" s="158" t="s">
        <v>226</v>
      </c>
      <c r="G245" s="158" t="s">
        <v>227</v>
      </c>
      <c r="H245" s="161">
        <v>4450000</v>
      </c>
      <c r="I245" s="65">
        <v>4450000</v>
      </c>
      <c r="J245" s="65"/>
      <c r="K245" s="158"/>
      <c r="L245" s="65">
        <v>4450000</v>
      </c>
      <c r="M245" s="158"/>
      <c r="N245" s="65"/>
      <c r="O245" s="65"/>
      <c r="P245" s="158"/>
      <c r="Q245" s="65"/>
      <c r="R245" s="65"/>
      <c r="S245" s="65"/>
      <c r="T245" s="65"/>
      <c r="U245" s="65"/>
      <c r="V245" s="65"/>
      <c r="W245" s="65"/>
    </row>
    <row r="246" ht="20.25" hidden="1" customHeight="1" spans="1:23">
      <c r="A246" s="158" t="str">
        <f t="shared" si="7"/>
        <v>       玉溪市民族中学</v>
      </c>
      <c r="B246" s="158" t="s">
        <v>430</v>
      </c>
      <c r="C246" s="158" t="s">
        <v>349</v>
      </c>
      <c r="D246" s="158" t="s">
        <v>149</v>
      </c>
      <c r="E246" s="158" t="s">
        <v>240</v>
      </c>
      <c r="F246" s="158" t="s">
        <v>238</v>
      </c>
      <c r="G246" s="158" t="s">
        <v>239</v>
      </c>
      <c r="H246" s="161">
        <v>6000</v>
      </c>
      <c r="I246" s="65">
        <v>6000</v>
      </c>
      <c r="J246" s="65"/>
      <c r="K246" s="158"/>
      <c r="L246" s="65">
        <v>6000</v>
      </c>
      <c r="M246" s="158"/>
      <c r="N246" s="65"/>
      <c r="O246" s="65"/>
      <c r="P246" s="158"/>
      <c r="Q246" s="65"/>
      <c r="R246" s="65"/>
      <c r="S246" s="65"/>
      <c r="T246" s="65"/>
      <c r="U246" s="65"/>
      <c r="V246" s="65"/>
      <c r="W246" s="65"/>
    </row>
    <row r="247" ht="20.25" hidden="1" customHeight="1" spans="1:23">
      <c r="A247" s="158" t="str">
        <f t="shared" si="7"/>
        <v>       玉溪市民族中学</v>
      </c>
      <c r="B247" s="158" t="s">
        <v>431</v>
      </c>
      <c r="C247" s="158" t="s">
        <v>432</v>
      </c>
      <c r="D247" s="158" t="s">
        <v>145</v>
      </c>
      <c r="E247" s="158" t="s">
        <v>404</v>
      </c>
      <c r="F247" s="158" t="s">
        <v>253</v>
      </c>
      <c r="G247" s="158" t="s">
        <v>254</v>
      </c>
      <c r="H247" s="161">
        <v>70000</v>
      </c>
      <c r="I247" s="65">
        <v>70000</v>
      </c>
      <c r="J247" s="65"/>
      <c r="K247" s="158"/>
      <c r="L247" s="65">
        <v>70000</v>
      </c>
      <c r="M247" s="158"/>
      <c r="N247" s="65"/>
      <c r="O247" s="65"/>
      <c r="P247" s="158"/>
      <c r="Q247" s="65"/>
      <c r="R247" s="65"/>
      <c r="S247" s="65"/>
      <c r="T247" s="65"/>
      <c r="U247" s="65"/>
      <c r="V247" s="65"/>
      <c r="W247" s="65"/>
    </row>
    <row r="248" ht="20.25" hidden="1" customHeight="1" spans="1:23">
      <c r="A248" s="162" t="s">
        <v>81</v>
      </c>
      <c r="B248" s="158"/>
      <c r="C248" s="158"/>
      <c r="D248" s="158"/>
      <c r="E248" s="158"/>
      <c r="F248" s="158"/>
      <c r="G248" s="158"/>
      <c r="H248" s="161">
        <v>25339944.61</v>
      </c>
      <c r="I248" s="65">
        <v>25339944.61</v>
      </c>
      <c r="J248" s="65">
        <v>5334390.14</v>
      </c>
      <c r="K248" s="158"/>
      <c r="L248" s="65">
        <v>20005554.47</v>
      </c>
      <c r="M248" s="158"/>
      <c r="N248" s="65"/>
      <c r="O248" s="65"/>
      <c r="P248" s="158"/>
      <c r="Q248" s="65"/>
      <c r="R248" s="65"/>
      <c r="S248" s="65"/>
      <c r="T248" s="65"/>
      <c r="U248" s="65"/>
      <c r="V248" s="65"/>
      <c r="W248" s="65"/>
    </row>
    <row r="249" ht="20.25" hidden="1" customHeight="1" spans="1:23">
      <c r="A249" s="158" t="str">
        <f t="shared" ref="A249:A266" si="8">"       "&amp;"玉溪市特殊教育学校"</f>
        <v>       玉溪市特殊教育学校</v>
      </c>
      <c r="B249" s="158" t="s">
        <v>433</v>
      </c>
      <c r="C249" s="158" t="s">
        <v>224</v>
      </c>
      <c r="D249" s="158" t="s">
        <v>124</v>
      </c>
      <c r="E249" s="158" t="s">
        <v>434</v>
      </c>
      <c r="F249" s="158" t="s">
        <v>218</v>
      </c>
      <c r="G249" s="158" t="s">
        <v>219</v>
      </c>
      <c r="H249" s="161">
        <v>6081120</v>
      </c>
      <c r="I249" s="65">
        <v>6081120</v>
      </c>
      <c r="J249" s="65">
        <v>1520280</v>
      </c>
      <c r="K249" s="158"/>
      <c r="L249" s="65">
        <v>4560840</v>
      </c>
      <c r="M249" s="158"/>
      <c r="N249" s="65"/>
      <c r="O249" s="65"/>
      <c r="P249" s="158"/>
      <c r="Q249" s="65"/>
      <c r="R249" s="65"/>
      <c r="S249" s="65"/>
      <c r="T249" s="65"/>
      <c r="U249" s="65"/>
      <c r="V249" s="65"/>
      <c r="W249" s="65"/>
    </row>
    <row r="250" ht="20.25" hidden="1" customHeight="1" spans="1:23">
      <c r="A250" s="158" t="str">
        <f t="shared" si="8"/>
        <v>       玉溪市特殊教育学校</v>
      </c>
      <c r="B250" s="158" t="s">
        <v>433</v>
      </c>
      <c r="C250" s="158" t="s">
        <v>224</v>
      </c>
      <c r="D250" s="158" t="s">
        <v>124</v>
      </c>
      <c r="E250" s="158" t="s">
        <v>434</v>
      </c>
      <c r="F250" s="158" t="s">
        <v>220</v>
      </c>
      <c r="G250" s="158" t="s">
        <v>221</v>
      </c>
      <c r="H250" s="161">
        <v>920616</v>
      </c>
      <c r="I250" s="65">
        <v>920616</v>
      </c>
      <c r="J250" s="65">
        <v>230154</v>
      </c>
      <c r="K250" s="158"/>
      <c r="L250" s="65">
        <v>690462</v>
      </c>
      <c r="M250" s="158"/>
      <c r="N250" s="65"/>
      <c r="O250" s="65"/>
      <c r="P250" s="158"/>
      <c r="Q250" s="65"/>
      <c r="R250" s="65"/>
      <c r="S250" s="65"/>
      <c r="T250" s="65"/>
      <c r="U250" s="65"/>
      <c r="V250" s="65"/>
      <c r="W250" s="65"/>
    </row>
    <row r="251" ht="20.25" hidden="1" customHeight="1" spans="1:23">
      <c r="A251" s="158" t="str">
        <f t="shared" si="8"/>
        <v>       玉溪市特殊教育学校</v>
      </c>
      <c r="B251" s="158" t="s">
        <v>433</v>
      </c>
      <c r="C251" s="158" t="s">
        <v>224</v>
      </c>
      <c r="D251" s="158" t="s">
        <v>124</v>
      </c>
      <c r="E251" s="158" t="s">
        <v>434</v>
      </c>
      <c r="F251" s="158" t="s">
        <v>226</v>
      </c>
      <c r="G251" s="158" t="s">
        <v>227</v>
      </c>
      <c r="H251" s="161">
        <v>1847400</v>
      </c>
      <c r="I251" s="65">
        <v>1847400</v>
      </c>
      <c r="J251" s="65">
        <v>461850</v>
      </c>
      <c r="K251" s="158"/>
      <c r="L251" s="65">
        <v>1385550</v>
      </c>
      <c r="M251" s="158"/>
      <c r="N251" s="65"/>
      <c r="O251" s="65"/>
      <c r="P251" s="158"/>
      <c r="Q251" s="65"/>
      <c r="R251" s="65"/>
      <c r="S251" s="65"/>
      <c r="T251" s="65"/>
      <c r="U251" s="65"/>
      <c r="V251" s="65"/>
      <c r="W251" s="65"/>
    </row>
    <row r="252" ht="20.25" hidden="1" customHeight="1" spans="1:23">
      <c r="A252" s="158" t="str">
        <f t="shared" si="8"/>
        <v>       玉溪市特殊教育学校</v>
      </c>
      <c r="B252" s="158" t="s">
        <v>433</v>
      </c>
      <c r="C252" s="158" t="s">
        <v>224</v>
      </c>
      <c r="D252" s="158" t="s">
        <v>161</v>
      </c>
      <c r="E252" s="158" t="s">
        <v>222</v>
      </c>
      <c r="F252" s="158" t="s">
        <v>220</v>
      </c>
      <c r="G252" s="158" t="s">
        <v>221</v>
      </c>
      <c r="H252" s="161">
        <v>122616</v>
      </c>
      <c r="I252" s="65">
        <v>122616</v>
      </c>
      <c r="J252" s="65">
        <v>30654</v>
      </c>
      <c r="K252" s="158"/>
      <c r="L252" s="65">
        <v>91962</v>
      </c>
      <c r="M252" s="158"/>
      <c r="N252" s="65"/>
      <c r="O252" s="65"/>
      <c r="P252" s="158"/>
      <c r="Q252" s="65"/>
      <c r="R252" s="65"/>
      <c r="S252" s="65"/>
      <c r="T252" s="65"/>
      <c r="U252" s="65"/>
      <c r="V252" s="65"/>
      <c r="W252" s="65"/>
    </row>
    <row r="253" ht="20.25" hidden="1" customHeight="1" spans="1:23">
      <c r="A253" s="158" t="str">
        <f t="shared" si="8"/>
        <v>       玉溪市特殊教育学校</v>
      </c>
      <c r="B253" s="158" t="s">
        <v>435</v>
      </c>
      <c r="C253" s="158" t="s">
        <v>229</v>
      </c>
      <c r="D253" s="158" t="s">
        <v>124</v>
      </c>
      <c r="E253" s="158" t="s">
        <v>434</v>
      </c>
      <c r="F253" s="158" t="s">
        <v>230</v>
      </c>
      <c r="G253" s="158" t="s">
        <v>231</v>
      </c>
      <c r="H253" s="161">
        <v>109312.14</v>
      </c>
      <c r="I253" s="65">
        <v>109312.14</v>
      </c>
      <c r="J253" s="65">
        <v>27328.04</v>
      </c>
      <c r="K253" s="158"/>
      <c r="L253" s="65">
        <v>81984.1</v>
      </c>
      <c r="M253" s="158"/>
      <c r="N253" s="65"/>
      <c r="O253" s="65"/>
      <c r="P253" s="158"/>
      <c r="Q253" s="65"/>
      <c r="R253" s="65"/>
      <c r="S253" s="65"/>
      <c r="T253" s="65"/>
      <c r="U253" s="65"/>
      <c r="V253" s="65"/>
      <c r="W253" s="65"/>
    </row>
    <row r="254" ht="20.25" hidden="1" customHeight="1" spans="1:23">
      <c r="A254" s="158" t="str">
        <f t="shared" si="8"/>
        <v>       玉溪市特殊教育学校</v>
      </c>
      <c r="B254" s="158" t="s">
        <v>435</v>
      </c>
      <c r="C254" s="158" t="s">
        <v>229</v>
      </c>
      <c r="D254" s="158" t="s">
        <v>139</v>
      </c>
      <c r="E254" s="158" t="s">
        <v>232</v>
      </c>
      <c r="F254" s="158" t="s">
        <v>233</v>
      </c>
      <c r="G254" s="158" t="s">
        <v>234</v>
      </c>
      <c r="H254" s="161">
        <v>2271515.52</v>
      </c>
      <c r="I254" s="65">
        <v>2271515.52</v>
      </c>
      <c r="J254" s="65">
        <v>567878.88</v>
      </c>
      <c r="K254" s="158"/>
      <c r="L254" s="65">
        <v>1703636.64</v>
      </c>
      <c r="M254" s="158"/>
      <c r="N254" s="65"/>
      <c r="O254" s="65"/>
      <c r="P254" s="158"/>
      <c r="Q254" s="65"/>
      <c r="R254" s="65"/>
      <c r="S254" s="65"/>
      <c r="T254" s="65"/>
      <c r="U254" s="65"/>
      <c r="V254" s="65"/>
      <c r="W254" s="65"/>
    </row>
    <row r="255" ht="20.25" hidden="1" customHeight="1" spans="1:23">
      <c r="A255" s="158" t="str">
        <f t="shared" si="8"/>
        <v>       玉溪市特殊教育学校</v>
      </c>
      <c r="B255" s="158" t="s">
        <v>435</v>
      </c>
      <c r="C255" s="158" t="s">
        <v>229</v>
      </c>
      <c r="D255" s="158" t="s">
        <v>149</v>
      </c>
      <c r="E255" s="158" t="s">
        <v>240</v>
      </c>
      <c r="F255" s="158" t="s">
        <v>236</v>
      </c>
      <c r="G255" s="158" t="s">
        <v>237</v>
      </c>
      <c r="H255" s="161">
        <v>1178348.68</v>
      </c>
      <c r="I255" s="65">
        <v>1178348.68</v>
      </c>
      <c r="J255" s="65">
        <v>294587.17</v>
      </c>
      <c r="K255" s="158"/>
      <c r="L255" s="65">
        <v>883761.51</v>
      </c>
      <c r="M255" s="158"/>
      <c r="N255" s="65"/>
      <c r="O255" s="65"/>
      <c r="P255" s="158"/>
      <c r="Q255" s="65"/>
      <c r="R255" s="65"/>
      <c r="S255" s="65"/>
      <c r="T255" s="65"/>
      <c r="U255" s="65"/>
      <c r="V255" s="65"/>
      <c r="W255" s="65"/>
    </row>
    <row r="256" ht="20.25" hidden="1" customHeight="1" spans="1:23">
      <c r="A256" s="158" t="str">
        <f t="shared" si="8"/>
        <v>       玉溪市特殊教育学校</v>
      </c>
      <c r="B256" s="158" t="s">
        <v>435</v>
      </c>
      <c r="C256" s="158" t="s">
        <v>229</v>
      </c>
      <c r="D256" s="158" t="s">
        <v>150</v>
      </c>
      <c r="E256" s="158" t="s">
        <v>241</v>
      </c>
      <c r="F256" s="158" t="s">
        <v>242</v>
      </c>
      <c r="G256" s="158" t="s">
        <v>243</v>
      </c>
      <c r="H256" s="161">
        <v>756648.6</v>
      </c>
      <c r="I256" s="65">
        <v>756648.6</v>
      </c>
      <c r="J256" s="65">
        <v>189162.15</v>
      </c>
      <c r="K256" s="158"/>
      <c r="L256" s="65">
        <v>567486.45</v>
      </c>
      <c r="M256" s="158"/>
      <c r="N256" s="65"/>
      <c r="O256" s="65"/>
      <c r="P256" s="158"/>
      <c r="Q256" s="65"/>
      <c r="R256" s="65"/>
      <c r="S256" s="65"/>
      <c r="T256" s="65"/>
      <c r="U256" s="65"/>
      <c r="V256" s="65"/>
      <c r="W256" s="65"/>
    </row>
    <row r="257" ht="20.25" hidden="1" customHeight="1" spans="1:23">
      <c r="A257" s="158" t="str">
        <f t="shared" si="8"/>
        <v>       玉溪市特殊教育学校</v>
      </c>
      <c r="B257" s="158" t="s">
        <v>435</v>
      </c>
      <c r="C257" s="158" t="s">
        <v>229</v>
      </c>
      <c r="D257" s="158" t="s">
        <v>151</v>
      </c>
      <c r="E257" s="158" t="s">
        <v>244</v>
      </c>
      <c r="F257" s="158" t="s">
        <v>230</v>
      </c>
      <c r="G257" s="158" t="s">
        <v>231</v>
      </c>
      <c r="H257" s="161">
        <v>107095.59</v>
      </c>
      <c r="I257" s="65">
        <v>107095.59</v>
      </c>
      <c r="J257" s="65">
        <v>63439.9</v>
      </c>
      <c r="K257" s="158"/>
      <c r="L257" s="65">
        <v>43655.69</v>
      </c>
      <c r="M257" s="158"/>
      <c r="N257" s="65"/>
      <c r="O257" s="65"/>
      <c r="P257" s="158"/>
      <c r="Q257" s="65"/>
      <c r="R257" s="65"/>
      <c r="S257" s="65"/>
      <c r="T257" s="65"/>
      <c r="U257" s="65"/>
      <c r="V257" s="65"/>
      <c r="W257" s="65"/>
    </row>
    <row r="258" ht="20.25" hidden="1" customHeight="1" spans="1:23">
      <c r="A258" s="158" t="str">
        <f t="shared" si="8"/>
        <v>       玉溪市特殊教育学校</v>
      </c>
      <c r="B258" s="158" t="s">
        <v>436</v>
      </c>
      <c r="C258" s="158" t="s">
        <v>246</v>
      </c>
      <c r="D258" s="158" t="s">
        <v>160</v>
      </c>
      <c r="E258" s="158" t="s">
        <v>246</v>
      </c>
      <c r="F258" s="158" t="s">
        <v>247</v>
      </c>
      <c r="G258" s="158" t="s">
        <v>246</v>
      </c>
      <c r="H258" s="161">
        <v>1939464</v>
      </c>
      <c r="I258" s="65">
        <v>1939464</v>
      </c>
      <c r="J258" s="65">
        <v>484866</v>
      </c>
      <c r="K258" s="158"/>
      <c r="L258" s="65">
        <v>1454598</v>
      </c>
      <c r="M258" s="158"/>
      <c r="N258" s="65"/>
      <c r="O258" s="65"/>
      <c r="P258" s="158"/>
      <c r="Q258" s="65"/>
      <c r="R258" s="65"/>
      <c r="S258" s="65"/>
      <c r="T258" s="65"/>
      <c r="U258" s="65"/>
      <c r="V258" s="65"/>
      <c r="W258" s="65"/>
    </row>
    <row r="259" ht="20.25" hidden="1" customHeight="1" spans="1:23">
      <c r="A259" s="158" t="str">
        <f t="shared" si="8"/>
        <v>       玉溪市特殊教育学校</v>
      </c>
      <c r="B259" s="158" t="s">
        <v>437</v>
      </c>
      <c r="C259" s="158" t="s">
        <v>249</v>
      </c>
      <c r="D259" s="158" t="s">
        <v>138</v>
      </c>
      <c r="E259" s="158" t="s">
        <v>255</v>
      </c>
      <c r="F259" s="158" t="s">
        <v>253</v>
      </c>
      <c r="G259" s="158" t="s">
        <v>254</v>
      </c>
      <c r="H259" s="161">
        <v>343200</v>
      </c>
      <c r="I259" s="65">
        <v>343200</v>
      </c>
      <c r="J259" s="65">
        <v>68640</v>
      </c>
      <c r="K259" s="158"/>
      <c r="L259" s="65">
        <v>274560</v>
      </c>
      <c r="M259" s="158"/>
      <c r="N259" s="65"/>
      <c r="O259" s="65"/>
      <c r="P259" s="158"/>
      <c r="Q259" s="65"/>
      <c r="R259" s="65"/>
      <c r="S259" s="65"/>
      <c r="T259" s="65"/>
      <c r="U259" s="65"/>
      <c r="V259" s="65"/>
      <c r="W259" s="65"/>
    </row>
    <row r="260" ht="20.25" hidden="1" customHeight="1" spans="1:23">
      <c r="A260" s="158" t="str">
        <f t="shared" si="8"/>
        <v>       玉溪市特殊教育学校</v>
      </c>
      <c r="B260" s="158" t="s">
        <v>438</v>
      </c>
      <c r="C260" s="158" t="s">
        <v>269</v>
      </c>
      <c r="D260" s="158" t="s">
        <v>124</v>
      </c>
      <c r="E260" s="158" t="s">
        <v>434</v>
      </c>
      <c r="F260" s="158" t="s">
        <v>270</v>
      </c>
      <c r="G260" s="158" t="s">
        <v>269</v>
      </c>
      <c r="H260" s="161">
        <v>250408.08</v>
      </c>
      <c r="I260" s="65">
        <v>250408.08</v>
      </c>
      <c r="J260" s="65"/>
      <c r="K260" s="158"/>
      <c r="L260" s="65">
        <v>250408.08</v>
      </c>
      <c r="M260" s="158"/>
      <c r="N260" s="65"/>
      <c r="O260" s="65"/>
      <c r="P260" s="158"/>
      <c r="Q260" s="65"/>
      <c r="R260" s="65"/>
      <c r="S260" s="65"/>
      <c r="T260" s="65"/>
      <c r="U260" s="65"/>
      <c r="V260" s="65"/>
      <c r="W260" s="65"/>
    </row>
    <row r="261" ht="20.25" hidden="1" customHeight="1" spans="1:23">
      <c r="A261" s="158" t="str">
        <f t="shared" si="8"/>
        <v>       玉溪市特殊教育学校</v>
      </c>
      <c r="B261" s="158" t="s">
        <v>439</v>
      </c>
      <c r="C261" s="158" t="s">
        <v>272</v>
      </c>
      <c r="D261" s="158" t="s">
        <v>124</v>
      </c>
      <c r="E261" s="158" t="s">
        <v>434</v>
      </c>
      <c r="F261" s="158" t="s">
        <v>283</v>
      </c>
      <c r="G261" s="158" t="s">
        <v>284</v>
      </c>
      <c r="H261" s="161">
        <v>113000</v>
      </c>
      <c r="I261" s="65">
        <v>113000</v>
      </c>
      <c r="J261" s="65"/>
      <c r="K261" s="158"/>
      <c r="L261" s="65">
        <v>113000</v>
      </c>
      <c r="M261" s="158"/>
      <c r="N261" s="65"/>
      <c r="O261" s="65"/>
      <c r="P261" s="158"/>
      <c r="Q261" s="65"/>
      <c r="R261" s="65"/>
      <c r="S261" s="65"/>
      <c r="T261" s="65"/>
      <c r="U261" s="65"/>
      <c r="V261" s="65"/>
      <c r="W261" s="65"/>
    </row>
    <row r="262" ht="20.25" hidden="1" customHeight="1" spans="1:23">
      <c r="A262" s="158" t="str">
        <f t="shared" si="8"/>
        <v>       玉溪市特殊教育学校</v>
      </c>
      <c r="B262" s="158" t="s">
        <v>440</v>
      </c>
      <c r="C262" s="158" t="s">
        <v>304</v>
      </c>
      <c r="D262" s="158" t="s">
        <v>124</v>
      </c>
      <c r="E262" s="158" t="s">
        <v>434</v>
      </c>
      <c r="F262" s="158" t="s">
        <v>226</v>
      </c>
      <c r="G262" s="158" t="s">
        <v>227</v>
      </c>
      <c r="H262" s="161">
        <v>5582200</v>
      </c>
      <c r="I262" s="65">
        <v>5582200</v>
      </c>
      <c r="J262" s="65">
        <v>1395550</v>
      </c>
      <c r="K262" s="158"/>
      <c r="L262" s="65">
        <v>4186650</v>
      </c>
      <c r="M262" s="158"/>
      <c r="N262" s="65"/>
      <c r="O262" s="65"/>
      <c r="P262" s="158"/>
      <c r="Q262" s="65"/>
      <c r="R262" s="65"/>
      <c r="S262" s="65"/>
      <c r="T262" s="65"/>
      <c r="U262" s="65"/>
      <c r="V262" s="65"/>
      <c r="W262" s="65"/>
    </row>
    <row r="263" ht="20.25" hidden="1" customHeight="1" spans="1:23">
      <c r="A263" s="158" t="str">
        <f t="shared" si="8"/>
        <v>       玉溪市特殊教育学校</v>
      </c>
      <c r="B263" s="158" t="s">
        <v>441</v>
      </c>
      <c r="C263" s="158" t="s">
        <v>339</v>
      </c>
      <c r="D263" s="158" t="s">
        <v>124</v>
      </c>
      <c r="E263" s="158" t="s">
        <v>434</v>
      </c>
      <c r="F263" s="158" t="s">
        <v>226</v>
      </c>
      <c r="G263" s="158" t="s">
        <v>227</v>
      </c>
      <c r="H263" s="161">
        <v>2825000</v>
      </c>
      <c r="I263" s="65">
        <v>2825000</v>
      </c>
      <c r="J263" s="65"/>
      <c r="K263" s="158"/>
      <c r="L263" s="65">
        <v>2825000</v>
      </c>
      <c r="M263" s="158"/>
      <c r="N263" s="65"/>
      <c r="O263" s="65"/>
      <c r="P263" s="158"/>
      <c r="Q263" s="65"/>
      <c r="R263" s="65"/>
      <c r="S263" s="65"/>
      <c r="T263" s="65"/>
      <c r="U263" s="65"/>
      <c r="V263" s="65"/>
      <c r="W263" s="65"/>
    </row>
    <row r="264" ht="20.25" hidden="1" customHeight="1" spans="1:23">
      <c r="A264" s="158" t="str">
        <f t="shared" si="8"/>
        <v>       玉溪市特殊教育学校</v>
      </c>
      <c r="B264" s="158" t="s">
        <v>442</v>
      </c>
      <c r="C264" s="158" t="s">
        <v>397</v>
      </c>
      <c r="D264" s="158" t="s">
        <v>124</v>
      </c>
      <c r="E264" s="158" t="s">
        <v>434</v>
      </c>
      <c r="F264" s="158" t="s">
        <v>297</v>
      </c>
      <c r="G264" s="158" t="s">
        <v>257</v>
      </c>
      <c r="H264" s="161">
        <v>26400</v>
      </c>
      <c r="I264" s="65">
        <v>26400</v>
      </c>
      <c r="J264" s="65"/>
      <c r="K264" s="158"/>
      <c r="L264" s="65">
        <v>26400</v>
      </c>
      <c r="M264" s="158"/>
      <c r="N264" s="65"/>
      <c r="O264" s="65"/>
      <c r="P264" s="158"/>
      <c r="Q264" s="65"/>
      <c r="R264" s="65"/>
      <c r="S264" s="65"/>
      <c r="T264" s="65"/>
      <c r="U264" s="65"/>
      <c r="V264" s="65"/>
      <c r="W264" s="65"/>
    </row>
    <row r="265" ht="20.25" hidden="1" customHeight="1" spans="1:23">
      <c r="A265" s="158" t="str">
        <f t="shared" si="8"/>
        <v>       玉溪市特殊教育学校</v>
      </c>
      <c r="B265" s="158" t="s">
        <v>443</v>
      </c>
      <c r="C265" s="158" t="s">
        <v>296</v>
      </c>
      <c r="D265" s="158" t="s">
        <v>124</v>
      </c>
      <c r="E265" s="158" t="s">
        <v>434</v>
      </c>
      <c r="F265" s="158" t="s">
        <v>297</v>
      </c>
      <c r="G265" s="158" t="s">
        <v>257</v>
      </c>
      <c r="H265" s="161">
        <v>345600</v>
      </c>
      <c r="I265" s="65">
        <v>345600</v>
      </c>
      <c r="J265" s="65"/>
      <c r="K265" s="158"/>
      <c r="L265" s="65">
        <v>345600</v>
      </c>
      <c r="M265" s="158"/>
      <c r="N265" s="65"/>
      <c r="O265" s="65"/>
      <c r="P265" s="158"/>
      <c r="Q265" s="65"/>
      <c r="R265" s="65"/>
      <c r="S265" s="65"/>
      <c r="T265" s="65"/>
      <c r="U265" s="65"/>
      <c r="V265" s="65"/>
      <c r="W265" s="65"/>
    </row>
    <row r="266" ht="20.25" hidden="1" customHeight="1" spans="1:23">
      <c r="A266" s="158" t="str">
        <f t="shared" si="8"/>
        <v>       玉溪市特殊教育学校</v>
      </c>
      <c r="B266" s="158" t="s">
        <v>444</v>
      </c>
      <c r="C266" s="158" t="s">
        <v>344</v>
      </c>
      <c r="D266" s="158" t="s">
        <v>140</v>
      </c>
      <c r="E266" s="158" t="s">
        <v>345</v>
      </c>
      <c r="F266" s="158" t="s">
        <v>346</v>
      </c>
      <c r="G266" s="158" t="s">
        <v>347</v>
      </c>
      <c r="H266" s="161">
        <v>520000</v>
      </c>
      <c r="I266" s="65">
        <v>520000</v>
      </c>
      <c r="J266" s="65"/>
      <c r="K266" s="158"/>
      <c r="L266" s="65">
        <v>520000</v>
      </c>
      <c r="M266" s="158"/>
      <c r="N266" s="65"/>
      <c r="O266" s="65"/>
      <c r="P266" s="158"/>
      <c r="Q266" s="65"/>
      <c r="R266" s="65"/>
      <c r="S266" s="65"/>
      <c r="T266" s="65"/>
      <c r="U266" s="65"/>
      <c r="V266" s="65"/>
      <c r="W266" s="65"/>
    </row>
    <row r="267" ht="20.25" hidden="1" customHeight="1" spans="1:23">
      <c r="A267" s="162" t="s">
        <v>83</v>
      </c>
      <c r="B267" s="158"/>
      <c r="C267" s="158"/>
      <c r="D267" s="158"/>
      <c r="E267" s="158"/>
      <c r="F267" s="158"/>
      <c r="G267" s="158"/>
      <c r="H267" s="161">
        <v>30282834.23</v>
      </c>
      <c r="I267" s="65">
        <v>30282834.23</v>
      </c>
      <c r="J267" s="65">
        <v>6367369.56</v>
      </c>
      <c r="K267" s="158"/>
      <c r="L267" s="65">
        <v>23915464.67</v>
      </c>
      <c r="M267" s="158"/>
      <c r="N267" s="65"/>
      <c r="O267" s="65"/>
      <c r="P267" s="158"/>
      <c r="Q267" s="65"/>
      <c r="R267" s="65"/>
      <c r="S267" s="65"/>
      <c r="T267" s="65"/>
      <c r="U267" s="65"/>
      <c r="V267" s="65"/>
      <c r="W267" s="65"/>
    </row>
    <row r="268" ht="20.25" hidden="1" customHeight="1" spans="1:23">
      <c r="A268" s="158" t="str">
        <f t="shared" ref="A268:A291" si="9">"       "&amp;"玉溪市第一幼儿园"</f>
        <v>       玉溪市第一幼儿园</v>
      </c>
      <c r="B268" s="158" t="s">
        <v>445</v>
      </c>
      <c r="C268" s="158" t="s">
        <v>224</v>
      </c>
      <c r="D268" s="158" t="s">
        <v>113</v>
      </c>
      <c r="E268" s="158" t="s">
        <v>446</v>
      </c>
      <c r="F268" s="158" t="s">
        <v>218</v>
      </c>
      <c r="G268" s="158" t="s">
        <v>219</v>
      </c>
      <c r="H268" s="161">
        <v>6753024</v>
      </c>
      <c r="I268" s="65">
        <v>6753024</v>
      </c>
      <c r="J268" s="65">
        <v>1688256</v>
      </c>
      <c r="K268" s="158"/>
      <c r="L268" s="65">
        <v>5064768</v>
      </c>
      <c r="M268" s="158"/>
      <c r="N268" s="65"/>
      <c r="O268" s="65"/>
      <c r="P268" s="158"/>
      <c r="Q268" s="65"/>
      <c r="R268" s="65"/>
      <c r="S268" s="65"/>
      <c r="T268" s="65"/>
      <c r="U268" s="65"/>
      <c r="V268" s="65"/>
      <c r="W268" s="65"/>
    </row>
    <row r="269" ht="20.25" hidden="1" customHeight="1" spans="1:23">
      <c r="A269" s="158" t="str">
        <f t="shared" si="9"/>
        <v>       玉溪市第一幼儿园</v>
      </c>
      <c r="B269" s="158" t="s">
        <v>445</v>
      </c>
      <c r="C269" s="158" t="s">
        <v>224</v>
      </c>
      <c r="D269" s="158" t="s">
        <v>113</v>
      </c>
      <c r="E269" s="158" t="s">
        <v>446</v>
      </c>
      <c r="F269" s="158" t="s">
        <v>220</v>
      </c>
      <c r="G269" s="158" t="s">
        <v>221</v>
      </c>
      <c r="H269" s="161">
        <v>9300</v>
      </c>
      <c r="I269" s="65">
        <v>9300</v>
      </c>
      <c r="J269" s="65">
        <v>2325</v>
      </c>
      <c r="K269" s="158"/>
      <c r="L269" s="65">
        <v>6975</v>
      </c>
      <c r="M269" s="158"/>
      <c r="N269" s="65"/>
      <c r="O269" s="65"/>
      <c r="P269" s="158"/>
      <c r="Q269" s="65"/>
      <c r="R269" s="65"/>
      <c r="S269" s="65"/>
      <c r="T269" s="65"/>
      <c r="U269" s="65"/>
      <c r="V269" s="65"/>
      <c r="W269" s="65"/>
    </row>
    <row r="270" ht="20.25" hidden="1" customHeight="1" spans="1:23">
      <c r="A270" s="158" t="str">
        <f t="shared" si="9"/>
        <v>       玉溪市第一幼儿园</v>
      </c>
      <c r="B270" s="158" t="s">
        <v>445</v>
      </c>
      <c r="C270" s="158" t="s">
        <v>224</v>
      </c>
      <c r="D270" s="158" t="s">
        <v>113</v>
      </c>
      <c r="E270" s="158" t="s">
        <v>446</v>
      </c>
      <c r="F270" s="158" t="s">
        <v>226</v>
      </c>
      <c r="G270" s="158" t="s">
        <v>227</v>
      </c>
      <c r="H270" s="161">
        <v>2180160</v>
      </c>
      <c r="I270" s="65">
        <v>2180160</v>
      </c>
      <c r="J270" s="65">
        <v>545040</v>
      </c>
      <c r="K270" s="158"/>
      <c r="L270" s="65">
        <v>1635120</v>
      </c>
      <c r="M270" s="158"/>
      <c r="N270" s="65"/>
      <c r="O270" s="65"/>
      <c r="P270" s="158"/>
      <c r="Q270" s="65"/>
      <c r="R270" s="65"/>
      <c r="S270" s="65"/>
      <c r="T270" s="65"/>
      <c r="U270" s="65"/>
      <c r="V270" s="65"/>
      <c r="W270" s="65"/>
    </row>
    <row r="271" ht="20.25" hidden="1" customHeight="1" spans="1:23">
      <c r="A271" s="158" t="str">
        <f t="shared" si="9"/>
        <v>       玉溪市第一幼儿园</v>
      </c>
      <c r="B271" s="158" t="s">
        <v>445</v>
      </c>
      <c r="C271" s="158" t="s">
        <v>224</v>
      </c>
      <c r="D271" s="158" t="s">
        <v>161</v>
      </c>
      <c r="E271" s="158" t="s">
        <v>222</v>
      </c>
      <c r="F271" s="158" t="s">
        <v>220</v>
      </c>
      <c r="G271" s="158" t="s">
        <v>221</v>
      </c>
      <c r="H271" s="161">
        <v>213972</v>
      </c>
      <c r="I271" s="65">
        <v>213972</v>
      </c>
      <c r="J271" s="65">
        <v>53493</v>
      </c>
      <c r="K271" s="158"/>
      <c r="L271" s="65">
        <v>160479</v>
      </c>
      <c r="M271" s="158"/>
      <c r="N271" s="65"/>
      <c r="O271" s="65"/>
      <c r="P271" s="158"/>
      <c r="Q271" s="65"/>
      <c r="R271" s="65"/>
      <c r="S271" s="65"/>
      <c r="T271" s="65"/>
      <c r="U271" s="65"/>
      <c r="V271" s="65"/>
      <c r="W271" s="65"/>
    </row>
    <row r="272" ht="20.25" hidden="1" customHeight="1" spans="1:23">
      <c r="A272" s="158" t="str">
        <f t="shared" si="9"/>
        <v>       玉溪市第一幼儿园</v>
      </c>
      <c r="B272" s="158" t="s">
        <v>447</v>
      </c>
      <c r="C272" s="158" t="s">
        <v>229</v>
      </c>
      <c r="D272" s="158" t="s">
        <v>113</v>
      </c>
      <c r="E272" s="158" t="s">
        <v>446</v>
      </c>
      <c r="F272" s="158" t="s">
        <v>230</v>
      </c>
      <c r="G272" s="158" t="s">
        <v>231</v>
      </c>
      <c r="H272" s="161">
        <v>119269.5</v>
      </c>
      <c r="I272" s="65">
        <v>119269.5</v>
      </c>
      <c r="J272" s="65">
        <v>29817.38</v>
      </c>
      <c r="K272" s="158"/>
      <c r="L272" s="65">
        <v>89452.12</v>
      </c>
      <c r="M272" s="158"/>
      <c r="N272" s="65"/>
      <c r="O272" s="65"/>
      <c r="P272" s="158"/>
      <c r="Q272" s="65"/>
      <c r="R272" s="65"/>
      <c r="S272" s="65"/>
      <c r="T272" s="65"/>
      <c r="U272" s="65"/>
      <c r="V272" s="65"/>
      <c r="W272" s="65"/>
    </row>
    <row r="273" ht="20.25" hidden="1" customHeight="1" spans="1:23">
      <c r="A273" s="158" t="str">
        <f t="shared" si="9"/>
        <v>       玉溪市第一幼儿园</v>
      </c>
      <c r="B273" s="158" t="s">
        <v>447</v>
      </c>
      <c r="C273" s="158" t="s">
        <v>229</v>
      </c>
      <c r="D273" s="158" t="s">
        <v>139</v>
      </c>
      <c r="E273" s="158" t="s">
        <v>232</v>
      </c>
      <c r="F273" s="158" t="s">
        <v>233</v>
      </c>
      <c r="G273" s="158" t="s">
        <v>234</v>
      </c>
      <c r="H273" s="161">
        <v>2636119.68</v>
      </c>
      <c r="I273" s="65">
        <v>2636119.68</v>
      </c>
      <c r="J273" s="65">
        <v>659029.92</v>
      </c>
      <c r="K273" s="158"/>
      <c r="L273" s="65">
        <v>1977089.76</v>
      </c>
      <c r="M273" s="158"/>
      <c r="N273" s="65"/>
      <c r="O273" s="65"/>
      <c r="P273" s="158"/>
      <c r="Q273" s="65"/>
      <c r="R273" s="65"/>
      <c r="S273" s="65"/>
      <c r="T273" s="65"/>
      <c r="U273" s="65"/>
      <c r="V273" s="65"/>
      <c r="W273" s="65"/>
    </row>
    <row r="274" ht="20.25" hidden="1" customHeight="1" spans="1:23">
      <c r="A274" s="158" t="str">
        <f t="shared" si="9"/>
        <v>       玉溪市第一幼儿园</v>
      </c>
      <c r="B274" s="158" t="s">
        <v>447</v>
      </c>
      <c r="C274" s="158" t="s">
        <v>229</v>
      </c>
      <c r="D274" s="158" t="s">
        <v>149</v>
      </c>
      <c r="E274" s="158" t="s">
        <v>240</v>
      </c>
      <c r="F274" s="158" t="s">
        <v>236</v>
      </c>
      <c r="G274" s="158" t="s">
        <v>237</v>
      </c>
      <c r="H274" s="161">
        <v>1367487.08</v>
      </c>
      <c r="I274" s="65">
        <v>1367487.08</v>
      </c>
      <c r="J274" s="65">
        <v>341871.77</v>
      </c>
      <c r="K274" s="158"/>
      <c r="L274" s="65">
        <v>1025615.31</v>
      </c>
      <c r="M274" s="158"/>
      <c r="N274" s="65"/>
      <c r="O274" s="65"/>
      <c r="P274" s="158"/>
      <c r="Q274" s="65"/>
      <c r="R274" s="65"/>
      <c r="S274" s="65"/>
      <c r="T274" s="65"/>
      <c r="U274" s="65"/>
      <c r="V274" s="65"/>
      <c r="W274" s="65"/>
    </row>
    <row r="275" ht="20.25" hidden="1" customHeight="1" spans="1:23">
      <c r="A275" s="158" t="str">
        <f t="shared" si="9"/>
        <v>       玉溪市第一幼儿园</v>
      </c>
      <c r="B275" s="158" t="s">
        <v>447</v>
      </c>
      <c r="C275" s="158" t="s">
        <v>229</v>
      </c>
      <c r="D275" s="158" t="s">
        <v>150</v>
      </c>
      <c r="E275" s="158" t="s">
        <v>241</v>
      </c>
      <c r="F275" s="158" t="s">
        <v>242</v>
      </c>
      <c r="G275" s="158" t="s">
        <v>243</v>
      </c>
      <c r="H275" s="161">
        <v>1129787.4</v>
      </c>
      <c r="I275" s="65">
        <v>1129787.4</v>
      </c>
      <c r="J275" s="65">
        <v>282446.85</v>
      </c>
      <c r="K275" s="158"/>
      <c r="L275" s="65">
        <v>847340.55</v>
      </c>
      <c r="M275" s="158"/>
      <c r="N275" s="65"/>
      <c r="O275" s="65"/>
      <c r="P275" s="158"/>
      <c r="Q275" s="65"/>
      <c r="R275" s="65"/>
      <c r="S275" s="65"/>
      <c r="T275" s="65"/>
      <c r="U275" s="65"/>
      <c r="V275" s="65"/>
      <c r="W275" s="65"/>
    </row>
    <row r="276" ht="20.25" hidden="1" customHeight="1" spans="1:23">
      <c r="A276" s="158" t="str">
        <f t="shared" si="9"/>
        <v>       玉溪市第一幼儿园</v>
      </c>
      <c r="B276" s="158" t="s">
        <v>447</v>
      </c>
      <c r="C276" s="158" t="s">
        <v>229</v>
      </c>
      <c r="D276" s="158" t="s">
        <v>151</v>
      </c>
      <c r="E276" s="158" t="s">
        <v>244</v>
      </c>
      <c r="F276" s="158" t="s">
        <v>230</v>
      </c>
      <c r="G276" s="158" t="s">
        <v>231</v>
      </c>
      <c r="H276" s="161">
        <v>153298.57</v>
      </c>
      <c r="I276" s="65">
        <v>153298.57</v>
      </c>
      <c r="J276" s="65">
        <v>102635.64</v>
      </c>
      <c r="K276" s="158"/>
      <c r="L276" s="65">
        <v>50662.93</v>
      </c>
      <c r="M276" s="158"/>
      <c r="N276" s="65"/>
      <c r="O276" s="65"/>
      <c r="P276" s="158"/>
      <c r="Q276" s="65"/>
      <c r="R276" s="65"/>
      <c r="S276" s="65"/>
      <c r="T276" s="65"/>
      <c r="U276" s="65"/>
      <c r="V276" s="65"/>
      <c r="W276" s="65"/>
    </row>
    <row r="277" ht="20.25" hidden="1" customHeight="1" spans="1:23">
      <c r="A277" s="158" t="str">
        <f t="shared" si="9"/>
        <v>       玉溪市第一幼儿园</v>
      </c>
      <c r="B277" s="158" t="s">
        <v>448</v>
      </c>
      <c r="C277" s="158" t="s">
        <v>246</v>
      </c>
      <c r="D277" s="158" t="s">
        <v>160</v>
      </c>
      <c r="E277" s="158" t="s">
        <v>246</v>
      </c>
      <c r="F277" s="158" t="s">
        <v>247</v>
      </c>
      <c r="G277" s="158" t="s">
        <v>246</v>
      </c>
      <c r="H277" s="161">
        <v>2136216</v>
      </c>
      <c r="I277" s="65">
        <v>2136216</v>
      </c>
      <c r="J277" s="65">
        <v>534054</v>
      </c>
      <c r="K277" s="158"/>
      <c r="L277" s="65">
        <v>1602162</v>
      </c>
      <c r="M277" s="158"/>
      <c r="N277" s="65"/>
      <c r="O277" s="65"/>
      <c r="P277" s="158"/>
      <c r="Q277" s="65"/>
      <c r="R277" s="65"/>
      <c r="S277" s="65"/>
      <c r="T277" s="65"/>
      <c r="U277" s="65"/>
      <c r="V277" s="65"/>
      <c r="W277" s="65"/>
    </row>
    <row r="278" ht="20.25" hidden="1" customHeight="1" spans="1:23">
      <c r="A278" s="158" t="str">
        <f t="shared" si="9"/>
        <v>       玉溪市第一幼儿园</v>
      </c>
      <c r="B278" s="158" t="s">
        <v>449</v>
      </c>
      <c r="C278" s="158" t="s">
        <v>249</v>
      </c>
      <c r="D278" s="158" t="s">
        <v>138</v>
      </c>
      <c r="E278" s="158" t="s">
        <v>255</v>
      </c>
      <c r="F278" s="158" t="s">
        <v>253</v>
      </c>
      <c r="G278" s="158" t="s">
        <v>254</v>
      </c>
      <c r="H278" s="161">
        <v>2244000</v>
      </c>
      <c r="I278" s="65">
        <v>2244000</v>
      </c>
      <c r="J278" s="65">
        <v>448800</v>
      </c>
      <c r="K278" s="158"/>
      <c r="L278" s="65">
        <v>1795200</v>
      </c>
      <c r="M278" s="158"/>
      <c r="N278" s="65"/>
      <c r="O278" s="65"/>
      <c r="P278" s="158"/>
      <c r="Q278" s="65"/>
      <c r="R278" s="65"/>
      <c r="S278" s="65"/>
      <c r="T278" s="65"/>
      <c r="U278" s="65"/>
      <c r="V278" s="65"/>
      <c r="W278" s="65"/>
    </row>
    <row r="279" ht="20.25" hidden="1" customHeight="1" spans="1:23">
      <c r="A279" s="158" t="str">
        <f t="shared" si="9"/>
        <v>       玉溪市第一幼儿园</v>
      </c>
      <c r="B279" s="158" t="s">
        <v>450</v>
      </c>
      <c r="C279" s="158" t="s">
        <v>272</v>
      </c>
      <c r="D279" s="158" t="s">
        <v>113</v>
      </c>
      <c r="E279" s="158" t="s">
        <v>446</v>
      </c>
      <c r="F279" s="158" t="s">
        <v>273</v>
      </c>
      <c r="G279" s="158" t="s">
        <v>274</v>
      </c>
      <c r="H279" s="161">
        <v>66900</v>
      </c>
      <c r="I279" s="65">
        <v>66900</v>
      </c>
      <c r="J279" s="65"/>
      <c r="K279" s="158"/>
      <c r="L279" s="65">
        <v>66900</v>
      </c>
      <c r="M279" s="158"/>
      <c r="N279" s="65"/>
      <c r="O279" s="65"/>
      <c r="P279" s="158"/>
      <c r="Q279" s="65"/>
      <c r="R279" s="65"/>
      <c r="S279" s="65"/>
      <c r="T279" s="65"/>
      <c r="U279" s="65"/>
      <c r="V279" s="65"/>
      <c r="W279" s="65"/>
    </row>
    <row r="280" ht="20.25" hidden="1" customHeight="1" spans="1:23">
      <c r="A280" s="158" t="str">
        <f t="shared" si="9"/>
        <v>       玉溪市第一幼儿园</v>
      </c>
      <c r="B280" s="158" t="s">
        <v>450</v>
      </c>
      <c r="C280" s="158" t="s">
        <v>272</v>
      </c>
      <c r="D280" s="158" t="s">
        <v>113</v>
      </c>
      <c r="E280" s="158" t="s">
        <v>446</v>
      </c>
      <c r="F280" s="158" t="s">
        <v>289</v>
      </c>
      <c r="G280" s="158" t="s">
        <v>290</v>
      </c>
      <c r="H280" s="161">
        <v>100000</v>
      </c>
      <c r="I280" s="65">
        <v>100000</v>
      </c>
      <c r="J280" s="65"/>
      <c r="K280" s="158"/>
      <c r="L280" s="65">
        <v>100000</v>
      </c>
      <c r="M280" s="158"/>
      <c r="N280" s="65"/>
      <c r="O280" s="65"/>
      <c r="P280" s="158"/>
      <c r="Q280" s="65"/>
      <c r="R280" s="65"/>
      <c r="S280" s="65"/>
      <c r="T280" s="65"/>
      <c r="U280" s="65"/>
      <c r="V280" s="65"/>
      <c r="W280" s="65"/>
    </row>
    <row r="281" ht="20.25" hidden="1" customHeight="1" spans="1:23">
      <c r="A281" s="158" t="str">
        <f t="shared" si="9"/>
        <v>       玉溪市第一幼儿园</v>
      </c>
      <c r="B281" s="158" t="s">
        <v>450</v>
      </c>
      <c r="C281" s="158" t="s">
        <v>272</v>
      </c>
      <c r="D281" s="158" t="s">
        <v>113</v>
      </c>
      <c r="E281" s="158" t="s">
        <v>446</v>
      </c>
      <c r="F281" s="158" t="s">
        <v>275</v>
      </c>
      <c r="G281" s="158" t="s">
        <v>276</v>
      </c>
      <c r="H281" s="161">
        <v>70000</v>
      </c>
      <c r="I281" s="65">
        <v>70000</v>
      </c>
      <c r="J281" s="65"/>
      <c r="K281" s="158"/>
      <c r="L281" s="65">
        <v>70000</v>
      </c>
      <c r="M281" s="158"/>
      <c r="N281" s="65"/>
      <c r="O281" s="65"/>
      <c r="P281" s="158"/>
      <c r="Q281" s="65"/>
      <c r="R281" s="65"/>
      <c r="S281" s="65"/>
      <c r="T281" s="65"/>
      <c r="U281" s="65"/>
      <c r="V281" s="65"/>
      <c r="W281" s="65"/>
    </row>
    <row r="282" ht="20.25" hidden="1" customHeight="1" spans="1:23">
      <c r="A282" s="158" t="str">
        <f t="shared" si="9"/>
        <v>       玉溪市第一幼儿园</v>
      </c>
      <c r="B282" s="158" t="s">
        <v>450</v>
      </c>
      <c r="C282" s="158" t="s">
        <v>272</v>
      </c>
      <c r="D282" s="158" t="s">
        <v>113</v>
      </c>
      <c r="E282" s="158" t="s">
        <v>446</v>
      </c>
      <c r="F282" s="158" t="s">
        <v>281</v>
      </c>
      <c r="G282" s="158" t="s">
        <v>282</v>
      </c>
      <c r="H282" s="161">
        <v>80000</v>
      </c>
      <c r="I282" s="65">
        <v>80000</v>
      </c>
      <c r="J282" s="65"/>
      <c r="K282" s="158"/>
      <c r="L282" s="65">
        <v>80000</v>
      </c>
      <c r="M282" s="158"/>
      <c r="N282" s="65"/>
      <c r="O282" s="65"/>
      <c r="P282" s="158"/>
      <c r="Q282" s="65"/>
      <c r="R282" s="65"/>
      <c r="S282" s="65"/>
      <c r="T282" s="65"/>
      <c r="U282" s="65"/>
      <c r="V282" s="65"/>
      <c r="W282" s="65"/>
    </row>
    <row r="283" ht="20.25" hidden="1" customHeight="1" spans="1:23">
      <c r="A283" s="158" t="str">
        <f t="shared" si="9"/>
        <v>       玉溪市第一幼儿园</v>
      </c>
      <c r="B283" s="158" t="s">
        <v>450</v>
      </c>
      <c r="C283" s="158" t="s">
        <v>272</v>
      </c>
      <c r="D283" s="158" t="s">
        <v>113</v>
      </c>
      <c r="E283" s="158" t="s">
        <v>446</v>
      </c>
      <c r="F283" s="158" t="s">
        <v>328</v>
      </c>
      <c r="G283" s="158" t="s">
        <v>329</v>
      </c>
      <c r="H283" s="161">
        <v>50000</v>
      </c>
      <c r="I283" s="65">
        <v>50000</v>
      </c>
      <c r="J283" s="65"/>
      <c r="K283" s="158"/>
      <c r="L283" s="65">
        <v>50000</v>
      </c>
      <c r="M283" s="158"/>
      <c r="N283" s="65"/>
      <c r="O283" s="65"/>
      <c r="P283" s="158"/>
      <c r="Q283" s="65"/>
      <c r="R283" s="65"/>
      <c r="S283" s="65"/>
      <c r="T283" s="65"/>
      <c r="U283" s="65"/>
      <c r="V283" s="65"/>
      <c r="W283" s="65"/>
    </row>
    <row r="284" ht="20.25" hidden="1" customHeight="1" spans="1:23">
      <c r="A284" s="158" t="str">
        <f t="shared" si="9"/>
        <v>       玉溪市第一幼儿园</v>
      </c>
      <c r="B284" s="158" t="s">
        <v>450</v>
      </c>
      <c r="C284" s="158" t="s">
        <v>272</v>
      </c>
      <c r="D284" s="158" t="s">
        <v>113</v>
      </c>
      <c r="E284" s="158" t="s">
        <v>446</v>
      </c>
      <c r="F284" s="158" t="s">
        <v>283</v>
      </c>
      <c r="G284" s="158" t="s">
        <v>284</v>
      </c>
      <c r="H284" s="161">
        <v>267000</v>
      </c>
      <c r="I284" s="65">
        <v>267000</v>
      </c>
      <c r="J284" s="65"/>
      <c r="K284" s="158"/>
      <c r="L284" s="65">
        <v>267000</v>
      </c>
      <c r="M284" s="158"/>
      <c r="N284" s="65"/>
      <c r="O284" s="65"/>
      <c r="P284" s="158"/>
      <c r="Q284" s="65"/>
      <c r="R284" s="65"/>
      <c r="S284" s="65"/>
      <c r="T284" s="65"/>
      <c r="U284" s="65"/>
      <c r="V284" s="65"/>
      <c r="W284" s="65"/>
    </row>
    <row r="285" ht="20.25" hidden="1" customHeight="1" spans="1:23">
      <c r="A285" s="158" t="str">
        <f t="shared" si="9"/>
        <v>       玉溪市第一幼儿园</v>
      </c>
      <c r="B285" s="158" t="s">
        <v>451</v>
      </c>
      <c r="C285" s="158" t="s">
        <v>261</v>
      </c>
      <c r="D285" s="158" t="s">
        <v>113</v>
      </c>
      <c r="E285" s="158" t="s">
        <v>446</v>
      </c>
      <c r="F285" s="158" t="s">
        <v>262</v>
      </c>
      <c r="G285" s="158" t="s">
        <v>263</v>
      </c>
      <c r="H285" s="161">
        <v>26200</v>
      </c>
      <c r="I285" s="65">
        <v>26200</v>
      </c>
      <c r="J285" s="65"/>
      <c r="K285" s="158"/>
      <c r="L285" s="65">
        <v>26200</v>
      </c>
      <c r="M285" s="158"/>
      <c r="N285" s="65"/>
      <c r="O285" s="65"/>
      <c r="P285" s="158"/>
      <c r="Q285" s="65"/>
      <c r="R285" s="65"/>
      <c r="S285" s="65"/>
      <c r="T285" s="65"/>
      <c r="U285" s="65"/>
      <c r="V285" s="65"/>
      <c r="W285" s="65"/>
    </row>
    <row r="286" ht="20.25" hidden="1" customHeight="1" spans="1:23">
      <c r="A286" s="158" t="str">
        <f t="shared" si="9"/>
        <v>       玉溪市第一幼儿园</v>
      </c>
      <c r="B286" s="158" t="s">
        <v>452</v>
      </c>
      <c r="C286" s="158" t="s">
        <v>269</v>
      </c>
      <c r="D286" s="158" t="s">
        <v>113</v>
      </c>
      <c r="E286" s="158" t="s">
        <v>446</v>
      </c>
      <c r="F286" s="158" t="s">
        <v>270</v>
      </c>
      <c r="G286" s="158" t="s">
        <v>269</v>
      </c>
      <c r="H286" s="161">
        <v>310000</v>
      </c>
      <c r="I286" s="65">
        <v>310000</v>
      </c>
      <c r="J286" s="65"/>
      <c r="K286" s="158"/>
      <c r="L286" s="65">
        <v>310000</v>
      </c>
      <c r="M286" s="158"/>
      <c r="N286" s="65"/>
      <c r="O286" s="65"/>
      <c r="P286" s="158"/>
      <c r="Q286" s="65"/>
      <c r="R286" s="65"/>
      <c r="S286" s="65"/>
      <c r="T286" s="65"/>
      <c r="U286" s="65"/>
      <c r="V286" s="65"/>
      <c r="W286" s="65"/>
    </row>
    <row r="287" ht="20.25" hidden="1" customHeight="1" spans="1:23">
      <c r="A287" s="158" t="str">
        <f t="shared" si="9"/>
        <v>       玉溪市第一幼儿园</v>
      </c>
      <c r="B287" s="158" t="s">
        <v>453</v>
      </c>
      <c r="C287" s="158" t="s">
        <v>192</v>
      </c>
      <c r="D287" s="158" t="s">
        <v>113</v>
      </c>
      <c r="E287" s="158" t="s">
        <v>446</v>
      </c>
      <c r="F287" s="158" t="s">
        <v>294</v>
      </c>
      <c r="G287" s="158" t="s">
        <v>192</v>
      </c>
      <c r="H287" s="161">
        <v>9700</v>
      </c>
      <c r="I287" s="65">
        <v>9700</v>
      </c>
      <c r="J287" s="65"/>
      <c r="K287" s="158"/>
      <c r="L287" s="65">
        <v>9700</v>
      </c>
      <c r="M287" s="158"/>
      <c r="N287" s="65"/>
      <c r="O287" s="65"/>
      <c r="P287" s="158"/>
      <c r="Q287" s="65"/>
      <c r="R287" s="65"/>
      <c r="S287" s="65"/>
      <c r="T287" s="65"/>
      <c r="U287" s="65"/>
      <c r="V287" s="65"/>
      <c r="W287" s="65"/>
    </row>
    <row r="288" ht="20.25" hidden="1" customHeight="1" spans="1:23">
      <c r="A288" s="158" t="str">
        <f t="shared" si="9"/>
        <v>       玉溪市第一幼儿园</v>
      </c>
      <c r="B288" s="158" t="s">
        <v>454</v>
      </c>
      <c r="C288" s="158" t="s">
        <v>304</v>
      </c>
      <c r="D288" s="158" t="s">
        <v>113</v>
      </c>
      <c r="E288" s="158" t="s">
        <v>446</v>
      </c>
      <c r="F288" s="158" t="s">
        <v>226</v>
      </c>
      <c r="G288" s="158" t="s">
        <v>227</v>
      </c>
      <c r="H288" s="161">
        <v>6718400</v>
      </c>
      <c r="I288" s="65">
        <v>6718400</v>
      </c>
      <c r="J288" s="65">
        <v>1679600</v>
      </c>
      <c r="K288" s="158"/>
      <c r="L288" s="65">
        <v>5038800</v>
      </c>
      <c r="M288" s="158"/>
      <c r="N288" s="65"/>
      <c r="O288" s="65"/>
      <c r="P288" s="158"/>
      <c r="Q288" s="65"/>
      <c r="R288" s="65"/>
      <c r="S288" s="65"/>
      <c r="T288" s="65"/>
      <c r="U288" s="65"/>
      <c r="V288" s="65"/>
      <c r="W288" s="65"/>
    </row>
    <row r="289" ht="20.25" hidden="1" customHeight="1" spans="1:23">
      <c r="A289" s="158" t="str">
        <f t="shared" si="9"/>
        <v>       玉溪市第一幼儿园</v>
      </c>
      <c r="B289" s="158" t="s">
        <v>455</v>
      </c>
      <c r="C289" s="158" t="s">
        <v>339</v>
      </c>
      <c r="D289" s="158" t="s">
        <v>113</v>
      </c>
      <c r="E289" s="158" t="s">
        <v>446</v>
      </c>
      <c r="F289" s="158" t="s">
        <v>226</v>
      </c>
      <c r="G289" s="158" t="s">
        <v>227</v>
      </c>
      <c r="H289" s="161">
        <v>3400000</v>
      </c>
      <c r="I289" s="65">
        <v>3400000</v>
      </c>
      <c r="J289" s="65"/>
      <c r="K289" s="158"/>
      <c r="L289" s="65">
        <v>3400000</v>
      </c>
      <c r="M289" s="158"/>
      <c r="N289" s="65"/>
      <c r="O289" s="65"/>
      <c r="P289" s="158"/>
      <c r="Q289" s="65"/>
      <c r="R289" s="65"/>
      <c r="S289" s="65"/>
      <c r="T289" s="65"/>
      <c r="U289" s="65"/>
      <c r="V289" s="65"/>
      <c r="W289" s="65"/>
    </row>
    <row r="290" ht="20.25" hidden="1" customHeight="1" spans="1:23">
      <c r="A290" s="158" t="str">
        <f t="shared" si="9"/>
        <v>       玉溪市第一幼儿园</v>
      </c>
      <c r="B290" s="158" t="s">
        <v>456</v>
      </c>
      <c r="C290" s="158" t="s">
        <v>397</v>
      </c>
      <c r="D290" s="158" t="s">
        <v>113</v>
      </c>
      <c r="E290" s="158" t="s">
        <v>446</v>
      </c>
      <c r="F290" s="158" t="s">
        <v>297</v>
      </c>
      <c r="G290" s="158" t="s">
        <v>257</v>
      </c>
      <c r="H290" s="161">
        <v>72000</v>
      </c>
      <c r="I290" s="65">
        <v>72000</v>
      </c>
      <c r="J290" s="65"/>
      <c r="K290" s="158"/>
      <c r="L290" s="65">
        <v>72000</v>
      </c>
      <c r="M290" s="158"/>
      <c r="N290" s="65"/>
      <c r="O290" s="65"/>
      <c r="P290" s="158"/>
      <c r="Q290" s="65"/>
      <c r="R290" s="65"/>
      <c r="S290" s="65"/>
      <c r="T290" s="65"/>
      <c r="U290" s="65"/>
      <c r="V290" s="65"/>
      <c r="W290" s="65"/>
    </row>
    <row r="291" ht="20.25" hidden="1" customHeight="1" spans="1:23">
      <c r="A291" s="158" t="str">
        <f t="shared" si="9"/>
        <v>       玉溪市第一幼儿园</v>
      </c>
      <c r="B291" s="158" t="s">
        <v>457</v>
      </c>
      <c r="C291" s="158" t="s">
        <v>344</v>
      </c>
      <c r="D291" s="158" t="s">
        <v>140</v>
      </c>
      <c r="E291" s="158" t="s">
        <v>345</v>
      </c>
      <c r="F291" s="158" t="s">
        <v>346</v>
      </c>
      <c r="G291" s="158" t="s">
        <v>347</v>
      </c>
      <c r="H291" s="161">
        <v>170000</v>
      </c>
      <c r="I291" s="65">
        <v>170000</v>
      </c>
      <c r="J291" s="65"/>
      <c r="K291" s="158"/>
      <c r="L291" s="65">
        <v>170000</v>
      </c>
      <c r="M291" s="158"/>
      <c r="N291" s="65"/>
      <c r="O291" s="65"/>
      <c r="P291" s="158"/>
      <c r="Q291" s="65"/>
      <c r="R291" s="65"/>
      <c r="S291" s="65"/>
      <c r="T291" s="65"/>
      <c r="U291" s="65"/>
      <c r="V291" s="65"/>
      <c r="W291" s="65"/>
    </row>
    <row r="292" ht="20.25" hidden="1" customHeight="1" spans="1:23">
      <c r="A292" s="162" t="s">
        <v>85</v>
      </c>
      <c r="B292" s="158"/>
      <c r="C292" s="158"/>
      <c r="D292" s="158"/>
      <c r="E292" s="158"/>
      <c r="F292" s="158"/>
      <c r="G292" s="158"/>
      <c r="H292" s="161">
        <v>23622789.04</v>
      </c>
      <c r="I292" s="65">
        <v>23622789.04</v>
      </c>
      <c r="J292" s="65">
        <v>4968243.27</v>
      </c>
      <c r="K292" s="158"/>
      <c r="L292" s="65">
        <v>18654545.77</v>
      </c>
      <c r="M292" s="158"/>
      <c r="N292" s="65"/>
      <c r="O292" s="65"/>
      <c r="P292" s="158"/>
      <c r="Q292" s="65"/>
      <c r="R292" s="65"/>
      <c r="S292" s="65"/>
      <c r="T292" s="65"/>
      <c r="U292" s="65"/>
      <c r="V292" s="65"/>
      <c r="W292" s="65"/>
    </row>
    <row r="293" ht="20.25" hidden="1" customHeight="1" spans="1:23">
      <c r="A293" s="158" t="str">
        <f t="shared" ref="A293:A315" si="10">"       "&amp;"玉溪市第二幼儿园"</f>
        <v>       玉溪市第二幼儿园</v>
      </c>
      <c r="B293" s="158" t="s">
        <v>458</v>
      </c>
      <c r="C293" s="158" t="s">
        <v>224</v>
      </c>
      <c r="D293" s="158" t="s">
        <v>113</v>
      </c>
      <c r="E293" s="158" t="s">
        <v>446</v>
      </c>
      <c r="F293" s="158" t="s">
        <v>218</v>
      </c>
      <c r="G293" s="158" t="s">
        <v>219</v>
      </c>
      <c r="H293" s="161">
        <v>5529708</v>
      </c>
      <c r="I293" s="65">
        <v>5529708</v>
      </c>
      <c r="J293" s="65">
        <v>1382427</v>
      </c>
      <c r="K293" s="158"/>
      <c r="L293" s="65">
        <v>4147281</v>
      </c>
      <c r="M293" s="158"/>
      <c r="N293" s="65"/>
      <c r="O293" s="65"/>
      <c r="P293" s="158"/>
      <c r="Q293" s="65"/>
      <c r="R293" s="65"/>
      <c r="S293" s="65"/>
      <c r="T293" s="65"/>
      <c r="U293" s="65"/>
      <c r="V293" s="65"/>
      <c r="W293" s="65"/>
    </row>
    <row r="294" ht="20.25" hidden="1" customHeight="1" spans="1:23">
      <c r="A294" s="158" t="str">
        <f t="shared" si="10"/>
        <v>       玉溪市第二幼儿园</v>
      </c>
      <c r="B294" s="158" t="s">
        <v>458</v>
      </c>
      <c r="C294" s="158" t="s">
        <v>224</v>
      </c>
      <c r="D294" s="158" t="s">
        <v>113</v>
      </c>
      <c r="E294" s="158" t="s">
        <v>446</v>
      </c>
      <c r="F294" s="158" t="s">
        <v>220</v>
      </c>
      <c r="G294" s="158" t="s">
        <v>221</v>
      </c>
      <c r="H294" s="161">
        <v>6456</v>
      </c>
      <c r="I294" s="65">
        <v>6456</v>
      </c>
      <c r="J294" s="65">
        <v>1614</v>
      </c>
      <c r="K294" s="158"/>
      <c r="L294" s="65">
        <v>4842</v>
      </c>
      <c r="M294" s="158"/>
      <c r="N294" s="65"/>
      <c r="O294" s="65"/>
      <c r="P294" s="158"/>
      <c r="Q294" s="65"/>
      <c r="R294" s="65"/>
      <c r="S294" s="65"/>
      <c r="T294" s="65"/>
      <c r="U294" s="65"/>
      <c r="V294" s="65"/>
      <c r="W294" s="65"/>
    </row>
    <row r="295" ht="20.25" hidden="1" customHeight="1" spans="1:23">
      <c r="A295" s="158" t="str">
        <f t="shared" si="10"/>
        <v>       玉溪市第二幼儿园</v>
      </c>
      <c r="B295" s="158" t="s">
        <v>458</v>
      </c>
      <c r="C295" s="158" t="s">
        <v>224</v>
      </c>
      <c r="D295" s="158" t="s">
        <v>113</v>
      </c>
      <c r="E295" s="158" t="s">
        <v>446</v>
      </c>
      <c r="F295" s="158" t="s">
        <v>226</v>
      </c>
      <c r="G295" s="158" t="s">
        <v>227</v>
      </c>
      <c r="H295" s="161">
        <v>1738080</v>
      </c>
      <c r="I295" s="65">
        <v>1738080</v>
      </c>
      <c r="J295" s="65">
        <v>434520</v>
      </c>
      <c r="K295" s="158"/>
      <c r="L295" s="65">
        <v>1303560</v>
      </c>
      <c r="M295" s="158"/>
      <c r="N295" s="65"/>
      <c r="O295" s="65"/>
      <c r="P295" s="158"/>
      <c r="Q295" s="65"/>
      <c r="R295" s="65"/>
      <c r="S295" s="65"/>
      <c r="T295" s="65"/>
      <c r="U295" s="65"/>
      <c r="V295" s="65"/>
      <c r="W295" s="65"/>
    </row>
    <row r="296" ht="20.25" hidden="1" customHeight="1" spans="1:23">
      <c r="A296" s="158" t="str">
        <f t="shared" si="10"/>
        <v>       玉溪市第二幼儿园</v>
      </c>
      <c r="B296" s="158" t="s">
        <v>458</v>
      </c>
      <c r="C296" s="158" t="s">
        <v>224</v>
      </c>
      <c r="D296" s="158" t="s">
        <v>161</v>
      </c>
      <c r="E296" s="158" t="s">
        <v>222</v>
      </c>
      <c r="F296" s="158" t="s">
        <v>220</v>
      </c>
      <c r="G296" s="158" t="s">
        <v>221</v>
      </c>
      <c r="H296" s="161">
        <v>177576</v>
      </c>
      <c r="I296" s="65">
        <v>177576</v>
      </c>
      <c r="J296" s="65">
        <v>44394</v>
      </c>
      <c r="K296" s="158"/>
      <c r="L296" s="65">
        <v>133182</v>
      </c>
      <c r="M296" s="158"/>
      <c r="N296" s="65"/>
      <c r="O296" s="65"/>
      <c r="P296" s="158"/>
      <c r="Q296" s="65"/>
      <c r="R296" s="65"/>
      <c r="S296" s="65"/>
      <c r="T296" s="65"/>
      <c r="U296" s="65"/>
      <c r="V296" s="65"/>
      <c r="W296" s="65"/>
    </row>
    <row r="297" ht="20.25" hidden="1" customHeight="1" spans="1:23">
      <c r="A297" s="158" t="str">
        <f t="shared" si="10"/>
        <v>       玉溪市第二幼儿园</v>
      </c>
      <c r="B297" s="158" t="s">
        <v>459</v>
      </c>
      <c r="C297" s="158" t="s">
        <v>229</v>
      </c>
      <c r="D297" s="158" t="s">
        <v>113</v>
      </c>
      <c r="E297" s="158" t="s">
        <v>446</v>
      </c>
      <c r="F297" s="158" t="s">
        <v>230</v>
      </c>
      <c r="G297" s="158" t="s">
        <v>231</v>
      </c>
      <c r="H297" s="161">
        <v>95255.14</v>
      </c>
      <c r="I297" s="65">
        <v>95255.14</v>
      </c>
      <c r="J297" s="65">
        <v>23813.79</v>
      </c>
      <c r="K297" s="158"/>
      <c r="L297" s="65">
        <v>71441.35</v>
      </c>
      <c r="M297" s="158"/>
      <c r="N297" s="65"/>
      <c r="O297" s="65"/>
      <c r="P297" s="158"/>
      <c r="Q297" s="65"/>
      <c r="R297" s="65"/>
      <c r="S297" s="65"/>
      <c r="T297" s="65"/>
      <c r="U297" s="65"/>
      <c r="V297" s="65"/>
      <c r="W297" s="65"/>
    </row>
    <row r="298" ht="20.25" hidden="1" customHeight="1" spans="1:23">
      <c r="A298" s="158" t="str">
        <f t="shared" si="10"/>
        <v>       玉溪市第二幼儿园</v>
      </c>
      <c r="B298" s="158" t="s">
        <v>459</v>
      </c>
      <c r="C298" s="158" t="s">
        <v>229</v>
      </c>
      <c r="D298" s="158" t="s">
        <v>139</v>
      </c>
      <c r="E298" s="158" t="s">
        <v>232</v>
      </c>
      <c r="F298" s="158" t="s">
        <v>233</v>
      </c>
      <c r="G298" s="158" t="s">
        <v>234</v>
      </c>
      <c r="H298" s="161">
        <v>2103530.88</v>
      </c>
      <c r="I298" s="65">
        <v>2103530.88</v>
      </c>
      <c r="J298" s="65">
        <v>525882.72</v>
      </c>
      <c r="K298" s="158"/>
      <c r="L298" s="65">
        <v>1577648.16</v>
      </c>
      <c r="M298" s="158"/>
      <c r="N298" s="65"/>
      <c r="O298" s="65"/>
      <c r="P298" s="158"/>
      <c r="Q298" s="65"/>
      <c r="R298" s="65"/>
      <c r="S298" s="65"/>
      <c r="T298" s="65"/>
      <c r="U298" s="65"/>
      <c r="V298" s="65"/>
      <c r="W298" s="65"/>
    </row>
    <row r="299" ht="20.25" hidden="1" customHeight="1" spans="1:23">
      <c r="A299" s="158" t="str">
        <f t="shared" si="10"/>
        <v>       玉溪市第二幼儿园</v>
      </c>
      <c r="B299" s="158" t="s">
        <v>459</v>
      </c>
      <c r="C299" s="158" t="s">
        <v>229</v>
      </c>
      <c r="D299" s="158" t="s">
        <v>149</v>
      </c>
      <c r="E299" s="158" t="s">
        <v>240</v>
      </c>
      <c r="F299" s="158" t="s">
        <v>236</v>
      </c>
      <c r="G299" s="158" t="s">
        <v>237</v>
      </c>
      <c r="H299" s="161">
        <v>1091206.64</v>
      </c>
      <c r="I299" s="65">
        <v>1091206.64</v>
      </c>
      <c r="J299" s="65">
        <v>272801.66</v>
      </c>
      <c r="K299" s="158"/>
      <c r="L299" s="65">
        <v>818404.98</v>
      </c>
      <c r="M299" s="158"/>
      <c r="N299" s="65"/>
      <c r="O299" s="65"/>
      <c r="P299" s="158"/>
      <c r="Q299" s="65"/>
      <c r="R299" s="65"/>
      <c r="S299" s="65"/>
      <c r="T299" s="65"/>
      <c r="U299" s="65"/>
      <c r="V299" s="65"/>
      <c r="W299" s="65"/>
    </row>
    <row r="300" ht="20.25" hidden="1" customHeight="1" spans="1:23">
      <c r="A300" s="158" t="str">
        <f t="shared" si="10"/>
        <v>       玉溪市第二幼儿园</v>
      </c>
      <c r="B300" s="158" t="s">
        <v>459</v>
      </c>
      <c r="C300" s="158" t="s">
        <v>229</v>
      </c>
      <c r="D300" s="158" t="s">
        <v>150</v>
      </c>
      <c r="E300" s="158" t="s">
        <v>241</v>
      </c>
      <c r="F300" s="158" t="s">
        <v>242</v>
      </c>
      <c r="G300" s="158" t="s">
        <v>243</v>
      </c>
      <c r="H300" s="161">
        <v>837353.4</v>
      </c>
      <c r="I300" s="65">
        <v>837353.4</v>
      </c>
      <c r="J300" s="65">
        <v>209338.35</v>
      </c>
      <c r="K300" s="158"/>
      <c r="L300" s="65">
        <v>628015.05</v>
      </c>
      <c r="M300" s="158"/>
      <c r="N300" s="65"/>
      <c r="O300" s="65"/>
      <c r="P300" s="158"/>
      <c r="Q300" s="65"/>
      <c r="R300" s="65"/>
      <c r="S300" s="65"/>
      <c r="T300" s="65"/>
      <c r="U300" s="65"/>
      <c r="V300" s="65"/>
      <c r="W300" s="65"/>
    </row>
    <row r="301" ht="20.25" hidden="1" customHeight="1" spans="1:23">
      <c r="A301" s="158" t="str">
        <f t="shared" si="10"/>
        <v>       玉溪市第二幼儿园</v>
      </c>
      <c r="B301" s="158" t="s">
        <v>459</v>
      </c>
      <c r="C301" s="158" t="s">
        <v>229</v>
      </c>
      <c r="D301" s="158" t="s">
        <v>151</v>
      </c>
      <c r="E301" s="158" t="s">
        <v>244</v>
      </c>
      <c r="F301" s="158" t="s">
        <v>230</v>
      </c>
      <c r="G301" s="158" t="s">
        <v>231</v>
      </c>
      <c r="H301" s="161">
        <v>114430.98</v>
      </c>
      <c r="I301" s="65">
        <v>114430.98</v>
      </c>
      <c r="J301" s="65">
        <v>74003.75</v>
      </c>
      <c r="K301" s="158"/>
      <c r="L301" s="65">
        <v>40427.23</v>
      </c>
      <c r="M301" s="158"/>
      <c r="N301" s="65"/>
      <c r="O301" s="65"/>
      <c r="P301" s="158"/>
      <c r="Q301" s="65"/>
      <c r="R301" s="65"/>
      <c r="S301" s="65"/>
      <c r="T301" s="65"/>
      <c r="U301" s="65"/>
      <c r="V301" s="65"/>
      <c r="W301" s="65"/>
    </row>
    <row r="302" ht="20.25" hidden="1" customHeight="1" spans="1:23">
      <c r="A302" s="158" t="str">
        <f t="shared" si="10"/>
        <v>       玉溪市第二幼儿园</v>
      </c>
      <c r="B302" s="158" t="s">
        <v>460</v>
      </c>
      <c r="C302" s="158" t="s">
        <v>246</v>
      </c>
      <c r="D302" s="158" t="s">
        <v>160</v>
      </c>
      <c r="E302" s="158" t="s">
        <v>246</v>
      </c>
      <c r="F302" s="158" t="s">
        <v>247</v>
      </c>
      <c r="G302" s="158" t="s">
        <v>246</v>
      </c>
      <c r="H302" s="161">
        <v>1705392</v>
      </c>
      <c r="I302" s="65">
        <v>1705392</v>
      </c>
      <c r="J302" s="65">
        <v>426348</v>
      </c>
      <c r="K302" s="158"/>
      <c r="L302" s="65">
        <v>1279044</v>
      </c>
      <c r="M302" s="158"/>
      <c r="N302" s="65"/>
      <c r="O302" s="65"/>
      <c r="P302" s="158"/>
      <c r="Q302" s="65"/>
      <c r="R302" s="65"/>
      <c r="S302" s="65"/>
      <c r="T302" s="65"/>
      <c r="U302" s="65"/>
      <c r="V302" s="65"/>
      <c r="W302" s="65"/>
    </row>
    <row r="303" ht="20.25" hidden="1" customHeight="1" spans="1:23">
      <c r="A303" s="158" t="str">
        <f t="shared" si="10"/>
        <v>       玉溪市第二幼儿园</v>
      </c>
      <c r="B303" s="158" t="s">
        <v>461</v>
      </c>
      <c r="C303" s="158" t="s">
        <v>249</v>
      </c>
      <c r="D303" s="158" t="s">
        <v>138</v>
      </c>
      <c r="E303" s="158" t="s">
        <v>255</v>
      </c>
      <c r="F303" s="158" t="s">
        <v>253</v>
      </c>
      <c r="G303" s="158" t="s">
        <v>254</v>
      </c>
      <c r="H303" s="161">
        <v>1320000</v>
      </c>
      <c r="I303" s="65">
        <v>1320000</v>
      </c>
      <c r="J303" s="65">
        <v>264000</v>
      </c>
      <c r="K303" s="158"/>
      <c r="L303" s="65">
        <v>1056000</v>
      </c>
      <c r="M303" s="158"/>
      <c r="N303" s="65"/>
      <c r="O303" s="65"/>
      <c r="P303" s="158"/>
      <c r="Q303" s="65"/>
      <c r="R303" s="65"/>
      <c r="S303" s="65"/>
      <c r="T303" s="65"/>
      <c r="U303" s="65"/>
      <c r="V303" s="65"/>
      <c r="W303" s="65"/>
    </row>
    <row r="304" ht="20.25" hidden="1" customHeight="1" spans="1:23">
      <c r="A304" s="158" t="str">
        <f t="shared" si="10"/>
        <v>       玉溪市第二幼儿园</v>
      </c>
      <c r="B304" s="158" t="s">
        <v>462</v>
      </c>
      <c r="C304" s="158" t="s">
        <v>272</v>
      </c>
      <c r="D304" s="158" t="s">
        <v>113</v>
      </c>
      <c r="E304" s="158" t="s">
        <v>446</v>
      </c>
      <c r="F304" s="158" t="s">
        <v>273</v>
      </c>
      <c r="G304" s="158" t="s">
        <v>274</v>
      </c>
      <c r="H304" s="161">
        <v>23901</v>
      </c>
      <c r="I304" s="65">
        <v>23901</v>
      </c>
      <c r="J304" s="65"/>
      <c r="K304" s="158"/>
      <c r="L304" s="65">
        <v>23901</v>
      </c>
      <c r="M304" s="158"/>
      <c r="N304" s="65"/>
      <c r="O304" s="65"/>
      <c r="P304" s="158"/>
      <c r="Q304" s="65"/>
      <c r="R304" s="65"/>
      <c r="S304" s="65"/>
      <c r="T304" s="65"/>
      <c r="U304" s="65"/>
      <c r="V304" s="65"/>
      <c r="W304" s="65"/>
    </row>
    <row r="305" ht="20.25" hidden="1" customHeight="1" spans="1:23">
      <c r="A305" s="158" t="str">
        <f t="shared" si="10"/>
        <v>       玉溪市第二幼儿园</v>
      </c>
      <c r="B305" s="158" t="s">
        <v>462</v>
      </c>
      <c r="C305" s="158" t="s">
        <v>272</v>
      </c>
      <c r="D305" s="158" t="s">
        <v>113</v>
      </c>
      <c r="E305" s="158" t="s">
        <v>446</v>
      </c>
      <c r="F305" s="158" t="s">
        <v>285</v>
      </c>
      <c r="G305" s="158" t="s">
        <v>286</v>
      </c>
      <c r="H305" s="161">
        <v>15000</v>
      </c>
      <c r="I305" s="65">
        <v>15000</v>
      </c>
      <c r="J305" s="65"/>
      <c r="K305" s="158"/>
      <c r="L305" s="65">
        <v>15000</v>
      </c>
      <c r="M305" s="158"/>
      <c r="N305" s="65"/>
      <c r="O305" s="65"/>
      <c r="P305" s="158"/>
      <c r="Q305" s="65"/>
      <c r="R305" s="65"/>
      <c r="S305" s="65"/>
      <c r="T305" s="65"/>
      <c r="U305" s="65"/>
      <c r="V305" s="65"/>
      <c r="W305" s="65"/>
    </row>
    <row r="306" ht="20.25" hidden="1" customHeight="1" spans="1:23">
      <c r="A306" s="158" t="str">
        <f t="shared" si="10"/>
        <v>       玉溪市第二幼儿园</v>
      </c>
      <c r="B306" s="158" t="s">
        <v>462</v>
      </c>
      <c r="C306" s="158" t="s">
        <v>272</v>
      </c>
      <c r="D306" s="158" t="s">
        <v>113</v>
      </c>
      <c r="E306" s="158" t="s">
        <v>446</v>
      </c>
      <c r="F306" s="158" t="s">
        <v>287</v>
      </c>
      <c r="G306" s="158" t="s">
        <v>288</v>
      </c>
      <c r="H306" s="161">
        <v>30000</v>
      </c>
      <c r="I306" s="65">
        <v>30000</v>
      </c>
      <c r="J306" s="65"/>
      <c r="K306" s="158"/>
      <c r="L306" s="65">
        <v>30000</v>
      </c>
      <c r="M306" s="158"/>
      <c r="N306" s="65"/>
      <c r="O306" s="65"/>
      <c r="P306" s="158"/>
      <c r="Q306" s="65"/>
      <c r="R306" s="65"/>
      <c r="S306" s="65"/>
      <c r="T306" s="65"/>
      <c r="U306" s="65"/>
      <c r="V306" s="65"/>
      <c r="W306" s="65"/>
    </row>
    <row r="307" ht="20.25" hidden="1" customHeight="1" spans="1:23">
      <c r="A307" s="158" t="str">
        <f t="shared" si="10"/>
        <v>       玉溪市第二幼儿园</v>
      </c>
      <c r="B307" s="158" t="s">
        <v>462</v>
      </c>
      <c r="C307" s="158" t="s">
        <v>272</v>
      </c>
      <c r="D307" s="158" t="s">
        <v>113</v>
      </c>
      <c r="E307" s="158" t="s">
        <v>446</v>
      </c>
      <c r="F307" s="158" t="s">
        <v>283</v>
      </c>
      <c r="G307" s="158" t="s">
        <v>284</v>
      </c>
      <c r="H307" s="161">
        <v>194769</v>
      </c>
      <c r="I307" s="65">
        <v>194769</v>
      </c>
      <c r="J307" s="65"/>
      <c r="K307" s="158"/>
      <c r="L307" s="65">
        <v>194769</v>
      </c>
      <c r="M307" s="158"/>
      <c r="N307" s="65"/>
      <c r="O307" s="65"/>
      <c r="P307" s="158"/>
      <c r="Q307" s="65"/>
      <c r="R307" s="65"/>
      <c r="S307" s="65"/>
      <c r="T307" s="65"/>
      <c r="U307" s="65"/>
      <c r="V307" s="65"/>
      <c r="W307" s="65"/>
    </row>
    <row r="308" ht="20.25" hidden="1" customHeight="1" spans="1:23">
      <c r="A308" s="158" t="str">
        <f t="shared" si="10"/>
        <v>       玉溪市第二幼儿园</v>
      </c>
      <c r="B308" s="158" t="s">
        <v>462</v>
      </c>
      <c r="C308" s="158" t="s">
        <v>272</v>
      </c>
      <c r="D308" s="158" t="s">
        <v>113</v>
      </c>
      <c r="E308" s="158" t="s">
        <v>446</v>
      </c>
      <c r="F308" s="158" t="s">
        <v>291</v>
      </c>
      <c r="G308" s="158" t="s">
        <v>292</v>
      </c>
      <c r="H308" s="161">
        <v>10000</v>
      </c>
      <c r="I308" s="65">
        <v>10000</v>
      </c>
      <c r="J308" s="65"/>
      <c r="K308" s="158"/>
      <c r="L308" s="65">
        <v>10000</v>
      </c>
      <c r="M308" s="158"/>
      <c r="N308" s="65"/>
      <c r="O308" s="65"/>
      <c r="P308" s="158"/>
      <c r="Q308" s="65"/>
      <c r="R308" s="65"/>
      <c r="S308" s="65"/>
      <c r="T308" s="65"/>
      <c r="U308" s="65"/>
      <c r="V308" s="65"/>
      <c r="W308" s="65"/>
    </row>
    <row r="309" ht="20.25" hidden="1" customHeight="1" spans="1:23">
      <c r="A309" s="158" t="str">
        <f t="shared" si="10"/>
        <v>       玉溪市第二幼儿园</v>
      </c>
      <c r="B309" s="158" t="s">
        <v>463</v>
      </c>
      <c r="C309" s="158" t="s">
        <v>261</v>
      </c>
      <c r="D309" s="158" t="s">
        <v>113</v>
      </c>
      <c r="E309" s="158" t="s">
        <v>446</v>
      </c>
      <c r="F309" s="158" t="s">
        <v>262</v>
      </c>
      <c r="G309" s="158" t="s">
        <v>263</v>
      </c>
      <c r="H309" s="161">
        <v>30000</v>
      </c>
      <c r="I309" s="65">
        <v>30000</v>
      </c>
      <c r="J309" s="65"/>
      <c r="K309" s="158"/>
      <c r="L309" s="65">
        <v>30000</v>
      </c>
      <c r="M309" s="158"/>
      <c r="N309" s="65"/>
      <c r="O309" s="65"/>
      <c r="P309" s="158"/>
      <c r="Q309" s="65"/>
      <c r="R309" s="65"/>
      <c r="S309" s="65"/>
      <c r="T309" s="65"/>
      <c r="U309" s="65"/>
      <c r="V309" s="65"/>
      <c r="W309" s="65"/>
    </row>
    <row r="310" ht="20.25" hidden="1" customHeight="1" spans="1:23">
      <c r="A310" s="158" t="str">
        <f t="shared" si="10"/>
        <v>       玉溪市第二幼儿园</v>
      </c>
      <c r="B310" s="158" t="s">
        <v>464</v>
      </c>
      <c r="C310" s="158" t="s">
        <v>269</v>
      </c>
      <c r="D310" s="158" t="s">
        <v>113</v>
      </c>
      <c r="E310" s="158" t="s">
        <v>446</v>
      </c>
      <c r="F310" s="158" t="s">
        <v>270</v>
      </c>
      <c r="G310" s="158" t="s">
        <v>269</v>
      </c>
      <c r="H310" s="161">
        <v>236530</v>
      </c>
      <c r="I310" s="65">
        <v>236530</v>
      </c>
      <c r="J310" s="65"/>
      <c r="K310" s="158"/>
      <c r="L310" s="65">
        <v>236530</v>
      </c>
      <c r="M310" s="158"/>
      <c r="N310" s="65"/>
      <c r="O310" s="65"/>
      <c r="P310" s="158"/>
      <c r="Q310" s="65"/>
      <c r="R310" s="65"/>
      <c r="S310" s="65"/>
      <c r="T310" s="65"/>
      <c r="U310" s="65"/>
      <c r="V310" s="65"/>
      <c r="W310" s="65"/>
    </row>
    <row r="311" ht="20.25" hidden="1" customHeight="1" spans="1:23">
      <c r="A311" s="158" t="str">
        <f t="shared" si="10"/>
        <v>       玉溪市第二幼儿园</v>
      </c>
      <c r="B311" s="158" t="s">
        <v>465</v>
      </c>
      <c r="C311" s="158" t="s">
        <v>192</v>
      </c>
      <c r="D311" s="158" t="s">
        <v>113</v>
      </c>
      <c r="E311" s="158" t="s">
        <v>446</v>
      </c>
      <c r="F311" s="158" t="s">
        <v>294</v>
      </c>
      <c r="G311" s="158" t="s">
        <v>192</v>
      </c>
      <c r="H311" s="161">
        <v>10000</v>
      </c>
      <c r="I311" s="65">
        <v>10000</v>
      </c>
      <c r="J311" s="65"/>
      <c r="K311" s="158"/>
      <c r="L311" s="65">
        <v>10000</v>
      </c>
      <c r="M311" s="158"/>
      <c r="N311" s="65"/>
      <c r="O311" s="65"/>
      <c r="P311" s="158"/>
      <c r="Q311" s="65"/>
      <c r="R311" s="65"/>
      <c r="S311" s="65"/>
      <c r="T311" s="65"/>
      <c r="U311" s="65"/>
      <c r="V311" s="65"/>
      <c r="W311" s="65"/>
    </row>
    <row r="312" ht="20.25" hidden="1" customHeight="1" spans="1:23">
      <c r="A312" s="158" t="str">
        <f t="shared" si="10"/>
        <v>       玉溪市第二幼儿园</v>
      </c>
      <c r="B312" s="158" t="s">
        <v>466</v>
      </c>
      <c r="C312" s="158" t="s">
        <v>467</v>
      </c>
      <c r="D312" s="158" t="s">
        <v>113</v>
      </c>
      <c r="E312" s="158" t="s">
        <v>446</v>
      </c>
      <c r="F312" s="158" t="s">
        <v>297</v>
      </c>
      <c r="G312" s="158" t="s">
        <v>257</v>
      </c>
      <c r="H312" s="161">
        <v>67200</v>
      </c>
      <c r="I312" s="65">
        <v>67200</v>
      </c>
      <c r="J312" s="65"/>
      <c r="K312" s="158"/>
      <c r="L312" s="65">
        <v>67200</v>
      </c>
      <c r="M312" s="158"/>
      <c r="N312" s="65"/>
      <c r="O312" s="65"/>
      <c r="P312" s="158"/>
      <c r="Q312" s="65"/>
      <c r="R312" s="65"/>
      <c r="S312" s="65"/>
      <c r="T312" s="65"/>
      <c r="U312" s="65"/>
      <c r="V312" s="65"/>
      <c r="W312" s="65"/>
    </row>
    <row r="313" ht="20.25" hidden="1" customHeight="1" spans="1:23">
      <c r="A313" s="158" t="str">
        <f t="shared" si="10"/>
        <v>       玉溪市第二幼儿园</v>
      </c>
      <c r="B313" s="158" t="s">
        <v>468</v>
      </c>
      <c r="C313" s="158" t="s">
        <v>469</v>
      </c>
      <c r="D313" s="158" t="s">
        <v>113</v>
      </c>
      <c r="E313" s="158" t="s">
        <v>446</v>
      </c>
      <c r="F313" s="158" t="s">
        <v>226</v>
      </c>
      <c r="G313" s="158" t="s">
        <v>227</v>
      </c>
      <c r="H313" s="161">
        <v>5236400</v>
      </c>
      <c r="I313" s="65">
        <v>5236400</v>
      </c>
      <c r="J313" s="65">
        <v>1309100</v>
      </c>
      <c r="K313" s="158"/>
      <c r="L313" s="65">
        <v>3927300</v>
      </c>
      <c r="M313" s="158"/>
      <c r="N313" s="65"/>
      <c r="O313" s="65"/>
      <c r="P313" s="158"/>
      <c r="Q313" s="65"/>
      <c r="R313" s="65"/>
      <c r="S313" s="65"/>
      <c r="T313" s="65"/>
      <c r="U313" s="65"/>
      <c r="V313" s="65"/>
      <c r="W313" s="65"/>
    </row>
    <row r="314" ht="20.25" hidden="1" customHeight="1" spans="1:23">
      <c r="A314" s="158" t="str">
        <f t="shared" si="10"/>
        <v>       玉溪市第二幼儿园</v>
      </c>
      <c r="B314" s="158" t="s">
        <v>470</v>
      </c>
      <c r="C314" s="158" t="s">
        <v>471</v>
      </c>
      <c r="D314" s="158" t="s">
        <v>113</v>
      </c>
      <c r="E314" s="158" t="s">
        <v>446</v>
      </c>
      <c r="F314" s="158" t="s">
        <v>226</v>
      </c>
      <c r="G314" s="158" t="s">
        <v>227</v>
      </c>
      <c r="H314" s="161">
        <v>2650000</v>
      </c>
      <c r="I314" s="65">
        <v>2650000</v>
      </c>
      <c r="J314" s="65"/>
      <c r="K314" s="158"/>
      <c r="L314" s="65">
        <v>2650000</v>
      </c>
      <c r="M314" s="158"/>
      <c r="N314" s="65"/>
      <c r="O314" s="65"/>
      <c r="P314" s="158"/>
      <c r="Q314" s="65"/>
      <c r="R314" s="65"/>
      <c r="S314" s="65"/>
      <c r="T314" s="65"/>
      <c r="U314" s="65"/>
      <c r="V314" s="65"/>
      <c r="W314" s="65"/>
    </row>
    <row r="315" ht="20.25" hidden="1" customHeight="1" spans="1:23">
      <c r="A315" s="158" t="str">
        <f t="shared" si="10"/>
        <v>       玉溪市第二幼儿园</v>
      </c>
      <c r="B315" s="158" t="s">
        <v>472</v>
      </c>
      <c r="C315" s="158" t="s">
        <v>473</v>
      </c>
      <c r="D315" s="158" t="s">
        <v>140</v>
      </c>
      <c r="E315" s="158" t="s">
        <v>345</v>
      </c>
      <c r="F315" s="158" t="s">
        <v>346</v>
      </c>
      <c r="G315" s="158" t="s">
        <v>347</v>
      </c>
      <c r="H315" s="161">
        <v>400000</v>
      </c>
      <c r="I315" s="65">
        <v>400000</v>
      </c>
      <c r="J315" s="65"/>
      <c r="K315" s="158"/>
      <c r="L315" s="65">
        <v>400000</v>
      </c>
      <c r="M315" s="158"/>
      <c r="N315" s="65"/>
      <c r="O315" s="65"/>
      <c r="P315" s="158"/>
      <c r="Q315" s="65"/>
      <c r="R315" s="65"/>
      <c r="S315" s="65"/>
      <c r="T315" s="65"/>
      <c r="U315" s="65"/>
      <c r="V315" s="65"/>
      <c r="W315" s="65"/>
    </row>
    <row r="316" ht="20.25" hidden="1" customHeight="1" spans="1:23">
      <c r="A316" s="162" t="s">
        <v>87</v>
      </c>
      <c r="B316" s="158"/>
      <c r="C316" s="158"/>
      <c r="D316" s="158"/>
      <c r="E316" s="158"/>
      <c r="F316" s="158"/>
      <c r="G316" s="158"/>
      <c r="H316" s="161">
        <v>9904279.04</v>
      </c>
      <c r="I316" s="65">
        <v>9904279.04</v>
      </c>
      <c r="J316" s="65">
        <v>1991773.08</v>
      </c>
      <c r="K316" s="158"/>
      <c r="L316" s="65">
        <v>7912505.96</v>
      </c>
      <c r="M316" s="158"/>
      <c r="N316" s="65"/>
      <c r="O316" s="65"/>
      <c r="P316" s="158"/>
      <c r="Q316" s="65"/>
      <c r="R316" s="65"/>
      <c r="S316" s="65"/>
      <c r="T316" s="65"/>
      <c r="U316" s="65"/>
      <c r="V316" s="65"/>
      <c r="W316" s="65"/>
    </row>
    <row r="317" ht="20.25" hidden="1" customHeight="1" spans="1:23">
      <c r="A317" s="158" t="str">
        <f t="shared" ref="A317:A339" si="11">"       "&amp;"玉溪市教育科学研究所"</f>
        <v>       玉溪市教育科学研究所</v>
      </c>
      <c r="B317" s="158" t="s">
        <v>474</v>
      </c>
      <c r="C317" s="158" t="s">
        <v>224</v>
      </c>
      <c r="D317" s="158" t="s">
        <v>111</v>
      </c>
      <c r="E317" s="158" t="s">
        <v>225</v>
      </c>
      <c r="F317" s="158" t="s">
        <v>218</v>
      </c>
      <c r="G317" s="158" t="s">
        <v>219</v>
      </c>
      <c r="H317" s="161">
        <v>2375760</v>
      </c>
      <c r="I317" s="65">
        <v>2375760</v>
      </c>
      <c r="J317" s="65">
        <v>593940</v>
      </c>
      <c r="K317" s="158"/>
      <c r="L317" s="65">
        <v>1781820</v>
      </c>
      <c r="M317" s="158"/>
      <c r="N317" s="65"/>
      <c r="O317" s="65"/>
      <c r="P317" s="158"/>
      <c r="Q317" s="65"/>
      <c r="R317" s="65"/>
      <c r="S317" s="65"/>
      <c r="T317" s="65"/>
      <c r="U317" s="65"/>
      <c r="V317" s="65"/>
      <c r="W317" s="65"/>
    </row>
    <row r="318" ht="20.25" hidden="1" customHeight="1" spans="1:23">
      <c r="A318" s="158" t="str">
        <f t="shared" si="11"/>
        <v>       玉溪市教育科学研究所</v>
      </c>
      <c r="B318" s="158" t="s">
        <v>474</v>
      </c>
      <c r="C318" s="158" t="s">
        <v>224</v>
      </c>
      <c r="D318" s="158" t="s">
        <v>111</v>
      </c>
      <c r="E318" s="158" t="s">
        <v>225</v>
      </c>
      <c r="F318" s="158" t="s">
        <v>220</v>
      </c>
      <c r="G318" s="158" t="s">
        <v>221</v>
      </c>
      <c r="H318" s="161">
        <v>252</v>
      </c>
      <c r="I318" s="65">
        <v>252</v>
      </c>
      <c r="J318" s="65">
        <v>63</v>
      </c>
      <c r="K318" s="158"/>
      <c r="L318" s="65">
        <v>189</v>
      </c>
      <c r="M318" s="158"/>
      <c r="N318" s="65"/>
      <c r="O318" s="65"/>
      <c r="P318" s="158"/>
      <c r="Q318" s="65"/>
      <c r="R318" s="65"/>
      <c r="S318" s="65"/>
      <c r="T318" s="65"/>
      <c r="U318" s="65"/>
      <c r="V318" s="65"/>
      <c r="W318" s="65"/>
    </row>
    <row r="319" ht="20.25" hidden="1" customHeight="1" spans="1:23">
      <c r="A319" s="158" t="str">
        <f t="shared" si="11"/>
        <v>       玉溪市教育科学研究所</v>
      </c>
      <c r="B319" s="158" t="s">
        <v>474</v>
      </c>
      <c r="C319" s="158" t="s">
        <v>224</v>
      </c>
      <c r="D319" s="158" t="s">
        <v>111</v>
      </c>
      <c r="E319" s="158" t="s">
        <v>225</v>
      </c>
      <c r="F319" s="158" t="s">
        <v>226</v>
      </c>
      <c r="G319" s="158" t="s">
        <v>227</v>
      </c>
      <c r="H319" s="161">
        <v>626100</v>
      </c>
      <c r="I319" s="65">
        <v>626100</v>
      </c>
      <c r="J319" s="65">
        <v>156525</v>
      </c>
      <c r="K319" s="158"/>
      <c r="L319" s="65">
        <v>469575</v>
      </c>
      <c r="M319" s="158"/>
      <c r="N319" s="65"/>
      <c r="O319" s="65"/>
      <c r="P319" s="158"/>
      <c r="Q319" s="65"/>
      <c r="R319" s="65"/>
      <c r="S319" s="65"/>
      <c r="T319" s="65"/>
      <c r="U319" s="65"/>
      <c r="V319" s="65"/>
      <c r="W319" s="65"/>
    </row>
    <row r="320" ht="20.25" hidden="1" customHeight="1" spans="1:23">
      <c r="A320" s="158" t="str">
        <f t="shared" si="11"/>
        <v>       玉溪市教育科学研究所</v>
      </c>
      <c r="B320" s="158" t="s">
        <v>474</v>
      </c>
      <c r="C320" s="158" t="s">
        <v>224</v>
      </c>
      <c r="D320" s="158" t="s">
        <v>161</v>
      </c>
      <c r="E320" s="158" t="s">
        <v>222</v>
      </c>
      <c r="F320" s="158" t="s">
        <v>220</v>
      </c>
      <c r="G320" s="158" t="s">
        <v>221</v>
      </c>
      <c r="H320" s="161">
        <v>86280</v>
      </c>
      <c r="I320" s="65">
        <v>86280</v>
      </c>
      <c r="J320" s="65">
        <v>21570</v>
      </c>
      <c r="K320" s="158"/>
      <c r="L320" s="65">
        <v>64710</v>
      </c>
      <c r="M320" s="158"/>
      <c r="N320" s="65"/>
      <c r="O320" s="65"/>
      <c r="P320" s="158"/>
      <c r="Q320" s="65"/>
      <c r="R320" s="65"/>
      <c r="S320" s="65"/>
      <c r="T320" s="65"/>
      <c r="U320" s="65"/>
      <c r="V320" s="65"/>
      <c r="W320" s="65"/>
    </row>
    <row r="321" ht="20.25" hidden="1" customHeight="1" spans="1:23">
      <c r="A321" s="158" t="str">
        <f t="shared" si="11"/>
        <v>       玉溪市教育科学研究所</v>
      </c>
      <c r="B321" s="158" t="s">
        <v>475</v>
      </c>
      <c r="C321" s="158" t="s">
        <v>229</v>
      </c>
      <c r="D321" s="158" t="s">
        <v>111</v>
      </c>
      <c r="E321" s="158" t="s">
        <v>225</v>
      </c>
      <c r="F321" s="158" t="s">
        <v>230</v>
      </c>
      <c r="G321" s="158" t="s">
        <v>231</v>
      </c>
      <c r="H321" s="161">
        <v>36360.69</v>
      </c>
      <c r="I321" s="65">
        <v>36360.69</v>
      </c>
      <c r="J321" s="65">
        <v>9090.17</v>
      </c>
      <c r="K321" s="158"/>
      <c r="L321" s="65">
        <v>27270.52</v>
      </c>
      <c r="M321" s="158"/>
      <c r="N321" s="65"/>
      <c r="O321" s="65"/>
      <c r="P321" s="158"/>
      <c r="Q321" s="65"/>
      <c r="R321" s="65"/>
      <c r="S321" s="65"/>
      <c r="T321" s="65"/>
      <c r="U321" s="65"/>
      <c r="V321" s="65"/>
      <c r="W321" s="65"/>
    </row>
    <row r="322" ht="20.25" hidden="1" customHeight="1" spans="1:23">
      <c r="A322" s="158" t="str">
        <f t="shared" si="11"/>
        <v>       玉溪市教育科学研究所</v>
      </c>
      <c r="B322" s="158" t="s">
        <v>475</v>
      </c>
      <c r="C322" s="158" t="s">
        <v>229</v>
      </c>
      <c r="D322" s="158" t="s">
        <v>139</v>
      </c>
      <c r="E322" s="158" t="s">
        <v>232</v>
      </c>
      <c r="F322" s="158" t="s">
        <v>233</v>
      </c>
      <c r="G322" s="158" t="s">
        <v>234</v>
      </c>
      <c r="H322" s="161">
        <v>799424.64</v>
      </c>
      <c r="I322" s="65">
        <v>799424.64</v>
      </c>
      <c r="J322" s="65">
        <v>199856.16</v>
      </c>
      <c r="K322" s="158"/>
      <c r="L322" s="65">
        <v>599568.48</v>
      </c>
      <c r="M322" s="158"/>
      <c r="N322" s="65"/>
      <c r="O322" s="65"/>
      <c r="P322" s="158"/>
      <c r="Q322" s="65"/>
      <c r="R322" s="65"/>
      <c r="S322" s="65"/>
      <c r="T322" s="65"/>
      <c r="U322" s="65"/>
      <c r="V322" s="65"/>
      <c r="W322" s="65"/>
    </row>
    <row r="323" ht="20.25" hidden="1" customHeight="1" spans="1:23">
      <c r="A323" s="158" t="str">
        <f t="shared" si="11"/>
        <v>       玉溪市教育科学研究所</v>
      </c>
      <c r="B323" s="158" t="s">
        <v>475</v>
      </c>
      <c r="C323" s="158" t="s">
        <v>229</v>
      </c>
      <c r="D323" s="158" t="s">
        <v>149</v>
      </c>
      <c r="E323" s="158" t="s">
        <v>240</v>
      </c>
      <c r="F323" s="158" t="s">
        <v>236</v>
      </c>
      <c r="G323" s="158" t="s">
        <v>237</v>
      </c>
      <c r="H323" s="161">
        <v>414701.53</v>
      </c>
      <c r="I323" s="65">
        <v>414701.53</v>
      </c>
      <c r="J323" s="65">
        <v>103675.38</v>
      </c>
      <c r="K323" s="158"/>
      <c r="L323" s="65">
        <v>311026.15</v>
      </c>
      <c r="M323" s="158"/>
      <c r="N323" s="65"/>
      <c r="O323" s="65"/>
      <c r="P323" s="158"/>
      <c r="Q323" s="65"/>
      <c r="R323" s="65"/>
      <c r="S323" s="65"/>
      <c r="T323" s="65"/>
      <c r="U323" s="65"/>
      <c r="V323" s="65"/>
      <c r="W323" s="65"/>
    </row>
    <row r="324" ht="20.25" hidden="1" customHeight="1" spans="1:23">
      <c r="A324" s="158" t="str">
        <f t="shared" si="11"/>
        <v>       玉溪市教育科学研究所</v>
      </c>
      <c r="B324" s="158" t="s">
        <v>475</v>
      </c>
      <c r="C324" s="158" t="s">
        <v>229</v>
      </c>
      <c r="D324" s="158" t="s">
        <v>150</v>
      </c>
      <c r="E324" s="158" t="s">
        <v>241</v>
      </c>
      <c r="F324" s="158" t="s">
        <v>242</v>
      </c>
      <c r="G324" s="158" t="s">
        <v>243</v>
      </c>
      <c r="H324" s="161">
        <v>365020.2</v>
      </c>
      <c r="I324" s="65">
        <v>365020.2</v>
      </c>
      <c r="J324" s="65">
        <v>91255.05</v>
      </c>
      <c r="K324" s="158"/>
      <c r="L324" s="65">
        <v>273765.15</v>
      </c>
      <c r="M324" s="158"/>
      <c r="N324" s="65"/>
      <c r="O324" s="65"/>
      <c r="P324" s="158"/>
      <c r="Q324" s="65"/>
      <c r="R324" s="65"/>
      <c r="S324" s="65"/>
      <c r="T324" s="65"/>
      <c r="U324" s="65"/>
      <c r="V324" s="65"/>
      <c r="W324" s="65"/>
    </row>
    <row r="325" ht="20.25" hidden="1" customHeight="1" spans="1:23">
      <c r="A325" s="158" t="str">
        <f t="shared" si="11"/>
        <v>       玉溪市教育科学研究所</v>
      </c>
      <c r="B325" s="158" t="s">
        <v>475</v>
      </c>
      <c r="C325" s="158" t="s">
        <v>229</v>
      </c>
      <c r="D325" s="158" t="s">
        <v>151</v>
      </c>
      <c r="E325" s="158" t="s">
        <v>244</v>
      </c>
      <c r="F325" s="158" t="s">
        <v>230</v>
      </c>
      <c r="G325" s="158" t="s">
        <v>231</v>
      </c>
      <c r="H325" s="161">
        <v>46869.26</v>
      </c>
      <c r="I325" s="65">
        <v>46869.26</v>
      </c>
      <c r="J325" s="65">
        <v>31505.32</v>
      </c>
      <c r="K325" s="158"/>
      <c r="L325" s="65">
        <v>15363.94</v>
      </c>
      <c r="M325" s="158"/>
      <c r="N325" s="65"/>
      <c r="O325" s="65"/>
      <c r="P325" s="158"/>
      <c r="Q325" s="65"/>
      <c r="R325" s="65"/>
      <c r="S325" s="65"/>
      <c r="T325" s="65"/>
      <c r="U325" s="65"/>
      <c r="V325" s="65"/>
      <c r="W325" s="65"/>
    </row>
    <row r="326" ht="20.25" hidden="1" customHeight="1" spans="1:23">
      <c r="A326" s="158" t="str">
        <f t="shared" si="11"/>
        <v>       玉溪市教育科学研究所</v>
      </c>
      <c r="B326" s="158" t="s">
        <v>476</v>
      </c>
      <c r="C326" s="158" t="s">
        <v>246</v>
      </c>
      <c r="D326" s="158" t="s">
        <v>160</v>
      </c>
      <c r="E326" s="158" t="s">
        <v>246</v>
      </c>
      <c r="F326" s="158" t="s">
        <v>247</v>
      </c>
      <c r="G326" s="158" t="s">
        <v>246</v>
      </c>
      <c r="H326" s="161">
        <v>634932</v>
      </c>
      <c r="I326" s="65">
        <v>634932</v>
      </c>
      <c r="J326" s="65">
        <v>158733</v>
      </c>
      <c r="K326" s="158"/>
      <c r="L326" s="65">
        <v>476199</v>
      </c>
      <c r="M326" s="158"/>
      <c r="N326" s="65"/>
      <c r="O326" s="65"/>
      <c r="P326" s="158"/>
      <c r="Q326" s="65"/>
      <c r="R326" s="65"/>
      <c r="S326" s="65"/>
      <c r="T326" s="65"/>
      <c r="U326" s="65"/>
      <c r="V326" s="65"/>
      <c r="W326" s="65"/>
    </row>
    <row r="327" ht="20.25" hidden="1" customHeight="1" spans="1:23">
      <c r="A327" s="158" t="str">
        <f t="shared" si="11"/>
        <v>       玉溪市教育科学研究所</v>
      </c>
      <c r="B327" s="158" t="s">
        <v>477</v>
      </c>
      <c r="C327" s="158" t="s">
        <v>249</v>
      </c>
      <c r="D327" s="158" t="s">
        <v>138</v>
      </c>
      <c r="E327" s="158" t="s">
        <v>255</v>
      </c>
      <c r="F327" s="158" t="s">
        <v>253</v>
      </c>
      <c r="G327" s="158" t="s">
        <v>254</v>
      </c>
      <c r="H327" s="161">
        <v>844800</v>
      </c>
      <c r="I327" s="65">
        <v>844800</v>
      </c>
      <c r="J327" s="65">
        <v>168960</v>
      </c>
      <c r="K327" s="158"/>
      <c r="L327" s="65">
        <v>675840</v>
      </c>
      <c r="M327" s="158"/>
      <c r="N327" s="65"/>
      <c r="O327" s="65"/>
      <c r="P327" s="158"/>
      <c r="Q327" s="65"/>
      <c r="R327" s="65"/>
      <c r="S327" s="65"/>
      <c r="T327" s="65"/>
      <c r="U327" s="65"/>
      <c r="V327" s="65"/>
      <c r="W327" s="65"/>
    </row>
    <row r="328" ht="20.25" hidden="1" customHeight="1" spans="1:23">
      <c r="A328" s="158" t="str">
        <f t="shared" si="11"/>
        <v>       玉溪市教育科学研究所</v>
      </c>
      <c r="B328" s="158" t="s">
        <v>478</v>
      </c>
      <c r="C328" s="158" t="s">
        <v>261</v>
      </c>
      <c r="D328" s="158" t="s">
        <v>111</v>
      </c>
      <c r="E328" s="158" t="s">
        <v>225</v>
      </c>
      <c r="F328" s="158" t="s">
        <v>262</v>
      </c>
      <c r="G328" s="158" t="s">
        <v>263</v>
      </c>
      <c r="H328" s="161">
        <v>26000</v>
      </c>
      <c r="I328" s="65">
        <v>26000</v>
      </c>
      <c r="J328" s="65"/>
      <c r="K328" s="158"/>
      <c r="L328" s="65">
        <v>26000</v>
      </c>
      <c r="M328" s="158"/>
      <c r="N328" s="65"/>
      <c r="O328" s="65"/>
      <c r="P328" s="158"/>
      <c r="Q328" s="65"/>
      <c r="R328" s="65"/>
      <c r="S328" s="65"/>
      <c r="T328" s="65"/>
      <c r="U328" s="65"/>
      <c r="V328" s="65"/>
      <c r="W328" s="65"/>
    </row>
    <row r="329" ht="20.25" hidden="1" customHeight="1" spans="1:23">
      <c r="A329" s="158" t="str">
        <f t="shared" si="11"/>
        <v>       玉溪市教育科学研究所</v>
      </c>
      <c r="B329" s="158" t="s">
        <v>479</v>
      </c>
      <c r="C329" s="158" t="s">
        <v>269</v>
      </c>
      <c r="D329" s="158" t="s">
        <v>111</v>
      </c>
      <c r="E329" s="158" t="s">
        <v>225</v>
      </c>
      <c r="F329" s="158" t="s">
        <v>270</v>
      </c>
      <c r="G329" s="158" t="s">
        <v>269</v>
      </c>
      <c r="H329" s="161">
        <v>84378.72</v>
      </c>
      <c r="I329" s="65">
        <v>84378.72</v>
      </c>
      <c r="J329" s="65"/>
      <c r="K329" s="158"/>
      <c r="L329" s="65">
        <v>84378.72</v>
      </c>
      <c r="M329" s="158"/>
      <c r="N329" s="65"/>
      <c r="O329" s="65"/>
      <c r="P329" s="158"/>
      <c r="Q329" s="65"/>
      <c r="R329" s="65"/>
      <c r="S329" s="65"/>
      <c r="T329" s="65"/>
      <c r="U329" s="65"/>
      <c r="V329" s="65"/>
      <c r="W329" s="65"/>
    </row>
    <row r="330" ht="20.25" hidden="1" customHeight="1" spans="1:23">
      <c r="A330" s="158" t="str">
        <f t="shared" si="11"/>
        <v>       玉溪市教育科学研究所</v>
      </c>
      <c r="B330" s="158" t="s">
        <v>480</v>
      </c>
      <c r="C330" s="158" t="s">
        <v>272</v>
      </c>
      <c r="D330" s="158" t="s">
        <v>111</v>
      </c>
      <c r="E330" s="158" t="s">
        <v>225</v>
      </c>
      <c r="F330" s="158" t="s">
        <v>273</v>
      </c>
      <c r="G330" s="158" t="s">
        <v>274</v>
      </c>
      <c r="H330" s="161">
        <v>140100</v>
      </c>
      <c r="I330" s="65">
        <v>140100</v>
      </c>
      <c r="J330" s="65"/>
      <c r="K330" s="158"/>
      <c r="L330" s="65">
        <v>140100</v>
      </c>
      <c r="M330" s="158"/>
      <c r="N330" s="65"/>
      <c r="O330" s="65"/>
      <c r="P330" s="158"/>
      <c r="Q330" s="65"/>
      <c r="R330" s="65"/>
      <c r="S330" s="65"/>
      <c r="T330" s="65"/>
      <c r="U330" s="65"/>
      <c r="V330" s="65"/>
      <c r="W330" s="65"/>
    </row>
    <row r="331" ht="20.25" hidden="1" customHeight="1" spans="1:23">
      <c r="A331" s="158" t="str">
        <f t="shared" si="11"/>
        <v>       玉溪市教育科学研究所</v>
      </c>
      <c r="B331" s="158" t="s">
        <v>480</v>
      </c>
      <c r="C331" s="158" t="s">
        <v>272</v>
      </c>
      <c r="D331" s="158" t="s">
        <v>111</v>
      </c>
      <c r="E331" s="158" t="s">
        <v>225</v>
      </c>
      <c r="F331" s="158" t="s">
        <v>289</v>
      </c>
      <c r="G331" s="158" t="s">
        <v>290</v>
      </c>
      <c r="H331" s="161">
        <v>10000</v>
      </c>
      <c r="I331" s="65">
        <v>10000</v>
      </c>
      <c r="J331" s="65"/>
      <c r="K331" s="158"/>
      <c r="L331" s="65">
        <v>10000</v>
      </c>
      <c r="M331" s="158"/>
      <c r="N331" s="65"/>
      <c r="O331" s="65"/>
      <c r="P331" s="158"/>
      <c r="Q331" s="65"/>
      <c r="R331" s="65"/>
      <c r="S331" s="65"/>
      <c r="T331" s="65"/>
      <c r="U331" s="65"/>
      <c r="V331" s="65"/>
      <c r="W331" s="65"/>
    </row>
    <row r="332" ht="20.25" hidden="1" customHeight="1" spans="1:23">
      <c r="A332" s="158" t="str">
        <f t="shared" si="11"/>
        <v>       玉溪市教育科学研究所</v>
      </c>
      <c r="B332" s="158" t="s">
        <v>480</v>
      </c>
      <c r="C332" s="158" t="s">
        <v>272</v>
      </c>
      <c r="D332" s="158" t="s">
        <v>111</v>
      </c>
      <c r="E332" s="158" t="s">
        <v>225</v>
      </c>
      <c r="F332" s="158" t="s">
        <v>275</v>
      </c>
      <c r="G332" s="158" t="s">
        <v>276</v>
      </c>
      <c r="H332" s="161">
        <v>170000</v>
      </c>
      <c r="I332" s="65">
        <v>170000</v>
      </c>
      <c r="J332" s="65"/>
      <c r="K332" s="158"/>
      <c r="L332" s="65">
        <v>170000</v>
      </c>
      <c r="M332" s="158"/>
      <c r="N332" s="65"/>
      <c r="O332" s="65"/>
      <c r="P332" s="158"/>
      <c r="Q332" s="65"/>
      <c r="R332" s="65"/>
      <c r="S332" s="65"/>
      <c r="T332" s="65"/>
      <c r="U332" s="65"/>
      <c r="V332" s="65"/>
      <c r="W332" s="65"/>
    </row>
    <row r="333" ht="20.25" hidden="1" customHeight="1" spans="1:23">
      <c r="A333" s="158" t="str">
        <f t="shared" si="11"/>
        <v>       玉溪市教育科学研究所</v>
      </c>
      <c r="B333" s="158" t="s">
        <v>480</v>
      </c>
      <c r="C333" s="158" t="s">
        <v>272</v>
      </c>
      <c r="D333" s="158" t="s">
        <v>111</v>
      </c>
      <c r="E333" s="158" t="s">
        <v>225</v>
      </c>
      <c r="F333" s="158" t="s">
        <v>283</v>
      </c>
      <c r="G333" s="158" t="s">
        <v>284</v>
      </c>
      <c r="H333" s="161">
        <v>76000</v>
      </c>
      <c r="I333" s="65">
        <v>76000</v>
      </c>
      <c r="J333" s="65"/>
      <c r="K333" s="158"/>
      <c r="L333" s="65">
        <v>76000</v>
      </c>
      <c r="M333" s="158"/>
      <c r="N333" s="65"/>
      <c r="O333" s="65"/>
      <c r="P333" s="158"/>
      <c r="Q333" s="65"/>
      <c r="R333" s="65"/>
      <c r="S333" s="65"/>
      <c r="T333" s="65"/>
      <c r="U333" s="65"/>
      <c r="V333" s="65"/>
      <c r="W333" s="65"/>
    </row>
    <row r="334" ht="20.25" hidden="1" customHeight="1" spans="1:23">
      <c r="A334" s="158" t="str">
        <f t="shared" si="11"/>
        <v>       玉溪市教育科学研究所</v>
      </c>
      <c r="B334" s="158" t="s">
        <v>480</v>
      </c>
      <c r="C334" s="158" t="s">
        <v>272</v>
      </c>
      <c r="D334" s="158" t="s">
        <v>138</v>
      </c>
      <c r="E334" s="158" t="s">
        <v>255</v>
      </c>
      <c r="F334" s="158" t="s">
        <v>283</v>
      </c>
      <c r="G334" s="158" t="s">
        <v>284</v>
      </c>
      <c r="H334" s="161">
        <v>19200</v>
      </c>
      <c r="I334" s="65">
        <v>19200</v>
      </c>
      <c r="J334" s="65"/>
      <c r="K334" s="158"/>
      <c r="L334" s="65">
        <v>19200</v>
      </c>
      <c r="M334" s="158"/>
      <c r="N334" s="65"/>
      <c r="O334" s="65"/>
      <c r="P334" s="158"/>
      <c r="Q334" s="65"/>
      <c r="R334" s="65"/>
      <c r="S334" s="65"/>
      <c r="T334" s="65"/>
      <c r="U334" s="65"/>
      <c r="V334" s="65"/>
      <c r="W334" s="65"/>
    </row>
    <row r="335" ht="20.25" hidden="1" customHeight="1" spans="1:23">
      <c r="A335" s="158" t="str">
        <f t="shared" si="11"/>
        <v>       玉溪市教育科学研究所</v>
      </c>
      <c r="B335" s="158" t="s">
        <v>481</v>
      </c>
      <c r="C335" s="158" t="s">
        <v>192</v>
      </c>
      <c r="D335" s="158" t="s">
        <v>111</v>
      </c>
      <c r="E335" s="158" t="s">
        <v>225</v>
      </c>
      <c r="F335" s="158" t="s">
        <v>294</v>
      </c>
      <c r="G335" s="158" t="s">
        <v>192</v>
      </c>
      <c r="H335" s="161">
        <v>5000</v>
      </c>
      <c r="I335" s="65">
        <v>5000</v>
      </c>
      <c r="J335" s="65"/>
      <c r="K335" s="158"/>
      <c r="L335" s="65">
        <v>5000</v>
      </c>
      <c r="M335" s="158"/>
      <c r="N335" s="65"/>
      <c r="O335" s="65"/>
      <c r="P335" s="158"/>
      <c r="Q335" s="65"/>
      <c r="R335" s="65"/>
      <c r="S335" s="65"/>
      <c r="T335" s="65"/>
      <c r="U335" s="65"/>
      <c r="V335" s="65"/>
      <c r="W335" s="65"/>
    </row>
    <row r="336" ht="20.25" hidden="1" customHeight="1" spans="1:23">
      <c r="A336" s="158" t="str">
        <f t="shared" si="11"/>
        <v>       玉溪市教育科学研究所</v>
      </c>
      <c r="B336" s="158" t="s">
        <v>482</v>
      </c>
      <c r="C336" s="158" t="s">
        <v>483</v>
      </c>
      <c r="D336" s="158" t="s">
        <v>111</v>
      </c>
      <c r="E336" s="158" t="s">
        <v>225</v>
      </c>
      <c r="F336" s="158" t="s">
        <v>330</v>
      </c>
      <c r="G336" s="158" t="s">
        <v>331</v>
      </c>
      <c r="H336" s="161">
        <v>56700</v>
      </c>
      <c r="I336" s="65">
        <v>56700</v>
      </c>
      <c r="J336" s="65"/>
      <c r="K336" s="158"/>
      <c r="L336" s="65">
        <v>56700</v>
      </c>
      <c r="M336" s="158"/>
      <c r="N336" s="65"/>
      <c r="O336" s="65"/>
      <c r="P336" s="158"/>
      <c r="Q336" s="65"/>
      <c r="R336" s="65"/>
      <c r="S336" s="65"/>
      <c r="T336" s="65"/>
      <c r="U336" s="65"/>
      <c r="V336" s="65"/>
      <c r="W336" s="65"/>
    </row>
    <row r="337" ht="20.25" hidden="1" customHeight="1" spans="1:23">
      <c r="A337" s="158" t="str">
        <f t="shared" si="11"/>
        <v>       玉溪市教育科学研究所</v>
      </c>
      <c r="B337" s="158" t="s">
        <v>484</v>
      </c>
      <c r="C337" s="158" t="s">
        <v>485</v>
      </c>
      <c r="D337" s="158" t="s">
        <v>140</v>
      </c>
      <c r="E337" s="158" t="s">
        <v>345</v>
      </c>
      <c r="F337" s="158" t="s">
        <v>346</v>
      </c>
      <c r="G337" s="158" t="s">
        <v>347</v>
      </c>
      <c r="H337" s="161">
        <v>360000</v>
      </c>
      <c r="I337" s="65">
        <v>360000</v>
      </c>
      <c r="J337" s="65"/>
      <c r="K337" s="158"/>
      <c r="L337" s="65">
        <v>360000</v>
      </c>
      <c r="M337" s="158"/>
      <c r="N337" s="65"/>
      <c r="O337" s="65"/>
      <c r="P337" s="158"/>
      <c r="Q337" s="65"/>
      <c r="R337" s="65"/>
      <c r="S337" s="65"/>
      <c r="T337" s="65"/>
      <c r="U337" s="65"/>
      <c r="V337" s="65"/>
      <c r="W337" s="65"/>
    </row>
    <row r="338" ht="20.25" hidden="1" customHeight="1" spans="1:23">
      <c r="A338" s="158" t="str">
        <f t="shared" si="11"/>
        <v>       玉溪市教育科学研究所</v>
      </c>
      <c r="B338" s="158" t="s">
        <v>486</v>
      </c>
      <c r="C338" s="158" t="s">
        <v>339</v>
      </c>
      <c r="D338" s="158" t="s">
        <v>111</v>
      </c>
      <c r="E338" s="158" t="s">
        <v>225</v>
      </c>
      <c r="F338" s="158" t="s">
        <v>226</v>
      </c>
      <c r="G338" s="158" t="s">
        <v>227</v>
      </c>
      <c r="H338" s="161">
        <v>900000</v>
      </c>
      <c r="I338" s="65">
        <v>900000</v>
      </c>
      <c r="J338" s="65"/>
      <c r="K338" s="158"/>
      <c r="L338" s="65">
        <v>900000</v>
      </c>
      <c r="M338" s="158"/>
      <c r="N338" s="65"/>
      <c r="O338" s="65"/>
      <c r="P338" s="158"/>
      <c r="Q338" s="65"/>
      <c r="R338" s="65"/>
      <c r="S338" s="65"/>
      <c r="T338" s="65"/>
      <c r="U338" s="65"/>
      <c r="V338" s="65"/>
      <c r="W338" s="65"/>
    </row>
    <row r="339" ht="20.25" hidden="1" customHeight="1" spans="1:23">
      <c r="A339" s="158" t="str">
        <f t="shared" si="11"/>
        <v>       玉溪市教育科学研究所</v>
      </c>
      <c r="B339" s="158" t="s">
        <v>487</v>
      </c>
      <c r="C339" s="158" t="s">
        <v>304</v>
      </c>
      <c r="D339" s="158" t="s">
        <v>111</v>
      </c>
      <c r="E339" s="158" t="s">
        <v>225</v>
      </c>
      <c r="F339" s="158" t="s">
        <v>226</v>
      </c>
      <c r="G339" s="158" t="s">
        <v>227</v>
      </c>
      <c r="H339" s="161">
        <v>1826400</v>
      </c>
      <c r="I339" s="65">
        <v>1826400</v>
      </c>
      <c r="J339" s="65">
        <v>456600</v>
      </c>
      <c r="K339" s="158"/>
      <c r="L339" s="65">
        <v>1369800</v>
      </c>
      <c r="M339" s="158"/>
      <c r="N339" s="65"/>
      <c r="O339" s="65"/>
      <c r="P339" s="158"/>
      <c r="Q339" s="65"/>
      <c r="R339" s="65"/>
      <c r="S339" s="65"/>
      <c r="T339" s="65"/>
      <c r="U339" s="65"/>
      <c r="V339" s="65"/>
      <c r="W339" s="65"/>
    </row>
    <row r="340" ht="20.25" hidden="1" customHeight="1" spans="1:23">
      <c r="A340" s="162" t="s">
        <v>93</v>
      </c>
      <c r="B340" s="158"/>
      <c r="C340" s="158"/>
      <c r="D340" s="158"/>
      <c r="E340" s="158"/>
      <c r="F340" s="158"/>
      <c r="G340" s="158"/>
      <c r="H340" s="161">
        <v>4380108.36</v>
      </c>
      <c r="I340" s="65">
        <v>4380108.36</v>
      </c>
      <c r="J340" s="65">
        <v>628832.9</v>
      </c>
      <c r="K340" s="158"/>
      <c r="L340" s="65">
        <v>3751275.46</v>
      </c>
      <c r="M340" s="158"/>
      <c r="N340" s="65"/>
      <c r="O340" s="65"/>
      <c r="P340" s="158"/>
      <c r="Q340" s="65"/>
      <c r="R340" s="65"/>
      <c r="S340" s="65"/>
      <c r="T340" s="65"/>
      <c r="U340" s="65"/>
      <c r="V340" s="65"/>
      <c r="W340" s="65"/>
    </row>
    <row r="341" ht="20.25" hidden="1" customHeight="1" spans="1:23">
      <c r="A341" s="158" t="str">
        <f t="shared" ref="A341:A362" si="12">"       "&amp;"玉溪市体育产业发展促进中心（玉溪市体育馆）"</f>
        <v>       玉溪市体育产业发展促进中心（玉溪市体育馆）</v>
      </c>
      <c r="B341" s="158" t="s">
        <v>488</v>
      </c>
      <c r="C341" s="158" t="s">
        <v>224</v>
      </c>
      <c r="D341" s="158" t="s">
        <v>133</v>
      </c>
      <c r="E341" s="158" t="s">
        <v>489</v>
      </c>
      <c r="F341" s="158" t="s">
        <v>218</v>
      </c>
      <c r="G341" s="158" t="s">
        <v>219</v>
      </c>
      <c r="H341" s="161">
        <v>491532</v>
      </c>
      <c r="I341" s="65">
        <v>491532</v>
      </c>
      <c r="J341" s="65">
        <v>122883</v>
      </c>
      <c r="K341" s="158"/>
      <c r="L341" s="65">
        <v>368649</v>
      </c>
      <c r="M341" s="158"/>
      <c r="N341" s="65"/>
      <c r="O341" s="65"/>
      <c r="P341" s="158"/>
      <c r="Q341" s="65"/>
      <c r="R341" s="65"/>
      <c r="S341" s="65"/>
      <c r="T341" s="65"/>
      <c r="U341" s="65"/>
      <c r="V341" s="65"/>
      <c r="W341" s="65"/>
    </row>
    <row r="342" ht="20.25" hidden="1" customHeight="1" spans="1:23">
      <c r="A342" s="158" t="str">
        <f t="shared" si="12"/>
        <v>       玉溪市体育产业发展促进中心（玉溪市体育馆）</v>
      </c>
      <c r="B342" s="158" t="s">
        <v>488</v>
      </c>
      <c r="C342" s="158" t="s">
        <v>224</v>
      </c>
      <c r="D342" s="158" t="s">
        <v>133</v>
      </c>
      <c r="E342" s="158" t="s">
        <v>489</v>
      </c>
      <c r="F342" s="158" t="s">
        <v>220</v>
      </c>
      <c r="G342" s="158" t="s">
        <v>221</v>
      </c>
      <c r="H342" s="161">
        <v>120648</v>
      </c>
      <c r="I342" s="65">
        <v>120648</v>
      </c>
      <c r="J342" s="65">
        <v>30162</v>
      </c>
      <c r="K342" s="158"/>
      <c r="L342" s="65">
        <v>90486</v>
      </c>
      <c r="M342" s="158"/>
      <c r="N342" s="65"/>
      <c r="O342" s="65"/>
      <c r="P342" s="158"/>
      <c r="Q342" s="65"/>
      <c r="R342" s="65"/>
      <c r="S342" s="65"/>
      <c r="T342" s="65"/>
      <c r="U342" s="65"/>
      <c r="V342" s="65"/>
      <c r="W342" s="65"/>
    </row>
    <row r="343" ht="20.25" hidden="1" customHeight="1" spans="1:23">
      <c r="A343" s="158" t="str">
        <f t="shared" si="12"/>
        <v>       玉溪市体育产业发展促进中心（玉溪市体育馆）</v>
      </c>
      <c r="B343" s="158" t="s">
        <v>488</v>
      </c>
      <c r="C343" s="158" t="s">
        <v>224</v>
      </c>
      <c r="D343" s="158" t="s">
        <v>133</v>
      </c>
      <c r="E343" s="158" t="s">
        <v>489</v>
      </c>
      <c r="F343" s="158" t="s">
        <v>226</v>
      </c>
      <c r="G343" s="158" t="s">
        <v>227</v>
      </c>
      <c r="H343" s="161">
        <v>212220</v>
      </c>
      <c r="I343" s="65">
        <v>212220</v>
      </c>
      <c r="J343" s="65">
        <v>53055</v>
      </c>
      <c r="K343" s="158"/>
      <c r="L343" s="65">
        <v>159165</v>
      </c>
      <c r="M343" s="158"/>
      <c r="N343" s="65"/>
      <c r="O343" s="65"/>
      <c r="P343" s="158"/>
      <c r="Q343" s="65"/>
      <c r="R343" s="65"/>
      <c r="S343" s="65"/>
      <c r="T343" s="65"/>
      <c r="U343" s="65"/>
      <c r="V343" s="65"/>
      <c r="W343" s="65"/>
    </row>
    <row r="344" ht="20.25" hidden="1" customHeight="1" spans="1:23">
      <c r="A344" s="158" t="str">
        <f t="shared" si="12"/>
        <v>       玉溪市体育产业发展促进中心（玉溪市体育馆）</v>
      </c>
      <c r="B344" s="158" t="s">
        <v>488</v>
      </c>
      <c r="C344" s="158" t="s">
        <v>224</v>
      </c>
      <c r="D344" s="158" t="s">
        <v>161</v>
      </c>
      <c r="E344" s="158" t="s">
        <v>222</v>
      </c>
      <c r="F344" s="158" t="s">
        <v>220</v>
      </c>
      <c r="G344" s="158" t="s">
        <v>221</v>
      </c>
      <c r="H344" s="161">
        <v>19428</v>
      </c>
      <c r="I344" s="65">
        <v>19428</v>
      </c>
      <c r="J344" s="65">
        <v>4857</v>
      </c>
      <c r="K344" s="158"/>
      <c r="L344" s="65">
        <v>14571</v>
      </c>
      <c r="M344" s="158"/>
      <c r="N344" s="65"/>
      <c r="O344" s="65"/>
      <c r="P344" s="158"/>
      <c r="Q344" s="65"/>
      <c r="R344" s="65"/>
      <c r="S344" s="65"/>
      <c r="T344" s="65"/>
      <c r="U344" s="65"/>
      <c r="V344" s="65"/>
      <c r="W344" s="65"/>
    </row>
    <row r="345" ht="20.25" hidden="1" customHeight="1" spans="1:23">
      <c r="A345" s="158" t="str">
        <f t="shared" si="12"/>
        <v>       玉溪市体育产业发展促进中心（玉溪市体育馆）</v>
      </c>
      <c r="B345" s="158" t="s">
        <v>490</v>
      </c>
      <c r="C345" s="158" t="s">
        <v>229</v>
      </c>
      <c r="D345" s="158" t="s">
        <v>133</v>
      </c>
      <c r="E345" s="158" t="s">
        <v>489</v>
      </c>
      <c r="F345" s="158" t="s">
        <v>230</v>
      </c>
      <c r="G345" s="158" t="s">
        <v>231</v>
      </c>
      <c r="H345" s="161">
        <v>11487.12</v>
      </c>
      <c r="I345" s="65">
        <v>11487.12</v>
      </c>
      <c r="J345" s="65">
        <v>2871.78</v>
      </c>
      <c r="K345" s="158"/>
      <c r="L345" s="65">
        <v>8615.34</v>
      </c>
      <c r="M345" s="158"/>
      <c r="N345" s="65"/>
      <c r="O345" s="65"/>
      <c r="P345" s="158"/>
      <c r="Q345" s="65"/>
      <c r="R345" s="65"/>
      <c r="S345" s="65"/>
      <c r="T345" s="65"/>
      <c r="U345" s="65"/>
      <c r="V345" s="65"/>
      <c r="W345" s="65"/>
    </row>
    <row r="346" ht="20.25" hidden="1" customHeight="1" spans="1:23">
      <c r="A346" s="158" t="str">
        <f t="shared" si="12"/>
        <v>       玉溪市体育产业发展促进中心（玉溪市体育馆）</v>
      </c>
      <c r="B346" s="158" t="s">
        <v>490</v>
      </c>
      <c r="C346" s="158" t="s">
        <v>229</v>
      </c>
      <c r="D346" s="158" t="s">
        <v>139</v>
      </c>
      <c r="E346" s="158" t="s">
        <v>232</v>
      </c>
      <c r="F346" s="158" t="s">
        <v>233</v>
      </c>
      <c r="G346" s="158" t="s">
        <v>234</v>
      </c>
      <c r="H346" s="161">
        <v>237127.68</v>
      </c>
      <c r="I346" s="65">
        <v>237127.68</v>
      </c>
      <c r="J346" s="65">
        <v>59281.92</v>
      </c>
      <c r="K346" s="158"/>
      <c r="L346" s="65">
        <v>177845.76</v>
      </c>
      <c r="M346" s="158"/>
      <c r="N346" s="65"/>
      <c r="O346" s="65"/>
      <c r="P346" s="158"/>
      <c r="Q346" s="65"/>
      <c r="R346" s="65"/>
      <c r="S346" s="65"/>
      <c r="T346" s="65"/>
      <c r="U346" s="65"/>
      <c r="V346" s="65"/>
      <c r="W346" s="65"/>
    </row>
    <row r="347" ht="20.25" hidden="1" customHeight="1" spans="1:23">
      <c r="A347" s="158" t="str">
        <f t="shared" si="12"/>
        <v>       玉溪市体育产业发展促进中心（玉溪市体育馆）</v>
      </c>
      <c r="B347" s="158" t="s">
        <v>490</v>
      </c>
      <c r="C347" s="158" t="s">
        <v>229</v>
      </c>
      <c r="D347" s="158" t="s">
        <v>149</v>
      </c>
      <c r="E347" s="158" t="s">
        <v>240</v>
      </c>
      <c r="F347" s="158" t="s">
        <v>236</v>
      </c>
      <c r="G347" s="158" t="s">
        <v>237</v>
      </c>
      <c r="H347" s="161">
        <v>123009.98</v>
      </c>
      <c r="I347" s="65">
        <v>123009.98</v>
      </c>
      <c r="J347" s="65">
        <v>30752.5</v>
      </c>
      <c r="K347" s="158"/>
      <c r="L347" s="65">
        <v>92257.48</v>
      </c>
      <c r="M347" s="158"/>
      <c r="N347" s="65"/>
      <c r="O347" s="65"/>
      <c r="P347" s="158"/>
      <c r="Q347" s="65"/>
      <c r="R347" s="65"/>
      <c r="S347" s="65"/>
      <c r="T347" s="65"/>
      <c r="U347" s="65"/>
      <c r="V347" s="65"/>
      <c r="W347" s="65"/>
    </row>
    <row r="348" ht="20.25" hidden="1" customHeight="1" spans="1:23">
      <c r="A348" s="158" t="str">
        <f t="shared" si="12"/>
        <v>       玉溪市体育产业发展促进中心（玉溪市体育馆）</v>
      </c>
      <c r="B348" s="158" t="s">
        <v>490</v>
      </c>
      <c r="C348" s="158" t="s">
        <v>229</v>
      </c>
      <c r="D348" s="158" t="s">
        <v>150</v>
      </c>
      <c r="E348" s="158" t="s">
        <v>241</v>
      </c>
      <c r="F348" s="158" t="s">
        <v>242</v>
      </c>
      <c r="G348" s="158" t="s">
        <v>243</v>
      </c>
      <c r="H348" s="161">
        <v>117302.4</v>
      </c>
      <c r="I348" s="65">
        <v>117302.4</v>
      </c>
      <c r="J348" s="65">
        <v>29325.6</v>
      </c>
      <c r="K348" s="158"/>
      <c r="L348" s="65">
        <v>87976.8</v>
      </c>
      <c r="M348" s="158"/>
      <c r="N348" s="65"/>
      <c r="O348" s="65"/>
      <c r="P348" s="158"/>
      <c r="Q348" s="65"/>
      <c r="R348" s="65"/>
      <c r="S348" s="65"/>
      <c r="T348" s="65"/>
      <c r="U348" s="65"/>
      <c r="V348" s="65"/>
      <c r="W348" s="65"/>
    </row>
    <row r="349" ht="20.25" hidden="1" customHeight="1" spans="1:23">
      <c r="A349" s="158" t="str">
        <f t="shared" si="12"/>
        <v>       玉溪市体育产业发展促进中心（玉溪市体育馆）</v>
      </c>
      <c r="B349" s="158" t="s">
        <v>490</v>
      </c>
      <c r="C349" s="158" t="s">
        <v>229</v>
      </c>
      <c r="D349" s="158" t="s">
        <v>151</v>
      </c>
      <c r="E349" s="158" t="s">
        <v>244</v>
      </c>
      <c r="F349" s="158" t="s">
        <v>230</v>
      </c>
      <c r="G349" s="158" t="s">
        <v>231</v>
      </c>
      <c r="H349" s="161">
        <v>16164.4</v>
      </c>
      <c r="I349" s="65">
        <v>16164.4</v>
      </c>
      <c r="J349" s="65">
        <v>11607.1</v>
      </c>
      <c r="K349" s="158"/>
      <c r="L349" s="65">
        <v>4557.3</v>
      </c>
      <c r="M349" s="158"/>
      <c r="N349" s="65"/>
      <c r="O349" s="65"/>
      <c r="P349" s="158"/>
      <c r="Q349" s="65"/>
      <c r="R349" s="65"/>
      <c r="S349" s="65"/>
      <c r="T349" s="65"/>
      <c r="U349" s="65"/>
      <c r="V349" s="65"/>
      <c r="W349" s="65"/>
    </row>
    <row r="350" ht="20.25" hidden="1" customHeight="1" spans="1:23">
      <c r="A350" s="158" t="str">
        <f t="shared" si="12"/>
        <v>       玉溪市体育产业发展促进中心（玉溪市体育馆）</v>
      </c>
      <c r="B350" s="158" t="s">
        <v>491</v>
      </c>
      <c r="C350" s="158" t="s">
        <v>246</v>
      </c>
      <c r="D350" s="158" t="s">
        <v>160</v>
      </c>
      <c r="E350" s="158" t="s">
        <v>246</v>
      </c>
      <c r="F350" s="158" t="s">
        <v>247</v>
      </c>
      <c r="G350" s="158" t="s">
        <v>246</v>
      </c>
      <c r="H350" s="161">
        <v>195108</v>
      </c>
      <c r="I350" s="65">
        <v>195108</v>
      </c>
      <c r="J350" s="65">
        <v>48777</v>
      </c>
      <c r="K350" s="158"/>
      <c r="L350" s="65">
        <v>146331</v>
      </c>
      <c r="M350" s="158"/>
      <c r="N350" s="65"/>
      <c r="O350" s="65"/>
      <c r="P350" s="158"/>
      <c r="Q350" s="65"/>
      <c r="R350" s="65"/>
      <c r="S350" s="65"/>
      <c r="T350" s="65"/>
      <c r="U350" s="65"/>
      <c r="V350" s="65"/>
      <c r="W350" s="65"/>
    </row>
    <row r="351" ht="20.25" hidden="1" customHeight="1" spans="1:23">
      <c r="A351" s="158" t="str">
        <f t="shared" si="12"/>
        <v>       玉溪市体育产业发展促进中心（玉溪市体育馆）</v>
      </c>
      <c r="B351" s="158" t="s">
        <v>492</v>
      </c>
      <c r="C351" s="158" t="s">
        <v>249</v>
      </c>
      <c r="D351" s="158" t="s">
        <v>138</v>
      </c>
      <c r="E351" s="158" t="s">
        <v>255</v>
      </c>
      <c r="F351" s="158" t="s">
        <v>253</v>
      </c>
      <c r="G351" s="158" t="s">
        <v>254</v>
      </c>
      <c r="H351" s="161">
        <v>316800</v>
      </c>
      <c r="I351" s="65">
        <v>316800</v>
      </c>
      <c r="J351" s="65">
        <v>63360</v>
      </c>
      <c r="K351" s="158"/>
      <c r="L351" s="65">
        <v>253440</v>
      </c>
      <c r="M351" s="158"/>
      <c r="N351" s="65"/>
      <c r="O351" s="65"/>
      <c r="P351" s="158"/>
      <c r="Q351" s="65"/>
      <c r="R351" s="65"/>
      <c r="S351" s="65"/>
      <c r="T351" s="65"/>
      <c r="U351" s="65"/>
      <c r="V351" s="65"/>
      <c r="W351" s="65"/>
    </row>
    <row r="352" ht="20.25" hidden="1" customHeight="1" spans="1:23">
      <c r="A352" s="158" t="str">
        <f t="shared" si="12"/>
        <v>       玉溪市体育产业发展促进中心（玉溪市体育馆）</v>
      </c>
      <c r="B352" s="158" t="s">
        <v>493</v>
      </c>
      <c r="C352" s="158" t="s">
        <v>269</v>
      </c>
      <c r="D352" s="158" t="s">
        <v>133</v>
      </c>
      <c r="E352" s="158" t="s">
        <v>489</v>
      </c>
      <c r="F352" s="158" t="s">
        <v>270</v>
      </c>
      <c r="G352" s="158" t="s">
        <v>269</v>
      </c>
      <c r="H352" s="161">
        <v>25669.68</v>
      </c>
      <c r="I352" s="65">
        <v>25669.68</v>
      </c>
      <c r="J352" s="65"/>
      <c r="K352" s="158"/>
      <c r="L352" s="65">
        <v>25669.68</v>
      </c>
      <c r="M352" s="158"/>
      <c r="N352" s="65"/>
      <c r="O352" s="65"/>
      <c r="P352" s="158"/>
      <c r="Q352" s="65"/>
      <c r="R352" s="65"/>
      <c r="S352" s="65"/>
      <c r="T352" s="65"/>
      <c r="U352" s="65"/>
      <c r="V352" s="65"/>
      <c r="W352" s="65"/>
    </row>
    <row r="353" ht="20.25" hidden="1" customHeight="1" spans="1:23">
      <c r="A353" s="158" t="str">
        <f t="shared" si="12"/>
        <v>       玉溪市体育产业发展促进中心（玉溪市体育馆）</v>
      </c>
      <c r="B353" s="158" t="s">
        <v>494</v>
      </c>
      <c r="C353" s="158" t="s">
        <v>272</v>
      </c>
      <c r="D353" s="158" t="s">
        <v>133</v>
      </c>
      <c r="E353" s="158" t="s">
        <v>489</v>
      </c>
      <c r="F353" s="158" t="s">
        <v>273</v>
      </c>
      <c r="G353" s="158" t="s">
        <v>274</v>
      </c>
      <c r="H353" s="161">
        <v>84075</v>
      </c>
      <c r="I353" s="65">
        <v>84075</v>
      </c>
      <c r="J353" s="65"/>
      <c r="K353" s="158"/>
      <c r="L353" s="65">
        <v>84075</v>
      </c>
      <c r="M353" s="158"/>
      <c r="N353" s="65"/>
      <c r="O353" s="65"/>
      <c r="P353" s="158"/>
      <c r="Q353" s="65"/>
      <c r="R353" s="65"/>
      <c r="S353" s="65"/>
      <c r="T353" s="65"/>
      <c r="U353" s="65"/>
      <c r="V353" s="65"/>
      <c r="W353" s="65"/>
    </row>
    <row r="354" ht="20.25" hidden="1" customHeight="1" spans="1:23">
      <c r="A354" s="158" t="str">
        <f t="shared" si="12"/>
        <v>       玉溪市体育产业发展促进中心（玉溪市体育馆）</v>
      </c>
      <c r="B354" s="158" t="s">
        <v>494</v>
      </c>
      <c r="C354" s="158" t="s">
        <v>272</v>
      </c>
      <c r="D354" s="158" t="s">
        <v>133</v>
      </c>
      <c r="E354" s="158" t="s">
        <v>489</v>
      </c>
      <c r="F354" s="158" t="s">
        <v>328</v>
      </c>
      <c r="G354" s="158" t="s">
        <v>329</v>
      </c>
      <c r="H354" s="161">
        <v>57000</v>
      </c>
      <c r="I354" s="65">
        <v>57000</v>
      </c>
      <c r="J354" s="65"/>
      <c r="K354" s="158"/>
      <c r="L354" s="65">
        <v>57000</v>
      </c>
      <c r="M354" s="158"/>
      <c r="N354" s="65"/>
      <c r="O354" s="65"/>
      <c r="P354" s="158"/>
      <c r="Q354" s="65"/>
      <c r="R354" s="65"/>
      <c r="S354" s="65"/>
      <c r="T354" s="65"/>
      <c r="U354" s="65"/>
      <c r="V354" s="65"/>
      <c r="W354" s="65"/>
    </row>
    <row r="355" ht="20.25" hidden="1" customHeight="1" spans="1:23">
      <c r="A355" s="158" t="str">
        <f t="shared" si="12"/>
        <v>       玉溪市体育产业发展促进中心（玉溪市体育馆）</v>
      </c>
      <c r="B355" s="158" t="s">
        <v>494</v>
      </c>
      <c r="C355" s="158" t="s">
        <v>272</v>
      </c>
      <c r="D355" s="158" t="s">
        <v>133</v>
      </c>
      <c r="E355" s="158" t="s">
        <v>489</v>
      </c>
      <c r="F355" s="158" t="s">
        <v>283</v>
      </c>
      <c r="G355" s="158" t="s">
        <v>284</v>
      </c>
      <c r="H355" s="161">
        <v>14000</v>
      </c>
      <c r="I355" s="65">
        <v>14000</v>
      </c>
      <c r="J355" s="65"/>
      <c r="K355" s="158"/>
      <c r="L355" s="65">
        <v>14000</v>
      </c>
      <c r="M355" s="158"/>
      <c r="N355" s="65"/>
      <c r="O355" s="65"/>
      <c r="P355" s="158"/>
      <c r="Q355" s="65"/>
      <c r="R355" s="65"/>
      <c r="S355" s="65"/>
      <c r="T355" s="65"/>
      <c r="U355" s="65"/>
      <c r="V355" s="65"/>
      <c r="W355" s="65"/>
    </row>
    <row r="356" ht="20.25" hidden="1" customHeight="1" spans="1:23">
      <c r="A356" s="158" t="str">
        <f t="shared" si="12"/>
        <v>       玉溪市体育产业发展促进中心（玉溪市体育馆）</v>
      </c>
      <c r="B356" s="158" t="s">
        <v>494</v>
      </c>
      <c r="C356" s="158" t="s">
        <v>272</v>
      </c>
      <c r="D356" s="158" t="s">
        <v>138</v>
      </c>
      <c r="E356" s="158" t="s">
        <v>255</v>
      </c>
      <c r="F356" s="158" t="s">
        <v>283</v>
      </c>
      <c r="G356" s="158" t="s">
        <v>284</v>
      </c>
      <c r="H356" s="161">
        <v>7200</v>
      </c>
      <c r="I356" s="65">
        <v>7200</v>
      </c>
      <c r="J356" s="65"/>
      <c r="K356" s="158"/>
      <c r="L356" s="65">
        <v>7200</v>
      </c>
      <c r="M356" s="158"/>
      <c r="N356" s="65"/>
      <c r="O356" s="65"/>
      <c r="P356" s="158"/>
      <c r="Q356" s="65"/>
      <c r="R356" s="65"/>
      <c r="S356" s="65"/>
      <c r="T356" s="65"/>
      <c r="U356" s="65"/>
      <c r="V356" s="65"/>
      <c r="W356" s="65"/>
    </row>
    <row r="357" ht="20.25" hidden="1" customHeight="1" spans="1:23">
      <c r="A357" s="158" t="str">
        <f t="shared" si="12"/>
        <v>       玉溪市体育产业发展促进中心（玉溪市体育馆）</v>
      </c>
      <c r="B357" s="158" t="s">
        <v>495</v>
      </c>
      <c r="C357" s="158" t="s">
        <v>192</v>
      </c>
      <c r="D357" s="158" t="s">
        <v>133</v>
      </c>
      <c r="E357" s="158" t="s">
        <v>489</v>
      </c>
      <c r="F357" s="158" t="s">
        <v>294</v>
      </c>
      <c r="G357" s="158" t="s">
        <v>192</v>
      </c>
      <c r="H357" s="161">
        <v>5925</v>
      </c>
      <c r="I357" s="65">
        <v>5925</v>
      </c>
      <c r="J357" s="65"/>
      <c r="K357" s="158"/>
      <c r="L357" s="65">
        <v>5925</v>
      </c>
      <c r="M357" s="158"/>
      <c r="N357" s="65"/>
      <c r="O357" s="65"/>
      <c r="P357" s="158"/>
      <c r="Q357" s="65"/>
      <c r="R357" s="65"/>
      <c r="S357" s="65"/>
      <c r="T357" s="65"/>
      <c r="U357" s="65"/>
      <c r="V357" s="65"/>
      <c r="W357" s="65"/>
    </row>
    <row r="358" ht="20.25" hidden="1" customHeight="1" spans="1:23">
      <c r="A358" s="158" t="str">
        <f t="shared" si="12"/>
        <v>       玉溪市体育产业发展促进中心（玉溪市体育馆）</v>
      </c>
      <c r="B358" s="158" t="s">
        <v>496</v>
      </c>
      <c r="C358" s="158" t="s">
        <v>497</v>
      </c>
      <c r="D358" s="158" t="s">
        <v>140</v>
      </c>
      <c r="E358" s="158" t="s">
        <v>345</v>
      </c>
      <c r="F358" s="158" t="s">
        <v>346</v>
      </c>
      <c r="G358" s="158" t="s">
        <v>347</v>
      </c>
      <c r="H358" s="161">
        <v>57000</v>
      </c>
      <c r="I358" s="65">
        <v>57000</v>
      </c>
      <c r="J358" s="65"/>
      <c r="K358" s="158"/>
      <c r="L358" s="65">
        <v>57000</v>
      </c>
      <c r="M358" s="158"/>
      <c r="N358" s="65"/>
      <c r="O358" s="65"/>
      <c r="P358" s="158"/>
      <c r="Q358" s="65"/>
      <c r="R358" s="65"/>
      <c r="S358" s="65"/>
      <c r="T358" s="65"/>
      <c r="U358" s="65"/>
      <c r="V358" s="65"/>
      <c r="W358" s="65"/>
    </row>
    <row r="359" ht="20.25" hidden="1" customHeight="1" spans="1:23">
      <c r="A359" s="158" t="str">
        <f t="shared" si="12"/>
        <v>       玉溪市体育产业发展促进中心（玉溪市体育馆）</v>
      </c>
      <c r="B359" s="158" t="s">
        <v>498</v>
      </c>
      <c r="C359" s="158" t="s">
        <v>317</v>
      </c>
      <c r="D359" s="158" t="s">
        <v>133</v>
      </c>
      <c r="E359" s="158" t="s">
        <v>489</v>
      </c>
      <c r="F359" s="158" t="s">
        <v>316</v>
      </c>
      <c r="G359" s="158" t="s">
        <v>317</v>
      </c>
      <c r="H359" s="161">
        <v>966969.5</v>
      </c>
      <c r="I359" s="65">
        <v>966969.5</v>
      </c>
      <c r="J359" s="65"/>
      <c r="K359" s="158"/>
      <c r="L359" s="65">
        <v>966969.5</v>
      </c>
      <c r="M359" s="158"/>
      <c r="N359" s="65"/>
      <c r="O359" s="65"/>
      <c r="P359" s="158"/>
      <c r="Q359" s="65"/>
      <c r="R359" s="65"/>
      <c r="S359" s="65"/>
      <c r="T359" s="65"/>
      <c r="U359" s="65"/>
      <c r="V359" s="65"/>
      <c r="W359" s="65"/>
    </row>
    <row r="360" ht="20.25" hidden="1" customHeight="1" spans="1:23">
      <c r="A360" s="158" t="str">
        <f t="shared" si="12"/>
        <v>       玉溪市体育产业发展促进中心（玉溪市体育馆）</v>
      </c>
      <c r="B360" s="158" t="s">
        <v>499</v>
      </c>
      <c r="C360" s="158" t="s">
        <v>312</v>
      </c>
      <c r="D360" s="158" t="s">
        <v>133</v>
      </c>
      <c r="E360" s="158" t="s">
        <v>489</v>
      </c>
      <c r="F360" s="158" t="s">
        <v>313</v>
      </c>
      <c r="G360" s="158" t="s">
        <v>312</v>
      </c>
      <c r="H360" s="161">
        <v>259841.6</v>
      </c>
      <c r="I360" s="65">
        <v>259841.6</v>
      </c>
      <c r="J360" s="65"/>
      <c r="K360" s="158"/>
      <c r="L360" s="65">
        <v>259841.6</v>
      </c>
      <c r="M360" s="158"/>
      <c r="N360" s="65"/>
      <c r="O360" s="65"/>
      <c r="P360" s="158"/>
      <c r="Q360" s="65"/>
      <c r="R360" s="65"/>
      <c r="S360" s="65"/>
      <c r="T360" s="65"/>
      <c r="U360" s="65"/>
      <c r="V360" s="65"/>
      <c r="W360" s="65"/>
    </row>
    <row r="361" ht="20.25" hidden="1" customHeight="1" spans="1:23">
      <c r="A361" s="158" t="str">
        <f t="shared" si="12"/>
        <v>       玉溪市体育产业发展促进中心（玉溪市体育馆）</v>
      </c>
      <c r="B361" s="158" t="s">
        <v>500</v>
      </c>
      <c r="C361" s="158" t="s">
        <v>501</v>
      </c>
      <c r="D361" s="158" t="s">
        <v>133</v>
      </c>
      <c r="E361" s="158" t="s">
        <v>489</v>
      </c>
      <c r="F361" s="158" t="s">
        <v>226</v>
      </c>
      <c r="G361" s="158" t="s">
        <v>227</v>
      </c>
      <c r="H361" s="161">
        <v>687600</v>
      </c>
      <c r="I361" s="65">
        <v>687600</v>
      </c>
      <c r="J361" s="65">
        <v>171900</v>
      </c>
      <c r="K361" s="158"/>
      <c r="L361" s="65">
        <v>515700</v>
      </c>
      <c r="M361" s="158"/>
      <c r="N361" s="65"/>
      <c r="O361" s="65"/>
      <c r="P361" s="158"/>
      <c r="Q361" s="65"/>
      <c r="R361" s="65"/>
      <c r="S361" s="65"/>
      <c r="T361" s="65"/>
      <c r="U361" s="65"/>
      <c r="V361" s="65"/>
      <c r="W361" s="65"/>
    </row>
    <row r="362" ht="20.25" hidden="1" customHeight="1" spans="1:23">
      <c r="A362" s="158" t="str">
        <f t="shared" si="12"/>
        <v>       玉溪市体育产业发展促进中心（玉溪市体育馆）</v>
      </c>
      <c r="B362" s="158" t="s">
        <v>502</v>
      </c>
      <c r="C362" s="158" t="s">
        <v>503</v>
      </c>
      <c r="D362" s="158" t="s">
        <v>133</v>
      </c>
      <c r="E362" s="158" t="s">
        <v>489</v>
      </c>
      <c r="F362" s="158" t="s">
        <v>226</v>
      </c>
      <c r="G362" s="158" t="s">
        <v>227</v>
      </c>
      <c r="H362" s="161">
        <v>354000</v>
      </c>
      <c r="I362" s="65">
        <v>354000</v>
      </c>
      <c r="J362" s="65"/>
      <c r="K362" s="158"/>
      <c r="L362" s="65">
        <v>354000</v>
      </c>
      <c r="M362" s="158"/>
      <c r="N362" s="65"/>
      <c r="O362" s="65"/>
      <c r="P362" s="158"/>
      <c r="Q362" s="65"/>
      <c r="R362" s="65"/>
      <c r="S362" s="65"/>
      <c r="T362" s="65"/>
      <c r="U362" s="65"/>
      <c r="V362" s="65"/>
      <c r="W362" s="65"/>
    </row>
    <row r="363" ht="20.25" hidden="1" customHeight="1" spans="1:23">
      <c r="A363" s="162" t="s">
        <v>91</v>
      </c>
      <c r="B363" s="158"/>
      <c r="C363" s="158"/>
      <c r="D363" s="158"/>
      <c r="E363" s="158"/>
      <c r="F363" s="158"/>
      <c r="G363" s="158"/>
      <c r="H363" s="161">
        <v>1357929.08</v>
      </c>
      <c r="I363" s="65">
        <v>1357929.08</v>
      </c>
      <c r="J363" s="65">
        <v>181160.35</v>
      </c>
      <c r="K363" s="158"/>
      <c r="L363" s="65">
        <v>1176768.73</v>
      </c>
      <c r="M363" s="158"/>
      <c r="N363" s="65"/>
      <c r="O363" s="65"/>
      <c r="P363" s="158"/>
      <c r="Q363" s="65"/>
      <c r="R363" s="65"/>
      <c r="S363" s="65"/>
      <c r="T363" s="65"/>
      <c r="U363" s="65"/>
      <c r="V363" s="65"/>
      <c r="W363" s="65"/>
    </row>
    <row r="364" ht="20.25" hidden="1" customHeight="1" spans="1:23">
      <c r="A364" s="158" t="str">
        <f t="shared" ref="A364:A386" si="13">"       "&amp;"玉溪市老年人体育文娱活动中心"</f>
        <v>       玉溪市老年人体育文娱活动中心</v>
      </c>
      <c r="B364" s="158" t="s">
        <v>504</v>
      </c>
      <c r="C364" s="158" t="s">
        <v>224</v>
      </c>
      <c r="D364" s="158" t="s">
        <v>134</v>
      </c>
      <c r="E364" s="158" t="s">
        <v>505</v>
      </c>
      <c r="F364" s="158" t="s">
        <v>218</v>
      </c>
      <c r="G364" s="158" t="s">
        <v>219</v>
      </c>
      <c r="H364" s="161">
        <v>187404</v>
      </c>
      <c r="I364" s="65">
        <v>187404</v>
      </c>
      <c r="J364" s="65">
        <v>46851</v>
      </c>
      <c r="K364" s="158"/>
      <c r="L364" s="65">
        <v>140553</v>
      </c>
      <c r="M364" s="158"/>
      <c r="N364" s="65"/>
      <c r="O364" s="65"/>
      <c r="P364" s="158"/>
      <c r="Q364" s="65"/>
      <c r="R364" s="65"/>
      <c r="S364" s="65"/>
      <c r="T364" s="65"/>
      <c r="U364" s="65"/>
      <c r="V364" s="65"/>
      <c r="W364" s="65"/>
    </row>
    <row r="365" ht="20.25" hidden="1" customHeight="1" spans="1:23">
      <c r="A365" s="158" t="str">
        <f t="shared" si="13"/>
        <v>       玉溪市老年人体育文娱活动中心</v>
      </c>
      <c r="B365" s="158" t="s">
        <v>504</v>
      </c>
      <c r="C365" s="158" t="s">
        <v>224</v>
      </c>
      <c r="D365" s="158" t="s">
        <v>134</v>
      </c>
      <c r="E365" s="158" t="s">
        <v>505</v>
      </c>
      <c r="F365" s="158" t="s">
        <v>220</v>
      </c>
      <c r="G365" s="158" t="s">
        <v>221</v>
      </c>
      <c r="H365" s="161">
        <v>96</v>
      </c>
      <c r="I365" s="65">
        <v>96</v>
      </c>
      <c r="J365" s="65">
        <v>24</v>
      </c>
      <c r="K365" s="158"/>
      <c r="L365" s="65">
        <v>72</v>
      </c>
      <c r="M365" s="158"/>
      <c r="N365" s="65"/>
      <c r="O365" s="65"/>
      <c r="P365" s="158"/>
      <c r="Q365" s="65"/>
      <c r="R365" s="65"/>
      <c r="S365" s="65"/>
      <c r="T365" s="65"/>
      <c r="U365" s="65"/>
      <c r="V365" s="65"/>
      <c r="W365" s="65"/>
    </row>
    <row r="366" ht="20.25" hidden="1" customHeight="1" spans="1:23">
      <c r="A366" s="158" t="str">
        <f t="shared" si="13"/>
        <v>       玉溪市老年人体育文娱活动中心</v>
      </c>
      <c r="B366" s="158" t="s">
        <v>504</v>
      </c>
      <c r="C366" s="158" t="s">
        <v>224</v>
      </c>
      <c r="D366" s="158" t="s">
        <v>134</v>
      </c>
      <c r="E366" s="158" t="s">
        <v>505</v>
      </c>
      <c r="F366" s="158" t="s">
        <v>226</v>
      </c>
      <c r="G366" s="158" t="s">
        <v>227</v>
      </c>
      <c r="H366" s="161">
        <v>62220</v>
      </c>
      <c r="I366" s="65">
        <v>62220</v>
      </c>
      <c r="J366" s="65">
        <v>15555</v>
      </c>
      <c r="K366" s="158"/>
      <c r="L366" s="65">
        <v>46665</v>
      </c>
      <c r="M366" s="158"/>
      <c r="N366" s="65"/>
      <c r="O366" s="65"/>
      <c r="P366" s="158"/>
      <c r="Q366" s="65"/>
      <c r="R366" s="65"/>
      <c r="S366" s="65"/>
      <c r="T366" s="65"/>
      <c r="U366" s="65"/>
      <c r="V366" s="65"/>
      <c r="W366" s="65"/>
    </row>
    <row r="367" ht="20.25" hidden="1" customHeight="1" spans="1:23">
      <c r="A367" s="158" t="str">
        <f t="shared" si="13"/>
        <v>       玉溪市老年人体育文娱活动中心</v>
      </c>
      <c r="B367" s="158" t="s">
        <v>504</v>
      </c>
      <c r="C367" s="158" t="s">
        <v>224</v>
      </c>
      <c r="D367" s="158" t="s">
        <v>161</v>
      </c>
      <c r="E367" s="158" t="s">
        <v>222</v>
      </c>
      <c r="F367" s="158" t="s">
        <v>220</v>
      </c>
      <c r="G367" s="158" t="s">
        <v>221</v>
      </c>
      <c r="H367" s="161">
        <v>4248</v>
      </c>
      <c r="I367" s="65">
        <v>4248</v>
      </c>
      <c r="J367" s="65">
        <v>1062</v>
      </c>
      <c r="K367" s="158"/>
      <c r="L367" s="65">
        <v>3186</v>
      </c>
      <c r="M367" s="158"/>
      <c r="N367" s="65"/>
      <c r="O367" s="65"/>
      <c r="P367" s="158"/>
      <c r="Q367" s="65"/>
      <c r="R367" s="65"/>
      <c r="S367" s="65"/>
      <c r="T367" s="65"/>
      <c r="U367" s="65"/>
      <c r="V367" s="65"/>
      <c r="W367" s="65"/>
    </row>
    <row r="368" ht="20.25" hidden="1" customHeight="1" spans="1:23">
      <c r="A368" s="158" t="str">
        <f t="shared" si="13"/>
        <v>       玉溪市老年人体育文娱活动中心</v>
      </c>
      <c r="B368" s="158" t="s">
        <v>506</v>
      </c>
      <c r="C368" s="158" t="s">
        <v>229</v>
      </c>
      <c r="D368" s="158" t="s">
        <v>134</v>
      </c>
      <c r="E368" s="158" t="s">
        <v>505</v>
      </c>
      <c r="F368" s="158" t="s">
        <v>230</v>
      </c>
      <c r="G368" s="158" t="s">
        <v>231</v>
      </c>
      <c r="H368" s="161">
        <v>3408</v>
      </c>
      <c r="I368" s="65">
        <v>3408</v>
      </c>
      <c r="J368" s="65">
        <v>852</v>
      </c>
      <c r="K368" s="158"/>
      <c r="L368" s="65">
        <v>2556</v>
      </c>
      <c r="M368" s="158"/>
      <c r="N368" s="65"/>
      <c r="O368" s="65"/>
      <c r="P368" s="158"/>
      <c r="Q368" s="65"/>
      <c r="R368" s="65"/>
      <c r="S368" s="65"/>
      <c r="T368" s="65"/>
      <c r="U368" s="65"/>
      <c r="V368" s="65"/>
      <c r="W368" s="65"/>
    </row>
    <row r="369" ht="20.25" hidden="1" customHeight="1" spans="1:23">
      <c r="A369" s="158" t="str">
        <f t="shared" si="13"/>
        <v>       玉溪市老年人体育文娱活动中心</v>
      </c>
      <c r="B369" s="158" t="s">
        <v>506</v>
      </c>
      <c r="C369" s="158" t="s">
        <v>229</v>
      </c>
      <c r="D369" s="158" t="s">
        <v>139</v>
      </c>
      <c r="E369" s="158" t="s">
        <v>232</v>
      </c>
      <c r="F369" s="158" t="s">
        <v>233</v>
      </c>
      <c r="G369" s="158" t="s">
        <v>234</v>
      </c>
      <c r="H369" s="161">
        <v>75398.4</v>
      </c>
      <c r="I369" s="65">
        <v>75398.4</v>
      </c>
      <c r="J369" s="65">
        <v>18849.6</v>
      </c>
      <c r="K369" s="158"/>
      <c r="L369" s="65">
        <v>56548.8</v>
      </c>
      <c r="M369" s="158"/>
      <c r="N369" s="65"/>
      <c r="O369" s="65"/>
      <c r="P369" s="158"/>
      <c r="Q369" s="65"/>
      <c r="R369" s="65"/>
      <c r="S369" s="65"/>
      <c r="T369" s="65"/>
      <c r="U369" s="65"/>
      <c r="V369" s="65"/>
      <c r="W369" s="65"/>
    </row>
    <row r="370" ht="20.25" hidden="1" customHeight="1" spans="1:23">
      <c r="A370" s="158" t="str">
        <f t="shared" si="13"/>
        <v>       玉溪市老年人体育文娱活动中心</v>
      </c>
      <c r="B370" s="158" t="s">
        <v>506</v>
      </c>
      <c r="C370" s="158" t="s">
        <v>229</v>
      </c>
      <c r="D370" s="158" t="s">
        <v>149</v>
      </c>
      <c r="E370" s="158" t="s">
        <v>240</v>
      </c>
      <c r="F370" s="158" t="s">
        <v>236</v>
      </c>
      <c r="G370" s="158" t="s">
        <v>237</v>
      </c>
      <c r="H370" s="161">
        <v>39112.92</v>
      </c>
      <c r="I370" s="65">
        <v>39112.92</v>
      </c>
      <c r="J370" s="65">
        <v>9778.23</v>
      </c>
      <c r="K370" s="158"/>
      <c r="L370" s="65">
        <v>29334.69</v>
      </c>
      <c r="M370" s="158"/>
      <c r="N370" s="65"/>
      <c r="O370" s="65"/>
      <c r="P370" s="158"/>
      <c r="Q370" s="65"/>
      <c r="R370" s="65"/>
      <c r="S370" s="65"/>
      <c r="T370" s="65"/>
      <c r="U370" s="65"/>
      <c r="V370" s="65"/>
      <c r="W370" s="65"/>
    </row>
    <row r="371" ht="20.25" hidden="1" customHeight="1" spans="1:23">
      <c r="A371" s="158" t="str">
        <f t="shared" si="13"/>
        <v>       玉溪市老年人体育文娱活动中心</v>
      </c>
      <c r="B371" s="158" t="s">
        <v>506</v>
      </c>
      <c r="C371" s="158" t="s">
        <v>229</v>
      </c>
      <c r="D371" s="158" t="s">
        <v>150</v>
      </c>
      <c r="E371" s="158" t="s">
        <v>241</v>
      </c>
      <c r="F371" s="158" t="s">
        <v>242</v>
      </c>
      <c r="G371" s="158" t="s">
        <v>243</v>
      </c>
      <c r="H371" s="161">
        <v>30762</v>
      </c>
      <c r="I371" s="65">
        <v>30762</v>
      </c>
      <c r="J371" s="65">
        <v>7690.5</v>
      </c>
      <c r="K371" s="158"/>
      <c r="L371" s="65">
        <v>23071.5</v>
      </c>
      <c r="M371" s="158"/>
      <c r="N371" s="65"/>
      <c r="O371" s="65"/>
      <c r="P371" s="158"/>
      <c r="Q371" s="65"/>
      <c r="R371" s="65"/>
      <c r="S371" s="65"/>
      <c r="T371" s="65"/>
      <c r="U371" s="65"/>
      <c r="V371" s="65"/>
      <c r="W371" s="65"/>
    </row>
    <row r="372" ht="20.25" hidden="1" customHeight="1" spans="1:23">
      <c r="A372" s="158" t="str">
        <f t="shared" si="13"/>
        <v>       玉溪市老年人体育文娱活动中心</v>
      </c>
      <c r="B372" s="158" t="s">
        <v>506</v>
      </c>
      <c r="C372" s="158" t="s">
        <v>229</v>
      </c>
      <c r="D372" s="158" t="s">
        <v>151</v>
      </c>
      <c r="E372" s="158" t="s">
        <v>244</v>
      </c>
      <c r="F372" s="158" t="s">
        <v>230</v>
      </c>
      <c r="G372" s="158" t="s">
        <v>231</v>
      </c>
      <c r="H372" s="161">
        <v>4260.08</v>
      </c>
      <c r="I372" s="65">
        <v>4260.08</v>
      </c>
      <c r="J372" s="65">
        <v>2811.02</v>
      </c>
      <c r="K372" s="158"/>
      <c r="L372" s="65">
        <v>1449.06</v>
      </c>
      <c r="M372" s="158"/>
      <c r="N372" s="65"/>
      <c r="O372" s="65"/>
      <c r="P372" s="158"/>
      <c r="Q372" s="65"/>
      <c r="R372" s="65"/>
      <c r="S372" s="65"/>
      <c r="T372" s="65"/>
      <c r="U372" s="65"/>
      <c r="V372" s="65"/>
      <c r="W372" s="65"/>
    </row>
    <row r="373" ht="20.25" hidden="1" customHeight="1" spans="1:23">
      <c r="A373" s="158" t="str">
        <f t="shared" si="13"/>
        <v>       玉溪市老年人体育文娱活动中心</v>
      </c>
      <c r="B373" s="158" t="s">
        <v>507</v>
      </c>
      <c r="C373" s="158" t="s">
        <v>246</v>
      </c>
      <c r="D373" s="158" t="s">
        <v>160</v>
      </c>
      <c r="E373" s="158" t="s">
        <v>246</v>
      </c>
      <c r="F373" s="158" t="s">
        <v>247</v>
      </c>
      <c r="G373" s="158" t="s">
        <v>246</v>
      </c>
      <c r="H373" s="161">
        <v>63228</v>
      </c>
      <c r="I373" s="65">
        <v>63228</v>
      </c>
      <c r="J373" s="65">
        <v>15807</v>
      </c>
      <c r="K373" s="158"/>
      <c r="L373" s="65">
        <v>47421</v>
      </c>
      <c r="M373" s="158"/>
      <c r="N373" s="65"/>
      <c r="O373" s="65"/>
      <c r="P373" s="158"/>
      <c r="Q373" s="65"/>
      <c r="R373" s="65"/>
      <c r="S373" s="65"/>
      <c r="T373" s="65"/>
      <c r="U373" s="65"/>
      <c r="V373" s="65"/>
      <c r="W373" s="65"/>
    </row>
    <row r="374" ht="20.25" hidden="1" customHeight="1" spans="1:23">
      <c r="A374" s="158" t="str">
        <f t="shared" si="13"/>
        <v>       玉溪市老年人体育文娱活动中心</v>
      </c>
      <c r="B374" s="158" t="s">
        <v>508</v>
      </c>
      <c r="C374" s="158" t="s">
        <v>249</v>
      </c>
      <c r="D374" s="158" t="s">
        <v>137</v>
      </c>
      <c r="E374" s="158" t="s">
        <v>250</v>
      </c>
      <c r="F374" s="158" t="s">
        <v>253</v>
      </c>
      <c r="G374" s="158" t="s">
        <v>254</v>
      </c>
      <c r="H374" s="161">
        <v>62400</v>
      </c>
      <c r="I374" s="65">
        <v>62400</v>
      </c>
      <c r="J374" s="65">
        <v>12480</v>
      </c>
      <c r="K374" s="158"/>
      <c r="L374" s="65">
        <v>49920</v>
      </c>
      <c r="M374" s="158"/>
      <c r="N374" s="65"/>
      <c r="O374" s="65"/>
      <c r="P374" s="158"/>
      <c r="Q374" s="65"/>
      <c r="R374" s="65"/>
      <c r="S374" s="65"/>
      <c r="T374" s="65"/>
      <c r="U374" s="65"/>
      <c r="V374" s="65"/>
      <c r="W374" s="65"/>
    </row>
    <row r="375" ht="20.25" hidden="1" customHeight="1" spans="1:23">
      <c r="A375" s="158" t="str">
        <f t="shared" si="13"/>
        <v>       玉溪市老年人体育文娱活动中心</v>
      </c>
      <c r="B375" s="158" t="s">
        <v>509</v>
      </c>
      <c r="C375" s="158" t="s">
        <v>269</v>
      </c>
      <c r="D375" s="158" t="s">
        <v>134</v>
      </c>
      <c r="E375" s="158" t="s">
        <v>505</v>
      </c>
      <c r="F375" s="158" t="s">
        <v>270</v>
      </c>
      <c r="G375" s="158" t="s">
        <v>269</v>
      </c>
      <c r="H375" s="161">
        <v>7591.68</v>
      </c>
      <c r="I375" s="65">
        <v>7591.68</v>
      </c>
      <c r="J375" s="65"/>
      <c r="K375" s="158"/>
      <c r="L375" s="65">
        <v>7591.68</v>
      </c>
      <c r="M375" s="158"/>
      <c r="N375" s="65"/>
      <c r="O375" s="65"/>
      <c r="P375" s="158"/>
      <c r="Q375" s="65"/>
      <c r="R375" s="65"/>
      <c r="S375" s="65"/>
      <c r="T375" s="65"/>
      <c r="U375" s="65"/>
      <c r="V375" s="65"/>
      <c r="W375" s="65"/>
    </row>
    <row r="376" ht="20.25" hidden="1" customHeight="1" spans="1:23">
      <c r="A376" s="158" t="str">
        <f t="shared" si="13"/>
        <v>       玉溪市老年人体育文娱活动中心</v>
      </c>
      <c r="B376" s="158" t="s">
        <v>510</v>
      </c>
      <c r="C376" s="158" t="s">
        <v>272</v>
      </c>
      <c r="D376" s="158" t="s">
        <v>134</v>
      </c>
      <c r="E376" s="158" t="s">
        <v>505</v>
      </c>
      <c r="F376" s="158" t="s">
        <v>273</v>
      </c>
      <c r="G376" s="158" t="s">
        <v>274</v>
      </c>
      <c r="H376" s="161">
        <v>17479</v>
      </c>
      <c r="I376" s="65">
        <v>17479</v>
      </c>
      <c r="J376" s="65"/>
      <c r="K376" s="158"/>
      <c r="L376" s="65">
        <v>17479</v>
      </c>
      <c r="M376" s="158"/>
      <c r="N376" s="65"/>
      <c r="O376" s="65"/>
      <c r="P376" s="158"/>
      <c r="Q376" s="65"/>
      <c r="R376" s="65"/>
      <c r="S376" s="65"/>
      <c r="T376" s="65"/>
      <c r="U376" s="65"/>
      <c r="V376" s="65"/>
      <c r="W376" s="65"/>
    </row>
    <row r="377" ht="20.25" hidden="1" customHeight="1" spans="1:23">
      <c r="A377" s="158" t="str">
        <f t="shared" si="13"/>
        <v>       玉溪市老年人体育文娱活动中心</v>
      </c>
      <c r="B377" s="158" t="s">
        <v>510</v>
      </c>
      <c r="C377" s="158" t="s">
        <v>272</v>
      </c>
      <c r="D377" s="158" t="s">
        <v>134</v>
      </c>
      <c r="E377" s="158" t="s">
        <v>505</v>
      </c>
      <c r="F377" s="158" t="s">
        <v>275</v>
      </c>
      <c r="G377" s="158" t="s">
        <v>276</v>
      </c>
      <c r="H377" s="161">
        <v>4000</v>
      </c>
      <c r="I377" s="65">
        <v>4000</v>
      </c>
      <c r="J377" s="65"/>
      <c r="K377" s="158"/>
      <c r="L377" s="65">
        <v>4000</v>
      </c>
      <c r="M377" s="158"/>
      <c r="N377" s="65"/>
      <c r="O377" s="65"/>
      <c r="P377" s="158"/>
      <c r="Q377" s="65"/>
      <c r="R377" s="65"/>
      <c r="S377" s="65"/>
      <c r="T377" s="65"/>
      <c r="U377" s="65"/>
      <c r="V377" s="65"/>
      <c r="W377" s="65"/>
    </row>
    <row r="378" ht="20.25" hidden="1" customHeight="1" spans="1:23">
      <c r="A378" s="158" t="str">
        <f t="shared" si="13"/>
        <v>       玉溪市老年人体育文娱活动中心</v>
      </c>
      <c r="B378" s="158" t="s">
        <v>510</v>
      </c>
      <c r="C378" s="158" t="s">
        <v>272</v>
      </c>
      <c r="D378" s="158" t="s">
        <v>134</v>
      </c>
      <c r="E378" s="158" t="s">
        <v>505</v>
      </c>
      <c r="F378" s="158" t="s">
        <v>277</v>
      </c>
      <c r="G378" s="158" t="s">
        <v>278</v>
      </c>
      <c r="H378" s="161">
        <v>10000</v>
      </c>
      <c r="I378" s="65">
        <v>10000</v>
      </c>
      <c r="J378" s="65"/>
      <c r="K378" s="158"/>
      <c r="L378" s="65">
        <v>10000</v>
      </c>
      <c r="M378" s="158"/>
      <c r="N378" s="65"/>
      <c r="O378" s="65"/>
      <c r="P378" s="158"/>
      <c r="Q378" s="65"/>
      <c r="R378" s="65"/>
      <c r="S378" s="65"/>
      <c r="T378" s="65"/>
      <c r="U378" s="65"/>
      <c r="V378" s="65"/>
      <c r="W378" s="65"/>
    </row>
    <row r="379" ht="20.25" hidden="1" customHeight="1" spans="1:23">
      <c r="A379" s="158" t="str">
        <f t="shared" si="13"/>
        <v>       玉溪市老年人体育文娱活动中心</v>
      </c>
      <c r="B379" s="158" t="s">
        <v>510</v>
      </c>
      <c r="C379" s="158" t="s">
        <v>272</v>
      </c>
      <c r="D379" s="158" t="s">
        <v>134</v>
      </c>
      <c r="E379" s="158" t="s">
        <v>505</v>
      </c>
      <c r="F379" s="158" t="s">
        <v>281</v>
      </c>
      <c r="G379" s="158" t="s">
        <v>282</v>
      </c>
      <c r="H379" s="161">
        <v>4000</v>
      </c>
      <c r="I379" s="65">
        <v>4000</v>
      </c>
      <c r="J379" s="65"/>
      <c r="K379" s="158"/>
      <c r="L379" s="65">
        <v>4000</v>
      </c>
      <c r="M379" s="158"/>
      <c r="N379" s="65"/>
      <c r="O379" s="65"/>
      <c r="P379" s="158"/>
      <c r="Q379" s="65"/>
      <c r="R379" s="65"/>
      <c r="S379" s="65"/>
      <c r="T379" s="65"/>
      <c r="U379" s="65"/>
      <c r="V379" s="65"/>
      <c r="W379" s="65"/>
    </row>
    <row r="380" ht="20.25" hidden="1" customHeight="1" spans="1:23">
      <c r="A380" s="158" t="str">
        <f t="shared" si="13"/>
        <v>       玉溪市老年人体育文娱活动中心</v>
      </c>
      <c r="B380" s="158" t="s">
        <v>510</v>
      </c>
      <c r="C380" s="158" t="s">
        <v>272</v>
      </c>
      <c r="D380" s="158" t="s">
        <v>134</v>
      </c>
      <c r="E380" s="158" t="s">
        <v>505</v>
      </c>
      <c r="F380" s="158" t="s">
        <v>283</v>
      </c>
      <c r="G380" s="158" t="s">
        <v>284</v>
      </c>
      <c r="H380" s="161">
        <v>10521</v>
      </c>
      <c r="I380" s="65">
        <v>10521</v>
      </c>
      <c r="J380" s="65"/>
      <c r="K380" s="158"/>
      <c r="L380" s="65">
        <v>10521</v>
      </c>
      <c r="M380" s="158"/>
      <c r="N380" s="65"/>
      <c r="O380" s="65"/>
      <c r="P380" s="158"/>
      <c r="Q380" s="65"/>
      <c r="R380" s="65"/>
      <c r="S380" s="65"/>
      <c r="T380" s="65"/>
      <c r="U380" s="65"/>
      <c r="V380" s="65"/>
      <c r="W380" s="65"/>
    </row>
    <row r="381" ht="20.25" hidden="1" customHeight="1" spans="1:23">
      <c r="A381" s="158" t="str">
        <f t="shared" si="13"/>
        <v>       玉溪市老年人体育文娱活动中心</v>
      </c>
      <c r="B381" s="158" t="s">
        <v>510</v>
      </c>
      <c r="C381" s="158" t="s">
        <v>272</v>
      </c>
      <c r="D381" s="158" t="s">
        <v>137</v>
      </c>
      <c r="E381" s="158" t="s">
        <v>250</v>
      </c>
      <c r="F381" s="158" t="s">
        <v>283</v>
      </c>
      <c r="G381" s="158" t="s">
        <v>284</v>
      </c>
      <c r="H381" s="161">
        <v>1200</v>
      </c>
      <c r="I381" s="65">
        <v>1200</v>
      </c>
      <c r="J381" s="65"/>
      <c r="K381" s="158"/>
      <c r="L381" s="65">
        <v>1200</v>
      </c>
      <c r="M381" s="158"/>
      <c r="N381" s="65"/>
      <c r="O381" s="65"/>
      <c r="P381" s="158"/>
      <c r="Q381" s="65"/>
      <c r="R381" s="65"/>
      <c r="S381" s="65"/>
      <c r="T381" s="65"/>
      <c r="U381" s="65"/>
      <c r="V381" s="65"/>
      <c r="W381" s="65"/>
    </row>
    <row r="382" ht="20.25" hidden="1" customHeight="1" spans="1:23">
      <c r="A382" s="158" t="str">
        <f t="shared" si="13"/>
        <v>       玉溪市老年人体育文娱活动中心</v>
      </c>
      <c r="B382" s="158" t="s">
        <v>511</v>
      </c>
      <c r="C382" s="158" t="s">
        <v>296</v>
      </c>
      <c r="D382" s="158" t="s">
        <v>157</v>
      </c>
      <c r="E382" s="158" t="s">
        <v>512</v>
      </c>
      <c r="F382" s="158" t="s">
        <v>297</v>
      </c>
      <c r="G382" s="158" t="s">
        <v>257</v>
      </c>
      <c r="H382" s="161">
        <v>144000</v>
      </c>
      <c r="I382" s="65">
        <v>144000</v>
      </c>
      <c r="J382" s="65"/>
      <c r="K382" s="158"/>
      <c r="L382" s="65">
        <v>144000</v>
      </c>
      <c r="M382" s="158"/>
      <c r="N382" s="65"/>
      <c r="O382" s="65"/>
      <c r="P382" s="158"/>
      <c r="Q382" s="65"/>
      <c r="R382" s="65"/>
      <c r="S382" s="65"/>
      <c r="T382" s="65"/>
      <c r="U382" s="65"/>
      <c r="V382" s="65"/>
      <c r="W382" s="65"/>
    </row>
    <row r="383" ht="20.25" hidden="1" customHeight="1" spans="1:23">
      <c r="A383" s="158" t="str">
        <f t="shared" si="13"/>
        <v>       玉溪市老年人体育文娱活动中心</v>
      </c>
      <c r="B383" s="158" t="s">
        <v>513</v>
      </c>
      <c r="C383" s="158" t="s">
        <v>304</v>
      </c>
      <c r="D383" s="158" t="s">
        <v>134</v>
      </c>
      <c r="E383" s="158" t="s">
        <v>505</v>
      </c>
      <c r="F383" s="158" t="s">
        <v>226</v>
      </c>
      <c r="G383" s="158" t="s">
        <v>227</v>
      </c>
      <c r="H383" s="161">
        <v>197600</v>
      </c>
      <c r="I383" s="65">
        <v>197600</v>
      </c>
      <c r="J383" s="65">
        <v>49400</v>
      </c>
      <c r="K383" s="158"/>
      <c r="L383" s="65">
        <v>148200</v>
      </c>
      <c r="M383" s="158"/>
      <c r="N383" s="65"/>
      <c r="O383" s="65"/>
      <c r="P383" s="158"/>
      <c r="Q383" s="65"/>
      <c r="R383" s="65"/>
      <c r="S383" s="65"/>
      <c r="T383" s="65"/>
      <c r="U383" s="65"/>
      <c r="V383" s="65"/>
      <c r="W383" s="65"/>
    </row>
    <row r="384" ht="20.25" hidden="1" customHeight="1" spans="1:23">
      <c r="A384" s="158" t="str">
        <f t="shared" si="13"/>
        <v>       玉溪市老年人体育文娱活动中心</v>
      </c>
      <c r="B384" s="158" t="s">
        <v>514</v>
      </c>
      <c r="C384" s="158" t="s">
        <v>339</v>
      </c>
      <c r="D384" s="158" t="s">
        <v>134</v>
      </c>
      <c r="E384" s="158" t="s">
        <v>505</v>
      </c>
      <c r="F384" s="158" t="s">
        <v>226</v>
      </c>
      <c r="G384" s="158" t="s">
        <v>227</v>
      </c>
      <c r="H384" s="161">
        <v>100000</v>
      </c>
      <c r="I384" s="65">
        <v>100000</v>
      </c>
      <c r="J384" s="65"/>
      <c r="K384" s="158"/>
      <c r="L384" s="65">
        <v>100000</v>
      </c>
      <c r="M384" s="158"/>
      <c r="N384" s="65"/>
      <c r="O384" s="65"/>
      <c r="P384" s="158"/>
      <c r="Q384" s="65"/>
      <c r="R384" s="65"/>
      <c r="S384" s="65"/>
      <c r="T384" s="65"/>
      <c r="U384" s="65"/>
      <c r="V384" s="65"/>
      <c r="W384" s="65"/>
    </row>
    <row r="385" ht="20.25" hidden="1" customHeight="1" spans="1:23">
      <c r="A385" s="158" t="str">
        <f t="shared" si="13"/>
        <v>       玉溪市老年人体育文娱活动中心</v>
      </c>
      <c r="B385" s="158" t="s">
        <v>515</v>
      </c>
      <c r="C385" s="158" t="s">
        <v>299</v>
      </c>
      <c r="D385" s="158" t="s">
        <v>134</v>
      </c>
      <c r="E385" s="158" t="s">
        <v>505</v>
      </c>
      <c r="F385" s="158" t="s">
        <v>301</v>
      </c>
      <c r="G385" s="158" t="s">
        <v>302</v>
      </c>
      <c r="H385" s="161">
        <v>189000</v>
      </c>
      <c r="I385" s="65">
        <v>189000</v>
      </c>
      <c r="J385" s="65"/>
      <c r="K385" s="158"/>
      <c r="L385" s="65">
        <v>189000</v>
      </c>
      <c r="M385" s="158"/>
      <c r="N385" s="65"/>
      <c r="O385" s="65"/>
      <c r="P385" s="158"/>
      <c r="Q385" s="65"/>
      <c r="R385" s="65"/>
      <c r="S385" s="65"/>
      <c r="T385" s="65"/>
      <c r="U385" s="65"/>
      <c r="V385" s="65"/>
      <c r="W385" s="65"/>
    </row>
    <row r="386" ht="20.25" hidden="1" customHeight="1" spans="1:23">
      <c r="A386" s="158" t="str">
        <f t="shared" si="13"/>
        <v>       玉溪市老年人体育文娱活动中心</v>
      </c>
      <c r="B386" s="158" t="s">
        <v>516</v>
      </c>
      <c r="C386" s="158" t="s">
        <v>312</v>
      </c>
      <c r="D386" s="158" t="s">
        <v>134</v>
      </c>
      <c r="E386" s="158" t="s">
        <v>505</v>
      </c>
      <c r="F386" s="158" t="s">
        <v>313</v>
      </c>
      <c r="G386" s="158" t="s">
        <v>312</v>
      </c>
      <c r="H386" s="161">
        <v>140000</v>
      </c>
      <c r="I386" s="65">
        <v>140000</v>
      </c>
      <c r="J386" s="65"/>
      <c r="K386" s="158"/>
      <c r="L386" s="65">
        <v>140000</v>
      </c>
      <c r="M386" s="158"/>
      <c r="N386" s="65"/>
      <c r="O386" s="65"/>
      <c r="P386" s="158"/>
      <c r="Q386" s="65"/>
      <c r="R386" s="65"/>
      <c r="S386" s="65"/>
      <c r="T386" s="65"/>
      <c r="U386" s="65"/>
      <c r="V386" s="65"/>
      <c r="W386" s="65"/>
    </row>
    <row r="387" ht="20.25" hidden="1" customHeight="1" spans="1:23">
      <c r="A387" s="162" t="s">
        <v>67</v>
      </c>
      <c r="B387" s="158"/>
      <c r="C387" s="158"/>
      <c r="D387" s="158"/>
      <c r="E387" s="158"/>
      <c r="F387" s="158"/>
      <c r="G387" s="158"/>
      <c r="H387" s="161">
        <v>83958156.56</v>
      </c>
      <c r="I387" s="65">
        <v>64487856.56</v>
      </c>
      <c r="J387" s="65">
        <v>13543453.15</v>
      </c>
      <c r="K387" s="158"/>
      <c r="L387" s="65">
        <v>50944403.41</v>
      </c>
      <c r="M387" s="158"/>
      <c r="N387" s="65"/>
      <c r="O387" s="65"/>
      <c r="P387" s="158"/>
      <c r="Q387" s="65">
        <v>19470300</v>
      </c>
      <c r="R387" s="65"/>
      <c r="S387" s="65"/>
      <c r="T387" s="65"/>
      <c r="U387" s="65"/>
      <c r="V387" s="65"/>
      <c r="W387" s="65"/>
    </row>
    <row r="388" ht="20.25" hidden="1" customHeight="1" spans="1:23">
      <c r="A388" s="158" t="str">
        <f t="shared" ref="A388:A406" si="14">"       "&amp;"玉溪职业技术学院"</f>
        <v>       玉溪职业技术学院</v>
      </c>
      <c r="B388" s="158" t="s">
        <v>517</v>
      </c>
      <c r="C388" s="158" t="s">
        <v>229</v>
      </c>
      <c r="D388" s="158" t="s">
        <v>122</v>
      </c>
      <c r="E388" s="158" t="s">
        <v>319</v>
      </c>
      <c r="F388" s="158" t="s">
        <v>230</v>
      </c>
      <c r="G388" s="158" t="s">
        <v>231</v>
      </c>
      <c r="H388" s="161">
        <v>278338.46</v>
      </c>
      <c r="I388" s="65">
        <v>278338.46</v>
      </c>
      <c r="J388" s="65">
        <v>69584.62</v>
      </c>
      <c r="K388" s="158"/>
      <c r="L388" s="65">
        <v>208753.84</v>
      </c>
      <c r="M388" s="158"/>
      <c r="N388" s="65"/>
      <c r="O388" s="65"/>
      <c r="P388" s="158"/>
      <c r="Q388" s="65"/>
      <c r="R388" s="65"/>
      <c r="S388" s="65"/>
      <c r="T388" s="65"/>
      <c r="U388" s="65"/>
      <c r="V388" s="65"/>
      <c r="W388" s="65"/>
    </row>
    <row r="389" ht="20.25" hidden="1" customHeight="1" spans="1:23">
      <c r="A389" s="158" t="str">
        <f t="shared" si="14"/>
        <v>       玉溪职业技术学院</v>
      </c>
      <c r="B389" s="158" t="s">
        <v>517</v>
      </c>
      <c r="C389" s="158" t="s">
        <v>229</v>
      </c>
      <c r="D389" s="158" t="s">
        <v>139</v>
      </c>
      <c r="E389" s="158" t="s">
        <v>232</v>
      </c>
      <c r="F389" s="158" t="s">
        <v>233</v>
      </c>
      <c r="G389" s="158" t="s">
        <v>234</v>
      </c>
      <c r="H389" s="161">
        <v>6162731.52</v>
      </c>
      <c r="I389" s="65">
        <v>6162731.52</v>
      </c>
      <c r="J389" s="65">
        <v>1540682.88</v>
      </c>
      <c r="K389" s="158"/>
      <c r="L389" s="65">
        <v>4622048.64</v>
      </c>
      <c r="M389" s="158"/>
      <c r="N389" s="65"/>
      <c r="O389" s="65"/>
      <c r="P389" s="158"/>
      <c r="Q389" s="65"/>
      <c r="R389" s="65"/>
      <c r="S389" s="65"/>
      <c r="T389" s="65"/>
      <c r="U389" s="65"/>
      <c r="V389" s="65"/>
      <c r="W389" s="65"/>
    </row>
    <row r="390" ht="20.25" hidden="1" customHeight="1" spans="1:23">
      <c r="A390" s="158" t="str">
        <f t="shared" si="14"/>
        <v>       玉溪职业技术学院</v>
      </c>
      <c r="B390" s="158" t="s">
        <v>517</v>
      </c>
      <c r="C390" s="158" t="s">
        <v>229</v>
      </c>
      <c r="D390" s="158" t="s">
        <v>149</v>
      </c>
      <c r="E390" s="158" t="s">
        <v>240</v>
      </c>
      <c r="F390" s="158" t="s">
        <v>236</v>
      </c>
      <c r="G390" s="158" t="s">
        <v>237</v>
      </c>
      <c r="H390" s="161">
        <v>3196916.98</v>
      </c>
      <c r="I390" s="65">
        <v>3196916.98</v>
      </c>
      <c r="J390" s="65">
        <v>799229.25</v>
      </c>
      <c r="K390" s="158"/>
      <c r="L390" s="65">
        <v>2397687.73</v>
      </c>
      <c r="M390" s="158"/>
      <c r="N390" s="65"/>
      <c r="O390" s="65"/>
      <c r="P390" s="158"/>
      <c r="Q390" s="65"/>
      <c r="R390" s="65"/>
      <c r="S390" s="65"/>
      <c r="T390" s="65"/>
      <c r="U390" s="65"/>
      <c r="V390" s="65"/>
      <c r="W390" s="65"/>
    </row>
    <row r="391" ht="20.25" hidden="1" customHeight="1" spans="1:23">
      <c r="A391" s="158" t="str">
        <f t="shared" si="14"/>
        <v>       玉溪职业技术学院</v>
      </c>
      <c r="B391" s="158" t="s">
        <v>517</v>
      </c>
      <c r="C391" s="158" t="s">
        <v>229</v>
      </c>
      <c r="D391" s="158" t="s">
        <v>150</v>
      </c>
      <c r="E391" s="158" t="s">
        <v>241</v>
      </c>
      <c r="F391" s="158" t="s">
        <v>242</v>
      </c>
      <c r="G391" s="158" t="s">
        <v>243</v>
      </c>
      <c r="H391" s="161">
        <v>1925853.6</v>
      </c>
      <c r="I391" s="65">
        <v>1925853.6</v>
      </c>
      <c r="J391" s="65">
        <v>481463.4</v>
      </c>
      <c r="K391" s="158"/>
      <c r="L391" s="65">
        <v>1444390.2</v>
      </c>
      <c r="M391" s="158"/>
      <c r="N391" s="65"/>
      <c r="O391" s="65"/>
      <c r="P391" s="158"/>
      <c r="Q391" s="65"/>
      <c r="R391" s="65"/>
      <c r="S391" s="65"/>
      <c r="T391" s="65"/>
      <c r="U391" s="65"/>
      <c r="V391" s="65"/>
      <c r="W391" s="65"/>
    </row>
    <row r="392" ht="20.25" hidden="1" customHeight="1" spans="1:23">
      <c r="A392" s="158" t="str">
        <f t="shared" si="14"/>
        <v>       玉溪职业技术学院</v>
      </c>
      <c r="B392" s="158" t="s">
        <v>517</v>
      </c>
      <c r="C392" s="158" t="s">
        <v>229</v>
      </c>
      <c r="D392" s="158" t="s">
        <v>151</v>
      </c>
      <c r="E392" s="158" t="s">
        <v>244</v>
      </c>
      <c r="F392" s="158" t="s">
        <v>230</v>
      </c>
      <c r="G392" s="158" t="s">
        <v>231</v>
      </c>
      <c r="H392" s="161">
        <v>285572</v>
      </c>
      <c r="I392" s="65">
        <v>285572</v>
      </c>
      <c r="J392" s="65">
        <v>167132</v>
      </c>
      <c r="K392" s="158"/>
      <c r="L392" s="65">
        <v>118440</v>
      </c>
      <c r="M392" s="158"/>
      <c r="N392" s="65"/>
      <c r="O392" s="65"/>
      <c r="P392" s="158"/>
      <c r="Q392" s="65"/>
      <c r="R392" s="65"/>
      <c r="S392" s="65"/>
      <c r="T392" s="65"/>
      <c r="U392" s="65"/>
      <c r="V392" s="65"/>
      <c r="W392" s="65"/>
    </row>
    <row r="393" ht="20.25" hidden="1" customHeight="1" spans="1:23">
      <c r="A393" s="158" t="str">
        <f t="shared" si="14"/>
        <v>       玉溪职业技术学院</v>
      </c>
      <c r="B393" s="158" t="s">
        <v>518</v>
      </c>
      <c r="C393" s="158" t="s">
        <v>246</v>
      </c>
      <c r="D393" s="158" t="s">
        <v>160</v>
      </c>
      <c r="E393" s="158" t="s">
        <v>246</v>
      </c>
      <c r="F393" s="158" t="s">
        <v>247</v>
      </c>
      <c r="G393" s="158" t="s">
        <v>246</v>
      </c>
      <c r="H393" s="161">
        <v>5009640</v>
      </c>
      <c r="I393" s="65">
        <v>5009640</v>
      </c>
      <c r="J393" s="65">
        <v>1252410</v>
      </c>
      <c r="K393" s="158"/>
      <c r="L393" s="65">
        <v>3757230</v>
      </c>
      <c r="M393" s="158"/>
      <c r="N393" s="65"/>
      <c r="O393" s="65"/>
      <c r="P393" s="158"/>
      <c r="Q393" s="65"/>
      <c r="R393" s="65"/>
      <c r="S393" s="65"/>
      <c r="T393" s="65"/>
      <c r="U393" s="65"/>
      <c r="V393" s="65"/>
      <c r="W393" s="65"/>
    </row>
    <row r="394" ht="20.25" hidden="1" customHeight="1" spans="1:23">
      <c r="A394" s="158" t="str">
        <f t="shared" si="14"/>
        <v>       玉溪职业技术学院</v>
      </c>
      <c r="B394" s="158" t="s">
        <v>519</v>
      </c>
      <c r="C394" s="158" t="s">
        <v>224</v>
      </c>
      <c r="D394" s="158" t="s">
        <v>122</v>
      </c>
      <c r="E394" s="158" t="s">
        <v>319</v>
      </c>
      <c r="F394" s="158" t="s">
        <v>218</v>
      </c>
      <c r="G394" s="158" t="s">
        <v>219</v>
      </c>
      <c r="H394" s="161">
        <v>14946780</v>
      </c>
      <c r="I394" s="65">
        <v>14946780</v>
      </c>
      <c r="J394" s="65">
        <v>3736695</v>
      </c>
      <c r="K394" s="158"/>
      <c r="L394" s="65">
        <v>11210085</v>
      </c>
      <c r="M394" s="158"/>
      <c r="N394" s="65"/>
      <c r="O394" s="65"/>
      <c r="P394" s="158"/>
      <c r="Q394" s="65"/>
      <c r="R394" s="65"/>
      <c r="S394" s="65"/>
      <c r="T394" s="65"/>
      <c r="U394" s="65"/>
      <c r="V394" s="65"/>
      <c r="W394" s="65"/>
    </row>
    <row r="395" ht="20.25" hidden="1" customHeight="1" spans="1:23">
      <c r="A395" s="158" t="str">
        <f t="shared" si="14"/>
        <v>       玉溪职业技术学院</v>
      </c>
      <c r="B395" s="158" t="s">
        <v>519</v>
      </c>
      <c r="C395" s="158" t="s">
        <v>224</v>
      </c>
      <c r="D395" s="158" t="s">
        <v>122</v>
      </c>
      <c r="E395" s="158" t="s">
        <v>319</v>
      </c>
      <c r="F395" s="158" t="s">
        <v>220</v>
      </c>
      <c r="G395" s="158" t="s">
        <v>221</v>
      </c>
      <c r="H395" s="161">
        <v>9708</v>
      </c>
      <c r="I395" s="65">
        <v>9708</v>
      </c>
      <c r="J395" s="65">
        <v>2427</v>
      </c>
      <c r="K395" s="158"/>
      <c r="L395" s="65">
        <v>7281</v>
      </c>
      <c r="M395" s="158"/>
      <c r="N395" s="65"/>
      <c r="O395" s="65"/>
      <c r="P395" s="158"/>
      <c r="Q395" s="65"/>
      <c r="R395" s="65"/>
      <c r="S395" s="65"/>
      <c r="T395" s="65"/>
      <c r="U395" s="65"/>
      <c r="V395" s="65"/>
      <c r="W395" s="65"/>
    </row>
    <row r="396" ht="20.25" hidden="1" customHeight="1" spans="1:23">
      <c r="A396" s="158" t="str">
        <f t="shared" si="14"/>
        <v>       玉溪职业技术学院</v>
      </c>
      <c r="B396" s="158" t="s">
        <v>519</v>
      </c>
      <c r="C396" s="158" t="s">
        <v>224</v>
      </c>
      <c r="D396" s="158" t="s">
        <v>122</v>
      </c>
      <c r="E396" s="158" t="s">
        <v>319</v>
      </c>
      <c r="F396" s="158" t="s">
        <v>226</v>
      </c>
      <c r="G396" s="158" t="s">
        <v>227</v>
      </c>
      <c r="H396" s="161">
        <v>5333880</v>
      </c>
      <c r="I396" s="65">
        <v>5333880</v>
      </c>
      <c r="J396" s="65">
        <v>1333470</v>
      </c>
      <c r="K396" s="158"/>
      <c r="L396" s="65">
        <v>4000410</v>
      </c>
      <c r="M396" s="158"/>
      <c r="N396" s="65"/>
      <c r="O396" s="65"/>
      <c r="P396" s="158"/>
      <c r="Q396" s="65"/>
      <c r="R396" s="65"/>
      <c r="S396" s="65"/>
      <c r="T396" s="65"/>
      <c r="U396" s="65"/>
      <c r="V396" s="65"/>
      <c r="W396" s="65"/>
    </row>
    <row r="397" ht="20.25" hidden="1" customHeight="1" spans="1:23">
      <c r="A397" s="158" t="str">
        <f t="shared" si="14"/>
        <v>       玉溪职业技术学院</v>
      </c>
      <c r="B397" s="158" t="s">
        <v>519</v>
      </c>
      <c r="C397" s="158" t="s">
        <v>224</v>
      </c>
      <c r="D397" s="158" t="s">
        <v>161</v>
      </c>
      <c r="E397" s="158" t="s">
        <v>222</v>
      </c>
      <c r="F397" s="158" t="s">
        <v>220</v>
      </c>
      <c r="G397" s="158" t="s">
        <v>221</v>
      </c>
      <c r="H397" s="161">
        <v>388836</v>
      </c>
      <c r="I397" s="65">
        <v>388836</v>
      </c>
      <c r="J397" s="65">
        <v>97209</v>
      </c>
      <c r="K397" s="158"/>
      <c r="L397" s="65">
        <v>291627</v>
      </c>
      <c r="M397" s="158"/>
      <c r="N397" s="65"/>
      <c r="O397" s="65"/>
      <c r="P397" s="158"/>
      <c r="Q397" s="65"/>
      <c r="R397" s="65"/>
      <c r="S397" s="65"/>
      <c r="T397" s="65"/>
      <c r="U397" s="65"/>
      <c r="V397" s="65"/>
      <c r="W397" s="65"/>
    </row>
    <row r="398" ht="20.25" hidden="1" customHeight="1" spans="1:23">
      <c r="A398" s="158" t="str">
        <f t="shared" si="14"/>
        <v>       玉溪职业技术学院</v>
      </c>
      <c r="B398" s="158" t="s">
        <v>520</v>
      </c>
      <c r="C398" s="158" t="s">
        <v>269</v>
      </c>
      <c r="D398" s="158" t="s">
        <v>122</v>
      </c>
      <c r="E398" s="158" t="s">
        <v>319</v>
      </c>
      <c r="F398" s="158" t="s">
        <v>270</v>
      </c>
      <c r="G398" s="158" t="s">
        <v>269</v>
      </c>
      <c r="H398" s="161">
        <v>780000</v>
      </c>
      <c r="I398" s="65">
        <v>780000</v>
      </c>
      <c r="J398" s="65"/>
      <c r="K398" s="158"/>
      <c r="L398" s="65">
        <v>780000</v>
      </c>
      <c r="M398" s="158"/>
      <c r="N398" s="65"/>
      <c r="O398" s="65"/>
      <c r="P398" s="158"/>
      <c r="Q398" s="65"/>
      <c r="R398" s="65"/>
      <c r="S398" s="65"/>
      <c r="T398" s="65"/>
      <c r="U398" s="65"/>
      <c r="V398" s="65"/>
      <c r="W398" s="65"/>
    </row>
    <row r="399" ht="20.25" hidden="1" customHeight="1" spans="1:23">
      <c r="A399" s="158" t="str">
        <f t="shared" si="14"/>
        <v>       玉溪职业技术学院</v>
      </c>
      <c r="B399" s="158" t="s">
        <v>521</v>
      </c>
      <c r="C399" s="158" t="s">
        <v>272</v>
      </c>
      <c r="D399" s="158" t="s">
        <v>122</v>
      </c>
      <c r="E399" s="158" t="s">
        <v>319</v>
      </c>
      <c r="F399" s="158" t="s">
        <v>273</v>
      </c>
      <c r="G399" s="158" t="s">
        <v>274</v>
      </c>
      <c r="H399" s="161">
        <v>400000</v>
      </c>
      <c r="I399" s="65">
        <v>400000</v>
      </c>
      <c r="J399" s="65"/>
      <c r="K399" s="158"/>
      <c r="L399" s="65">
        <v>400000</v>
      </c>
      <c r="M399" s="158"/>
      <c r="N399" s="65"/>
      <c r="O399" s="65"/>
      <c r="P399" s="158"/>
      <c r="Q399" s="65"/>
      <c r="R399" s="65"/>
      <c r="S399" s="65"/>
      <c r="T399" s="65"/>
      <c r="U399" s="65"/>
      <c r="V399" s="65"/>
      <c r="W399" s="65"/>
    </row>
    <row r="400" ht="20.25" hidden="1" customHeight="1" spans="1:23">
      <c r="A400" s="158" t="str">
        <f t="shared" si="14"/>
        <v>       玉溪职业技术学院</v>
      </c>
      <c r="B400" s="158" t="s">
        <v>521</v>
      </c>
      <c r="C400" s="158" t="s">
        <v>272</v>
      </c>
      <c r="D400" s="158" t="s">
        <v>122</v>
      </c>
      <c r="E400" s="158" t="s">
        <v>319</v>
      </c>
      <c r="F400" s="158" t="s">
        <v>275</v>
      </c>
      <c r="G400" s="158" t="s">
        <v>276</v>
      </c>
      <c r="H400" s="161">
        <v>200000</v>
      </c>
      <c r="I400" s="65">
        <v>200000</v>
      </c>
      <c r="J400" s="65"/>
      <c r="K400" s="158"/>
      <c r="L400" s="65">
        <v>200000</v>
      </c>
      <c r="M400" s="158"/>
      <c r="N400" s="65"/>
      <c r="O400" s="65"/>
      <c r="P400" s="158"/>
      <c r="Q400" s="65"/>
      <c r="R400" s="65"/>
      <c r="S400" s="65"/>
      <c r="T400" s="65"/>
      <c r="U400" s="65"/>
      <c r="V400" s="65"/>
      <c r="W400" s="65"/>
    </row>
    <row r="401" ht="20.25" hidden="1" customHeight="1" spans="1:23">
      <c r="A401" s="158" t="str">
        <f t="shared" si="14"/>
        <v>       玉溪职业技术学院</v>
      </c>
      <c r="B401" s="158" t="s">
        <v>521</v>
      </c>
      <c r="C401" s="158" t="s">
        <v>272</v>
      </c>
      <c r="D401" s="158" t="s">
        <v>122</v>
      </c>
      <c r="E401" s="158" t="s">
        <v>319</v>
      </c>
      <c r="F401" s="158" t="s">
        <v>266</v>
      </c>
      <c r="G401" s="158" t="s">
        <v>267</v>
      </c>
      <c r="H401" s="161">
        <v>80000</v>
      </c>
      <c r="I401" s="65">
        <v>80000</v>
      </c>
      <c r="J401" s="65"/>
      <c r="K401" s="158"/>
      <c r="L401" s="65">
        <v>80000</v>
      </c>
      <c r="M401" s="158"/>
      <c r="N401" s="65"/>
      <c r="O401" s="65"/>
      <c r="P401" s="158"/>
      <c r="Q401" s="65"/>
      <c r="R401" s="65"/>
      <c r="S401" s="65"/>
      <c r="T401" s="65"/>
      <c r="U401" s="65"/>
      <c r="V401" s="65"/>
      <c r="W401" s="65"/>
    </row>
    <row r="402" ht="20.25" hidden="1" customHeight="1" spans="1:23">
      <c r="A402" s="158" t="str">
        <f t="shared" si="14"/>
        <v>       玉溪职业技术学院</v>
      </c>
      <c r="B402" s="158" t="s">
        <v>522</v>
      </c>
      <c r="C402" s="158" t="s">
        <v>192</v>
      </c>
      <c r="D402" s="158" t="s">
        <v>122</v>
      </c>
      <c r="E402" s="158" t="s">
        <v>319</v>
      </c>
      <c r="F402" s="158" t="s">
        <v>294</v>
      </c>
      <c r="G402" s="158" t="s">
        <v>192</v>
      </c>
      <c r="H402" s="161">
        <v>40000</v>
      </c>
      <c r="I402" s="65">
        <v>40000</v>
      </c>
      <c r="J402" s="65"/>
      <c r="K402" s="158"/>
      <c r="L402" s="65">
        <v>40000</v>
      </c>
      <c r="M402" s="158"/>
      <c r="N402" s="65"/>
      <c r="O402" s="65"/>
      <c r="P402" s="158"/>
      <c r="Q402" s="65"/>
      <c r="R402" s="65"/>
      <c r="S402" s="65"/>
      <c r="T402" s="65"/>
      <c r="U402" s="65"/>
      <c r="V402" s="65"/>
      <c r="W402" s="65"/>
    </row>
    <row r="403" ht="20.25" hidden="1" customHeight="1" spans="1:23">
      <c r="A403" s="158" t="str">
        <f t="shared" si="14"/>
        <v>       玉溪职业技术学院</v>
      </c>
      <c r="B403" s="158" t="s">
        <v>523</v>
      </c>
      <c r="C403" s="158" t="s">
        <v>524</v>
      </c>
      <c r="D403" s="158" t="s">
        <v>122</v>
      </c>
      <c r="E403" s="158" t="s">
        <v>319</v>
      </c>
      <c r="F403" s="158" t="s">
        <v>226</v>
      </c>
      <c r="G403" s="158" t="s">
        <v>227</v>
      </c>
      <c r="H403" s="161">
        <v>16252600</v>
      </c>
      <c r="I403" s="65">
        <v>16252600</v>
      </c>
      <c r="J403" s="65">
        <v>4063150</v>
      </c>
      <c r="K403" s="158"/>
      <c r="L403" s="65">
        <v>12189450</v>
      </c>
      <c r="M403" s="158"/>
      <c r="N403" s="65"/>
      <c r="O403" s="65"/>
      <c r="P403" s="158"/>
      <c r="Q403" s="65"/>
      <c r="R403" s="65"/>
      <c r="S403" s="65"/>
      <c r="T403" s="65"/>
      <c r="U403" s="65"/>
      <c r="V403" s="65"/>
      <c r="W403" s="65"/>
    </row>
    <row r="404" ht="20.25" hidden="1" customHeight="1" spans="1:23">
      <c r="A404" s="158" t="str">
        <f t="shared" si="14"/>
        <v>       玉溪职业技术学院</v>
      </c>
      <c r="B404" s="158" t="s">
        <v>525</v>
      </c>
      <c r="C404" s="158" t="s">
        <v>526</v>
      </c>
      <c r="D404" s="158" t="s">
        <v>122</v>
      </c>
      <c r="E404" s="158" t="s">
        <v>319</v>
      </c>
      <c r="F404" s="158" t="s">
        <v>226</v>
      </c>
      <c r="G404" s="158" t="s">
        <v>227</v>
      </c>
      <c r="H404" s="161">
        <v>8225000</v>
      </c>
      <c r="I404" s="65">
        <v>8225000</v>
      </c>
      <c r="J404" s="65"/>
      <c r="K404" s="158"/>
      <c r="L404" s="65">
        <v>8225000</v>
      </c>
      <c r="M404" s="158"/>
      <c r="N404" s="65"/>
      <c r="O404" s="65"/>
      <c r="P404" s="158"/>
      <c r="Q404" s="65"/>
      <c r="R404" s="65"/>
      <c r="S404" s="65"/>
      <c r="T404" s="65"/>
      <c r="U404" s="65"/>
      <c r="V404" s="65"/>
      <c r="W404" s="65"/>
    </row>
    <row r="405" ht="20.25" hidden="1" customHeight="1" spans="1:23">
      <c r="A405" s="158" t="str">
        <f t="shared" si="14"/>
        <v>       玉溪职业技术学院</v>
      </c>
      <c r="B405" s="158" t="s">
        <v>527</v>
      </c>
      <c r="C405" s="158" t="s">
        <v>528</v>
      </c>
      <c r="D405" s="158" t="s">
        <v>122</v>
      </c>
      <c r="E405" s="158" t="s">
        <v>319</v>
      </c>
      <c r="F405" s="158" t="s">
        <v>297</v>
      </c>
      <c r="G405" s="158" t="s">
        <v>257</v>
      </c>
      <c r="H405" s="161">
        <v>19470300</v>
      </c>
      <c r="I405" s="65"/>
      <c r="J405" s="65"/>
      <c r="K405" s="158"/>
      <c r="L405" s="65"/>
      <c r="M405" s="158"/>
      <c r="N405" s="65"/>
      <c r="O405" s="65"/>
      <c r="P405" s="158"/>
      <c r="Q405" s="65">
        <v>19470300</v>
      </c>
      <c r="R405" s="65"/>
      <c r="S405" s="65"/>
      <c r="T405" s="65"/>
      <c r="U405" s="65"/>
      <c r="V405" s="65"/>
      <c r="W405" s="65"/>
    </row>
    <row r="406" ht="20.25" hidden="1" customHeight="1" spans="1:23">
      <c r="A406" s="158" t="str">
        <f t="shared" si="14"/>
        <v>       玉溪职业技术学院</v>
      </c>
      <c r="B406" s="158" t="s">
        <v>529</v>
      </c>
      <c r="C406" s="158" t="s">
        <v>530</v>
      </c>
      <c r="D406" s="158" t="s">
        <v>122</v>
      </c>
      <c r="E406" s="158" t="s">
        <v>319</v>
      </c>
      <c r="F406" s="158" t="s">
        <v>226</v>
      </c>
      <c r="G406" s="158" t="s">
        <v>227</v>
      </c>
      <c r="H406" s="161">
        <v>972000</v>
      </c>
      <c r="I406" s="65">
        <v>972000</v>
      </c>
      <c r="J406" s="65"/>
      <c r="K406" s="158"/>
      <c r="L406" s="65">
        <v>972000</v>
      </c>
      <c r="M406" s="158"/>
      <c r="N406" s="65"/>
      <c r="O406" s="65"/>
      <c r="P406" s="158"/>
      <c r="Q406" s="65"/>
      <c r="R406" s="65"/>
      <c r="S406" s="65"/>
      <c r="T406" s="65"/>
      <c r="U406" s="65"/>
      <c r="V406" s="65"/>
      <c r="W406" s="65"/>
    </row>
    <row r="407" ht="20.25" hidden="1" customHeight="1" spans="1:23">
      <c r="A407" s="160" t="s">
        <v>30</v>
      </c>
      <c r="B407" s="160"/>
      <c r="C407" s="160"/>
      <c r="D407" s="160"/>
      <c r="E407" s="160"/>
      <c r="F407" s="160"/>
      <c r="G407" s="160"/>
      <c r="H407" s="65">
        <v>689526385.25</v>
      </c>
      <c r="I407" s="65">
        <v>621757497.05</v>
      </c>
      <c r="J407" s="65">
        <v>124169455.4</v>
      </c>
      <c r="K407" s="65"/>
      <c r="L407" s="65">
        <v>497588041.65</v>
      </c>
      <c r="M407" s="65"/>
      <c r="N407" s="65"/>
      <c r="O407" s="65"/>
      <c r="P407" s="65"/>
      <c r="Q407" s="65">
        <v>67768888.2</v>
      </c>
      <c r="R407" s="65"/>
      <c r="S407" s="65"/>
      <c r="T407" s="65"/>
      <c r="U407" s="65"/>
      <c r="V407" s="65"/>
      <c r="W407" s="65"/>
    </row>
  </sheetData>
  <autoFilter ref="A6:W407">
    <filterColumn colId="0">
      <customFilters>
        <customFilter operator="equal" val="玉溪市教育体育局"/>
      </customFilters>
    </filterColumn>
    <extLst/>
  </autoFilter>
  <mergeCells count="17">
    <mergeCell ref="A1:W1"/>
    <mergeCell ref="A2:W2"/>
    <mergeCell ref="A3:V3"/>
    <mergeCell ref="H4:W4"/>
    <mergeCell ref="I5:M5"/>
    <mergeCell ref="N5:P5"/>
    <mergeCell ref="R5:W5"/>
    <mergeCell ref="A407:G407"/>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31"/>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5"/>
      <c r="E1" s="153"/>
      <c r="F1" s="153"/>
      <c r="G1" s="153"/>
      <c r="H1" s="153"/>
      <c r="K1" s="135"/>
      <c r="N1" s="135"/>
      <c r="O1" s="135"/>
      <c r="P1" s="135"/>
      <c r="U1" s="155"/>
      <c r="W1" s="143" t="s">
        <v>531</v>
      </c>
    </row>
    <row r="2" ht="27.75" customHeight="1" spans="1:23">
      <c r="A2" s="33" t="s">
        <v>532</v>
      </c>
      <c r="B2" s="33"/>
      <c r="C2" s="33"/>
      <c r="D2" s="33"/>
      <c r="E2" s="33"/>
      <c r="F2" s="33"/>
      <c r="G2" s="33"/>
      <c r="H2" s="33"/>
      <c r="I2" s="33"/>
      <c r="J2" s="33"/>
      <c r="K2" s="33"/>
      <c r="L2" s="33"/>
      <c r="M2" s="33"/>
      <c r="N2" s="33"/>
      <c r="O2" s="33"/>
      <c r="P2" s="33"/>
      <c r="Q2" s="33"/>
      <c r="R2" s="33"/>
      <c r="S2" s="33"/>
      <c r="T2" s="33"/>
      <c r="U2" s="33"/>
      <c r="V2" s="33"/>
      <c r="W2" s="33"/>
    </row>
    <row r="3" ht="13.5" customHeight="1" spans="1:23">
      <c r="A3" s="4" t="str">
        <f>"单位名称："&amp;"玉溪市教育体育局"</f>
        <v>单位名称：玉溪市教育体育局</v>
      </c>
      <c r="B3" s="150" t="str">
        <f>"单位名称："&amp;"玉溪市教育体育局"</f>
        <v>单位名称：玉溪市教育体育局</v>
      </c>
      <c r="C3" s="150"/>
      <c r="D3" s="150"/>
      <c r="E3" s="150"/>
      <c r="F3" s="150"/>
      <c r="G3" s="150"/>
      <c r="H3" s="150"/>
      <c r="I3" s="150"/>
      <c r="J3" s="20"/>
      <c r="K3" s="20"/>
      <c r="L3" s="20"/>
      <c r="M3" s="20"/>
      <c r="N3" s="20"/>
      <c r="O3" s="20"/>
      <c r="P3" s="20"/>
      <c r="Q3" s="20"/>
      <c r="U3" s="155"/>
      <c r="W3" s="144" t="s">
        <v>2</v>
      </c>
    </row>
    <row r="4" ht="21.75" customHeight="1" spans="1:23">
      <c r="A4" s="6" t="s">
        <v>533</v>
      </c>
      <c r="B4" s="6" t="s">
        <v>197</v>
      </c>
      <c r="C4" s="6" t="s">
        <v>198</v>
      </c>
      <c r="D4" s="6" t="s">
        <v>534</v>
      </c>
      <c r="E4" s="7" t="s">
        <v>199</v>
      </c>
      <c r="F4" s="7" t="s">
        <v>200</v>
      </c>
      <c r="G4" s="7" t="s">
        <v>201</v>
      </c>
      <c r="H4" s="7" t="s">
        <v>202</v>
      </c>
      <c r="I4" s="12" t="s">
        <v>30</v>
      </c>
      <c r="J4" s="12" t="s">
        <v>535</v>
      </c>
      <c r="K4" s="12"/>
      <c r="L4" s="12"/>
      <c r="M4" s="12"/>
      <c r="N4" s="12" t="s">
        <v>204</v>
      </c>
      <c r="O4" s="12"/>
      <c r="P4" s="12"/>
      <c r="Q4" s="7" t="s">
        <v>36</v>
      </c>
      <c r="R4" s="22" t="s">
        <v>536</v>
      </c>
      <c r="S4" s="23"/>
      <c r="T4" s="23"/>
      <c r="U4" s="23"/>
      <c r="V4" s="23"/>
      <c r="W4" s="24"/>
    </row>
    <row r="5" ht="21.75" customHeight="1" spans="1:23">
      <c r="A5" s="8"/>
      <c r="B5" s="8"/>
      <c r="C5" s="8"/>
      <c r="D5" s="8"/>
      <c r="E5" s="9"/>
      <c r="F5" s="9"/>
      <c r="G5" s="9"/>
      <c r="H5" s="9"/>
      <c r="I5" s="12"/>
      <c r="J5" s="154" t="s">
        <v>33</v>
      </c>
      <c r="K5" s="154"/>
      <c r="L5" s="154" t="s">
        <v>34</v>
      </c>
      <c r="M5" s="154" t="s">
        <v>35</v>
      </c>
      <c r="N5" s="7" t="s">
        <v>33</v>
      </c>
      <c r="O5" s="7" t="s">
        <v>34</v>
      </c>
      <c r="P5" s="7" t="s">
        <v>35</v>
      </c>
      <c r="Q5" s="9"/>
      <c r="R5" s="7" t="s">
        <v>32</v>
      </c>
      <c r="S5" s="7" t="s">
        <v>39</v>
      </c>
      <c r="T5" s="7" t="s">
        <v>210</v>
      </c>
      <c r="U5" s="7" t="s">
        <v>41</v>
      </c>
      <c r="V5" s="7" t="s">
        <v>42</v>
      </c>
      <c r="W5" s="7" t="s">
        <v>43</v>
      </c>
    </row>
    <row r="6" ht="40.5" customHeight="1" spans="1:23">
      <c r="A6" s="10"/>
      <c r="B6" s="10"/>
      <c r="C6" s="10"/>
      <c r="D6" s="10"/>
      <c r="E6" s="11"/>
      <c r="F6" s="11"/>
      <c r="G6" s="11"/>
      <c r="H6" s="11"/>
      <c r="I6" s="12"/>
      <c r="J6" s="154" t="s">
        <v>32</v>
      </c>
      <c r="K6" s="154" t="s">
        <v>537</v>
      </c>
      <c r="L6" s="154"/>
      <c r="M6" s="154"/>
      <c r="N6" s="11"/>
      <c r="O6" s="11"/>
      <c r="P6" s="11"/>
      <c r="Q6" s="11"/>
      <c r="R6" s="11"/>
      <c r="S6" s="11"/>
      <c r="T6" s="11"/>
      <c r="U6" s="26"/>
      <c r="V6" s="11"/>
      <c r="W6" s="11"/>
    </row>
    <row r="7" ht="15" customHeight="1" spans="1:23">
      <c r="A7" s="151">
        <v>1</v>
      </c>
      <c r="B7" s="151">
        <v>2</v>
      </c>
      <c r="C7" s="151">
        <v>3</v>
      </c>
      <c r="D7" s="151">
        <v>4</v>
      </c>
      <c r="E7" s="151">
        <v>5</v>
      </c>
      <c r="F7" s="151">
        <v>6</v>
      </c>
      <c r="G7" s="151">
        <v>7</v>
      </c>
      <c r="H7" s="151">
        <v>8</v>
      </c>
      <c r="I7" s="151">
        <v>9</v>
      </c>
      <c r="J7" s="151">
        <v>10</v>
      </c>
      <c r="K7" s="151">
        <v>11</v>
      </c>
      <c r="L7" s="151">
        <v>12</v>
      </c>
      <c r="M7" s="151">
        <v>13</v>
      </c>
      <c r="N7" s="151">
        <v>14</v>
      </c>
      <c r="O7" s="151">
        <v>15</v>
      </c>
      <c r="P7" s="151">
        <v>16</v>
      </c>
      <c r="Q7" s="151">
        <v>17</v>
      </c>
      <c r="R7" s="151">
        <v>18</v>
      </c>
      <c r="S7" s="151">
        <v>19</v>
      </c>
      <c r="T7" s="151">
        <v>20</v>
      </c>
      <c r="U7" s="151">
        <v>21</v>
      </c>
      <c r="V7" s="151">
        <v>22</v>
      </c>
      <c r="W7" s="151">
        <v>23</v>
      </c>
    </row>
    <row r="8" ht="32.9" customHeight="1" spans="1:23">
      <c r="A8" s="18"/>
      <c r="B8" s="152"/>
      <c r="C8" s="18" t="s">
        <v>538</v>
      </c>
      <c r="D8" s="18"/>
      <c r="E8" s="18"/>
      <c r="F8" s="18"/>
      <c r="G8" s="18"/>
      <c r="H8" s="18"/>
      <c r="I8" s="48">
        <v>50000</v>
      </c>
      <c r="J8" s="48">
        <v>50000</v>
      </c>
      <c r="K8" s="48">
        <v>50000</v>
      </c>
      <c r="L8" s="48"/>
      <c r="M8" s="48"/>
      <c r="N8" s="48"/>
      <c r="O8" s="48"/>
      <c r="P8" s="48"/>
      <c r="Q8" s="48"/>
      <c r="R8" s="48"/>
      <c r="S8" s="48"/>
      <c r="T8" s="48"/>
      <c r="U8" s="48"/>
      <c r="V8" s="48"/>
      <c r="W8" s="48"/>
    </row>
    <row r="9" ht="32.9" customHeight="1" spans="1:23">
      <c r="A9" s="18" t="s">
        <v>539</v>
      </c>
      <c r="B9" s="152" t="s">
        <v>540</v>
      </c>
      <c r="C9" s="18" t="s">
        <v>538</v>
      </c>
      <c r="D9" s="18" t="s">
        <v>64</v>
      </c>
      <c r="E9" s="18" t="s">
        <v>110</v>
      </c>
      <c r="F9" s="18" t="s">
        <v>300</v>
      </c>
      <c r="G9" s="18" t="s">
        <v>273</v>
      </c>
      <c r="H9" s="18" t="s">
        <v>274</v>
      </c>
      <c r="I9" s="48">
        <v>50000</v>
      </c>
      <c r="J9" s="48">
        <v>50000</v>
      </c>
      <c r="K9" s="48">
        <v>50000</v>
      </c>
      <c r="L9" s="48"/>
      <c r="M9" s="48"/>
      <c r="N9" s="48"/>
      <c r="O9" s="48"/>
      <c r="P9" s="48"/>
      <c r="Q9" s="48"/>
      <c r="R9" s="48"/>
      <c r="S9" s="48"/>
      <c r="T9" s="48"/>
      <c r="U9" s="48"/>
      <c r="V9" s="48"/>
      <c r="W9" s="48"/>
    </row>
    <row r="10" ht="32.9" customHeight="1" spans="1:23">
      <c r="A10" s="18"/>
      <c r="B10" s="18"/>
      <c r="C10" s="18" t="s">
        <v>541</v>
      </c>
      <c r="D10" s="18"/>
      <c r="E10" s="18"/>
      <c r="F10" s="18"/>
      <c r="G10" s="18"/>
      <c r="H10" s="18"/>
      <c r="I10" s="48">
        <v>99666</v>
      </c>
      <c r="J10" s="48">
        <v>99666</v>
      </c>
      <c r="K10" s="48">
        <v>99666</v>
      </c>
      <c r="L10" s="48"/>
      <c r="M10" s="48"/>
      <c r="N10" s="48"/>
      <c r="O10" s="48"/>
      <c r="P10" s="48"/>
      <c r="Q10" s="48"/>
      <c r="R10" s="48"/>
      <c r="S10" s="48"/>
      <c r="T10" s="48"/>
      <c r="U10" s="48"/>
      <c r="V10" s="48"/>
      <c r="W10" s="48"/>
    </row>
    <row r="11" ht="32.9" customHeight="1" spans="1:23">
      <c r="A11" s="18" t="s">
        <v>542</v>
      </c>
      <c r="B11" s="152" t="s">
        <v>543</v>
      </c>
      <c r="C11" s="18" t="s">
        <v>541</v>
      </c>
      <c r="D11" s="18" t="s">
        <v>64</v>
      </c>
      <c r="E11" s="18" t="s">
        <v>169</v>
      </c>
      <c r="F11" s="18" t="s">
        <v>544</v>
      </c>
      <c r="G11" s="18" t="s">
        <v>545</v>
      </c>
      <c r="H11" s="18" t="s">
        <v>106</v>
      </c>
      <c r="I11" s="48">
        <v>99666</v>
      </c>
      <c r="J11" s="48">
        <v>99666</v>
      </c>
      <c r="K11" s="48">
        <v>99666</v>
      </c>
      <c r="L11" s="48"/>
      <c r="M11" s="48"/>
      <c r="N11" s="48"/>
      <c r="O11" s="48"/>
      <c r="P11" s="48"/>
      <c r="Q11" s="48"/>
      <c r="R11" s="48"/>
      <c r="S11" s="48"/>
      <c r="T11" s="48"/>
      <c r="U11" s="48"/>
      <c r="V11" s="48"/>
      <c r="W11" s="48"/>
    </row>
    <row r="12" ht="32.9" customHeight="1" spans="1:23">
      <c r="A12" s="18"/>
      <c r="B12" s="18"/>
      <c r="C12" s="18" t="s">
        <v>546</v>
      </c>
      <c r="D12" s="18"/>
      <c r="E12" s="18"/>
      <c r="F12" s="18"/>
      <c r="G12" s="18"/>
      <c r="H12" s="18"/>
      <c r="I12" s="48">
        <v>3400000</v>
      </c>
      <c r="J12" s="48"/>
      <c r="K12" s="48"/>
      <c r="L12" s="48">
        <v>3400000</v>
      </c>
      <c r="M12" s="48"/>
      <c r="N12" s="48"/>
      <c r="O12" s="48"/>
      <c r="P12" s="48"/>
      <c r="Q12" s="48"/>
      <c r="R12" s="48"/>
      <c r="S12" s="48"/>
      <c r="T12" s="48"/>
      <c r="U12" s="48"/>
      <c r="V12" s="48"/>
      <c r="W12" s="48"/>
    </row>
    <row r="13" ht="32.9" customHeight="1" spans="1:23">
      <c r="A13" s="18" t="s">
        <v>539</v>
      </c>
      <c r="B13" s="152" t="s">
        <v>547</v>
      </c>
      <c r="C13" s="18" t="s">
        <v>546</v>
      </c>
      <c r="D13" s="18" t="s">
        <v>64</v>
      </c>
      <c r="E13" s="18" t="s">
        <v>164</v>
      </c>
      <c r="F13" s="18" t="s">
        <v>548</v>
      </c>
      <c r="G13" s="18" t="s">
        <v>301</v>
      </c>
      <c r="H13" s="18" t="s">
        <v>302</v>
      </c>
      <c r="I13" s="48">
        <v>3400000</v>
      </c>
      <c r="J13" s="48"/>
      <c r="K13" s="48"/>
      <c r="L13" s="48">
        <v>3400000</v>
      </c>
      <c r="M13" s="48"/>
      <c r="N13" s="48"/>
      <c r="O13" s="48"/>
      <c r="P13" s="48"/>
      <c r="Q13" s="48"/>
      <c r="R13" s="48"/>
      <c r="S13" s="48"/>
      <c r="T13" s="48"/>
      <c r="U13" s="48"/>
      <c r="V13" s="48"/>
      <c r="W13" s="48"/>
    </row>
    <row r="14" ht="32.9" customHeight="1" spans="1:23">
      <c r="A14" s="18"/>
      <c r="B14" s="18"/>
      <c r="C14" s="18" t="s">
        <v>549</v>
      </c>
      <c r="D14" s="18"/>
      <c r="E14" s="18"/>
      <c r="F14" s="18"/>
      <c r="G14" s="18"/>
      <c r="H14" s="18"/>
      <c r="I14" s="48">
        <v>580000</v>
      </c>
      <c r="J14" s="48"/>
      <c r="K14" s="48"/>
      <c r="L14" s="48">
        <v>580000</v>
      </c>
      <c r="M14" s="48"/>
      <c r="N14" s="48"/>
      <c r="O14" s="48"/>
      <c r="P14" s="48"/>
      <c r="Q14" s="48"/>
      <c r="R14" s="48"/>
      <c r="S14" s="48"/>
      <c r="T14" s="48"/>
      <c r="U14" s="48"/>
      <c r="V14" s="48"/>
      <c r="W14" s="48"/>
    </row>
    <row r="15" ht="32.9" customHeight="1" spans="1:23">
      <c r="A15" s="18" t="s">
        <v>539</v>
      </c>
      <c r="B15" s="152" t="s">
        <v>550</v>
      </c>
      <c r="C15" s="18" t="s">
        <v>549</v>
      </c>
      <c r="D15" s="18" t="s">
        <v>64</v>
      </c>
      <c r="E15" s="18" t="s">
        <v>164</v>
      </c>
      <c r="F15" s="18" t="s">
        <v>548</v>
      </c>
      <c r="G15" s="18" t="s">
        <v>301</v>
      </c>
      <c r="H15" s="18" t="s">
        <v>302</v>
      </c>
      <c r="I15" s="48">
        <v>580000</v>
      </c>
      <c r="J15" s="48"/>
      <c r="K15" s="48"/>
      <c r="L15" s="48">
        <v>580000</v>
      </c>
      <c r="M15" s="48"/>
      <c r="N15" s="48"/>
      <c r="O15" s="48"/>
      <c r="P15" s="48"/>
      <c r="Q15" s="48"/>
      <c r="R15" s="48"/>
      <c r="S15" s="48"/>
      <c r="T15" s="48"/>
      <c r="U15" s="48"/>
      <c r="V15" s="48"/>
      <c r="W15" s="48"/>
    </row>
    <row r="16" ht="32.9" customHeight="1" spans="1:23">
      <c r="A16" s="18"/>
      <c r="B16" s="18"/>
      <c r="C16" s="18" t="s">
        <v>551</v>
      </c>
      <c r="D16" s="18"/>
      <c r="E16" s="18"/>
      <c r="F16" s="18"/>
      <c r="G16" s="18"/>
      <c r="H16" s="18"/>
      <c r="I16" s="48">
        <v>5077100</v>
      </c>
      <c r="J16" s="48">
        <v>5077100</v>
      </c>
      <c r="K16" s="48">
        <v>5077100</v>
      </c>
      <c r="L16" s="48"/>
      <c r="M16" s="48"/>
      <c r="N16" s="48"/>
      <c r="O16" s="48"/>
      <c r="P16" s="48"/>
      <c r="Q16" s="48"/>
      <c r="R16" s="48"/>
      <c r="S16" s="48"/>
      <c r="T16" s="48"/>
      <c r="U16" s="48"/>
      <c r="V16" s="48"/>
      <c r="W16" s="48"/>
    </row>
    <row r="17" ht="32.9" customHeight="1" spans="1:23">
      <c r="A17" s="18" t="s">
        <v>542</v>
      </c>
      <c r="B17" s="152" t="s">
        <v>552</v>
      </c>
      <c r="C17" s="18" t="s">
        <v>551</v>
      </c>
      <c r="D17" s="18" t="s">
        <v>64</v>
      </c>
      <c r="E17" s="18" t="s">
        <v>169</v>
      </c>
      <c r="F17" s="18" t="s">
        <v>544</v>
      </c>
      <c r="G17" s="18" t="s">
        <v>545</v>
      </c>
      <c r="H17" s="18" t="s">
        <v>106</v>
      </c>
      <c r="I17" s="48">
        <v>5077100</v>
      </c>
      <c r="J17" s="48">
        <v>5077100</v>
      </c>
      <c r="K17" s="48">
        <v>5077100</v>
      </c>
      <c r="L17" s="48"/>
      <c r="M17" s="48"/>
      <c r="N17" s="48"/>
      <c r="O17" s="48"/>
      <c r="P17" s="48"/>
      <c r="Q17" s="48"/>
      <c r="R17" s="48"/>
      <c r="S17" s="48"/>
      <c r="T17" s="48"/>
      <c r="U17" s="48"/>
      <c r="V17" s="48"/>
      <c r="W17" s="48"/>
    </row>
    <row r="18" ht="32.9" customHeight="1" spans="1:23">
      <c r="A18" s="18"/>
      <c r="B18" s="18"/>
      <c r="C18" s="18" t="s">
        <v>553</v>
      </c>
      <c r="D18" s="18"/>
      <c r="E18" s="18"/>
      <c r="F18" s="18"/>
      <c r="G18" s="18"/>
      <c r="H18" s="18"/>
      <c r="I18" s="48">
        <v>6096600</v>
      </c>
      <c r="J18" s="48">
        <v>6096600</v>
      </c>
      <c r="K18" s="48">
        <v>6096600</v>
      </c>
      <c r="L18" s="48"/>
      <c r="M18" s="48"/>
      <c r="N18" s="48"/>
      <c r="O18" s="48"/>
      <c r="P18" s="48"/>
      <c r="Q18" s="48"/>
      <c r="R18" s="48"/>
      <c r="S18" s="48"/>
      <c r="T18" s="48"/>
      <c r="U18" s="48"/>
      <c r="V18" s="48"/>
      <c r="W18" s="48"/>
    </row>
    <row r="19" ht="32.9" customHeight="1" spans="1:23">
      <c r="A19" s="18" t="s">
        <v>542</v>
      </c>
      <c r="B19" s="152" t="s">
        <v>554</v>
      </c>
      <c r="C19" s="18" t="s">
        <v>553</v>
      </c>
      <c r="D19" s="18" t="s">
        <v>64</v>
      </c>
      <c r="E19" s="18" t="s">
        <v>169</v>
      </c>
      <c r="F19" s="18" t="s">
        <v>544</v>
      </c>
      <c r="G19" s="18" t="s">
        <v>545</v>
      </c>
      <c r="H19" s="18" t="s">
        <v>106</v>
      </c>
      <c r="I19" s="48">
        <v>6096600</v>
      </c>
      <c r="J19" s="48">
        <v>6096600</v>
      </c>
      <c r="K19" s="48">
        <v>6096600</v>
      </c>
      <c r="L19" s="48"/>
      <c r="M19" s="48"/>
      <c r="N19" s="48"/>
      <c r="O19" s="48"/>
      <c r="P19" s="48"/>
      <c r="Q19" s="48"/>
      <c r="R19" s="48"/>
      <c r="S19" s="48"/>
      <c r="T19" s="48"/>
      <c r="U19" s="48"/>
      <c r="V19" s="48"/>
      <c r="W19" s="48"/>
    </row>
    <row r="20" ht="32.9" customHeight="1" spans="1:23">
      <c r="A20" s="18"/>
      <c r="B20" s="18"/>
      <c r="C20" s="18" t="s">
        <v>555</v>
      </c>
      <c r="D20" s="18"/>
      <c r="E20" s="18"/>
      <c r="F20" s="18"/>
      <c r="G20" s="18"/>
      <c r="H20" s="18"/>
      <c r="I20" s="48">
        <v>118500</v>
      </c>
      <c r="J20" s="48">
        <v>118500</v>
      </c>
      <c r="K20" s="48">
        <v>118500</v>
      </c>
      <c r="L20" s="48"/>
      <c r="M20" s="48"/>
      <c r="N20" s="48"/>
      <c r="O20" s="48"/>
      <c r="P20" s="48"/>
      <c r="Q20" s="48"/>
      <c r="R20" s="48"/>
      <c r="S20" s="48"/>
      <c r="T20" s="48"/>
      <c r="U20" s="48"/>
      <c r="V20" s="48"/>
      <c r="W20" s="48"/>
    </row>
    <row r="21" ht="32.9" customHeight="1" spans="1:23">
      <c r="A21" s="18" t="s">
        <v>542</v>
      </c>
      <c r="B21" s="152" t="s">
        <v>556</v>
      </c>
      <c r="C21" s="18" t="s">
        <v>555</v>
      </c>
      <c r="D21" s="18" t="s">
        <v>64</v>
      </c>
      <c r="E21" s="18" t="s">
        <v>169</v>
      </c>
      <c r="F21" s="18" t="s">
        <v>544</v>
      </c>
      <c r="G21" s="18" t="s">
        <v>545</v>
      </c>
      <c r="H21" s="18" t="s">
        <v>106</v>
      </c>
      <c r="I21" s="48">
        <v>118500</v>
      </c>
      <c r="J21" s="48">
        <v>118500</v>
      </c>
      <c r="K21" s="48">
        <v>118500</v>
      </c>
      <c r="L21" s="48"/>
      <c r="M21" s="48"/>
      <c r="N21" s="48"/>
      <c r="O21" s="48"/>
      <c r="P21" s="48"/>
      <c r="Q21" s="48"/>
      <c r="R21" s="48"/>
      <c r="S21" s="48"/>
      <c r="T21" s="48"/>
      <c r="U21" s="48"/>
      <c r="V21" s="48"/>
      <c r="W21" s="48"/>
    </row>
    <row r="22" ht="32.9" customHeight="1" spans="1:23">
      <c r="A22" s="18"/>
      <c r="B22" s="18"/>
      <c r="C22" s="18" t="s">
        <v>557</v>
      </c>
      <c r="D22" s="18"/>
      <c r="E22" s="18"/>
      <c r="F22" s="18"/>
      <c r="G22" s="18"/>
      <c r="H22" s="18"/>
      <c r="I22" s="48">
        <v>75400</v>
      </c>
      <c r="J22" s="48">
        <v>75400</v>
      </c>
      <c r="K22" s="48">
        <v>75400</v>
      </c>
      <c r="L22" s="48"/>
      <c r="M22" s="48"/>
      <c r="N22" s="48"/>
      <c r="O22" s="48"/>
      <c r="P22" s="48"/>
      <c r="Q22" s="48"/>
      <c r="R22" s="48"/>
      <c r="S22" s="48"/>
      <c r="T22" s="48"/>
      <c r="U22" s="48"/>
      <c r="V22" s="48"/>
      <c r="W22" s="48"/>
    </row>
    <row r="23" ht="32.9" customHeight="1" spans="1:23">
      <c r="A23" s="18" t="s">
        <v>542</v>
      </c>
      <c r="B23" s="152" t="s">
        <v>558</v>
      </c>
      <c r="C23" s="18" t="s">
        <v>557</v>
      </c>
      <c r="D23" s="18" t="s">
        <v>64</v>
      </c>
      <c r="E23" s="18" t="s">
        <v>169</v>
      </c>
      <c r="F23" s="18" t="s">
        <v>544</v>
      </c>
      <c r="G23" s="18" t="s">
        <v>545</v>
      </c>
      <c r="H23" s="18" t="s">
        <v>106</v>
      </c>
      <c r="I23" s="48">
        <v>75400</v>
      </c>
      <c r="J23" s="48">
        <v>75400</v>
      </c>
      <c r="K23" s="48">
        <v>75400</v>
      </c>
      <c r="L23" s="48"/>
      <c r="M23" s="48"/>
      <c r="N23" s="48"/>
      <c r="O23" s="48"/>
      <c r="P23" s="48"/>
      <c r="Q23" s="48"/>
      <c r="R23" s="48"/>
      <c r="S23" s="48"/>
      <c r="T23" s="48"/>
      <c r="U23" s="48"/>
      <c r="V23" s="48"/>
      <c r="W23" s="48"/>
    </row>
    <row r="24" ht="32.9" customHeight="1" spans="1:23">
      <c r="A24" s="18"/>
      <c r="B24" s="18"/>
      <c r="C24" s="18" t="s">
        <v>559</v>
      </c>
      <c r="D24" s="18"/>
      <c r="E24" s="18"/>
      <c r="F24" s="18"/>
      <c r="G24" s="18"/>
      <c r="H24" s="18"/>
      <c r="I24" s="48">
        <v>362200</v>
      </c>
      <c r="J24" s="48">
        <v>362200</v>
      </c>
      <c r="K24" s="48">
        <v>362200</v>
      </c>
      <c r="L24" s="48"/>
      <c r="M24" s="48"/>
      <c r="N24" s="48"/>
      <c r="O24" s="48"/>
      <c r="P24" s="48"/>
      <c r="Q24" s="48"/>
      <c r="R24" s="48"/>
      <c r="S24" s="48"/>
      <c r="T24" s="48"/>
      <c r="U24" s="48"/>
      <c r="V24" s="48"/>
      <c r="W24" s="48"/>
    </row>
    <row r="25" ht="32.9" customHeight="1" spans="1:23">
      <c r="A25" s="18" t="s">
        <v>542</v>
      </c>
      <c r="B25" s="152" t="s">
        <v>560</v>
      </c>
      <c r="C25" s="18" t="s">
        <v>559</v>
      </c>
      <c r="D25" s="18" t="s">
        <v>64</v>
      </c>
      <c r="E25" s="18" t="s">
        <v>169</v>
      </c>
      <c r="F25" s="18" t="s">
        <v>544</v>
      </c>
      <c r="G25" s="18" t="s">
        <v>545</v>
      </c>
      <c r="H25" s="18" t="s">
        <v>106</v>
      </c>
      <c r="I25" s="48">
        <v>362200</v>
      </c>
      <c r="J25" s="48">
        <v>362200</v>
      </c>
      <c r="K25" s="48">
        <v>362200</v>
      </c>
      <c r="L25" s="48"/>
      <c r="M25" s="48"/>
      <c r="N25" s="48"/>
      <c r="O25" s="48"/>
      <c r="P25" s="48"/>
      <c r="Q25" s="48"/>
      <c r="R25" s="48"/>
      <c r="S25" s="48"/>
      <c r="T25" s="48"/>
      <c r="U25" s="48"/>
      <c r="V25" s="48"/>
      <c r="W25" s="48"/>
    </row>
    <row r="26" ht="32.9" customHeight="1" spans="1:23">
      <c r="A26" s="18"/>
      <c r="B26" s="18"/>
      <c r="C26" s="18" t="s">
        <v>561</v>
      </c>
      <c r="D26" s="18"/>
      <c r="E26" s="18"/>
      <c r="F26" s="18"/>
      <c r="G26" s="18"/>
      <c r="H26" s="18"/>
      <c r="I26" s="48">
        <v>129500</v>
      </c>
      <c r="J26" s="48">
        <v>129500</v>
      </c>
      <c r="K26" s="48">
        <v>129500</v>
      </c>
      <c r="L26" s="48"/>
      <c r="M26" s="48"/>
      <c r="N26" s="48"/>
      <c r="O26" s="48"/>
      <c r="P26" s="48"/>
      <c r="Q26" s="48"/>
      <c r="R26" s="48"/>
      <c r="S26" s="48"/>
      <c r="T26" s="48"/>
      <c r="U26" s="48"/>
      <c r="V26" s="48"/>
      <c r="W26" s="48"/>
    </row>
    <row r="27" ht="32.9" customHeight="1" spans="1:23">
      <c r="A27" s="18" t="s">
        <v>542</v>
      </c>
      <c r="B27" s="152" t="s">
        <v>562</v>
      </c>
      <c r="C27" s="18" t="s">
        <v>561</v>
      </c>
      <c r="D27" s="18" t="s">
        <v>64</v>
      </c>
      <c r="E27" s="18" t="s">
        <v>169</v>
      </c>
      <c r="F27" s="18" t="s">
        <v>544</v>
      </c>
      <c r="G27" s="18" t="s">
        <v>545</v>
      </c>
      <c r="H27" s="18" t="s">
        <v>106</v>
      </c>
      <c r="I27" s="48">
        <v>129500</v>
      </c>
      <c r="J27" s="48">
        <v>129500</v>
      </c>
      <c r="K27" s="48">
        <v>129500</v>
      </c>
      <c r="L27" s="48"/>
      <c r="M27" s="48"/>
      <c r="N27" s="48"/>
      <c r="O27" s="48"/>
      <c r="P27" s="48"/>
      <c r="Q27" s="48"/>
      <c r="R27" s="48"/>
      <c r="S27" s="48"/>
      <c r="T27" s="48"/>
      <c r="U27" s="48"/>
      <c r="V27" s="48"/>
      <c r="W27" s="48"/>
    </row>
    <row r="28" ht="32.9" customHeight="1" spans="1:23">
      <c r="A28" s="18"/>
      <c r="B28" s="18"/>
      <c r="C28" s="18" t="s">
        <v>563</v>
      </c>
      <c r="D28" s="18"/>
      <c r="E28" s="18"/>
      <c r="F28" s="18"/>
      <c r="G28" s="18"/>
      <c r="H28" s="18"/>
      <c r="I28" s="48">
        <v>201200</v>
      </c>
      <c r="J28" s="48">
        <v>201200</v>
      </c>
      <c r="K28" s="48">
        <v>201200</v>
      </c>
      <c r="L28" s="48"/>
      <c r="M28" s="48"/>
      <c r="N28" s="48"/>
      <c r="O28" s="48"/>
      <c r="P28" s="48"/>
      <c r="Q28" s="48"/>
      <c r="R28" s="48"/>
      <c r="S28" s="48"/>
      <c r="T28" s="48"/>
      <c r="U28" s="48"/>
      <c r="V28" s="48"/>
      <c r="W28" s="48"/>
    </row>
    <row r="29" ht="32.9" customHeight="1" spans="1:23">
      <c r="A29" s="18" t="s">
        <v>542</v>
      </c>
      <c r="B29" s="152" t="s">
        <v>564</v>
      </c>
      <c r="C29" s="18" t="s">
        <v>563</v>
      </c>
      <c r="D29" s="18" t="s">
        <v>64</v>
      </c>
      <c r="E29" s="18" t="s">
        <v>169</v>
      </c>
      <c r="F29" s="18" t="s">
        <v>544</v>
      </c>
      <c r="G29" s="18" t="s">
        <v>545</v>
      </c>
      <c r="H29" s="18" t="s">
        <v>106</v>
      </c>
      <c r="I29" s="48">
        <v>201200</v>
      </c>
      <c r="J29" s="48">
        <v>201200</v>
      </c>
      <c r="K29" s="48">
        <v>201200</v>
      </c>
      <c r="L29" s="48"/>
      <c r="M29" s="48"/>
      <c r="N29" s="48"/>
      <c r="O29" s="48"/>
      <c r="P29" s="48"/>
      <c r="Q29" s="48"/>
      <c r="R29" s="48"/>
      <c r="S29" s="48"/>
      <c r="T29" s="48"/>
      <c r="U29" s="48"/>
      <c r="V29" s="48"/>
      <c r="W29" s="48"/>
    </row>
    <row r="30" ht="32.9" customHeight="1" spans="1:23">
      <c r="A30" s="18"/>
      <c r="B30" s="18"/>
      <c r="C30" s="18" t="s">
        <v>565</v>
      </c>
      <c r="D30" s="18"/>
      <c r="E30" s="18"/>
      <c r="F30" s="18"/>
      <c r="G30" s="18"/>
      <c r="H30" s="18"/>
      <c r="I30" s="48">
        <v>405600</v>
      </c>
      <c r="J30" s="48">
        <v>405600</v>
      </c>
      <c r="K30" s="48">
        <v>405600</v>
      </c>
      <c r="L30" s="48"/>
      <c r="M30" s="48"/>
      <c r="N30" s="48"/>
      <c r="O30" s="48"/>
      <c r="P30" s="48"/>
      <c r="Q30" s="48"/>
      <c r="R30" s="48"/>
      <c r="S30" s="48"/>
      <c r="T30" s="48"/>
      <c r="U30" s="48"/>
      <c r="V30" s="48"/>
      <c r="W30" s="48"/>
    </row>
    <row r="31" ht="32.9" customHeight="1" spans="1:23">
      <c r="A31" s="18" t="s">
        <v>542</v>
      </c>
      <c r="B31" s="152" t="s">
        <v>566</v>
      </c>
      <c r="C31" s="18" t="s">
        <v>565</v>
      </c>
      <c r="D31" s="18" t="s">
        <v>64</v>
      </c>
      <c r="E31" s="18" t="s">
        <v>169</v>
      </c>
      <c r="F31" s="18" t="s">
        <v>544</v>
      </c>
      <c r="G31" s="18" t="s">
        <v>545</v>
      </c>
      <c r="H31" s="18" t="s">
        <v>106</v>
      </c>
      <c r="I31" s="48">
        <v>405600</v>
      </c>
      <c r="J31" s="48">
        <v>405600</v>
      </c>
      <c r="K31" s="48">
        <v>405600</v>
      </c>
      <c r="L31" s="48"/>
      <c r="M31" s="48"/>
      <c r="N31" s="48"/>
      <c r="O31" s="48"/>
      <c r="P31" s="48"/>
      <c r="Q31" s="48"/>
      <c r="R31" s="48"/>
      <c r="S31" s="48"/>
      <c r="T31" s="48"/>
      <c r="U31" s="48"/>
      <c r="V31" s="48"/>
      <c r="W31" s="48"/>
    </row>
    <row r="32" ht="32.9" customHeight="1" spans="1:23">
      <c r="A32" s="18"/>
      <c r="B32" s="18"/>
      <c r="C32" s="18" t="s">
        <v>567</v>
      </c>
      <c r="D32" s="18"/>
      <c r="E32" s="18"/>
      <c r="F32" s="18"/>
      <c r="G32" s="18"/>
      <c r="H32" s="18"/>
      <c r="I32" s="48">
        <v>18934700</v>
      </c>
      <c r="J32" s="48">
        <v>18934700</v>
      </c>
      <c r="K32" s="48">
        <v>18934700</v>
      </c>
      <c r="L32" s="48"/>
      <c r="M32" s="48"/>
      <c r="N32" s="48"/>
      <c r="O32" s="48"/>
      <c r="P32" s="48"/>
      <c r="Q32" s="48"/>
      <c r="R32" s="48"/>
      <c r="S32" s="48"/>
      <c r="T32" s="48"/>
      <c r="U32" s="48"/>
      <c r="V32" s="48"/>
      <c r="W32" s="48"/>
    </row>
    <row r="33" ht="32.9" customHeight="1" spans="1:23">
      <c r="A33" s="18" t="s">
        <v>542</v>
      </c>
      <c r="B33" s="152" t="s">
        <v>568</v>
      </c>
      <c r="C33" s="18" t="s">
        <v>567</v>
      </c>
      <c r="D33" s="18" t="s">
        <v>64</v>
      </c>
      <c r="E33" s="18" t="s">
        <v>169</v>
      </c>
      <c r="F33" s="18" t="s">
        <v>544</v>
      </c>
      <c r="G33" s="18" t="s">
        <v>545</v>
      </c>
      <c r="H33" s="18" t="s">
        <v>106</v>
      </c>
      <c r="I33" s="48">
        <v>18934700</v>
      </c>
      <c r="J33" s="48">
        <v>18934700</v>
      </c>
      <c r="K33" s="48">
        <v>18934700</v>
      </c>
      <c r="L33" s="48"/>
      <c r="M33" s="48"/>
      <c r="N33" s="48"/>
      <c r="O33" s="48"/>
      <c r="P33" s="48"/>
      <c r="Q33" s="48"/>
      <c r="R33" s="48"/>
      <c r="S33" s="48"/>
      <c r="T33" s="48"/>
      <c r="U33" s="48"/>
      <c r="V33" s="48"/>
      <c r="W33" s="48"/>
    </row>
    <row r="34" ht="32.9" customHeight="1" spans="1:23">
      <c r="A34" s="18"/>
      <c r="B34" s="18"/>
      <c r="C34" s="18" t="s">
        <v>569</v>
      </c>
      <c r="D34" s="18"/>
      <c r="E34" s="18"/>
      <c r="F34" s="18"/>
      <c r="G34" s="18"/>
      <c r="H34" s="18"/>
      <c r="I34" s="48">
        <v>60415.46</v>
      </c>
      <c r="J34" s="48"/>
      <c r="K34" s="48"/>
      <c r="L34" s="48"/>
      <c r="M34" s="48"/>
      <c r="N34" s="48">
        <v>60415.46</v>
      </c>
      <c r="O34" s="48"/>
      <c r="P34" s="48"/>
      <c r="Q34" s="48"/>
      <c r="R34" s="48"/>
      <c r="S34" s="48"/>
      <c r="T34" s="48"/>
      <c r="U34" s="48"/>
      <c r="V34" s="48"/>
      <c r="W34" s="48"/>
    </row>
    <row r="35" ht="32.9" customHeight="1" spans="1:23">
      <c r="A35" s="18" t="s">
        <v>542</v>
      </c>
      <c r="B35" s="152" t="s">
        <v>570</v>
      </c>
      <c r="C35" s="18" t="s">
        <v>569</v>
      </c>
      <c r="D35" s="18" t="s">
        <v>64</v>
      </c>
      <c r="E35" s="18" t="s">
        <v>113</v>
      </c>
      <c r="F35" s="18" t="s">
        <v>446</v>
      </c>
      <c r="G35" s="18" t="s">
        <v>273</v>
      </c>
      <c r="H35" s="18" t="s">
        <v>274</v>
      </c>
      <c r="I35" s="48">
        <v>41111.76</v>
      </c>
      <c r="J35" s="48"/>
      <c r="K35" s="48"/>
      <c r="L35" s="48"/>
      <c r="M35" s="48"/>
      <c r="N35" s="48">
        <v>41111.76</v>
      </c>
      <c r="O35" s="48"/>
      <c r="P35" s="48"/>
      <c r="Q35" s="48"/>
      <c r="R35" s="48"/>
      <c r="S35" s="48"/>
      <c r="T35" s="48"/>
      <c r="U35" s="48"/>
      <c r="V35" s="48"/>
      <c r="W35" s="48"/>
    </row>
    <row r="36" ht="32.9" customHeight="1" spans="1:23">
      <c r="A36" s="18" t="s">
        <v>542</v>
      </c>
      <c r="B36" s="152" t="s">
        <v>570</v>
      </c>
      <c r="C36" s="18" t="s">
        <v>569</v>
      </c>
      <c r="D36" s="18" t="s">
        <v>64</v>
      </c>
      <c r="E36" s="18" t="s">
        <v>113</v>
      </c>
      <c r="F36" s="18" t="s">
        <v>446</v>
      </c>
      <c r="G36" s="18" t="s">
        <v>281</v>
      </c>
      <c r="H36" s="18" t="s">
        <v>282</v>
      </c>
      <c r="I36" s="48">
        <v>19303.7</v>
      </c>
      <c r="J36" s="48"/>
      <c r="K36" s="48"/>
      <c r="L36" s="48"/>
      <c r="M36" s="48"/>
      <c r="N36" s="48">
        <v>19303.7</v>
      </c>
      <c r="O36" s="48"/>
      <c r="P36" s="48"/>
      <c r="Q36" s="48"/>
      <c r="R36" s="48"/>
      <c r="S36" s="48"/>
      <c r="T36" s="48"/>
      <c r="U36" s="48"/>
      <c r="V36" s="48"/>
      <c r="W36" s="48"/>
    </row>
    <row r="37" ht="32.9" customHeight="1" spans="1:23">
      <c r="A37" s="18"/>
      <c r="B37" s="18"/>
      <c r="C37" s="18" t="s">
        <v>571</v>
      </c>
      <c r="D37" s="18"/>
      <c r="E37" s="18"/>
      <c r="F37" s="18"/>
      <c r="G37" s="18"/>
      <c r="H37" s="18"/>
      <c r="I37" s="48">
        <v>2030000</v>
      </c>
      <c r="J37" s="48">
        <v>2030000</v>
      </c>
      <c r="K37" s="48">
        <v>2030000</v>
      </c>
      <c r="L37" s="48"/>
      <c r="M37" s="48"/>
      <c r="N37" s="48"/>
      <c r="O37" s="48"/>
      <c r="P37" s="48"/>
      <c r="Q37" s="48"/>
      <c r="R37" s="48"/>
      <c r="S37" s="48"/>
      <c r="T37" s="48"/>
      <c r="U37" s="48"/>
      <c r="V37" s="48"/>
      <c r="W37" s="48"/>
    </row>
    <row r="38" ht="32.9" customHeight="1" spans="1:23">
      <c r="A38" s="18" t="s">
        <v>539</v>
      </c>
      <c r="B38" s="152" t="s">
        <v>572</v>
      </c>
      <c r="C38" s="18" t="s">
        <v>571</v>
      </c>
      <c r="D38" s="18" t="s">
        <v>64</v>
      </c>
      <c r="E38" s="18" t="s">
        <v>111</v>
      </c>
      <c r="F38" s="18" t="s">
        <v>225</v>
      </c>
      <c r="G38" s="18" t="s">
        <v>273</v>
      </c>
      <c r="H38" s="18" t="s">
        <v>274</v>
      </c>
      <c r="I38" s="48">
        <v>100000</v>
      </c>
      <c r="J38" s="48">
        <v>100000</v>
      </c>
      <c r="K38" s="48">
        <v>100000</v>
      </c>
      <c r="L38" s="48"/>
      <c r="M38" s="48"/>
      <c r="N38" s="48"/>
      <c r="O38" s="48"/>
      <c r="P38" s="48"/>
      <c r="Q38" s="48"/>
      <c r="R38" s="48"/>
      <c r="S38" s="48"/>
      <c r="T38" s="48"/>
      <c r="U38" s="48"/>
      <c r="V38" s="48"/>
      <c r="W38" s="48"/>
    </row>
    <row r="39" ht="32.9" customHeight="1" spans="1:23">
      <c r="A39" s="18" t="s">
        <v>539</v>
      </c>
      <c r="B39" s="152" t="s">
        <v>572</v>
      </c>
      <c r="C39" s="18" t="s">
        <v>571</v>
      </c>
      <c r="D39" s="18" t="s">
        <v>64</v>
      </c>
      <c r="E39" s="18" t="s">
        <v>111</v>
      </c>
      <c r="F39" s="18" t="s">
        <v>225</v>
      </c>
      <c r="G39" s="18" t="s">
        <v>324</v>
      </c>
      <c r="H39" s="18" t="s">
        <v>325</v>
      </c>
      <c r="I39" s="48">
        <v>250000</v>
      </c>
      <c r="J39" s="48">
        <v>250000</v>
      </c>
      <c r="K39" s="48">
        <v>250000</v>
      </c>
      <c r="L39" s="48"/>
      <c r="M39" s="48"/>
      <c r="N39" s="48"/>
      <c r="O39" s="48"/>
      <c r="P39" s="48"/>
      <c r="Q39" s="48"/>
      <c r="R39" s="48"/>
      <c r="S39" s="48"/>
      <c r="T39" s="48"/>
      <c r="U39" s="48"/>
      <c r="V39" s="48"/>
      <c r="W39" s="48"/>
    </row>
    <row r="40" ht="32.9" customHeight="1" spans="1:23">
      <c r="A40" s="18" t="s">
        <v>539</v>
      </c>
      <c r="B40" s="152" t="s">
        <v>572</v>
      </c>
      <c r="C40" s="18" t="s">
        <v>571</v>
      </c>
      <c r="D40" s="18" t="s">
        <v>64</v>
      </c>
      <c r="E40" s="18" t="s">
        <v>111</v>
      </c>
      <c r="F40" s="18" t="s">
        <v>225</v>
      </c>
      <c r="G40" s="18" t="s">
        <v>275</v>
      </c>
      <c r="H40" s="18" t="s">
        <v>276</v>
      </c>
      <c r="I40" s="48">
        <v>100000</v>
      </c>
      <c r="J40" s="48">
        <v>100000</v>
      </c>
      <c r="K40" s="48">
        <v>100000</v>
      </c>
      <c r="L40" s="48"/>
      <c r="M40" s="48"/>
      <c r="N40" s="48"/>
      <c r="O40" s="48"/>
      <c r="P40" s="48"/>
      <c r="Q40" s="48"/>
      <c r="R40" s="48"/>
      <c r="S40" s="48"/>
      <c r="T40" s="48"/>
      <c r="U40" s="48"/>
      <c r="V40" s="48"/>
      <c r="W40" s="48"/>
    </row>
    <row r="41" ht="32.9" customHeight="1" spans="1:23">
      <c r="A41" s="18" t="s">
        <v>539</v>
      </c>
      <c r="B41" s="152" t="s">
        <v>572</v>
      </c>
      <c r="C41" s="18" t="s">
        <v>571</v>
      </c>
      <c r="D41" s="18" t="s">
        <v>64</v>
      </c>
      <c r="E41" s="18" t="s">
        <v>111</v>
      </c>
      <c r="F41" s="18" t="s">
        <v>225</v>
      </c>
      <c r="G41" s="18" t="s">
        <v>279</v>
      </c>
      <c r="H41" s="18" t="s">
        <v>280</v>
      </c>
      <c r="I41" s="48">
        <v>5000</v>
      </c>
      <c r="J41" s="48">
        <v>5000</v>
      </c>
      <c r="K41" s="48">
        <v>5000</v>
      </c>
      <c r="L41" s="48"/>
      <c r="M41" s="48"/>
      <c r="N41" s="48"/>
      <c r="O41" s="48"/>
      <c r="P41" s="48"/>
      <c r="Q41" s="48"/>
      <c r="R41" s="48"/>
      <c r="S41" s="48"/>
      <c r="T41" s="48"/>
      <c r="U41" s="48"/>
      <c r="V41" s="48"/>
      <c r="W41" s="48"/>
    </row>
    <row r="42" ht="32.9" customHeight="1" spans="1:23">
      <c r="A42" s="18" t="s">
        <v>539</v>
      </c>
      <c r="B42" s="152" t="s">
        <v>572</v>
      </c>
      <c r="C42" s="18" t="s">
        <v>571</v>
      </c>
      <c r="D42" s="18" t="s">
        <v>64</v>
      </c>
      <c r="E42" s="18" t="s">
        <v>111</v>
      </c>
      <c r="F42" s="18" t="s">
        <v>225</v>
      </c>
      <c r="G42" s="18" t="s">
        <v>281</v>
      </c>
      <c r="H42" s="18" t="s">
        <v>282</v>
      </c>
      <c r="I42" s="48">
        <v>25000</v>
      </c>
      <c r="J42" s="48">
        <v>25000</v>
      </c>
      <c r="K42" s="48">
        <v>25000</v>
      </c>
      <c r="L42" s="48"/>
      <c r="M42" s="48"/>
      <c r="N42" s="48"/>
      <c r="O42" s="48"/>
      <c r="P42" s="48"/>
      <c r="Q42" s="48"/>
      <c r="R42" s="48"/>
      <c r="S42" s="48"/>
      <c r="T42" s="48"/>
      <c r="U42" s="48"/>
      <c r="V42" s="48"/>
      <c r="W42" s="48"/>
    </row>
    <row r="43" ht="32.9" customHeight="1" spans="1:23">
      <c r="A43" s="18" t="s">
        <v>539</v>
      </c>
      <c r="B43" s="152" t="s">
        <v>572</v>
      </c>
      <c r="C43" s="18" t="s">
        <v>571</v>
      </c>
      <c r="D43" s="18" t="s">
        <v>64</v>
      </c>
      <c r="E43" s="18" t="s">
        <v>111</v>
      </c>
      <c r="F43" s="18" t="s">
        <v>225</v>
      </c>
      <c r="G43" s="18" t="s">
        <v>330</v>
      </c>
      <c r="H43" s="18" t="s">
        <v>331</v>
      </c>
      <c r="I43" s="48">
        <v>1550000</v>
      </c>
      <c r="J43" s="48">
        <v>1550000</v>
      </c>
      <c r="K43" s="48">
        <v>1550000</v>
      </c>
      <c r="L43" s="48"/>
      <c r="M43" s="48"/>
      <c r="N43" s="48"/>
      <c r="O43" s="48"/>
      <c r="P43" s="48"/>
      <c r="Q43" s="48"/>
      <c r="R43" s="48"/>
      <c r="S43" s="48"/>
      <c r="T43" s="48"/>
      <c r="U43" s="48"/>
      <c r="V43" s="48"/>
      <c r="W43" s="48"/>
    </row>
    <row r="44" ht="32.9" customHeight="1" spans="1:23">
      <c r="A44" s="18"/>
      <c r="B44" s="18"/>
      <c r="C44" s="18" t="s">
        <v>573</v>
      </c>
      <c r="D44" s="18"/>
      <c r="E44" s="18"/>
      <c r="F44" s="18"/>
      <c r="G44" s="18"/>
      <c r="H44" s="18"/>
      <c r="I44" s="48">
        <v>36000</v>
      </c>
      <c r="J44" s="48">
        <v>36000</v>
      </c>
      <c r="K44" s="48">
        <v>36000</v>
      </c>
      <c r="L44" s="48"/>
      <c r="M44" s="48"/>
      <c r="N44" s="48"/>
      <c r="O44" s="48"/>
      <c r="P44" s="48"/>
      <c r="Q44" s="48"/>
      <c r="R44" s="48"/>
      <c r="S44" s="48"/>
      <c r="T44" s="48"/>
      <c r="U44" s="48"/>
      <c r="V44" s="48"/>
      <c r="W44" s="48"/>
    </row>
    <row r="45" ht="32.9" customHeight="1" spans="1:23">
      <c r="A45" s="18" t="s">
        <v>542</v>
      </c>
      <c r="B45" s="152" t="s">
        <v>574</v>
      </c>
      <c r="C45" s="18" t="s">
        <v>573</v>
      </c>
      <c r="D45" s="18" t="s">
        <v>64</v>
      </c>
      <c r="E45" s="18" t="s">
        <v>145</v>
      </c>
      <c r="F45" s="18" t="s">
        <v>404</v>
      </c>
      <c r="G45" s="18" t="s">
        <v>253</v>
      </c>
      <c r="H45" s="18" t="s">
        <v>254</v>
      </c>
      <c r="I45" s="48">
        <v>36000</v>
      </c>
      <c r="J45" s="48">
        <v>36000</v>
      </c>
      <c r="K45" s="48">
        <v>36000</v>
      </c>
      <c r="L45" s="48"/>
      <c r="M45" s="48"/>
      <c r="N45" s="48"/>
      <c r="O45" s="48"/>
      <c r="P45" s="48"/>
      <c r="Q45" s="48"/>
      <c r="R45" s="48"/>
      <c r="S45" s="48"/>
      <c r="T45" s="48"/>
      <c r="U45" s="48"/>
      <c r="V45" s="48"/>
      <c r="W45" s="48"/>
    </row>
    <row r="46" ht="32.9" customHeight="1" spans="1:23">
      <c r="A46" s="18"/>
      <c r="B46" s="18"/>
      <c r="C46" s="18" t="s">
        <v>575</v>
      </c>
      <c r="D46" s="18"/>
      <c r="E46" s="18"/>
      <c r="F46" s="18"/>
      <c r="G46" s="18"/>
      <c r="H46" s="18"/>
      <c r="I46" s="48">
        <v>800000</v>
      </c>
      <c r="J46" s="48"/>
      <c r="K46" s="48"/>
      <c r="L46" s="48"/>
      <c r="M46" s="48"/>
      <c r="N46" s="48"/>
      <c r="O46" s="48"/>
      <c r="P46" s="48"/>
      <c r="Q46" s="48"/>
      <c r="R46" s="48">
        <v>800000</v>
      </c>
      <c r="S46" s="48"/>
      <c r="T46" s="48"/>
      <c r="U46" s="48"/>
      <c r="V46" s="48"/>
      <c r="W46" s="48">
        <v>800000</v>
      </c>
    </row>
    <row r="47" ht="32.9" customHeight="1" spans="1:23">
      <c r="A47" s="18" t="s">
        <v>539</v>
      </c>
      <c r="B47" s="152" t="s">
        <v>576</v>
      </c>
      <c r="C47" s="18" t="s">
        <v>575</v>
      </c>
      <c r="D47" s="18" t="s">
        <v>64</v>
      </c>
      <c r="E47" s="18" t="s">
        <v>110</v>
      </c>
      <c r="F47" s="18" t="s">
        <v>300</v>
      </c>
      <c r="G47" s="18" t="s">
        <v>273</v>
      </c>
      <c r="H47" s="18" t="s">
        <v>274</v>
      </c>
      <c r="I47" s="48">
        <v>800000</v>
      </c>
      <c r="J47" s="48"/>
      <c r="K47" s="48"/>
      <c r="L47" s="48"/>
      <c r="M47" s="48"/>
      <c r="N47" s="48"/>
      <c r="O47" s="48"/>
      <c r="P47" s="48"/>
      <c r="Q47" s="48"/>
      <c r="R47" s="48">
        <v>800000</v>
      </c>
      <c r="S47" s="48"/>
      <c r="T47" s="48"/>
      <c r="U47" s="48"/>
      <c r="V47" s="48"/>
      <c r="W47" s="48">
        <v>800000</v>
      </c>
    </row>
    <row r="48" ht="32.9" customHeight="1" spans="1:23">
      <c r="A48" s="18"/>
      <c r="B48" s="18"/>
      <c r="C48" s="18" t="s">
        <v>577</v>
      </c>
      <c r="D48" s="18"/>
      <c r="E48" s="18"/>
      <c r="F48" s="18"/>
      <c r="G48" s="18"/>
      <c r="H48" s="18"/>
      <c r="I48" s="48">
        <v>276195.2</v>
      </c>
      <c r="J48" s="48"/>
      <c r="K48" s="48"/>
      <c r="L48" s="48"/>
      <c r="M48" s="48"/>
      <c r="N48" s="48">
        <v>276195.2</v>
      </c>
      <c r="O48" s="48"/>
      <c r="P48" s="48"/>
      <c r="Q48" s="48"/>
      <c r="R48" s="48"/>
      <c r="S48" s="48"/>
      <c r="T48" s="48"/>
      <c r="U48" s="48"/>
      <c r="V48" s="48"/>
      <c r="W48" s="48"/>
    </row>
    <row r="49" ht="32.9" customHeight="1" spans="1:23">
      <c r="A49" s="18" t="s">
        <v>539</v>
      </c>
      <c r="B49" s="152" t="s">
        <v>578</v>
      </c>
      <c r="C49" s="18" t="s">
        <v>577</v>
      </c>
      <c r="D49" s="18" t="s">
        <v>64</v>
      </c>
      <c r="E49" s="18" t="s">
        <v>111</v>
      </c>
      <c r="F49" s="18" t="s">
        <v>225</v>
      </c>
      <c r="G49" s="18" t="s">
        <v>301</v>
      </c>
      <c r="H49" s="18" t="s">
        <v>302</v>
      </c>
      <c r="I49" s="48">
        <v>276195.2</v>
      </c>
      <c r="J49" s="48"/>
      <c r="K49" s="48"/>
      <c r="L49" s="48"/>
      <c r="M49" s="48"/>
      <c r="N49" s="48">
        <v>276195.2</v>
      </c>
      <c r="O49" s="48"/>
      <c r="P49" s="48"/>
      <c r="Q49" s="48"/>
      <c r="R49" s="48"/>
      <c r="S49" s="48"/>
      <c r="T49" s="48"/>
      <c r="U49" s="48"/>
      <c r="V49" s="48"/>
      <c r="W49" s="48"/>
    </row>
    <row r="50" ht="32.9" customHeight="1" spans="1:23">
      <c r="A50" s="18"/>
      <c r="B50" s="18"/>
      <c r="C50" s="18" t="s">
        <v>579</v>
      </c>
      <c r="D50" s="18"/>
      <c r="E50" s="18"/>
      <c r="F50" s="18"/>
      <c r="G50" s="18"/>
      <c r="H50" s="18"/>
      <c r="I50" s="48">
        <v>529113.4</v>
      </c>
      <c r="J50" s="48"/>
      <c r="K50" s="48"/>
      <c r="L50" s="48"/>
      <c r="M50" s="48"/>
      <c r="N50" s="48">
        <v>529113.4</v>
      </c>
      <c r="O50" s="48"/>
      <c r="P50" s="48"/>
      <c r="Q50" s="48"/>
      <c r="R50" s="48"/>
      <c r="S50" s="48"/>
      <c r="T50" s="48"/>
      <c r="U50" s="48"/>
      <c r="V50" s="48"/>
      <c r="W50" s="48"/>
    </row>
    <row r="51" ht="32.9" customHeight="1" spans="1:23">
      <c r="A51" s="18" t="s">
        <v>539</v>
      </c>
      <c r="B51" s="152" t="s">
        <v>580</v>
      </c>
      <c r="C51" s="18" t="s">
        <v>579</v>
      </c>
      <c r="D51" s="18" t="s">
        <v>64</v>
      </c>
      <c r="E51" s="18" t="s">
        <v>114</v>
      </c>
      <c r="F51" s="18" t="s">
        <v>581</v>
      </c>
      <c r="G51" s="18" t="s">
        <v>301</v>
      </c>
      <c r="H51" s="18" t="s">
        <v>302</v>
      </c>
      <c r="I51" s="48">
        <v>529113.4</v>
      </c>
      <c r="J51" s="48"/>
      <c r="K51" s="48"/>
      <c r="L51" s="48"/>
      <c r="M51" s="48"/>
      <c r="N51" s="48">
        <v>529113.4</v>
      </c>
      <c r="O51" s="48"/>
      <c r="P51" s="48"/>
      <c r="Q51" s="48"/>
      <c r="R51" s="48"/>
      <c r="S51" s="48"/>
      <c r="T51" s="48"/>
      <c r="U51" s="48"/>
      <c r="V51" s="48"/>
      <c r="W51" s="48"/>
    </row>
    <row r="52" ht="32.9" customHeight="1" spans="1:23">
      <c r="A52" s="18"/>
      <c r="B52" s="18"/>
      <c r="C52" s="18" t="s">
        <v>582</v>
      </c>
      <c r="D52" s="18"/>
      <c r="E52" s="18"/>
      <c r="F52" s="18"/>
      <c r="G52" s="18"/>
      <c r="H52" s="18"/>
      <c r="I52" s="48">
        <v>1426960</v>
      </c>
      <c r="J52" s="48"/>
      <c r="K52" s="48"/>
      <c r="L52" s="48"/>
      <c r="M52" s="48"/>
      <c r="N52" s="48">
        <v>1426960</v>
      </c>
      <c r="O52" s="48"/>
      <c r="P52" s="48"/>
      <c r="Q52" s="48"/>
      <c r="R52" s="48"/>
      <c r="S52" s="48"/>
      <c r="T52" s="48"/>
      <c r="U52" s="48"/>
      <c r="V52" s="48"/>
      <c r="W52" s="48"/>
    </row>
    <row r="53" ht="32.9" customHeight="1" spans="1:23">
      <c r="A53" s="18" t="s">
        <v>539</v>
      </c>
      <c r="B53" s="152" t="s">
        <v>583</v>
      </c>
      <c r="C53" s="18" t="s">
        <v>582</v>
      </c>
      <c r="D53" s="18" t="s">
        <v>64</v>
      </c>
      <c r="E53" s="18" t="s">
        <v>114</v>
      </c>
      <c r="F53" s="18" t="s">
        <v>581</v>
      </c>
      <c r="G53" s="18" t="s">
        <v>301</v>
      </c>
      <c r="H53" s="18" t="s">
        <v>302</v>
      </c>
      <c r="I53" s="48">
        <v>1426960</v>
      </c>
      <c r="J53" s="48"/>
      <c r="K53" s="48"/>
      <c r="L53" s="48"/>
      <c r="M53" s="48"/>
      <c r="N53" s="48">
        <v>1426960</v>
      </c>
      <c r="O53" s="48"/>
      <c r="P53" s="48"/>
      <c r="Q53" s="48"/>
      <c r="R53" s="48"/>
      <c r="S53" s="48"/>
      <c r="T53" s="48"/>
      <c r="U53" s="48"/>
      <c r="V53" s="48"/>
      <c r="W53" s="48"/>
    </row>
    <row r="54" ht="32.9" customHeight="1" spans="1:23">
      <c r="A54" s="18"/>
      <c r="B54" s="18"/>
      <c r="C54" s="18" t="s">
        <v>584</v>
      </c>
      <c r="D54" s="18"/>
      <c r="E54" s="18"/>
      <c r="F54" s="18"/>
      <c r="G54" s="18"/>
      <c r="H54" s="18"/>
      <c r="I54" s="48">
        <v>2185200</v>
      </c>
      <c r="J54" s="48">
        <v>2185200</v>
      </c>
      <c r="K54" s="48">
        <v>2185200</v>
      </c>
      <c r="L54" s="48"/>
      <c r="M54" s="48"/>
      <c r="N54" s="48"/>
      <c r="O54" s="48"/>
      <c r="P54" s="48"/>
      <c r="Q54" s="48"/>
      <c r="R54" s="48"/>
      <c r="S54" s="48"/>
      <c r="T54" s="48"/>
      <c r="U54" s="48"/>
      <c r="V54" s="48"/>
      <c r="W54" s="48"/>
    </row>
    <row r="55" ht="32.9" customHeight="1" spans="1:23">
      <c r="A55" s="18" t="s">
        <v>542</v>
      </c>
      <c r="B55" s="152" t="s">
        <v>585</v>
      </c>
      <c r="C55" s="18" t="s">
        <v>584</v>
      </c>
      <c r="D55" s="18" t="s">
        <v>64</v>
      </c>
      <c r="E55" s="18" t="s">
        <v>118</v>
      </c>
      <c r="F55" s="18" t="s">
        <v>586</v>
      </c>
      <c r="G55" s="18" t="s">
        <v>273</v>
      </c>
      <c r="H55" s="18" t="s">
        <v>274</v>
      </c>
      <c r="I55" s="48">
        <v>2185200</v>
      </c>
      <c r="J55" s="48">
        <v>2185200</v>
      </c>
      <c r="K55" s="48">
        <v>2185200</v>
      </c>
      <c r="L55" s="48"/>
      <c r="M55" s="48"/>
      <c r="N55" s="48"/>
      <c r="O55" s="48"/>
      <c r="P55" s="48"/>
      <c r="Q55" s="48"/>
      <c r="R55" s="48"/>
      <c r="S55" s="48"/>
      <c r="T55" s="48"/>
      <c r="U55" s="48"/>
      <c r="V55" s="48"/>
      <c r="W55" s="48"/>
    </row>
    <row r="56" ht="32.9" customHeight="1" spans="1:23">
      <c r="A56" s="18"/>
      <c r="B56" s="18"/>
      <c r="C56" s="18" t="s">
        <v>587</v>
      </c>
      <c r="D56" s="18"/>
      <c r="E56" s="18"/>
      <c r="F56" s="18"/>
      <c r="G56" s="18"/>
      <c r="H56" s="18"/>
      <c r="I56" s="48">
        <v>3990000</v>
      </c>
      <c r="J56" s="48"/>
      <c r="K56" s="48"/>
      <c r="L56" s="48"/>
      <c r="M56" s="48"/>
      <c r="N56" s="48"/>
      <c r="O56" s="48"/>
      <c r="P56" s="48"/>
      <c r="Q56" s="48"/>
      <c r="R56" s="48">
        <v>3990000</v>
      </c>
      <c r="S56" s="48"/>
      <c r="T56" s="48"/>
      <c r="U56" s="48"/>
      <c r="V56" s="48"/>
      <c r="W56" s="48">
        <v>3990000</v>
      </c>
    </row>
    <row r="57" ht="32.9" customHeight="1" spans="1:23">
      <c r="A57" s="18" t="s">
        <v>539</v>
      </c>
      <c r="B57" s="152" t="s">
        <v>588</v>
      </c>
      <c r="C57" s="18" t="s">
        <v>587</v>
      </c>
      <c r="D57" s="18" t="s">
        <v>64</v>
      </c>
      <c r="E57" s="18" t="s">
        <v>110</v>
      </c>
      <c r="F57" s="18" t="s">
        <v>300</v>
      </c>
      <c r="G57" s="18" t="s">
        <v>301</v>
      </c>
      <c r="H57" s="18" t="s">
        <v>302</v>
      </c>
      <c r="I57" s="48">
        <v>1140000</v>
      </c>
      <c r="J57" s="48"/>
      <c r="K57" s="48"/>
      <c r="L57" s="48"/>
      <c r="M57" s="48"/>
      <c r="N57" s="48"/>
      <c r="O57" s="48"/>
      <c r="P57" s="48"/>
      <c r="Q57" s="48"/>
      <c r="R57" s="48">
        <v>1140000</v>
      </c>
      <c r="S57" s="48"/>
      <c r="T57" s="48"/>
      <c r="U57" s="48"/>
      <c r="V57" s="48"/>
      <c r="W57" s="48">
        <v>1140000</v>
      </c>
    </row>
    <row r="58" ht="32.9" customHeight="1" spans="1:23">
      <c r="A58" s="18" t="s">
        <v>539</v>
      </c>
      <c r="B58" s="152" t="s">
        <v>588</v>
      </c>
      <c r="C58" s="18" t="s">
        <v>587</v>
      </c>
      <c r="D58" s="18" t="s">
        <v>64</v>
      </c>
      <c r="E58" s="18" t="s">
        <v>110</v>
      </c>
      <c r="F58" s="18" t="s">
        <v>300</v>
      </c>
      <c r="G58" s="18" t="s">
        <v>291</v>
      </c>
      <c r="H58" s="18" t="s">
        <v>292</v>
      </c>
      <c r="I58" s="48">
        <v>1650000</v>
      </c>
      <c r="J58" s="48"/>
      <c r="K58" s="48"/>
      <c r="L58" s="48"/>
      <c r="M58" s="48"/>
      <c r="N58" s="48"/>
      <c r="O58" s="48"/>
      <c r="P58" s="48"/>
      <c r="Q58" s="48"/>
      <c r="R58" s="48">
        <v>1650000</v>
      </c>
      <c r="S58" s="48"/>
      <c r="T58" s="48"/>
      <c r="U58" s="48"/>
      <c r="V58" s="48"/>
      <c r="W58" s="48">
        <v>1650000</v>
      </c>
    </row>
    <row r="59" ht="32.9" customHeight="1" spans="1:23">
      <c r="A59" s="18" t="s">
        <v>539</v>
      </c>
      <c r="B59" s="152" t="s">
        <v>588</v>
      </c>
      <c r="C59" s="18" t="s">
        <v>587</v>
      </c>
      <c r="D59" s="18" t="s">
        <v>64</v>
      </c>
      <c r="E59" s="18" t="s">
        <v>131</v>
      </c>
      <c r="F59" s="18" t="s">
        <v>300</v>
      </c>
      <c r="G59" s="18" t="s">
        <v>301</v>
      </c>
      <c r="H59" s="18" t="s">
        <v>302</v>
      </c>
      <c r="I59" s="48">
        <v>1200000</v>
      </c>
      <c r="J59" s="48"/>
      <c r="K59" s="48"/>
      <c r="L59" s="48"/>
      <c r="M59" s="48"/>
      <c r="N59" s="48"/>
      <c r="O59" s="48"/>
      <c r="P59" s="48"/>
      <c r="Q59" s="48"/>
      <c r="R59" s="48">
        <v>1200000</v>
      </c>
      <c r="S59" s="48"/>
      <c r="T59" s="48"/>
      <c r="U59" s="48"/>
      <c r="V59" s="48"/>
      <c r="W59" s="48">
        <v>1200000</v>
      </c>
    </row>
    <row r="60" ht="32.9" customHeight="1" spans="1:23">
      <c r="A60" s="18"/>
      <c r="B60" s="18"/>
      <c r="C60" s="18" t="s">
        <v>589</v>
      </c>
      <c r="D60" s="18"/>
      <c r="E60" s="18"/>
      <c r="F60" s="18"/>
      <c r="G60" s="18"/>
      <c r="H60" s="18"/>
      <c r="I60" s="48">
        <v>2700440</v>
      </c>
      <c r="J60" s="48"/>
      <c r="K60" s="48"/>
      <c r="L60" s="48"/>
      <c r="M60" s="48"/>
      <c r="N60" s="48">
        <v>2700440</v>
      </c>
      <c r="O60" s="48"/>
      <c r="P60" s="48"/>
      <c r="Q60" s="48"/>
      <c r="R60" s="48"/>
      <c r="S60" s="48"/>
      <c r="T60" s="48"/>
      <c r="U60" s="48"/>
      <c r="V60" s="48"/>
      <c r="W60" s="48"/>
    </row>
    <row r="61" ht="32.9" customHeight="1" spans="1:23">
      <c r="A61" s="18" t="s">
        <v>539</v>
      </c>
      <c r="B61" s="152" t="s">
        <v>590</v>
      </c>
      <c r="C61" s="18" t="s">
        <v>589</v>
      </c>
      <c r="D61" s="18" t="s">
        <v>64</v>
      </c>
      <c r="E61" s="18" t="s">
        <v>111</v>
      </c>
      <c r="F61" s="18" t="s">
        <v>225</v>
      </c>
      <c r="G61" s="18" t="s">
        <v>301</v>
      </c>
      <c r="H61" s="18" t="s">
        <v>302</v>
      </c>
      <c r="I61" s="48">
        <v>2700440</v>
      </c>
      <c r="J61" s="48"/>
      <c r="K61" s="48"/>
      <c r="L61" s="48"/>
      <c r="M61" s="48"/>
      <c r="N61" s="48">
        <v>2700440</v>
      </c>
      <c r="O61" s="48"/>
      <c r="P61" s="48"/>
      <c r="Q61" s="48"/>
      <c r="R61" s="48"/>
      <c r="S61" s="48"/>
      <c r="T61" s="48"/>
      <c r="U61" s="48"/>
      <c r="V61" s="48"/>
      <c r="W61" s="48"/>
    </row>
    <row r="62" ht="32.9" customHeight="1" spans="1:23">
      <c r="A62" s="18"/>
      <c r="B62" s="18"/>
      <c r="C62" s="18" t="s">
        <v>591</v>
      </c>
      <c r="D62" s="18"/>
      <c r="E62" s="18"/>
      <c r="F62" s="18"/>
      <c r="G62" s="18"/>
      <c r="H62" s="18"/>
      <c r="I62" s="48">
        <v>11316</v>
      </c>
      <c r="J62" s="48"/>
      <c r="K62" s="48"/>
      <c r="L62" s="48"/>
      <c r="M62" s="48"/>
      <c r="N62" s="48"/>
      <c r="O62" s="48">
        <v>11316</v>
      </c>
      <c r="P62" s="48"/>
      <c r="Q62" s="48"/>
      <c r="R62" s="48"/>
      <c r="S62" s="48"/>
      <c r="T62" s="48"/>
      <c r="U62" s="48"/>
      <c r="V62" s="48"/>
      <c r="W62" s="48"/>
    </row>
    <row r="63" ht="32.9" customHeight="1" spans="1:23">
      <c r="A63" s="18" t="s">
        <v>539</v>
      </c>
      <c r="B63" s="152" t="s">
        <v>592</v>
      </c>
      <c r="C63" s="18" t="s">
        <v>591</v>
      </c>
      <c r="D63" s="18" t="s">
        <v>64</v>
      </c>
      <c r="E63" s="18" t="s">
        <v>164</v>
      </c>
      <c r="F63" s="18" t="s">
        <v>548</v>
      </c>
      <c r="G63" s="18" t="s">
        <v>301</v>
      </c>
      <c r="H63" s="18" t="s">
        <v>302</v>
      </c>
      <c r="I63" s="48">
        <v>11316</v>
      </c>
      <c r="J63" s="48"/>
      <c r="K63" s="48"/>
      <c r="L63" s="48"/>
      <c r="M63" s="48"/>
      <c r="N63" s="48"/>
      <c r="O63" s="48">
        <v>11316</v>
      </c>
      <c r="P63" s="48"/>
      <c r="Q63" s="48"/>
      <c r="R63" s="48"/>
      <c r="S63" s="48"/>
      <c r="T63" s="48"/>
      <c r="U63" s="48"/>
      <c r="V63" s="48"/>
      <c r="W63" s="48"/>
    </row>
    <row r="64" ht="32.9" customHeight="1" spans="1:23">
      <c r="A64" s="18"/>
      <c r="B64" s="18"/>
      <c r="C64" s="18" t="s">
        <v>593</v>
      </c>
      <c r="D64" s="18"/>
      <c r="E64" s="18"/>
      <c r="F64" s="18"/>
      <c r="G64" s="18"/>
      <c r="H64" s="18"/>
      <c r="I64" s="48">
        <v>241000.2</v>
      </c>
      <c r="J64" s="48"/>
      <c r="K64" s="48"/>
      <c r="L64" s="48"/>
      <c r="M64" s="48"/>
      <c r="N64" s="48"/>
      <c r="O64" s="48">
        <v>241000.2</v>
      </c>
      <c r="P64" s="48"/>
      <c r="Q64" s="48"/>
      <c r="R64" s="48"/>
      <c r="S64" s="48"/>
      <c r="T64" s="48"/>
      <c r="U64" s="48"/>
      <c r="V64" s="48"/>
      <c r="W64" s="48"/>
    </row>
    <row r="65" ht="32.9" customHeight="1" spans="1:23">
      <c r="A65" s="18" t="s">
        <v>539</v>
      </c>
      <c r="B65" s="152" t="s">
        <v>594</v>
      </c>
      <c r="C65" s="18" t="s">
        <v>593</v>
      </c>
      <c r="D65" s="18" t="s">
        <v>64</v>
      </c>
      <c r="E65" s="18" t="s">
        <v>164</v>
      </c>
      <c r="F65" s="18" t="s">
        <v>548</v>
      </c>
      <c r="G65" s="18" t="s">
        <v>301</v>
      </c>
      <c r="H65" s="18" t="s">
        <v>302</v>
      </c>
      <c r="I65" s="48">
        <v>241000.2</v>
      </c>
      <c r="J65" s="48"/>
      <c r="K65" s="48"/>
      <c r="L65" s="48"/>
      <c r="M65" s="48"/>
      <c r="N65" s="48"/>
      <c r="O65" s="48">
        <v>241000.2</v>
      </c>
      <c r="P65" s="48"/>
      <c r="Q65" s="48"/>
      <c r="R65" s="48"/>
      <c r="S65" s="48"/>
      <c r="T65" s="48"/>
      <c r="U65" s="48"/>
      <c r="V65" s="48"/>
      <c r="W65" s="48"/>
    </row>
    <row r="66" ht="32.9" customHeight="1" spans="1:23">
      <c r="A66" s="18"/>
      <c r="B66" s="18"/>
      <c r="C66" s="18" t="s">
        <v>595</v>
      </c>
      <c r="D66" s="18"/>
      <c r="E66" s="18"/>
      <c r="F66" s="18"/>
      <c r="G66" s="18"/>
      <c r="H66" s="18"/>
      <c r="I66" s="48">
        <v>2863352</v>
      </c>
      <c r="J66" s="48"/>
      <c r="K66" s="48"/>
      <c r="L66" s="48"/>
      <c r="M66" s="48"/>
      <c r="N66" s="48">
        <v>2863352</v>
      </c>
      <c r="O66" s="48"/>
      <c r="P66" s="48"/>
      <c r="Q66" s="48"/>
      <c r="R66" s="48"/>
      <c r="S66" s="48"/>
      <c r="T66" s="48"/>
      <c r="U66" s="48"/>
      <c r="V66" s="48"/>
      <c r="W66" s="48"/>
    </row>
    <row r="67" ht="32.9" customHeight="1" spans="1:23">
      <c r="A67" s="18" t="s">
        <v>539</v>
      </c>
      <c r="B67" s="152" t="s">
        <v>596</v>
      </c>
      <c r="C67" s="18" t="s">
        <v>595</v>
      </c>
      <c r="D67" s="18" t="s">
        <v>64</v>
      </c>
      <c r="E67" s="18" t="s">
        <v>118</v>
      </c>
      <c r="F67" s="18" t="s">
        <v>586</v>
      </c>
      <c r="G67" s="18" t="s">
        <v>281</v>
      </c>
      <c r="H67" s="18" t="s">
        <v>282</v>
      </c>
      <c r="I67" s="48">
        <v>501252</v>
      </c>
      <c r="J67" s="48"/>
      <c r="K67" s="48"/>
      <c r="L67" s="48"/>
      <c r="M67" s="48"/>
      <c r="N67" s="48">
        <v>501252</v>
      </c>
      <c r="O67" s="48"/>
      <c r="P67" s="48"/>
      <c r="Q67" s="48"/>
      <c r="R67" s="48"/>
      <c r="S67" s="48"/>
      <c r="T67" s="48"/>
      <c r="U67" s="48"/>
      <c r="V67" s="48"/>
      <c r="W67" s="48"/>
    </row>
    <row r="68" ht="32.9" customHeight="1" spans="1:23">
      <c r="A68" s="18" t="s">
        <v>539</v>
      </c>
      <c r="B68" s="152" t="s">
        <v>596</v>
      </c>
      <c r="C68" s="18" t="s">
        <v>595</v>
      </c>
      <c r="D68" s="18" t="s">
        <v>64</v>
      </c>
      <c r="E68" s="18" t="s">
        <v>118</v>
      </c>
      <c r="F68" s="18" t="s">
        <v>586</v>
      </c>
      <c r="G68" s="18" t="s">
        <v>301</v>
      </c>
      <c r="H68" s="18" t="s">
        <v>302</v>
      </c>
      <c r="I68" s="48">
        <v>2362100</v>
      </c>
      <c r="J68" s="48"/>
      <c r="K68" s="48"/>
      <c r="L68" s="48"/>
      <c r="M68" s="48"/>
      <c r="N68" s="48">
        <v>2362100</v>
      </c>
      <c r="O68" s="48"/>
      <c r="P68" s="48"/>
      <c r="Q68" s="48"/>
      <c r="R68" s="48"/>
      <c r="S68" s="48"/>
      <c r="T68" s="48"/>
      <c r="U68" s="48"/>
      <c r="V68" s="48"/>
      <c r="W68" s="48"/>
    </row>
    <row r="69" ht="32.9" customHeight="1" spans="1:23">
      <c r="A69" s="18"/>
      <c r="B69" s="18"/>
      <c r="C69" s="18" t="s">
        <v>597</v>
      </c>
      <c r="D69" s="18"/>
      <c r="E69" s="18"/>
      <c r="F69" s="18"/>
      <c r="G69" s="18"/>
      <c r="H69" s="18"/>
      <c r="I69" s="48">
        <v>1960000</v>
      </c>
      <c r="J69" s="48"/>
      <c r="K69" s="48"/>
      <c r="L69" s="48"/>
      <c r="M69" s="48"/>
      <c r="N69" s="48"/>
      <c r="O69" s="48">
        <v>1960000</v>
      </c>
      <c r="P69" s="48"/>
      <c r="Q69" s="48"/>
      <c r="R69" s="48"/>
      <c r="S69" s="48"/>
      <c r="T69" s="48"/>
      <c r="U69" s="48"/>
      <c r="V69" s="48"/>
      <c r="W69" s="48"/>
    </row>
    <row r="70" ht="32.9" customHeight="1" spans="1:23">
      <c r="A70" s="18" t="s">
        <v>539</v>
      </c>
      <c r="B70" s="152" t="s">
        <v>598</v>
      </c>
      <c r="C70" s="18" t="s">
        <v>597</v>
      </c>
      <c r="D70" s="18" t="s">
        <v>64</v>
      </c>
      <c r="E70" s="18" t="s">
        <v>164</v>
      </c>
      <c r="F70" s="18" t="s">
        <v>548</v>
      </c>
      <c r="G70" s="18" t="s">
        <v>330</v>
      </c>
      <c r="H70" s="18" t="s">
        <v>331</v>
      </c>
      <c r="I70" s="48">
        <v>800000</v>
      </c>
      <c r="J70" s="48"/>
      <c r="K70" s="48"/>
      <c r="L70" s="48"/>
      <c r="M70" s="48"/>
      <c r="N70" s="48"/>
      <c r="O70" s="48">
        <v>800000</v>
      </c>
      <c r="P70" s="48"/>
      <c r="Q70" s="48"/>
      <c r="R70" s="48"/>
      <c r="S70" s="48"/>
      <c r="T70" s="48"/>
      <c r="U70" s="48"/>
      <c r="V70" s="48"/>
      <c r="W70" s="48"/>
    </row>
    <row r="71" ht="32.9" customHeight="1" spans="1:23">
      <c r="A71" s="18" t="s">
        <v>539</v>
      </c>
      <c r="B71" s="152" t="s">
        <v>598</v>
      </c>
      <c r="C71" s="18" t="s">
        <v>597</v>
      </c>
      <c r="D71" s="18" t="s">
        <v>64</v>
      </c>
      <c r="E71" s="18" t="s">
        <v>164</v>
      </c>
      <c r="F71" s="18" t="s">
        <v>548</v>
      </c>
      <c r="G71" s="18" t="s">
        <v>301</v>
      </c>
      <c r="H71" s="18" t="s">
        <v>302</v>
      </c>
      <c r="I71" s="48">
        <v>1160000</v>
      </c>
      <c r="J71" s="48"/>
      <c r="K71" s="48"/>
      <c r="L71" s="48"/>
      <c r="M71" s="48"/>
      <c r="N71" s="48"/>
      <c r="O71" s="48">
        <v>1160000</v>
      </c>
      <c r="P71" s="48"/>
      <c r="Q71" s="48"/>
      <c r="R71" s="48"/>
      <c r="S71" s="48"/>
      <c r="T71" s="48"/>
      <c r="U71" s="48"/>
      <c r="V71" s="48"/>
      <c r="W71" s="48"/>
    </row>
    <row r="72" ht="32.9" customHeight="1" spans="1:23">
      <c r="A72" s="18"/>
      <c r="B72" s="18"/>
      <c r="C72" s="18" t="s">
        <v>599</v>
      </c>
      <c r="D72" s="18"/>
      <c r="E72" s="18"/>
      <c r="F72" s="18"/>
      <c r="G72" s="18"/>
      <c r="H72" s="18"/>
      <c r="I72" s="48">
        <v>25433.1</v>
      </c>
      <c r="J72" s="48"/>
      <c r="K72" s="48"/>
      <c r="L72" s="48"/>
      <c r="M72" s="48"/>
      <c r="N72" s="48"/>
      <c r="O72" s="48">
        <v>25433.1</v>
      </c>
      <c r="P72" s="48"/>
      <c r="Q72" s="48"/>
      <c r="R72" s="48"/>
      <c r="S72" s="48"/>
      <c r="T72" s="48"/>
      <c r="U72" s="48"/>
      <c r="V72" s="48"/>
      <c r="W72" s="48"/>
    </row>
    <row r="73" ht="32.9" customHeight="1" spans="1:23">
      <c r="A73" s="18" t="s">
        <v>539</v>
      </c>
      <c r="B73" s="152" t="s">
        <v>600</v>
      </c>
      <c r="C73" s="18" t="s">
        <v>599</v>
      </c>
      <c r="D73" s="18" t="s">
        <v>64</v>
      </c>
      <c r="E73" s="18" t="s">
        <v>164</v>
      </c>
      <c r="F73" s="18" t="s">
        <v>548</v>
      </c>
      <c r="G73" s="18" t="s">
        <v>330</v>
      </c>
      <c r="H73" s="18" t="s">
        <v>331</v>
      </c>
      <c r="I73" s="48">
        <v>25433.1</v>
      </c>
      <c r="J73" s="48"/>
      <c r="K73" s="48"/>
      <c r="L73" s="48"/>
      <c r="M73" s="48"/>
      <c r="N73" s="48"/>
      <c r="O73" s="48">
        <v>25433.1</v>
      </c>
      <c r="P73" s="48"/>
      <c r="Q73" s="48"/>
      <c r="R73" s="48"/>
      <c r="S73" s="48"/>
      <c r="T73" s="48"/>
      <c r="U73" s="48"/>
      <c r="V73" s="48"/>
      <c r="W73" s="48"/>
    </row>
    <row r="74" ht="32.9" customHeight="1" spans="1:23">
      <c r="A74" s="18"/>
      <c r="B74" s="18"/>
      <c r="C74" s="18" t="s">
        <v>601</v>
      </c>
      <c r="D74" s="18"/>
      <c r="E74" s="18"/>
      <c r="F74" s="18"/>
      <c r="G74" s="18"/>
      <c r="H74" s="18"/>
      <c r="I74" s="48">
        <v>20000</v>
      </c>
      <c r="J74" s="48"/>
      <c r="K74" s="48"/>
      <c r="L74" s="48"/>
      <c r="M74" s="48"/>
      <c r="N74" s="48"/>
      <c r="O74" s="48">
        <v>20000</v>
      </c>
      <c r="P74" s="48"/>
      <c r="Q74" s="48"/>
      <c r="R74" s="48"/>
      <c r="S74" s="48"/>
      <c r="T74" s="48"/>
      <c r="U74" s="48"/>
      <c r="V74" s="48"/>
      <c r="W74" s="48"/>
    </row>
    <row r="75" ht="32.9" customHeight="1" spans="1:23">
      <c r="A75" s="18" t="s">
        <v>539</v>
      </c>
      <c r="B75" s="152" t="s">
        <v>602</v>
      </c>
      <c r="C75" s="18" t="s">
        <v>601</v>
      </c>
      <c r="D75" s="18" t="s">
        <v>64</v>
      </c>
      <c r="E75" s="18" t="s">
        <v>164</v>
      </c>
      <c r="F75" s="18" t="s">
        <v>548</v>
      </c>
      <c r="G75" s="18" t="s">
        <v>301</v>
      </c>
      <c r="H75" s="18" t="s">
        <v>302</v>
      </c>
      <c r="I75" s="48">
        <v>20000</v>
      </c>
      <c r="J75" s="48"/>
      <c r="K75" s="48"/>
      <c r="L75" s="48"/>
      <c r="M75" s="48"/>
      <c r="N75" s="48"/>
      <c r="O75" s="48">
        <v>20000</v>
      </c>
      <c r="P75" s="48"/>
      <c r="Q75" s="48"/>
      <c r="R75" s="48"/>
      <c r="S75" s="48"/>
      <c r="T75" s="48"/>
      <c r="U75" s="48"/>
      <c r="V75" s="48"/>
      <c r="W75" s="48"/>
    </row>
    <row r="76" ht="32.9" customHeight="1" spans="1:23">
      <c r="A76" s="18"/>
      <c r="B76" s="18"/>
      <c r="C76" s="18" t="s">
        <v>603</v>
      </c>
      <c r="D76" s="18"/>
      <c r="E76" s="18"/>
      <c r="F76" s="18"/>
      <c r="G76" s="18"/>
      <c r="H76" s="18"/>
      <c r="I76" s="48">
        <v>50000</v>
      </c>
      <c r="J76" s="48"/>
      <c r="K76" s="48"/>
      <c r="L76" s="48"/>
      <c r="M76" s="48"/>
      <c r="N76" s="48"/>
      <c r="O76" s="48">
        <v>50000</v>
      </c>
      <c r="P76" s="48"/>
      <c r="Q76" s="48"/>
      <c r="R76" s="48"/>
      <c r="S76" s="48"/>
      <c r="T76" s="48"/>
      <c r="U76" s="48"/>
      <c r="V76" s="48"/>
      <c r="W76" s="48"/>
    </row>
    <row r="77" ht="32.9" customHeight="1" spans="1:23">
      <c r="A77" s="18" t="s">
        <v>539</v>
      </c>
      <c r="B77" s="152" t="s">
        <v>604</v>
      </c>
      <c r="C77" s="18" t="s">
        <v>603</v>
      </c>
      <c r="D77" s="18" t="s">
        <v>64</v>
      </c>
      <c r="E77" s="18" t="s">
        <v>164</v>
      </c>
      <c r="F77" s="18" t="s">
        <v>548</v>
      </c>
      <c r="G77" s="18" t="s">
        <v>301</v>
      </c>
      <c r="H77" s="18" t="s">
        <v>302</v>
      </c>
      <c r="I77" s="48">
        <v>50000</v>
      </c>
      <c r="J77" s="48"/>
      <c r="K77" s="48"/>
      <c r="L77" s="48"/>
      <c r="M77" s="48"/>
      <c r="N77" s="48"/>
      <c r="O77" s="48">
        <v>50000</v>
      </c>
      <c r="P77" s="48"/>
      <c r="Q77" s="48"/>
      <c r="R77" s="48"/>
      <c r="S77" s="48"/>
      <c r="T77" s="48"/>
      <c r="U77" s="48"/>
      <c r="V77" s="48"/>
      <c r="W77" s="48"/>
    </row>
    <row r="78" ht="32.9" customHeight="1" spans="1:23">
      <c r="A78" s="18"/>
      <c r="B78" s="18"/>
      <c r="C78" s="18" t="s">
        <v>605</v>
      </c>
      <c r="D78" s="18"/>
      <c r="E78" s="18"/>
      <c r="F78" s="18"/>
      <c r="G78" s="18"/>
      <c r="H78" s="18"/>
      <c r="I78" s="48">
        <v>15000</v>
      </c>
      <c r="J78" s="48"/>
      <c r="K78" s="48"/>
      <c r="L78" s="48"/>
      <c r="M78" s="48"/>
      <c r="N78" s="48"/>
      <c r="O78" s="48">
        <v>15000</v>
      </c>
      <c r="P78" s="48"/>
      <c r="Q78" s="48"/>
      <c r="R78" s="48"/>
      <c r="S78" s="48"/>
      <c r="T78" s="48"/>
      <c r="U78" s="48"/>
      <c r="V78" s="48"/>
      <c r="W78" s="48"/>
    </row>
    <row r="79" ht="32.9" customHeight="1" spans="1:23">
      <c r="A79" s="18" t="s">
        <v>539</v>
      </c>
      <c r="B79" s="152" t="s">
        <v>606</v>
      </c>
      <c r="C79" s="18" t="s">
        <v>605</v>
      </c>
      <c r="D79" s="18" t="s">
        <v>64</v>
      </c>
      <c r="E79" s="18" t="s">
        <v>164</v>
      </c>
      <c r="F79" s="18" t="s">
        <v>548</v>
      </c>
      <c r="G79" s="18" t="s">
        <v>301</v>
      </c>
      <c r="H79" s="18" t="s">
        <v>302</v>
      </c>
      <c r="I79" s="48">
        <v>15000</v>
      </c>
      <c r="J79" s="48"/>
      <c r="K79" s="48"/>
      <c r="L79" s="48"/>
      <c r="M79" s="48"/>
      <c r="N79" s="48"/>
      <c r="O79" s="48">
        <v>15000</v>
      </c>
      <c r="P79" s="48"/>
      <c r="Q79" s="48"/>
      <c r="R79" s="48"/>
      <c r="S79" s="48"/>
      <c r="T79" s="48"/>
      <c r="U79" s="48"/>
      <c r="V79" s="48"/>
      <c r="W79" s="48"/>
    </row>
    <row r="80" ht="32.9" customHeight="1" spans="1:23">
      <c r="A80" s="18"/>
      <c r="B80" s="18"/>
      <c r="C80" s="18" t="s">
        <v>607</v>
      </c>
      <c r="D80" s="18"/>
      <c r="E80" s="18"/>
      <c r="F80" s="18"/>
      <c r="G80" s="18"/>
      <c r="H80" s="18"/>
      <c r="I80" s="48">
        <v>20000</v>
      </c>
      <c r="J80" s="48"/>
      <c r="K80" s="48"/>
      <c r="L80" s="48"/>
      <c r="M80" s="48"/>
      <c r="N80" s="48"/>
      <c r="O80" s="48">
        <v>20000</v>
      </c>
      <c r="P80" s="48"/>
      <c r="Q80" s="48"/>
      <c r="R80" s="48"/>
      <c r="S80" s="48"/>
      <c r="T80" s="48"/>
      <c r="U80" s="48"/>
      <c r="V80" s="48"/>
      <c r="W80" s="48"/>
    </row>
    <row r="81" ht="32.9" customHeight="1" spans="1:23">
      <c r="A81" s="18" t="s">
        <v>539</v>
      </c>
      <c r="B81" s="152" t="s">
        <v>608</v>
      </c>
      <c r="C81" s="18" t="s">
        <v>607</v>
      </c>
      <c r="D81" s="18" t="s">
        <v>64</v>
      </c>
      <c r="E81" s="18" t="s">
        <v>164</v>
      </c>
      <c r="F81" s="18" t="s">
        <v>548</v>
      </c>
      <c r="G81" s="18" t="s">
        <v>301</v>
      </c>
      <c r="H81" s="18" t="s">
        <v>302</v>
      </c>
      <c r="I81" s="48">
        <v>20000</v>
      </c>
      <c r="J81" s="48"/>
      <c r="K81" s="48"/>
      <c r="L81" s="48"/>
      <c r="M81" s="48"/>
      <c r="N81" s="48"/>
      <c r="O81" s="48">
        <v>20000</v>
      </c>
      <c r="P81" s="48"/>
      <c r="Q81" s="48"/>
      <c r="R81" s="48"/>
      <c r="S81" s="48"/>
      <c r="T81" s="48"/>
      <c r="U81" s="48"/>
      <c r="V81" s="48"/>
      <c r="W81" s="48"/>
    </row>
    <row r="82" ht="32.9" customHeight="1" spans="1:23">
      <c r="A82" s="18"/>
      <c r="B82" s="18"/>
      <c r="C82" s="18" t="s">
        <v>609</v>
      </c>
      <c r="D82" s="18"/>
      <c r="E82" s="18"/>
      <c r="F82" s="18"/>
      <c r="G82" s="18"/>
      <c r="H82" s="18"/>
      <c r="I82" s="48">
        <v>33374</v>
      </c>
      <c r="J82" s="48"/>
      <c r="K82" s="48"/>
      <c r="L82" s="48"/>
      <c r="M82" s="48"/>
      <c r="N82" s="48"/>
      <c r="O82" s="48">
        <v>33374</v>
      </c>
      <c r="P82" s="48"/>
      <c r="Q82" s="48"/>
      <c r="R82" s="48"/>
      <c r="S82" s="48"/>
      <c r="T82" s="48"/>
      <c r="U82" s="48"/>
      <c r="V82" s="48"/>
      <c r="W82" s="48"/>
    </row>
    <row r="83" ht="32.9" customHeight="1" spans="1:23">
      <c r="A83" s="18" t="s">
        <v>539</v>
      </c>
      <c r="B83" s="152" t="s">
        <v>610</v>
      </c>
      <c r="C83" s="18" t="s">
        <v>609</v>
      </c>
      <c r="D83" s="18" t="s">
        <v>64</v>
      </c>
      <c r="E83" s="18" t="s">
        <v>166</v>
      </c>
      <c r="F83" s="18" t="s">
        <v>611</v>
      </c>
      <c r="G83" s="18" t="s">
        <v>301</v>
      </c>
      <c r="H83" s="18" t="s">
        <v>302</v>
      </c>
      <c r="I83" s="48">
        <v>33374</v>
      </c>
      <c r="J83" s="48"/>
      <c r="K83" s="48"/>
      <c r="L83" s="48"/>
      <c r="M83" s="48"/>
      <c r="N83" s="48"/>
      <c r="O83" s="48">
        <v>33374</v>
      </c>
      <c r="P83" s="48"/>
      <c r="Q83" s="48"/>
      <c r="R83" s="48"/>
      <c r="S83" s="48"/>
      <c r="T83" s="48"/>
      <c r="U83" s="48"/>
      <c r="V83" s="48"/>
      <c r="W83" s="48"/>
    </row>
    <row r="84" ht="32.9" customHeight="1" spans="1:23">
      <c r="A84" s="18"/>
      <c r="B84" s="18"/>
      <c r="C84" s="18" t="s">
        <v>612</v>
      </c>
      <c r="D84" s="18"/>
      <c r="E84" s="18"/>
      <c r="F84" s="18"/>
      <c r="G84" s="18"/>
      <c r="H84" s="18"/>
      <c r="I84" s="48">
        <v>920876</v>
      </c>
      <c r="J84" s="48"/>
      <c r="K84" s="48"/>
      <c r="L84" s="48"/>
      <c r="M84" s="48"/>
      <c r="N84" s="48"/>
      <c r="O84" s="48">
        <v>920876</v>
      </c>
      <c r="P84" s="48"/>
      <c r="Q84" s="48"/>
      <c r="R84" s="48"/>
      <c r="S84" s="48"/>
      <c r="T84" s="48"/>
      <c r="U84" s="48"/>
      <c r="V84" s="48"/>
      <c r="W84" s="48"/>
    </row>
    <row r="85" ht="32.9" customHeight="1" spans="1:23">
      <c r="A85" s="18" t="s">
        <v>539</v>
      </c>
      <c r="B85" s="152" t="s">
        <v>613</v>
      </c>
      <c r="C85" s="18" t="s">
        <v>612</v>
      </c>
      <c r="D85" s="18" t="s">
        <v>64</v>
      </c>
      <c r="E85" s="18" t="s">
        <v>164</v>
      </c>
      <c r="F85" s="18" t="s">
        <v>548</v>
      </c>
      <c r="G85" s="18" t="s">
        <v>301</v>
      </c>
      <c r="H85" s="18" t="s">
        <v>302</v>
      </c>
      <c r="I85" s="48">
        <v>920876</v>
      </c>
      <c r="J85" s="48"/>
      <c r="K85" s="48"/>
      <c r="L85" s="48"/>
      <c r="M85" s="48"/>
      <c r="N85" s="48"/>
      <c r="O85" s="48">
        <v>920876</v>
      </c>
      <c r="P85" s="48"/>
      <c r="Q85" s="48"/>
      <c r="R85" s="48"/>
      <c r="S85" s="48"/>
      <c r="T85" s="48"/>
      <c r="U85" s="48"/>
      <c r="V85" s="48"/>
      <c r="W85" s="48"/>
    </row>
    <row r="86" ht="32.9" customHeight="1" spans="1:23">
      <c r="A86" s="18"/>
      <c r="B86" s="18"/>
      <c r="C86" s="18" t="s">
        <v>614</v>
      </c>
      <c r="D86" s="18"/>
      <c r="E86" s="18"/>
      <c r="F86" s="18"/>
      <c r="G86" s="18"/>
      <c r="H86" s="18"/>
      <c r="I86" s="48">
        <v>1150000</v>
      </c>
      <c r="J86" s="48"/>
      <c r="K86" s="48"/>
      <c r="L86" s="48"/>
      <c r="M86" s="48"/>
      <c r="N86" s="48">
        <v>1150000</v>
      </c>
      <c r="O86" s="48"/>
      <c r="P86" s="48"/>
      <c r="Q86" s="48"/>
      <c r="R86" s="48"/>
      <c r="S86" s="48"/>
      <c r="T86" s="48"/>
      <c r="U86" s="48"/>
      <c r="V86" s="48"/>
      <c r="W86" s="48"/>
    </row>
    <row r="87" ht="32.9" customHeight="1" spans="1:23">
      <c r="A87" s="18" t="s">
        <v>539</v>
      </c>
      <c r="B87" s="152" t="s">
        <v>615</v>
      </c>
      <c r="C87" s="18" t="s">
        <v>614</v>
      </c>
      <c r="D87" s="18" t="s">
        <v>64</v>
      </c>
      <c r="E87" s="18" t="s">
        <v>111</v>
      </c>
      <c r="F87" s="18" t="s">
        <v>225</v>
      </c>
      <c r="G87" s="18" t="s">
        <v>301</v>
      </c>
      <c r="H87" s="18" t="s">
        <v>302</v>
      </c>
      <c r="I87" s="48">
        <v>1150000</v>
      </c>
      <c r="J87" s="48"/>
      <c r="K87" s="48"/>
      <c r="L87" s="48"/>
      <c r="M87" s="48"/>
      <c r="N87" s="48">
        <v>1150000</v>
      </c>
      <c r="O87" s="48"/>
      <c r="P87" s="48"/>
      <c r="Q87" s="48"/>
      <c r="R87" s="48"/>
      <c r="S87" s="48"/>
      <c r="T87" s="48"/>
      <c r="U87" s="48"/>
      <c r="V87" s="48"/>
      <c r="W87" s="48"/>
    </row>
    <row r="88" ht="32.9" customHeight="1" spans="1:23">
      <c r="A88" s="18"/>
      <c r="B88" s="18"/>
      <c r="C88" s="18" t="s">
        <v>616</v>
      </c>
      <c r="D88" s="18"/>
      <c r="E88" s="18"/>
      <c r="F88" s="18"/>
      <c r="G88" s="18"/>
      <c r="H88" s="18"/>
      <c r="I88" s="48">
        <v>5281360</v>
      </c>
      <c r="J88" s="48"/>
      <c r="K88" s="48"/>
      <c r="L88" s="48"/>
      <c r="M88" s="48"/>
      <c r="N88" s="48"/>
      <c r="O88" s="48">
        <v>5281360</v>
      </c>
      <c r="P88" s="48"/>
      <c r="Q88" s="48"/>
      <c r="R88" s="48"/>
      <c r="S88" s="48"/>
      <c r="T88" s="48"/>
      <c r="U88" s="48"/>
      <c r="V88" s="48"/>
      <c r="W88" s="48"/>
    </row>
    <row r="89" ht="32.9" customHeight="1" spans="1:23">
      <c r="A89" s="18" t="s">
        <v>617</v>
      </c>
      <c r="B89" s="152" t="s">
        <v>618</v>
      </c>
      <c r="C89" s="18" t="s">
        <v>616</v>
      </c>
      <c r="D89" s="18" t="s">
        <v>64</v>
      </c>
      <c r="E89" s="18" t="s">
        <v>164</v>
      </c>
      <c r="F89" s="18" t="s">
        <v>548</v>
      </c>
      <c r="G89" s="18" t="s">
        <v>301</v>
      </c>
      <c r="H89" s="18" t="s">
        <v>302</v>
      </c>
      <c r="I89" s="48">
        <v>5281360</v>
      </c>
      <c r="J89" s="48"/>
      <c r="K89" s="48"/>
      <c r="L89" s="48"/>
      <c r="M89" s="48"/>
      <c r="N89" s="48"/>
      <c r="O89" s="48">
        <v>5281360</v>
      </c>
      <c r="P89" s="48"/>
      <c r="Q89" s="48"/>
      <c r="R89" s="48"/>
      <c r="S89" s="48"/>
      <c r="T89" s="48"/>
      <c r="U89" s="48"/>
      <c r="V89" s="48"/>
      <c r="W89" s="48"/>
    </row>
    <row r="90" ht="32.9" customHeight="1" spans="1:23">
      <c r="A90" s="18"/>
      <c r="B90" s="18"/>
      <c r="C90" s="18" t="s">
        <v>619</v>
      </c>
      <c r="D90" s="18"/>
      <c r="E90" s="18"/>
      <c r="F90" s="18"/>
      <c r="G90" s="18"/>
      <c r="H90" s="18"/>
      <c r="I90" s="48">
        <v>400000</v>
      </c>
      <c r="J90" s="48"/>
      <c r="K90" s="48"/>
      <c r="L90" s="48"/>
      <c r="M90" s="48"/>
      <c r="N90" s="48">
        <v>400000</v>
      </c>
      <c r="O90" s="48"/>
      <c r="P90" s="48"/>
      <c r="Q90" s="48"/>
      <c r="R90" s="48"/>
      <c r="S90" s="48"/>
      <c r="T90" s="48"/>
      <c r="U90" s="48"/>
      <c r="V90" s="48"/>
      <c r="W90" s="48"/>
    </row>
    <row r="91" ht="32.9" customHeight="1" spans="1:23">
      <c r="A91" s="18" t="s">
        <v>539</v>
      </c>
      <c r="B91" s="152" t="s">
        <v>620</v>
      </c>
      <c r="C91" s="18" t="s">
        <v>619</v>
      </c>
      <c r="D91" s="18" t="s">
        <v>64</v>
      </c>
      <c r="E91" s="18" t="s">
        <v>132</v>
      </c>
      <c r="F91" s="18" t="s">
        <v>621</v>
      </c>
      <c r="G91" s="18" t="s">
        <v>301</v>
      </c>
      <c r="H91" s="18" t="s">
        <v>302</v>
      </c>
      <c r="I91" s="48">
        <v>400000</v>
      </c>
      <c r="J91" s="48"/>
      <c r="K91" s="48"/>
      <c r="L91" s="48"/>
      <c r="M91" s="48"/>
      <c r="N91" s="48">
        <v>400000</v>
      </c>
      <c r="O91" s="48"/>
      <c r="P91" s="48"/>
      <c r="Q91" s="48"/>
      <c r="R91" s="48"/>
      <c r="S91" s="48"/>
      <c r="T91" s="48"/>
      <c r="U91" s="48"/>
      <c r="V91" s="48"/>
      <c r="W91" s="48"/>
    </row>
    <row r="92" ht="32.9" customHeight="1" spans="1:23">
      <c r="A92" s="18"/>
      <c r="B92" s="18"/>
      <c r="C92" s="18" t="s">
        <v>622</v>
      </c>
      <c r="D92" s="18"/>
      <c r="E92" s="18"/>
      <c r="F92" s="18"/>
      <c r="G92" s="18"/>
      <c r="H92" s="18"/>
      <c r="I92" s="48">
        <v>200000</v>
      </c>
      <c r="J92" s="48"/>
      <c r="K92" s="48"/>
      <c r="L92" s="48"/>
      <c r="M92" s="48"/>
      <c r="N92" s="48"/>
      <c r="O92" s="48">
        <v>200000</v>
      </c>
      <c r="P92" s="48"/>
      <c r="Q92" s="48"/>
      <c r="R92" s="48"/>
      <c r="S92" s="48"/>
      <c r="T92" s="48"/>
      <c r="U92" s="48"/>
      <c r="V92" s="48"/>
      <c r="W92" s="48"/>
    </row>
    <row r="93" ht="32.9" customHeight="1" spans="1:23">
      <c r="A93" s="18" t="s">
        <v>617</v>
      </c>
      <c r="B93" s="152" t="s">
        <v>623</v>
      </c>
      <c r="C93" s="18" t="s">
        <v>622</v>
      </c>
      <c r="D93" s="18" t="s">
        <v>64</v>
      </c>
      <c r="E93" s="18" t="s">
        <v>164</v>
      </c>
      <c r="F93" s="18" t="s">
        <v>548</v>
      </c>
      <c r="G93" s="18" t="s">
        <v>316</v>
      </c>
      <c r="H93" s="18" t="s">
        <v>317</v>
      </c>
      <c r="I93" s="48">
        <v>10000</v>
      </c>
      <c r="J93" s="48"/>
      <c r="K93" s="48"/>
      <c r="L93" s="48"/>
      <c r="M93" s="48"/>
      <c r="N93" s="48"/>
      <c r="O93" s="48">
        <v>10000</v>
      </c>
      <c r="P93" s="48"/>
      <c r="Q93" s="48"/>
      <c r="R93" s="48"/>
      <c r="S93" s="48"/>
      <c r="T93" s="48"/>
      <c r="U93" s="48"/>
      <c r="V93" s="48"/>
      <c r="W93" s="48"/>
    </row>
    <row r="94" ht="32.9" customHeight="1" spans="1:23">
      <c r="A94" s="18" t="s">
        <v>617</v>
      </c>
      <c r="B94" s="152" t="s">
        <v>623</v>
      </c>
      <c r="C94" s="18" t="s">
        <v>622</v>
      </c>
      <c r="D94" s="18" t="s">
        <v>64</v>
      </c>
      <c r="E94" s="18" t="s">
        <v>164</v>
      </c>
      <c r="F94" s="18" t="s">
        <v>548</v>
      </c>
      <c r="G94" s="18" t="s">
        <v>328</v>
      </c>
      <c r="H94" s="18" t="s">
        <v>329</v>
      </c>
      <c r="I94" s="48">
        <v>30000</v>
      </c>
      <c r="J94" s="48"/>
      <c r="K94" s="48"/>
      <c r="L94" s="48"/>
      <c r="M94" s="48"/>
      <c r="N94" s="48"/>
      <c r="O94" s="48">
        <v>30000</v>
      </c>
      <c r="P94" s="48"/>
      <c r="Q94" s="48"/>
      <c r="R94" s="48"/>
      <c r="S94" s="48"/>
      <c r="T94" s="48"/>
      <c r="U94" s="48"/>
      <c r="V94" s="48"/>
      <c r="W94" s="48"/>
    </row>
    <row r="95" ht="32.9" customHeight="1" spans="1:23">
      <c r="A95" s="18" t="s">
        <v>617</v>
      </c>
      <c r="B95" s="152" t="s">
        <v>623</v>
      </c>
      <c r="C95" s="18" t="s">
        <v>622</v>
      </c>
      <c r="D95" s="18" t="s">
        <v>64</v>
      </c>
      <c r="E95" s="18" t="s">
        <v>164</v>
      </c>
      <c r="F95" s="18" t="s">
        <v>548</v>
      </c>
      <c r="G95" s="18" t="s">
        <v>330</v>
      </c>
      <c r="H95" s="18" t="s">
        <v>331</v>
      </c>
      <c r="I95" s="48">
        <v>30000</v>
      </c>
      <c r="J95" s="48"/>
      <c r="K95" s="48"/>
      <c r="L95" s="48"/>
      <c r="M95" s="48"/>
      <c r="N95" s="48"/>
      <c r="O95" s="48">
        <v>30000</v>
      </c>
      <c r="P95" s="48"/>
      <c r="Q95" s="48"/>
      <c r="R95" s="48"/>
      <c r="S95" s="48"/>
      <c r="T95" s="48"/>
      <c r="U95" s="48"/>
      <c r="V95" s="48"/>
      <c r="W95" s="48"/>
    </row>
    <row r="96" ht="32.9" customHeight="1" spans="1:23">
      <c r="A96" s="18" t="s">
        <v>617</v>
      </c>
      <c r="B96" s="152" t="s">
        <v>623</v>
      </c>
      <c r="C96" s="18" t="s">
        <v>622</v>
      </c>
      <c r="D96" s="18" t="s">
        <v>64</v>
      </c>
      <c r="E96" s="18" t="s">
        <v>164</v>
      </c>
      <c r="F96" s="18" t="s">
        <v>548</v>
      </c>
      <c r="G96" s="18" t="s">
        <v>301</v>
      </c>
      <c r="H96" s="18" t="s">
        <v>302</v>
      </c>
      <c r="I96" s="48">
        <v>130000</v>
      </c>
      <c r="J96" s="48"/>
      <c r="K96" s="48"/>
      <c r="L96" s="48"/>
      <c r="M96" s="48"/>
      <c r="N96" s="48"/>
      <c r="O96" s="48">
        <v>130000</v>
      </c>
      <c r="P96" s="48"/>
      <c r="Q96" s="48"/>
      <c r="R96" s="48"/>
      <c r="S96" s="48"/>
      <c r="T96" s="48"/>
      <c r="U96" s="48"/>
      <c r="V96" s="48"/>
      <c r="W96" s="48"/>
    </row>
    <row r="97" ht="32.9" customHeight="1" spans="1:23">
      <c r="A97" s="18"/>
      <c r="B97" s="18"/>
      <c r="C97" s="18" t="s">
        <v>624</v>
      </c>
      <c r="D97" s="18"/>
      <c r="E97" s="18"/>
      <c r="F97" s="18"/>
      <c r="G97" s="18"/>
      <c r="H97" s="18"/>
      <c r="I97" s="48">
        <v>20638000</v>
      </c>
      <c r="J97" s="48"/>
      <c r="K97" s="48"/>
      <c r="L97" s="48"/>
      <c r="M97" s="48"/>
      <c r="N97" s="48">
        <v>20638000</v>
      </c>
      <c r="O97" s="48"/>
      <c r="P97" s="48"/>
      <c r="Q97" s="48"/>
      <c r="R97" s="48"/>
      <c r="S97" s="48"/>
      <c r="T97" s="48"/>
      <c r="U97" s="48"/>
      <c r="V97" s="48"/>
      <c r="W97" s="48"/>
    </row>
    <row r="98" ht="32.9" customHeight="1" spans="1:23">
      <c r="A98" s="18" t="s">
        <v>617</v>
      </c>
      <c r="B98" s="152" t="s">
        <v>625</v>
      </c>
      <c r="C98" s="18" t="s">
        <v>624</v>
      </c>
      <c r="D98" s="18" t="s">
        <v>64</v>
      </c>
      <c r="E98" s="18" t="s">
        <v>111</v>
      </c>
      <c r="F98" s="18" t="s">
        <v>225</v>
      </c>
      <c r="G98" s="18" t="s">
        <v>301</v>
      </c>
      <c r="H98" s="18" t="s">
        <v>302</v>
      </c>
      <c r="I98" s="48">
        <v>20638000</v>
      </c>
      <c r="J98" s="48"/>
      <c r="K98" s="48"/>
      <c r="L98" s="48"/>
      <c r="M98" s="48"/>
      <c r="N98" s="48">
        <v>20638000</v>
      </c>
      <c r="O98" s="48"/>
      <c r="P98" s="48"/>
      <c r="Q98" s="48"/>
      <c r="R98" s="48"/>
      <c r="S98" s="48"/>
      <c r="T98" s="48"/>
      <c r="U98" s="48"/>
      <c r="V98" s="48"/>
      <c r="W98" s="48"/>
    </row>
    <row r="99" ht="32.9" customHeight="1" spans="1:23">
      <c r="A99" s="18"/>
      <c r="B99" s="18"/>
      <c r="C99" s="18" t="s">
        <v>626</v>
      </c>
      <c r="D99" s="18"/>
      <c r="E99" s="18"/>
      <c r="F99" s="18"/>
      <c r="G99" s="18"/>
      <c r="H99" s="18"/>
      <c r="I99" s="48">
        <v>8500000</v>
      </c>
      <c r="J99" s="48"/>
      <c r="K99" s="48"/>
      <c r="L99" s="48"/>
      <c r="M99" s="48"/>
      <c r="N99" s="48">
        <v>8500000</v>
      </c>
      <c r="O99" s="48"/>
      <c r="P99" s="48"/>
      <c r="Q99" s="48"/>
      <c r="R99" s="48"/>
      <c r="S99" s="48"/>
      <c r="T99" s="48"/>
      <c r="U99" s="48"/>
      <c r="V99" s="48"/>
      <c r="W99" s="48"/>
    </row>
    <row r="100" ht="32.9" customHeight="1" spans="1:23">
      <c r="A100" s="18" t="s">
        <v>539</v>
      </c>
      <c r="B100" s="152" t="s">
        <v>627</v>
      </c>
      <c r="C100" s="18" t="s">
        <v>626</v>
      </c>
      <c r="D100" s="18" t="s">
        <v>64</v>
      </c>
      <c r="E100" s="18" t="s">
        <v>111</v>
      </c>
      <c r="F100" s="18" t="s">
        <v>225</v>
      </c>
      <c r="G100" s="18" t="s">
        <v>301</v>
      </c>
      <c r="H100" s="18" t="s">
        <v>302</v>
      </c>
      <c r="I100" s="48">
        <v>8500000</v>
      </c>
      <c r="J100" s="48"/>
      <c r="K100" s="48"/>
      <c r="L100" s="48"/>
      <c r="M100" s="48"/>
      <c r="N100" s="48">
        <v>8500000</v>
      </c>
      <c r="O100" s="48"/>
      <c r="P100" s="48"/>
      <c r="Q100" s="48"/>
      <c r="R100" s="48"/>
      <c r="S100" s="48"/>
      <c r="T100" s="48"/>
      <c r="U100" s="48"/>
      <c r="V100" s="48"/>
      <c r="W100" s="48"/>
    </row>
    <row r="101" ht="32.9" customHeight="1" spans="1:23">
      <c r="A101" s="18"/>
      <c r="B101" s="18"/>
      <c r="C101" s="18" t="s">
        <v>628</v>
      </c>
      <c r="D101" s="18"/>
      <c r="E101" s="18"/>
      <c r="F101" s="18"/>
      <c r="G101" s="18"/>
      <c r="H101" s="18"/>
      <c r="I101" s="48">
        <v>4000000</v>
      </c>
      <c r="J101" s="48"/>
      <c r="K101" s="48"/>
      <c r="L101" s="48"/>
      <c r="M101" s="48"/>
      <c r="N101" s="48">
        <v>4000000</v>
      </c>
      <c r="O101" s="48"/>
      <c r="P101" s="48"/>
      <c r="Q101" s="48"/>
      <c r="R101" s="48"/>
      <c r="S101" s="48"/>
      <c r="T101" s="48"/>
      <c r="U101" s="48"/>
      <c r="V101" s="48"/>
      <c r="W101" s="48"/>
    </row>
    <row r="102" ht="32.9" customHeight="1" spans="1:23">
      <c r="A102" s="18" t="s">
        <v>539</v>
      </c>
      <c r="B102" s="152" t="s">
        <v>629</v>
      </c>
      <c r="C102" s="18" t="s">
        <v>628</v>
      </c>
      <c r="D102" s="18" t="s">
        <v>64</v>
      </c>
      <c r="E102" s="18" t="s">
        <v>111</v>
      </c>
      <c r="F102" s="18" t="s">
        <v>225</v>
      </c>
      <c r="G102" s="18" t="s">
        <v>301</v>
      </c>
      <c r="H102" s="18" t="s">
        <v>302</v>
      </c>
      <c r="I102" s="48">
        <v>4000000</v>
      </c>
      <c r="J102" s="48"/>
      <c r="K102" s="48"/>
      <c r="L102" s="48"/>
      <c r="M102" s="48"/>
      <c r="N102" s="48">
        <v>4000000</v>
      </c>
      <c r="O102" s="48"/>
      <c r="P102" s="48"/>
      <c r="Q102" s="48"/>
      <c r="R102" s="48"/>
      <c r="S102" s="48"/>
      <c r="T102" s="48"/>
      <c r="U102" s="48"/>
      <c r="V102" s="48"/>
      <c r="W102" s="48"/>
    </row>
    <row r="103" ht="32.9" customHeight="1" spans="1:23">
      <c r="A103" s="18"/>
      <c r="B103" s="18"/>
      <c r="C103" s="18" t="s">
        <v>630</v>
      </c>
      <c r="D103" s="18"/>
      <c r="E103" s="18"/>
      <c r="F103" s="18"/>
      <c r="G103" s="18"/>
      <c r="H103" s="18"/>
      <c r="I103" s="48">
        <v>2000000</v>
      </c>
      <c r="J103" s="48"/>
      <c r="K103" s="48"/>
      <c r="L103" s="48"/>
      <c r="M103" s="48"/>
      <c r="N103" s="48">
        <v>2000000</v>
      </c>
      <c r="O103" s="48"/>
      <c r="P103" s="48"/>
      <c r="Q103" s="48"/>
      <c r="R103" s="48"/>
      <c r="S103" s="48"/>
      <c r="T103" s="48"/>
      <c r="U103" s="48"/>
      <c r="V103" s="48"/>
      <c r="W103" s="48"/>
    </row>
    <row r="104" ht="32.9" customHeight="1" spans="1:23">
      <c r="A104" s="18" t="s">
        <v>539</v>
      </c>
      <c r="B104" s="152" t="s">
        <v>631</v>
      </c>
      <c r="C104" s="18" t="s">
        <v>630</v>
      </c>
      <c r="D104" s="18" t="s">
        <v>64</v>
      </c>
      <c r="E104" s="18" t="s">
        <v>111</v>
      </c>
      <c r="F104" s="18" t="s">
        <v>225</v>
      </c>
      <c r="G104" s="18" t="s">
        <v>301</v>
      </c>
      <c r="H104" s="18" t="s">
        <v>302</v>
      </c>
      <c r="I104" s="48">
        <v>2000000</v>
      </c>
      <c r="J104" s="48"/>
      <c r="K104" s="48"/>
      <c r="L104" s="48"/>
      <c r="M104" s="48"/>
      <c r="N104" s="48">
        <v>2000000</v>
      </c>
      <c r="O104" s="48"/>
      <c r="P104" s="48"/>
      <c r="Q104" s="48"/>
      <c r="R104" s="48"/>
      <c r="S104" s="48"/>
      <c r="T104" s="48"/>
      <c r="U104" s="48"/>
      <c r="V104" s="48"/>
      <c r="W104" s="48"/>
    </row>
    <row r="105" ht="32.9" customHeight="1" spans="1:23">
      <c r="A105" s="18"/>
      <c r="B105" s="18"/>
      <c r="C105" s="18" t="s">
        <v>632</v>
      </c>
      <c r="D105" s="18"/>
      <c r="E105" s="18"/>
      <c r="F105" s="18"/>
      <c r="G105" s="18"/>
      <c r="H105" s="18"/>
      <c r="I105" s="48">
        <v>15000000</v>
      </c>
      <c r="J105" s="48"/>
      <c r="K105" s="48"/>
      <c r="L105" s="48"/>
      <c r="M105" s="48"/>
      <c r="N105" s="48">
        <v>15000000</v>
      </c>
      <c r="O105" s="48"/>
      <c r="P105" s="48"/>
      <c r="Q105" s="48"/>
      <c r="R105" s="48"/>
      <c r="S105" s="48"/>
      <c r="T105" s="48"/>
      <c r="U105" s="48"/>
      <c r="V105" s="48"/>
      <c r="W105" s="48"/>
    </row>
    <row r="106" ht="32.9" customHeight="1" spans="1:23">
      <c r="A106" s="18" t="s">
        <v>539</v>
      </c>
      <c r="B106" s="152" t="s">
        <v>633</v>
      </c>
      <c r="C106" s="18" t="s">
        <v>632</v>
      </c>
      <c r="D106" s="18" t="s">
        <v>64</v>
      </c>
      <c r="E106" s="18" t="s">
        <v>111</v>
      </c>
      <c r="F106" s="18" t="s">
        <v>225</v>
      </c>
      <c r="G106" s="18" t="s">
        <v>301</v>
      </c>
      <c r="H106" s="18" t="s">
        <v>302</v>
      </c>
      <c r="I106" s="48">
        <v>15000000</v>
      </c>
      <c r="J106" s="48"/>
      <c r="K106" s="48"/>
      <c r="L106" s="48"/>
      <c r="M106" s="48"/>
      <c r="N106" s="48">
        <v>15000000</v>
      </c>
      <c r="O106" s="48"/>
      <c r="P106" s="48"/>
      <c r="Q106" s="48"/>
      <c r="R106" s="48"/>
      <c r="S106" s="48"/>
      <c r="T106" s="48"/>
      <c r="U106" s="48"/>
      <c r="V106" s="48"/>
      <c r="W106" s="48"/>
    </row>
    <row r="107" ht="32.9" customHeight="1" spans="1:23">
      <c r="A107" s="18"/>
      <c r="B107" s="18"/>
      <c r="C107" s="18" t="s">
        <v>634</v>
      </c>
      <c r="D107" s="18"/>
      <c r="E107" s="18"/>
      <c r="F107" s="18"/>
      <c r="G107" s="18"/>
      <c r="H107" s="18"/>
      <c r="I107" s="48">
        <v>1250000</v>
      </c>
      <c r="J107" s="48"/>
      <c r="K107" s="48"/>
      <c r="L107" s="48"/>
      <c r="M107" s="48"/>
      <c r="N107" s="48">
        <v>1250000</v>
      </c>
      <c r="O107" s="48"/>
      <c r="P107" s="48"/>
      <c r="Q107" s="48"/>
      <c r="R107" s="48"/>
      <c r="S107" s="48"/>
      <c r="T107" s="48"/>
      <c r="U107" s="48"/>
      <c r="V107" s="48"/>
      <c r="W107" s="48"/>
    </row>
    <row r="108" ht="32.9" customHeight="1" spans="1:23">
      <c r="A108" s="18" t="s">
        <v>539</v>
      </c>
      <c r="B108" s="152" t="s">
        <v>635</v>
      </c>
      <c r="C108" s="18" t="s">
        <v>634</v>
      </c>
      <c r="D108" s="18" t="s">
        <v>64</v>
      </c>
      <c r="E108" s="18" t="s">
        <v>109</v>
      </c>
      <c r="F108" s="18" t="s">
        <v>217</v>
      </c>
      <c r="G108" s="18" t="s">
        <v>301</v>
      </c>
      <c r="H108" s="18" t="s">
        <v>302</v>
      </c>
      <c r="I108" s="48">
        <v>1250000</v>
      </c>
      <c r="J108" s="48"/>
      <c r="K108" s="48"/>
      <c r="L108" s="48"/>
      <c r="M108" s="48"/>
      <c r="N108" s="48">
        <v>1250000</v>
      </c>
      <c r="O108" s="48"/>
      <c r="P108" s="48"/>
      <c r="Q108" s="48"/>
      <c r="R108" s="48"/>
      <c r="S108" s="48"/>
      <c r="T108" s="48"/>
      <c r="U108" s="48"/>
      <c r="V108" s="48"/>
      <c r="W108" s="48"/>
    </row>
    <row r="109" ht="32.9" customHeight="1" spans="1:23">
      <c r="A109" s="18"/>
      <c r="B109" s="18"/>
      <c r="C109" s="18" t="s">
        <v>636</v>
      </c>
      <c r="D109" s="18"/>
      <c r="E109" s="18"/>
      <c r="F109" s="18"/>
      <c r="G109" s="18"/>
      <c r="H109" s="18"/>
      <c r="I109" s="48">
        <v>1200000</v>
      </c>
      <c r="J109" s="48"/>
      <c r="K109" s="48"/>
      <c r="L109" s="48"/>
      <c r="M109" s="48"/>
      <c r="N109" s="48">
        <v>1200000</v>
      </c>
      <c r="O109" s="48"/>
      <c r="P109" s="48"/>
      <c r="Q109" s="48"/>
      <c r="R109" s="48"/>
      <c r="S109" s="48"/>
      <c r="T109" s="48"/>
      <c r="U109" s="48"/>
      <c r="V109" s="48"/>
      <c r="W109" s="48"/>
    </row>
    <row r="110" ht="32.9" customHeight="1" spans="1:23">
      <c r="A110" s="18" t="s">
        <v>539</v>
      </c>
      <c r="B110" s="152" t="s">
        <v>637</v>
      </c>
      <c r="C110" s="18" t="s">
        <v>636</v>
      </c>
      <c r="D110" s="18" t="s">
        <v>64</v>
      </c>
      <c r="E110" s="18" t="s">
        <v>109</v>
      </c>
      <c r="F110" s="18" t="s">
        <v>217</v>
      </c>
      <c r="G110" s="18" t="s">
        <v>301</v>
      </c>
      <c r="H110" s="18" t="s">
        <v>302</v>
      </c>
      <c r="I110" s="48">
        <v>1200000</v>
      </c>
      <c r="J110" s="48"/>
      <c r="K110" s="48"/>
      <c r="L110" s="48"/>
      <c r="M110" s="48"/>
      <c r="N110" s="48">
        <v>1200000</v>
      </c>
      <c r="O110" s="48"/>
      <c r="P110" s="48"/>
      <c r="Q110" s="48"/>
      <c r="R110" s="48"/>
      <c r="S110" s="48"/>
      <c r="T110" s="48"/>
      <c r="U110" s="48"/>
      <c r="V110" s="48"/>
      <c r="W110" s="48"/>
    </row>
    <row r="111" ht="32.9" customHeight="1" spans="1:23">
      <c r="A111" s="18"/>
      <c r="B111" s="18"/>
      <c r="C111" s="18" t="s">
        <v>638</v>
      </c>
      <c r="D111" s="18"/>
      <c r="E111" s="18"/>
      <c r="F111" s="18"/>
      <c r="G111" s="18"/>
      <c r="H111" s="18"/>
      <c r="I111" s="48">
        <v>100000</v>
      </c>
      <c r="J111" s="48"/>
      <c r="K111" s="48"/>
      <c r="L111" s="48"/>
      <c r="M111" s="48"/>
      <c r="N111" s="48">
        <v>100000</v>
      </c>
      <c r="O111" s="48"/>
      <c r="P111" s="48"/>
      <c r="Q111" s="48"/>
      <c r="R111" s="48"/>
      <c r="S111" s="48"/>
      <c r="T111" s="48"/>
      <c r="U111" s="48"/>
      <c r="V111" s="48"/>
      <c r="W111" s="48"/>
    </row>
    <row r="112" ht="32.9" customHeight="1" spans="1:23">
      <c r="A112" s="18" t="s">
        <v>539</v>
      </c>
      <c r="B112" s="152" t="s">
        <v>639</v>
      </c>
      <c r="C112" s="18" t="s">
        <v>638</v>
      </c>
      <c r="D112" s="18" t="s">
        <v>64</v>
      </c>
      <c r="E112" s="18" t="s">
        <v>109</v>
      </c>
      <c r="F112" s="18" t="s">
        <v>217</v>
      </c>
      <c r="G112" s="18" t="s">
        <v>281</v>
      </c>
      <c r="H112" s="18" t="s">
        <v>282</v>
      </c>
      <c r="I112" s="48">
        <v>100000</v>
      </c>
      <c r="J112" s="48"/>
      <c r="K112" s="48"/>
      <c r="L112" s="48"/>
      <c r="M112" s="48"/>
      <c r="N112" s="48">
        <v>100000</v>
      </c>
      <c r="O112" s="48"/>
      <c r="P112" s="48"/>
      <c r="Q112" s="48"/>
      <c r="R112" s="48"/>
      <c r="S112" s="48"/>
      <c r="T112" s="48"/>
      <c r="U112" s="48"/>
      <c r="V112" s="48"/>
      <c r="W112" s="48"/>
    </row>
    <row r="113" ht="32.9" customHeight="1" spans="1:23">
      <c r="A113" s="18"/>
      <c r="B113" s="18"/>
      <c r="C113" s="18" t="s">
        <v>640</v>
      </c>
      <c r="D113" s="18"/>
      <c r="E113" s="18"/>
      <c r="F113" s="18"/>
      <c r="G113" s="18"/>
      <c r="H113" s="18"/>
      <c r="I113" s="48">
        <v>450000</v>
      </c>
      <c r="J113" s="48"/>
      <c r="K113" s="48"/>
      <c r="L113" s="48"/>
      <c r="M113" s="48"/>
      <c r="N113" s="48">
        <v>450000</v>
      </c>
      <c r="O113" s="48"/>
      <c r="P113" s="48"/>
      <c r="Q113" s="48"/>
      <c r="R113" s="48"/>
      <c r="S113" s="48"/>
      <c r="T113" s="48"/>
      <c r="U113" s="48"/>
      <c r="V113" s="48"/>
      <c r="W113" s="48"/>
    </row>
    <row r="114" ht="32.9" customHeight="1" spans="1:23">
      <c r="A114" s="18" t="s">
        <v>539</v>
      </c>
      <c r="B114" s="152" t="s">
        <v>641</v>
      </c>
      <c r="C114" s="18" t="s">
        <v>640</v>
      </c>
      <c r="D114" s="18" t="s">
        <v>64</v>
      </c>
      <c r="E114" s="18" t="s">
        <v>110</v>
      </c>
      <c r="F114" s="18" t="s">
        <v>300</v>
      </c>
      <c r="G114" s="18" t="s">
        <v>301</v>
      </c>
      <c r="H114" s="18" t="s">
        <v>302</v>
      </c>
      <c r="I114" s="48">
        <v>450000</v>
      </c>
      <c r="J114" s="48"/>
      <c r="K114" s="48"/>
      <c r="L114" s="48"/>
      <c r="M114" s="48"/>
      <c r="N114" s="48">
        <v>450000</v>
      </c>
      <c r="O114" s="48"/>
      <c r="P114" s="48"/>
      <c r="Q114" s="48"/>
      <c r="R114" s="48"/>
      <c r="S114" s="48"/>
      <c r="T114" s="48"/>
      <c r="U114" s="48"/>
      <c r="V114" s="48"/>
      <c r="W114" s="48"/>
    </row>
    <row r="115" ht="32.9" customHeight="1" spans="1:23">
      <c r="A115" s="18"/>
      <c r="B115" s="18"/>
      <c r="C115" s="18" t="s">
        <v>642</v>
      </c>
      <c r="D115" s="18"/>
      <c r="E115" s="18"/>
      <c r="F115" s="18"/>
      <c r="G115" s="18"/>
      <c r="H115" s="18"/>
      <c r="I115" s="48">
        <v>350000</v>
      </c>
      <c r="J115" s="48"/>
      <c r="K115" s="48"/>
      <c r="L115" s="48"/>
      <c r="M115" s="48"/>
      <c r="N115" s="48">
        <v>350000</v>
      </c>
      <c r="O115" s="48"/>
      <c r="P115" s="48"/>
      <c r="Q115" s="48"/>
      <c r="R115" s="48"/>
      <c r="S115" s="48"/>
      <c r="T115" s="48"/>
      <c r="U115" s="48"/>
      <c r="V115" s="48"/>
      <c r="W115" s="48"/>
    </row>
    <row r="116" ht="32.9" customHeight="1" spans="1:23">
      <c r="A116" s="18" t="s">
        <v>539</v>
      </c>
      <c r="B116" s="152" t="s">
        <v>643</v>
      </c>
      <c r="C116" s="18" t="s">
        <v>642</v>
      </c>
      <c r="D116" s="18" t="s">
        <v>64</v>
      </c>
      <c r="E116" s="18" t="s">
        <v>110</v>
      </c>
      <c r="F116" s="18" t="s">
        <v>300</v>
      </c>
      <c r="G116" s="18" t="s">
        <v>301</v>
      </c>
      <c r="H116" s="18" t="s">
        <v>302</v>
      </c>
      <c r="I116" s="48">
        <v>350000</v>
      </c>
      <c r="J116" s="48"/>
      <c r="K116" s="48"/>
      <c r="L116" s="48"/>
      <c r="M116" s="48"/>
      <c r="N116" s="48">
        <v>350000</v>
      </c>
      <c r="O116" s="48"/>
      <c r="P116" s="48"/>
      <c r="Q116" s="48"/>
      <c r="R116" s="48"/>
      <c r="S116" s="48"/>
      <c r="T116" s="48"/>
      <c r="U116" s="48"/>
      <c r="V116" s="48"/>
      <c r="W116" s="48"/>
    </row>
    <row r="117" ht="32.9" customHeight="1" spans="1:23">
      <c r="A117" s="18"/>
      <c r="B117" s="18"/>
      <c r="C117" s="18" t="s">
        <v>644</v>
      </c>
      <c r="D117" s="18"/>
      <c r="E117" s="18"/>
      <c r="F117" s="18"/>
      <c r="G117" s="18"/>
      <c r="H117" s="18"/>
      <c r="I117" s="48">
        <v>1750000</v>
      </c>
      <c r="J117" s="48"/>
      <c r="K117" s="48"/>
      <c r="L117" s="48"/>
      <c r="M117" s="48"/>
      <c r="N117" s="48">
        <v>1750000</v>
      </c>
      <c r="O117" s="48"/>
      <c r="P117" s="48"/>
      <c r="Q117" s="48"/>
      <c r="R117" s="48"/>
      <c r="S117" s="48"/>
      <c r="T117" s="48"/>
      <c r="U117" s="48"/>
      <c r="V117" s="48"/>
      <c r="W117" s="48"/>
    </row>
    <row r="118" ht="32.9" customHeight="1" spans="1:23">
      <c r="A118" s="18" t="s">
        <v>617</v>
      </c>
      <c r="B118" s="152" t="s">
        <v>645</v>
      </c>
      <c r="C118" s="18" t="s">
        <v>644</v>
      </c>
      <c r="D118" s="18" t="s">
        <v>64</v>
      </c>
      <c r="E118" s="18" t="s">
        <v>110</v>
      </c>
      <c r="F118" s="18" t="s">
        <v>300</v>
      </c>
      <c r="G118" s="18" t="s">
        <v>301</v>
      </c>
      <c r="H118" s="18" t="s">
        <v>302</v>
      </c>
      <c r="I118" s="48">
        <v>1750000</v>
      </c>
      <c r="J118" s="48"/>
      <c r="K118" s="48"/>
      <c r="L118" s="48"/>
      <c r="M118" s="48"/>
      <c r="N118" s="48">
        <v>1750000</v>
      </c>
      <c r="O118" s="48"/>
      <c r="P118" s="48"/>
      <c r="Q118" s="48"/>
      <c r="R118" s="48"/>
      <c r="S118" s="48"/>
      <c r="T118" s="48"/>
      <c r="U118" s="48"/>
      <c r="V118" s="48"/>
      <c r="W118" s="48"/>
    </row>
    <row r="119" ht="32.9" customHeight="1" spans="1:23">
      <c r="A119" s="18"/>
      <c r="B119" s="18"/>
      <c r="C119" s="18" t="s">
        <v>646</v>
      </c>
      <c r="D119" s="18"/>
      <c r="E119" s="18"/>
      <c r="F119" s="18"/>
      <c r="G119" s="18"/>
      <c r="H119" s="18"/>
      <c r="I119" s="48">
        <v>1000000</v>
      </c>
      <c r="J119" s="48"/>
      <c r="K119" s="48"/>
      <c r="L119" s="48"/>
      <c r="M119" s="48"/>
      <c r="N119" s="48">
        <v>1000000</v>
      </c>
      <c r="O119" s="48"/>
      <c r="P119" s="48"/>
      <c r="Q119" s="48"/>
      <c r="R119" s="48"/>
      <c r="S119" s="48"/>
      <c r="T119" s="48"/>
      <c r="U119" s="48"/>
      <c r="V119" s="48"/>
      <c r="W119" s="48"/>
    </row>
    <row r="120" ht="32.9" customHeight="1" spans="1:23">
      <c r="A120" s="18" t="s">
        <v>617</v>
      </c>
      <c r="B120" s="152" t="s">
        <v>647</v>
      </c>
      <c r="C120" s="18" t="s">
        <v>646</v>
      </c>
      <c r="D120" s="18" t="s">
        <v>64</v>
      </c>
      <c r="E120" s="18" t="s">
        <v>110</v>
      </c>
      <c r="F120" s="18" t="s">
        <v>300</v>
      </c>
      <c r="G120" s="18" t="s">
        <v>301</v>
      </c>
      <c r="H120" s="18" t="s">
        <v>302</v>
      </c>
      <c r="I120" s="48">
        <v>1000000</v>
      </c>
      <c r="J120" s="48"/>
      <c r="K120" s="48"/>
      <c r="L120" s="48"/>
      <c r="M120" s="48"/>
      <c r="N120" s="48">
        <v>1000000</v>
      </c>
      <c r="O120" s="48"/>
      <c r="P120" s="48"/>
      <c r="Q120" s="48"/>
      <c r="R120" s="48"/>
      <c r="S120" s="48"/>
      <c r="T120" s="48"/>
      <c r="U120" s="48"/>
      <c r="V120" s="48"/>
      <c r="W120" s="48"/>
    </row>
    <row r="121" ht="32.9" customHeight="1" spans="1:23">
      <c r="A121" s="18"/>
      <c r="B121" s="18"/>
      <c r="C121" s="18" t="s">
        <v>648</v>
      </c>
      <c r="D121" s="18"/>
      <c r="E121" s="18"/>
      <c r="F121" s="18"/>
      <c r="G121" s="18"/>
      <c r="H121" s="18"/>
      <c r="I121" s="48">
        <v>7250000</v>
      </c>
      <c r="J121" s="48"/>
      <c r="K121" s="48"/>
      <c r="L121" s="48"/>
      <c r="M121" s="48"/>
      <c r="N121" s="48">
        <v>7250000</v>
      </c>
      <c r="O121" s="48"/>
      <c r="P121" s="48"/>
      <c r="Q121" s="48"/>
      <c r="R121" s="48"/>
      <c r="S121" s="48"/>
      <c r="T121" s="48"/>
      <c r="U121" s="48"/>
      <c r="V121" s="48"/>
      <c r="W121" s="48"/>
    </row>
    <row r="122" ht="32.9" customHeight="1" spans="1:23">
      <c r="A122" s="18" t="s">
        <v>617</v>
      </c>
      <c r="B122" s="152" t="s">
        <v>649</v>
      </c>
      <c r="C122" s="18" t="s">
        <v>648</v>
      </c>
      <c r="D122" s="18" t="s">
        <v>64</v>
      </c>
      <c r="E122" s="18" t="s">
        <v>110</v>
      </c>
      <c r="F122" s="18" t="s">
        <v>300</v>
      </c>
      <c r="G122" s="18" t="s">
        <v>301</v>
      </c>
      <c r="H122" s="18" t="s">
        <v>302</v>
      </c>
      <c r="I122" s="48">
        <v>7250000</v>
      </c>
      <c r="J122" s="48"/>
      <c r="K122" s="48"/>
      <c r="L122" s="48"/>
      <c r="M122" s="48"/>
      <c r="N122" s="48">
        <v>7250000</v>
      </c>
      <c r="O122" s="48"/>
      <c r="P122" s="48"/>
      <c r="Q122" s="48"/>
      <c r="R122" s="48"/>
      <c r="S122" s="48"/>
      <c r="T122" s="48"/>
      <c r="U122" s="48"/>
      <c r="V122" s="48"/>
      <c r="W122" s="48"/>
    </row>
    <row r="123" ht="32.9" customHeight="1" spans="1:23">
      <c r="A123" s="18"/>
      <c r="B123" s="18"/>
      <c r="C123" s="18" t="s">
        <v>650</v>
      </c>
      <c r="D123" s="18"/>
      <c r="E123" s="18"/>
      <c r="F123" s="18"/>
      <c r="G123" s="18"/>
      <c r="H123" s="18"/>
      <c r="I123" s="48">
        <v>300000</v>
      </c>
      <c r="J123" s="48"/>
      <c r="K123" s="48"/>
      <c r="L123" s="48"/>
      <c r="M123" s="48"/>
      <c r="N123" s="48">
        <v>300000</v>
      </c>
      <c r="O123" s="48"/>
      <c r="P123" s="48"/>
      <c r="Q123" s="48"/>
      <c r="R123" s="48"/>
      <c r="S123" s="48"/>
      <c r="T123" s="48"/>
      <c r="U123" s="48"/>
      <c r="V123" s="48"/>
      <c r="W123" s="48"/>
    </row>
    <row r="124" ht="32.9" customHeight="1" spans="1:23">
      <c r="A124" s="18" t="s">
        <v>539</v>
      </c>
      <c r="B124" s="152" t="s">
        <v>651</v>
      </c>
      <c r="C124" s="18" t="s">
        <v>650</v>
      </c>
      <c r="D124" s="18" t="s">
        <v>64</v>
      </c>
      <c r="E124" s="18" t="s">
        <v>110</v>
      </c>
      <c r="F124" s="18" t="s">
        <v>300</v>
      </c>
      <c r="G124" s="18" t="s">
        <v>301</v>
      </c>
      <c r="H124" s="18" t="s">
        <v>302</v>
      </c>
      <c r="I124" s="48">
        <v>300000</v>
      </c>
      <c r="J124" s="48"/>
      <c r="K124" s="48"/>
      <c r="L124" s="48"/>
      <c r="M124" s="48"/>
      <c r="N124" s="48">
        <v>300000</v>
      </c>
      <c r="O124" s="48"/>
      <c r="P124" s="48"/>
      <c r="Q124" s="48"/>
      <c r="R124" s="48"/>
      <c r="S124" s="48"/>
      <c r="T124" s="48"/>
      <c r="U124" s="48"/>
      <c r="V124" s="48"/>
      <c r="W124" s="48"/>
    </row>
    <row r="125" ht="32.9" customHeight="1" spans="1:23">
      <c r="A125" s="18"/>
      <c r="B125" s="18"/>
      <c r="C125" s="18" t="s">
        <v>652</v>
      </c>
      <c r="D125" s="18"/>
      <c r="E125" s="18"/>
      <c r="F125" s="18"/>
      <c r="G125" s="18"/>
      <c r="H125" s="18"/>
      <c r="I125" s="48">
        <v>4200000</v>
      </c>
      <c r="J125" s="48"/>
      <c r="K125" s="48"/>
      <c r="L125" s="48"/>
      <c r="M125" s="48"/>
      <c r="N125" s="48">
        <v>4200000</v>
      </c>
      <c r="O125" s="48"/>
      <c r="P125" s="48"/>
      <c r="Q125" s="48"/>
      <c r="R125" s="48"/>
      <c r="S125" s="48"/>
      <c r="T125" s="48"/>
      <c r="U125" s="48"/>
      <c r="V125" s="48"/>
      <c r="W125" s="48"/>
    </row>
    <row r="126" ht="32.9" customHeight="1" spans="1:23">
      <c r="A126" s="18" t="s">
        <v>617</v>
      </c>
      <c r="B126" s="152" t="s">
        <v>653</v>
      </c>
      <c r="C126" s="18" t="s">
        <v>652</v>
      </c>
      <c r="D126" s="18" t="s">
        <v>64</v>
      </c>
      <c r="E126" s="18" t="s">
        <v>110</v>
      </c>
      <c r="F126" s="18" t="s">
        <v>300</v>
      </c>
      <c r="G126" s="18" t="s">
        <v>301</v>
      </c>
      <c r="H126" s="18" t="s">
        <v>302</v>
      </c>
      <c r="I126" s="48">
        <v>4200000</v>
      </c>
      <c r="J126" s="48"/>
      <c r="K126" s="48"/>
      <c r="L126" s="48"/>
      <c r="M126" s="48"/>
      <c r="N126" s="48">
        <v>4200000</v>
      </c>
      <c r="O126" s="48"/>
      <c r="P126" s="48"/>
      <c r="Q126" s="48"/>
      <c r="R126" s="48"/>
      <c r="S126" s="48"/>
      <c r="T126" s="48"/>
      <c r="U126" s="48"/>
      <c r="V126" s="48"/>
      <c r="W126" s="48"/>
    </row>
    <row r="127" ht="32.9" customHeight="1" spans="1:23">
      <c r="A127" s="18"/>
      <c r="B127" s="18"/>
      <c r="C127" s="18" t="s">
        <v>654</v>
      </c>
      <c r="D127" s="18"/>
      <c r="E127" s="18"/>
      <c r="F127" s="18"/>
      <c r="G127" s="18"/>
      <c r="H127" s="18"/>
      <c r="I127" s="48">
        <v>800000</v>
      </c>
      <c r="J127" s="48"/>
      <c r="K127" s="48"/>
      <c r="L127" s="48">
        <v>800000</v>
      </c>
      <c r="M127" s="48"/>
      <c r="N127" s="48"/>
      <c r="O127" s="48"/>
      <c r="P127" s="48"/>
      <c r="Q127" s="48"/>
      <c r="R127" s="48"/>
      <c r="S127" s="48"/>
      <c r="T127" s="48"/>
      <c r="U127" s="48"/>
      <c r="V127" s="48"/>
      <c r="W127" s="48"/>
    </row>
    <row r="128" ht="32.9" customHeight="1" spans="1:23">
      <c r="A128" s="18" t="s">
        <v>542</v>
      </c>
      <c r="B128" s="152" t="s">
        <v>655</v>
      </c>
      <c r="C128" s="18" t="s">
        <v>654</v>
      </c>
      <c r="D128" s="18" t="s">
        <v>64</v>
      </c>
      <c r="E128" s="18" t="s">
        <v>164</v>
      </c>
      <c r="F128" s="18" t="s">
        <v>548</v>
      </c>
      <c r="G128" s="18" t="s">
        <v>301</v>
      </c>
      <c r="H128" s="18" t="s">
        <v>302</v>
      </c>
      <c r="I128" s="48">
        <v>800000</v>
      </c>
      <c r="J128" s="48"/>
      <c r="K128" s="48"/>
      <c r="L128" s="48">
        <v>800000</v>
      </c>
      <c r="M128" s="48"/>
      <c r="N128" s="48"/>
      <c r="O128" s="48"/>
      <c r="P128" s="48"/>
      <c r="Q128" s="48"/>
      <c r="R128" s="48"/>
      <c r="S128" s="48"/>
      <c r="T128" s="48"/>
      <c r="U128" s="48"/>
      <c r="V128" s="48"/>
      <c r="W128" s="48"/>
    </row>
    <row r="129" ht="32.9" customHeight="1" spans="1:23">
      <c r="A129" s="18"/>
      <c r="B129" s="18"/>
      <c r="C129" s="18" t="s">
        <v>656</v>
      </c>
      <c r="D129" s="18"/>
      <c r="E129" s="18"/>
      <c r="F129" s="18"/>
      <c r="G129" s="18"/>
      <c r="H129" s="18"/>
      <c r="I129" s="48">
        <v>1350000</v>
      </c>
      <c r="J129" s="48"/>
      <c r="K129" s="48"/>
      <c r="L129" s="48">
        <v>1350000</v>
      </c>
      <c r="M129" s="48"/>
      <c r="N129" s="48"/>
      <c r="O129" s="48"/>
      <c r="P129" s="48"/>
      <c r="Q129" s="48"/>
      <c r="R129" s="48"/>
      <c r="S129" s="48"/>
      <c r="T129" s="48"/>
      <c r="U129" s="48"/>
      <c r="V129" s="48"/>
      <c r="W129" s="48"/>
    </row>
    <row r="130" ht="32.9" customHeight="1" spans="1:23">
      <c r="A130" s="18" t="s">
        <v>617</v>
      </c>
      <c r="B130" s="152" t="s">
        <v>657</v>
      </c>
      <c r="C130" s="18" t="s">
        <v>656</v>
      </c>
      <c r="D130" s="18" t="s">
        <v>64</v>
      </c>
      <c r="E130" s="18" t="s">
        <v>164</v>
      </c>
      <c r="F130" s="18" t="s">
        <v>548</v>
      </c>
      <c r="G130" s="18" t="s">
        <v>545</v>
      </c>
      <c r="H130" s="18" t="s">
        <v>106</v>
      </c>
      <c r="I130" s="48">
        <v>1350000</v>
      </c>
      <c r="J130" s="48"/>
      <c r="K130" s="48"/>
      <c r="L130" s="48">
        <v>1350000</v>
      </c>
      <c r="M130" s="48"/>
      <c r="N130" s="48"/>
      <c r="O130" s="48"/>
      <c r="P130" s="48"/>
      <c r="Q130" s="48"/>
      <c r="R130" s="48"/>
      <c r="S130" s="48"/>
      <c r="T130" s="48"/>
      <c r="U130" s="48"/>
      <c r="V130" s="48"/>
      <c r="W130" s="48"/>
    </row>
    <row r="131" ht="32.9" customHeight="1" spans="1:23">
      <c r="A131" s="18"/>
      <c r="B131" s="18"/>
      <c r="C131" s="18" t="s">
        <v>658</v>
      </c>
      <c r="D131" s="18"/>
      <c r="E131" s="18"/>
      <c r="F131" s="18"/>
      <c r="G131" s="18"/>
      <c r="H131" s="18"/>
      <c r="I131" s="48">
        <v>2360000</v>
      </c>
      <c r="J131" s="48"/>
      <c r="K131" s="48"/>
      <c r="L131" s="48">
        <v>2360000</v>
      </c>
      <c r="M131" s="48"/>
      <c r="N131" s="48"/>
      <c r="O131" s="48"/>
      <c r="P131" s="48"/>
      <c r="Q131" s="48"/>
      <c r="R131" s="48"/>
      <c r="S131" s="48"/>
      <c r="T131" s="48"/>
      <c r="U131" s="48"/>
      <c r="V131" s="48"/>
      <c r="W131" s="48"/>
    </row>
    <row r="132" ht="32.9" customHeight="1" spans="1:23">
      <c r="A132" s="18" t="s">
        <v>617</v>
      </c>
      <c r="B132" s="152" t="s">
        <v>659</v>
      </c>
      <c r="C132" s="18" t="s">
        <v>658</v>
      </c>
      <c r="D132" s="18" t="s">
        <v>64</v>
      </c>
      <c r="E132" s="18" t="s">
        <v>164</v>
      </c>
      <c r="F132" s="18" t="s">
        <v>548</v>
      </c>
      <c r="G132" s="18" t="s">
        <v>273</v>
      </c>
      <c r="H132" s="18" t="s">
        <v>274</v>
      </c>
      <c r="I132" s="48">
        <v>860000</v>
      </c>
      <c r="J132" s="48"/>
      <c r="K132" s="48"/>
      <c r="L132" s="48">
        <v>860000</v>
      </c>
      <c r="M132" s="48"/>
      <c r="N132" s="48"/>
      <c r="O132" s="48"/>
      <c r="P132" s="48"/>
      <c r="Q132" s="48"/>
      <c r="R132" s="48"/>
      <c r="S132" s="48"/>
      <c r="T132" s="48"/>
      <c r="U132" s="48"/>
      <c r="V132" s="48"/>
      <c r="W132" s="48"/>
    </row>
    <row r="133" ht="32.9" customHeight="1" spans="1:23">
      <c r="A133" s="18" t="s">
        <v>617</v>
      </c>
      <c r="B133" s="152" t="s">
        <v>659</v>
      </c>
      <c r="C133" s="18" t="s">
        <v>658</v>
      </c>
      <c r="D133" s="18" t="s">
        <v>64</v>
      </c>
      <c r="E133" s="18" t="s">
        <v>164</v>
      </c>
      <c r="F133" s="18" t="s">
        <v>548</v>
      </c>
      <c r="G133" s="18" t="s">
        <v>301</v>
      </c>
      <c r="H133" s="18" t="s">
        <v>302</v>
      </c>
      <c r="I133" s="48">
        <v>1500000</v>
      </c>
      <c r="J133" s="48"/>
      <c r="K133" s="48"/>
      <c r="L133" s="48">
        <v>1500000</v>
      </c>
      <c r="M133" s="48"/>
      <c r="N133" s="48"/>
      <c r="O133" s="48"/>
      <c r="P133" s="48"/>
      <c r="Q133" s="48"/>
      <c r="R133" s="48"/>
      <c r="S133" s="48"/>
      <c r="T133" s="48"/>
      <c r="U133" s="48"/>
      <c r="V133" s="48"/>
      <c r="W133" s="48"/>
    </row>
    <row r="134" ht="32.9" customHeight="1" spans="1:23">
      <c r="A134" s="18"/>
      <c r="B134" s="18"/>
      <c r="C134" s="18" t="s">
        <v>660</v>
      </c>
      <c r="D134" s="18"/>
      <c r="E134" s="18"/>
      <c r="F134" s="18"/>
      <c r="G134" s="18"/>
      <c r="H134" s="18"/>
      <c r="I134" s="48">
        <v>600000</v>
      </c>
      <c r="J134" s="48"/>
      <c r="K134" s="48"/>
      <c r="L134" s="48">
        <v>600000</v>
      </c>
      <c r="M134" s="48"/>
      <c r="N134" s="48"/>
      <c r="O134" s="48"/>
      <c r="P134" s="48"/>
      <c r="Q134" s="48"/>
      <c r="R134" s="48"/>
      <c r="S134" s="48"/>
      <c r="T134" s="48"/>
      <c r="U134" s="48"/>
      <c r="V134" s="48"/>
      <c r="W134" s="48"/>
    </row>
    <row r="135" ht="32.9" customHeight="1" spans="1:23">
      <c r="A135" s="18" t="s">
        <v>539</v>
      </c>
      <c r="B135" s="152" t="s">
        <v>661</v>
      </c>
      <c r="C135" s="18" t="s">
        <v>660</v>
      </c>
      <c r="D135" s="18" t="s">
        <v>64</v>
      </c>
      <c r="E135" s="18" t="s">
        <v>164</v>
      </c>
      <c r="F135" s="18" t="s">
        <v>548</v>
      </c>
      <c r="G135" s="18" t="s">
        <v>545</v>
      </c>
      <c r="H135" s="18" t="s">
        <v>106</v>
      </c>
      <c r="I135" s="48">
        <v>600000</v>
      </c>
      <c r="J135" s="48"/>
      <c r="K135" s="48"/>
      <c r="L135" s="48">
        <v>600000</v>
      </c>
      <c r="M135" s="48"/>
      <c r="N135" s="48"/>
      <c r="O135" s="48"/>
      <c r="P135" s="48"/>
      <c r="Q135" s="48"/>
      <c r="R135" s="48"/>
      <c r="S135" s="48"/>
      <c r="T135" s="48"/>
      <c r="U135" s="48"/>
      <c r="V135" s="48"/>
      <c r="W135" s="48"/>
    </row>
    <row r="136" ht="32.9" customHeight="1" spans="1:23">
      <c r="A136" s="18"/>
      <c r="B136" s="18"/>
      <c r="C136" s="18" t="s">
        <v>662</v>
      </c>
      <c r="D136" s="18"/>
      <c r="E136" s="18"/>
      <c r="F136" s="18"/>
      <c r="G136" s="18"/>
      <c r="H136" s="18"/>
      <c r="I136" s="48">
        <v>1200000</v>
      </c>
      <c r="J136" s="48"/>
      <c r="K136" s="48"/>
      <c r="L136" s="48">
        <v>1200000</v>
      </c>
      <c r="M136" s="48"/>
      <c r="N136" s="48"/>
      <c r="O136" s="48"/>
      <c r="P136" s="48"/>
      <c r="Q136" s="48"/>
      <c r="R136" s="48"/>
      <c r="S136" s="48"/>
      <c r="T136" s="48"/>
      <c r="U136" s="48"/>
      <c r="V136" s="48"/>
      <c r="W136" s="48"/>
    </row>
    <row r="137" ht="32.9" customHeight="1" spans="1:23">
      <c r="A137" s="18" t="s">
        <v>617</v>
      </c>
      <c r="B137" s="152" t="s">
        <v>663</v>
      </c>
      <c r="C137" s="18" t="s">
        <v>662</v>
      </c>
      <c r="D137" s="18" t="s">
        <v>64</v>
      </c>
      <c r="E137" s="18" t="s">
        <v>164</v>
      </c>
      <c r="F137" s="18" t="s">
        <v>548</v>
      </c>
      <c r="G137" s="18" t="s">
        <v>545</v>
      </c>
      <c r="H137" s="18" t="s">
        <v>106</v>
      </c>
      <c r="I137" s="48">
        <v>1200000</v>
      </c>
      <c r="J137" s="48"/>
      <c r="K137" s="48"/>
      <c r="L137" s="48">
        <v>1200000</v>
      </c>
      <c r="M137" s="48"/>
      <c r="N137" s="48"/>
      <c r="O137" s="48"/>
      <c r="P137" s="48"/>
      <c r="Q137" s="48"/>
      <c r="R137" s="48"/>
      <c r="S137" s="48"/>
      <c r="T137" s="48"/>
      <c r="U137" s="48"/>
      <c r="V137" s="48"/>
      <c r="W137" s="48"/>
    </row>
    <row r="138" ht="32.9" customHeight="1" spans="1:23">
      <c r="A138" s="18"/>
      <c r="B138" s="18"/>
      <c r="C138" s="18" t="s">
        <v>664</v>
      </c>
      <c r="D138" s="18"/>
      <c r="E138" s="18"/>
      <c r="F138" s="18"/>
      <c r="G138" s="18"/>
      <c r="H138" s="18"/>
      <c r="I138" s="48">
        <v>5000000</v>
      </c>
      <c r="J138" s="48"/>
      <c r="K138" s="48"/>
      <c r="L138" s="48">
        <v>5000000</v>
      </c>
      <c r="M138" s="48"/>
      <c r="N138" s="48"/>
      <c r="O138" s="48"/>
      <c r="P138" s="48"/>
      <c r="Q138" s="48"/>
      <c r="R138" s="48"/>
      <c r="S138" s="48"/>
      <c r="T138" s="48"/>
      <c r="U138" s="48"/>
      <c r="V138" s="48"/>
      <c r="W138" s="48"/>
    </row>
    <row r="139" ht="32.9" customHeight="1" spans="1:23">
      <c r="A139" s="18" t="s">
        <v>617</v>
      </c>
      <c r="B139" s="152" t="s">
        <v>665</v>
      </c>
      <c r="C139" s="18" t="s">
        <v>664</v>
      </c>
      <c r="D139" s="18" t="s">
        <v>64</v>
      </c>
      <c r="E139" s="18" t="s">
        <v>164</v>
      </c>
      <c r="F139" s="18" t="s">
        <v>548</v>
      </c>
      <c r="G139" s="18" t="s">
        <v>301</v>
      </c>
      <c r="H139" s="18" t="s">
        <v>302</v>
      </c>
      <c r="I139" s="48">
        <v>5000000</v>
      </c>
      <c r="J139" s="48"/>
      <c r="K139" s="48"/>
      <c r="L139" s="48">
        <v>5000000</v>
      </c>
      <c r="M139" s="48"/>
      <c r="N139" s="48"/>
      <c r="O139" s="48"/>
      <c r="P139" s="48"/>
      <c r="Q139" s="48"/>
      <c r="R139" s="48"/>
      <c r="S139" s="48"/>
      <c r="T139" s="48"/>
      <c r="U139" s="48"/>
      <c r="V139" s="48"/>
      <c r="W139" s="48"/>
    </row>
    <row r="140" ht="32.9" customHeight="1" spans="1:23">
      <c r="A140" s="18"/>
      <c r="B140" s="18"/>
      <c r="C140" s="18" t="s">
        <v>666</v>
      </c>
      <c r="D140" s="18"/>
      <c r="E140" s="18"/>
      <c r="F140" s="18"/>
      <c r="G140" s="18"/>
      <c r="H140" s="18"/>
      <c r="I140" s="48">
        <v>28000000</v>
      </c>
      <c r="J140" s="48"/>
      <c r="K140" s="48"/>
      <c r="L140" s="48">
        <v>28000000</v>
      </c>
      <c r="M140" s="48"/>
      <c r="N140" s="48"/>
      <c r="O140" s="48"/>
      <c r="P140" s="48"/>
      <c r="Q140" s="48"/>
      <c r="R140" s="48"/>
      <c r="S140" s="48"/>
      <c r="T140" s="48"/>
      <c r="U140" s="48"/>
      <c r="V140" s="48"/>
      <c r="W140" s="48"/>
    </row>
    <row r="141" ht="32.9" customHeight="1" spans="1:23">
      <c r="A141" s="18" t="s">
        <v>617</v>
      </c>
      <c r="B141" s="152" t="s">
        <v>667</v>
      </c>
      <c r="C141" s="18" t="s">
        <v>666</v>
      </c>
      <c r="D141" s="18" t="s">
        <v>64</v>
      </c>
      <c r="E141" s="18" t="s">
        <v>154</v>
      </c>
      <c r="F141" s="18" t="s">
        <v>668</v>
      </c>
      <c r="G141" s="18" t="s">
        <v>669</v>
      </c>
      <c r="H141" s="18" t="s">
        <v>670</v>
      </c>
      <c r="I141" s="48">
        <v>28000000</v>
      </c>
      <c r="J141" s="48"/>
      <c r="K141" s="48"/>
      <c r="L141" s="48">
        <v>28000000</v>
      </c>
      <c r="M141" s="48"/>
      <c r="N141" s="48"/>
      <c r="O141" s="48"/>
      <c r="P141" s="48"/>
      <c r="Q141" s="48"/>
      <c r="R141" s="48"/>
      <c r="S141" s="48"/>
      <c r="T141" s="48"/>
      <c r="U141" s="48"/>
      <c r="V141" s="48"/>
      <c r="W141" s="48"/>
    </row>
    <row r="142" ht="32.9" customHeight="1" spans="1:23">
      <c r="A142" s="18"/>
      <c r="B142" s="18"/>
      <c r="C142" s="18" t="s">
        <v>671</v>
      </c>
      <c r="D142" s="18"/>
      <c r="E142" s="18"/>
      <c r="F142" s="18"/>
      <c r="G142" s="18"/>
      <c r="H142" s="18"/>
      <c r="I142" s="48">
        <v>300000</v>
      </c>
      <c r="J142" s="48"/>
      <c r="K142" s="48"/>
      <c r="L142" s="48">
        <v>300000</v>
      </c>
      <c r="M142" s="48"/>
      <c r="N142" s="48"/>
      <c r="O142" s="48"/>
      <c r="P142" s="48"/>
      <c r="Q142" s="48"/>
      <c r="R142" s="48"/>
      <c r="S142" s="48"/>
      <c r="T142" s="48"/>
      <c r="U142" s="48"/>
      <c r="V142" s="48"/>
      <c r="W142" s="48"/>
    </row>
    <row r="143" ht="32.9" customHeight="1" spans="1:23">
      <c r="A143" s="18" t="s">
        <v>617</v>
      </c>
      <c r="B143" s="152" t="s">
        <v>672</v>
      </c>
      <c r="C143" s="18" t="s">
        <v>671</v>
      </c>
      <c r="D143" s="18" t="s">
        <v>64</v>
      </c>
      <c r="E143" s="18" t="s">
        <v>164</v>
      </c>
      <c r="F143" s="18" t="s">
        <v>548</v>
      </c>
      <c r="G143" s="18" t="s">
        <v>545</v>
      </c>
      <c r="H143" s="18" t="s">
        <v>106</v>
      </c>
      <c r="I143" s="48">
        <v>300000</v>
      </c>
      <c r="J143" s="48"/>
      <c r="K143" s="48"/>
      <c r="L143" s="48">
        <v>300000</v>
      </c>
      <c r="M143" s="48"/>
      <c r="N143" s="48"/>
      <c r="O143" s="48"/>
      <c r="P143" s="48"/>
      <c r="Q143" s="48"/>
      <c r="R143" s="48"/>
      <c r="S143" s="48"/>
      <c r="T143" s="48"/>
      <c r="U143" s="48"/>
      <c r="V143" s="48"/>
      <c r="W143" s="48"/>
    </row>
    <row r="144" ht="32.9" customHeight="1" spans="1:23">
      <c r="A144" s="18"/>
      <c r="B144" s="18"/>
      <c r="C144" s="18" t="s">
        <v>673</v>
      </c>
      <c r="D144" s="18"/>
      <c r="E144" s="18"/>
      <c r="F144" s="18"/>
      <c r="G144" s="18"/>
      <c r="H144" s="18"/>
      <c r="I144" s="48">
        <v>430000</v>
      </c>
      <c r="J144" s="48"/>
      <c r="K144" s="48"/>
      <c r="L144" s="48">
        <v>430000</v>
      </c>
      <c r="M144" s="48"/>
      <c r="N144" s="48"/>
      <c r="O144" s="48"/>
      <c r="P144" s="48"/>
      <c r="Q144" s="48"/>
      <c r="R144" s="48"/>
      <c r="S144" s="48"/>
      <c r="T144" s="48"/>
      <c r="U144" s="48"/>
      <c r="V144" s="48"/>
      <c r="W144" s="48"/>
    </row>
    <row r="145" ht="32.9" customHeight="1" spans="1:23">
      <c r="A145" s="18" t="s">
        <v>617</v>
      </c>
      <c r="B145" s="152" t="s">
        <v>674</v>
      </c>
      <c r="C145" s="18" t="s">
        <v>673</v>
      </c>
      <c r="D145" s="18" t="s">
        <v>64</v>
      </c>
      <c r="E145" s="18" t="s">
        <v>164</v>
      </c>
      <c r="F145" s="18" t="s">
        <v>548</v>
      </c>
      <c r="G145" s="18" t="s">
        <v>301</v>
      </c>
      <c r="H145" s="18" t="s">
        <v>302</v>
      </c>
      <c r="I145" s="48">
        <v>430000</v>
      </c>
      <c r="J145" s="48"/>
      <c r="K145" s="48"/>
      <c r="L145" s="48">
        <v>430000</v>
      </c>
      <c r="M145" s="48"/>
      <c r="N145" s="48"/>
      <c r="O145" s="48"/>
      <c r="P145" s="48"/>
      <c r="Q145" s="48"/>
      <c r="R145" s="48"/>
      <c r="S145" s="48"/>
      <c r="T145" s="48"/>
      <c r="U145" s="48"/>
      <c r="V145" s="48"/>
      <c r="W145" s="48"/>
    </row>
    <row r="146" ht="32.9" customHeight="1" spans="1:23">
      <c r="A146" s="18"/>
      <c r="B146" s="18"/>
      <c r="C146" s="18" t="s">
        <v>675</v>
      </c>
      <c r="D146" s="18"/>
      <c r="E146" s="18"/>
      <c r="F146" s="18"/>
      <c r="G146" s="18"/>
      <c r="H146" s="18"/>
      <c r="I146" s="48">
        <v>1350000</v>
      </c>
      <c r="J146" s="48"/>
      <c r="K146" s="48"/>
      <c r="L146" s="48">
        <v>1350000</v>
      </c>
      <c r="M146" s="48"/>
      <c r="N146" s="48"/>
      <c r="O146" s="48"/>
      <c r="P146" s="48"/>
      <c r="Q146" s="48"/>
      <c r="R146" s="48"/>
      <c r="S146" s="48"/>
      <c r="T146" s="48"/>
      <c r="U146" s="48"/>
      <c r="V146" s="48"/>
      <c r="W146" s="48"/>
    </row>
    <row r="147" ht="32.9" customHeight="1" spans="1:23">
      <c r="A147" s="18" t="s">
        <v>617</v>
      </c>
      <c r="B147" s="152" t="s">
        <v>676</v>
      </c>
      <c r="C147" s="18" t="s">
        <v>675</v>
      </c>
      <c r="D147" s="18" t="s">
        <v>64</v>
      </c>
      <c r="E147" s="18" t="s">
        <v>164</v>
      </c>
      <c r="F147" s="18" t="s">
        <v>548</v>
      </c>
      <c r="G147" s="18" t="s">
        <v>545</v>
      </c>
      <c r="H147" s="18" t="s">
        <v>106</v>
      </c>
      <c r="I147" s="48">
        <v>1350000</v>
      </c>
      <c r="J147" s="48"/>
      <c r="K147" s="48"/>
      <c r="L147" s="48">
        <v>1350000</v>
      </c>
      <c r="M147" s="48"/>
      <c r="N147" s="48"/>
      <c r="O147" s="48"/>
      <c r="P147" s="48"/>
      <c r="Q147" s="48"/>
      <c r="R147" s="48"/>
      <c r="S147" s="48"/>
      <c r="T147" s="48"/>
      <c r="U147" s="48"/>
      <c r="V147" s="48"/>
      <c r="W147" s="48"/>
    </row>
    <row r="148" ht="32.9" customHeight="1" spans="1:23">
      <c r="A148" s="18"/>
      <c r="B148" s="18"/>
      <c r="C148" s="18" t="s">
        <v>677</v>
      </c>
      <c r="D148" s="18"/>
      <c r="E148" s="18"/>
      <c r="F148" s="18"/>
      <c r="G148" s="18"/>
      <c r="H148" s="18"/>
      <c r="I148" s="48">
        <v>4600000</v>
      </c>
      <c r="J148" s="48"/>
      <c r="K148" s="48"/>
      <c r="L148" s="48">
        <v>4600000</v>
      </c>
      <c r="M148" s="48"/>
      <c r="N148" s="48"/>
      <c r="O148" s="48"/>
      <c r="P148" s="48"/>
      <c r="Q148" s="48"/>
      <c r="R148" s="48"/>
      <c r="S148" s="48"/>
      <c r="T148" s="48"/>
      <c r="U148" s="48"/>
      <c r="V148" s="48"/>
      <c r="W148" s="48"/>
    </row>
    <row r="149" ht="32.9" customHeight="1" spans="1:23">
      <c r="A149" s="18" t="s">
        <v>617</v>
      </c>
      <c r="B149" s="152" t="s">
        <v>678</v>
      </c>
      <c r="C149" s="18" t="s">
        <v>677</v>
      </c>
      <c r="D149" s="18" t="s">
        <v>64</v>
      </c>
      <c r="E149" s="18" t="s">
        <v>164</v>
      </c>
      <c r="F149" s="18" t="s">
        <v>548</v>
      </c>
      <c r="G149" s="18" t="s">
        <v>301</v>
      </c>
      <c r="H149" s="18" t="s">
        <v>302</v>
      </c>
      <c r="I149" s="48">
        <v>4600000</v>
      </c>
      <c r="J149" s="48"/>
      <c r="K149" s="48"/>
      <c r="L149" s="48">
        <v>4600000</v>
      </c>
      <c r="M149" s="48"/>
      <c r="N149" s="48"/>
      <c r="O149" s="48"/>
      <c r="P149" s="48"/>
      <c r="Q149" s="48"/>
      <c r="R149" s="48"/>
      <c r="S149" s="48"/>
      <c r="T149" s="48"/>
      <c r="U149" s="48"/>
      <c r="V149" s="48"/>
      <c r="W149" s="48"/>
    </row>
    <row r="150" ht="32.9" customHeight="1" spans="1:23">
      <c r="A150" s="18"/>
      <c r="B150" s="18"/>
      <c r="C150" s="18" t="s">
        <v>679</v>
      </c>
      <c r="D150" s="18"/>
      <c r="E150" s="18"/>
      <c r="F150" s="18"/>
      <c r="G150" s="18"/>
      <c r="H150" s="18"/>
      <c r="I150" s="48">
        <v>3100000</v>
      </c>
      <c r="J150" s="48"/>
      <c r="K150" s="48"/>
      <c r="L150" s="48">
        <v>3100000</v>
      </c>
      <c r="M150" s="48"/>
      <c r="N150" s="48"/>
      <c r="O150" s="48"/>
      <c r="P150" s="48"/>
      <c r="Q150" s="48"/>
      <c r="R150" s="48"/>
      <c r="S150" s="48"/>
      <c r="T150" s="48"/>
      <c r="U150" s="48"/>
      <c r="V150" s="48"/>
      <c r="W150" s="48"/>
    </row>
    <row r="151" ht="32.9" customHeight="1" spans="1:23">
      <c r="A151" s="18" t="s">
        <v>617</v>
      </c>
      <c r="B151" s="152" t="s">
        <v>680</v>
      </c>
      <c r="C151" s="18" t="s">
        <v>679</v>
      </c>
      <c r="D151" s="18" t="s">
        <v>64</v>
      </c>
      <c r="E151" s="18" t="s">
        <v>164</v>
      </c>
      <c r="F151" s="18" t="s">
        <v>548</v>
      </c>
      <c r="G151" s="18" t="s">
        <v>545</v>
      </c>
      <c r="H151" s="18" t="s">
        <v>106</v>
      </c>
      <c r="I151" s="48">
        <v>3100000</v>
      </c>
      <c r="J151" s="48"/>
      <c r="K151" s="48"/>
      <c r="L151" s="48">
        <v>3100000</v>
      </c>
      <c r="M151" s="48"/>
      <c r="N151" s="48"/>
      <c r="O151" s="48"/>
      <c r="P151" s="48"/>
      <c r="Q151" s="48"/>
      <c r="R151" s="48"/>
      <c r="S151" s="48"/>
      <c r="T151" s="48"/>
      <c r="U151" s="48"/>
      <c r="V151" s="48"/>
      <c r="W151" s="48"/>
    </row>
    <row r="152" ht="32.9" customHeight="1" spans="1:23">
      <c r="A152" s="18"/>
      <c r="B152" s="18"/>
      <c r="C152" s="18" t="s">
        <v>681</v>
      </c>
      <c r="D152" s="18"/>
      <c r="E152" s="18"/>
      <c r="F152" s="18"/>
      <c r="G152" s="18"/>
      <c r="H152" s="18"/>
      <c r="I152" s="48">
        <v>800000</v>
      </c>
      <c r="J152" s="48"/>
      <c r="K152" s="48"/>
      <c r="L152" s="48">
        <v>800000</v>
      </c>
      <c r="M152" s="48"/>
      <c r="N152" s="48"/>
      <c r="O152" s="48"/>
      <c r="P152" s="48"/>
      <c r="Q152" s="48"/>
      <c r="R152" s="48"/>
      <c r="S152" s="48"/>
      <c r="T152" s="48"/>
      <c r="U152" s="48"/>
      <c r="V152" s="48"/>
      <c r="W152" s="48"/>
    </row>
    <row r="153" ht="32.9" customHeight="1" spans="1:23">
      <c r="A153" s="18" t="s">
        <v>617</v>
      </c>
      <c r="B153" s="152" t="s">
        <v>682</v>
      </c>
      <c r="C153" s="18" t="s">
        <v>681</v>
      </c>
      <c r="D153" s="18" t="s">
        <v>64</v>
      </c>
      <c r="E153" s="18" t="s">
        <v>164</v>
      </c>
      <c r="F153" s="18" t="s">
        <v>548</v>
      </c>
      <c r="G153" s="18" t="s">
        <v>301</v>
      </c>
      <c r="H153" s="18" t="s">
        <v>302</v>
      </c>
      <c r="I153" s="48">
        <v>800000</v>
      </c>
      <c r="J153" s="48"/>
      <c r="K153" s="48"/>
      <c r="L153" s="48">
        <v>800000</v>
      </c>
      <c r="M153" s="48"/>
      <c r="N153" s="48"/>
      <c r="O153" s="48"/>
      <c r="P153" s="48"/>
      <c r="Q153" s="48"/>
      <c r="R153" s="48"/>
      <c r="S153" s="48"/>
      <c r="T153" s="48"/>
      <c r="U153" s="48"/>
      <c r="V153" s="48"/>
      <c r="W153" s="48"/>
    </row>
    <row r="154" ht="32.9" customHeight="1" spans="1:23">
      <c r="A154" s="18"/>
      <c r="B154" s="18"/>
      <c r="C154" s="18" t="s">
        <v>683</v>
      </c>
      <c r="D154" s="18"/>
      <c r="E154" s="18"/>
      <c r="F154" s="18"/>
      <c r="G154" s="18"/>
      <c r="H154" s="18"/>
      <c r="I154" s="48">
        <v>1500000</v>
      </c>
      <c r="J154" s="48"/>
      <c r="K154" s="48"/>
      <c r="L154" s="48">
        <v>1500000</v>
      </c>
      <c r="M154" s="48"/>
      <c r="N154" s="48"/>
      <c r="O154" s="48"/>
      <c r="P154" s="48"/>
      <c r="Q154" s="48"/>
      <c r="R154" s="48"/>
      <c r="S154" s="48"/>
      <c r="T154" s="48"/>
      <c r="U154" s="48"/>
      <c r="V154" s="48"/>
      <c r="W154" s="48"/>
    </row>
    <row r="155" ht="32.9" customHeight="1" spans="1:23">
      <c r="A155" s="18" t="s">
        <v>617</v>
      </c>
      <c r="B155" s="152" t="s">
        <v>684</v>
      </c>
      <c r="C155" s="18" t="s">
        <v>683</v>
      </c>
      <c r="D155" s="18" t="s">
        <v>64</v>
      </c>
      <c r="E155" s="18" t="s">
        <v>164</v>
      </c>
      <c r="F155" s="18" t="s">
        <v>548</v>
      </c>
      <c r="G155" s="18" t="s">
        <v>301</v>
      </c>
      <c r="H155" s="18" t="s">
        <v>302</v>
      </c>
      <c r="I155" s="48">
        <v>1500000</v>
      </c>
      <c r="J155" s="48"/>
      <c r="K155" s="48"/>
      <c r="L155" s="48">
        <v>1500000</v>
      </c>
      <c r="M155" s="48"/>
      <c r="N155" s="48"/>
      <c r="O155" s="48"/>
      <c r="P155" s="48"/>
      <c r="Q155" s="48"/>
      <c r="R155" s="48"/>
      <c r="S155" s="48"/>
      <c r="T155" s="48"/>
      <c r="U155" s="48"/>
      <c r="V155" s="48"/>
      <c r="W155" s="48"/>
    </row>
    <row r="156" ht="32.9" customHeight="1" spans="1:23">
      <c r="A156" s="18"/>
      <c r="B156" s="18"/>
      <c r="C156" s="18" t="s">
        <v>685</v>
      </c>
      <c r="D156" s="18"/>
      <c r="E156" s="18"/>
      <c r="F156" s="18"/>
      <c r="G156" s="18"/>
      <c r="H156" s="18"/>
      <c r="I156" s="48">
        <v>1300000</v>
      </c>
      <c r="J156" s="48">
        <v>1300000</v>
      </c>
      <c r="K156" s="48">
        <v>1300000</v>
      </c>
      <c r="L156" s="48"/>
      <c r="M156" s="48"/>
      <c r="N156" s="48"/>
      <c r="O156" s="48"/>
      <c r="P156" s="48"/>
      <c r="Q156" s="48"/>
      <c r="R156" s="48"/>
      <c r="S156" s="48"/>
      <c r="T156" s="48"/>
      <c r="U156" s="48"/>
      <c r="V156" s="48"/>
      <c r="W156" s="48"/>
    </row>
    <row r="157" ht="32.9" customHeight="1" spans="1:23">
      <c r="A157" s="18" t="s">
        <v>539</v>
      </c>
      <c r="B157" s="152" t="s">
        <v>686</v>
      </c>
      <c r="C157" s="18" t="s">
        <v>685</v>
      </c>
      <c r="D157" s="18" t="s">
        <v>64</v>
      </c>
      <c r="E157" s="18" t="s">
        <v>111</v>
      </c>
      <c r="F157" s="18" t="s">
        <v>225</v>
      </c>
      <c r="G157" s="18" t="s">
        <v>273</v>
      </c>
      <c r="H157" s="18" t="s">
        <v>274</v>
      </c>
      <c r="I157" s="48">
        <v>600000</v>
      </c>
      <c r="J157" s="48">
        <v>600000</v>
      </c>
      <c r="K157" s="48">
        <v>600000</v>
      </c>
      <c r="L157" s="48"/>
      <c r="M157" s="48"/>
      <c r="N157" s="48"/>
      <c r="O157" s="48"/>
      <c r="P157" s="48"/>
      <c r="Q157" s="48"/>
      <c r="R157" s="48"/>
      <c r="S157" s="48"/>
      <c r="T157" s="48"/>
      <c r="U157" s="48"/>
      <c r="V157" s="48"/>
      <c r="W157" s="48"/>
    </row>
    <row r="158" ht="32.9" customHeight="1" spans="1:23">
      <c r="A158" s="18" t="s">
        <v>539</v>
      </c>
      <c r="B158" s="152" t="s">
        <v>686</v>
      </c>
      <c r="C158" s="18" t="s">
        <v>685</v>
      </c>
      <c r="D158" s="18" t="s">
        <v>64</v>
      </c>
      <c r="E158" s="18" t="s">
        <v>111</v>
      </c>
      <c r="F158" s="18" t="s">
        <v>225</v>
      </c>
      <c r="G158" s="18" t="s">
        <v>330</v>
      </c>
      <c r="H158" s="18" t="s">
        <v>331</v>
      </c>
      <c r="I158" s="48">
        <v>700000</v>
      </c>
      <c r="J158" s="48">
        <v>700000</v>
      </c>
      <c r="K158" s="48">
        <v>700000</v>
      </c>
      <c r="L158" s="48"/>
      <c r="M158" s="48"/>
      <c r="N158" s="48"/>
      <c r="O158" s="48"/>
      <c r="P158" s="48"/>
      <c r="Q158" s="48"/>
      <c r="R158" s="48"/>
      <c r="S158" s="48"/>
      <c r="T158" s="48"/>
      <c r="U158" s="48"/>
      <c r="V158" s="48"/>
      <c r="W158" s="48"/>
    </row>
    <row r="159" ht="32.9" customHeight="1" spans="1:23">
      <c r="A159" s="18"/>
      <c r="B159" s="18"/>
      <c r="C159" s="18" t="s">
        <v>687</v>
      </c>
      <c r="D159" s="18"/>
      <c r="E159" s="18"/>
      <c r="F159" s="18"/>
      <c r="G159" s="18"/>
      <c r="H159" s="18"/>
      <c r="I159" s="48">
        <v>160000</v>
      </c>
      <c r="J159" s="48"/>
      <c r="K159" s="48"/>
      <c r="L159" s="48">
        <v>160000</v>
      </c>
      <c r="M159" s="48"/>
      <c r="N159" s="48"/>
      <c r="O159" s="48"/>
      <c r="P159" s="48"/>
      <c r="Q159" s="48"/>
      <c r="R159" s="48"/>
      <c r="S159" s="48"/>
      <c r="T159" s="48"/>
      <c r="U159" s="48"/>
      <c r="V159" s="48"/>
      <c r="W159" s="48"/>
    </row>
    <row r="160" ht="32.9" customHeight="1" spans="1:23">
      <c r="A160" s="18" t="s">
        <v>539</v>
      </c>
      <c r="B160" s="152" t="s">
        <v>688</v>
      </c>
      <c r="C160" s="18" t="s">
        <v>687</v>
      </c>
      <c r="D160" s="18" t="s">
        <v>64</v>
      </c>
      <c r="E160" s="18" t="s">
        <v>164</v>
      </c>
      <c r="F160" s="18" t="s">
        <v>548</v>
      </c>
      <c r="G160" s="18" t="s">
        <v>301</v>
      </c>
      <c r="H160" s="18" t="s">
        <v>302</v>
      </c>
      <c r="I160" s="48">
        <v>160000</v>
      </c>
      <c r="J160" s="48"/>
      <c r="K160" s="48"/>
      <c r="L160" s="48">
        <v>160000</v>
      </c>
      <c r="M160" s="48"/>
      <c r="N160" s="48"/>
      <c r="O160" s="48"/>
      <c r="P160" s="48"/>
      <c r="Q160" s="48"/>
      <c r="R160" s="48"/>
      <c r="S160" s="48"/>
      <c r="T160" s="48"/>
      <c r="U160" s="48"/>
      <c r="V160" s="48"/>
      <c r="W160" s="48"/>
    </row>
    <row r="161" ht="32.9" customHeight="1" spans="1:23">
      <c r="A161" s="18"/>
      <c r="B161" s="18"/>
      <c r="C161" s="18" t="s">
        <v>689</v>
      </c>
      <c r="D161" s="18"/>
      <c r="E161" s="18"/>
      <c r="F161" s="18"/>
      <c r="G161" s="18"/>
      <c r="H161" s="18"/>
      <c r="I161" s="48">
        <v>500000</v>
      </c>
      <c r="J161" s="48"/>
      <c r="K161" s="48"/>
      <c r="L161" s="48">
        <v>500000</v>
      </c>
      <c r="M161" s="48"/>
      <c r="N161" s="48"/>
      <c r="O161" s="48"/>
      <c r="P161" s="48"/>
      <c r="Q161" s="48"/>
      <c r="R161" s="48"/>
      <c r="S161" s="48"/>
      <c r="T161" s="48"/>
      <c r="U161" s="48"/>
      <c r="V161" s="48"/>
      <c r="W161" s="48"/>
    </row>
    <row r="162" ht="32.9" customHeight="1" spans="1:23">
      <c r="A162" s="18" t="s">
        <v>539</v>
      </c>
      <c r="B162" s="152" t="s">
        <v>690</v>
      </c>
      <c r="C162" s="18" t="s">
        <v>689</v>
      </c>
      <c r="D162" s="18" t="s">
        <v>64</v>
      </c>
      <c r="E162" s="18" t="s">
        <v>164</v>
      </c>
      <c r="F162" s="18" t="s">
        <v>548</v>
      </c>
      <c r="G162" s="18" t="s">
        <v>545</v>
      </c>
      <c r="H162" s="18" t="s">
        <v>106</v>
      </c>
      <c r="I162" s="48">
        <v>500000</v>
      </c>
      <c r="J162" s="48"/>
      <c r="K162" s="48"/>
      <c r="L162" s="48">
        <v>500000</v>
      </c>
      <c r="M162" s="48"/>
      <c r="N162" s="48"/>
      <c r="O162" s="48"/>
      <c r="P162" s="48"/>
      <c r="Q162" s="48"/>
      <c r="R162" s="48"/>
      <c r="S162" s="48"/>
      <c r="T162" s="48"/>
      <c r="U162" s="48"/>
      <c r="V162" s="48"/>
      <c r="W162" s="48"/>
    </row>
    <row r="163" ht="32.9" customHeight="1" spans="1:23">
      <c r="A163" s="18"/>
      <c r="B163" s="18"/>
      <c r="C163" s="18" t="s">
        <v>691</v>
      </c>
      <c r="D163" s="18"/>
      <c r="E163" s="18"/>
      <c r="F163" s="18"/>
      <c r="G163" s="18"/>
      <c r="H163" s="18"/>
      <c r="I163" s="48">
        <v>1989600</v>
      </c>
      <c r="J163" s="48">
        <v>1989600</v>
      </c>
      <c r="K163" s="48">
        <v>1989600</v>
      </c>
      <c r="L163" s="48"/>
      <c r="M163" s="48"/>
      <c r="N163" s="48"/>
      <c r="O163" s="48"/>
      <c r="P163" s="48"/>
      <c r="Q163" s="48"/>
      <c r="R163" s="48"/>
      <c r="S163" s="48"/>
      <c r="T163" s="48"/>
      <c r="U163" s="48"/>
      <c r="V163" s="48"/>
      <c r="W163" s="48"/>
    </row>
    <row r="164" ht="32.9" customHeight="1" spans="1:23">
      <c r="A164" s="18" t="s">
        <v>542</v>
      </c>
      <c r="B164" s="152" t="s">
        <v>692</v>
      </c>
      <c r="C164" s="18" t="s">
        <v>691</v>
      </c>
      <c r="D164" s="18" t="s">
        <v>64</v>
      </c>
      <c r="E164" s="18" t="s">
        <v>169</v>
      </c>
      <c r="F164" s="18" t="s">
        <v>544</v>
      </c>
      <c r="G164" s="18" t="s">
        <v>545</v>
      </c>
      <c r="H164" s="18" t="s">
        <v>106</v>
      </c>
      <c r="I164" s="48">
        <v>1989600</v>
      </c>
      <c r="J164" s="48">
        <v>1989600</v>
      </c>
      <c r="K164" s="48">
        <v>1989600</v>
      </c>
      <c r="L164" s="48"/>
      <c r="M164" s="48"/>
      <c r="N164" s="48"/>
      <c r="O164" s="48"/>
      <c r="P164" s="48"/>
      <c r="Q164" s="48"/>
      <c r="R164" s="48"/>
      <c r="S164" s="48"/>
      <c r="T164" s="48"/>
      <c r="U164" s="48"/>
      <c r="V164" s="48"/>
      <c r="W164" s="48"/>
    </row>
    <row r="165" ht="32.9" customHeight="1" spans="1:23">
      <c r="A165" s="18"/>
      <c r="B165" s="18"/>
      <c r="C165" s="18" t="s">
        <v>693</v>
      </c>
      <c r="D165" s="18"/>
      <c r="E165" s="18"/>
      <c r="F165" s="18"/>
      <c r="G165" s="18"/>
      <c r="H165" s="18"/>
      <c r="I165" s="48">
        <v>400000</v>
      </c>
      <c r="J165" s="48">
        <v>400000</v>
      </c>
      <c r="K165" s="48">
        <v>400000</v>
      </c>
      <c r="L165" s="48"/>
      <c r="M165" s="48"/>
      <c r="N165" s="48"/>
      <c r="O165" s="48"/>
      <c r="P165" s="48"/>
      <c r="Q165" s="48"/>
      <c r="R165" s="48"/>
      <c r="S165" s="48"/>
      <c r="T165" s="48"/>
      <c r="U165" s="48"/>
      <c r="V165" s="48"/>
      <c r="W165" s="48"/>
    </row>
    <row r="166" ht="32.9" customHeight="1" spans="1:23">
      <c r="A166" s="18" t="s">
        <v>539</v>
      </c>
      <c r="B166" s="152" t="s">
        <v>694</v>
      </c>
      <c r="C166" s="18" t="s">
        <v>693</v>
      </c>
      <c r="D166" s="18" t="s">
        <v>64</v>
      </c>
      <c r="E166" s="18" t="s">
        <v>169</v>
      </c>
      <c r="F166" s="18" t="s">
        <v>544</v>
      </c>
      <c r="G166" s="18" t="s">
        <v>545</v>
      </c>
      <c r="H166" s="18" t="s">
        <v>106</v>
      </c>
      <c r="I166" s="48">
        <v>400000</v>
      </c>
      <c r="J166" s="48">
        <v>400000</v>
      </c>
      <c r="K166" s="48">
        <v>400000</v>
      </c>
      <c r="L166" s="48"/>
      <c r="M166" s="48"/>
      <c r="N166" s="48"/>
      <c r="O166" s="48"/>
      <c r="P166" s="48"/>
      <c r="Q166" s="48"/>
      <c r="R166" s="48"/>
      <c r="S166" s="48"/>
      <c r="T166" s="48"/>
      <c r="U166" s="48"/>
      <c r="V166" s="48"/>
      <c r="W166" s="48"/>
    </row>
    <row r="167" ht="32.9" customHeight="1" spans="1:23">
      <c r="A167" s="18"/>
      <c r="B167" s="18"/>
      <c r="C167" s="18" t="s">
        <v>695</v>
      </c>
      <c r="D167" s="18"/>
      <c r="E167" s="18"/>
      <c r="F167" s="18"/>
      <c r="G167" s="18"/>
      <c r="H167" s="18"/>
      <c r="I167" s="48">
        <v>300000</v>
      </c>
      <c r="J167" s="48">
        <v>300000</v>
      </c>
      <c r="K167" s="48">
        <v>300000</v>
      </c>
      <c r="L167" s="48"/>
      <c r="M167" s="48"/>
      <c r="N167" s="48"/>
      <c r="O167" s="48"/>
      <c r="P167" s="48"/>
      <c r="Q167" s="48"/>
      <c r="R167" s="48"/>
      <c r="S167" s="48"/>
      <c r="T167" s="48"/>
      <c r="U167" s="48"/>
      <c r="V167" s="48"/>
      <c r="W167" s="48"/>
    </row>
    <row r="168" ht="32.9" customHeight="1" spans="1:23">
      <c r="A168" s="18" t="s">
        <v>539</v>
      </c>
      <c r="B168" s="152" t="s">
        <v>696</v>
      </c>
      <c r="C168" s="18" t="s">
        <v>695</v>
      </c>
      <c r="D168" s="18" t="s">
        <v>64</v>
      </c>
      <c r="E168" s="18" t="s">
        <v>109</v>
      </c>
      <c r="F168" s="18" t="s">
        <v>217</v>
      </c>
      <c r="G168" s="18" t="s">
        <v>281</v>
      </c>
      <c r="H168" s="18" t="s">
        <v>282</v>
      </c>
      <c r="I168" s="48">
        <v>300000</v>
      </c>
      <c r="J168" s="48">
        <v>300000</v>
      </c>
      <c r="K168" s="48">
        <v>300000</v>
      </c>
      <c r="L168" s="48"/>
      <c r="M168" s="48"/>
      <c r="N168" s="48"/>
      <c r="O168" s="48"/>
      <c r="P168" s="48"/>
      <c r="Q168" s="48"/>
      <c r="R168" s="48"/>
      <c r="S168" s="48"/>
      <c r="T168" s="48"/>
      <c r="U168" s="48"/>
      <c r="V168" s="48"/>
      <c r="W168" s="48"/>
    </row>
    <row r="169" ht="32.9" customHeight="1" spans="1:23">
      <c r="A169" s="18"/>
      <c r="B169" s="18"/>
      <c r="C169" s="18" t="s">
        <v>697</v>
      </c>
      <c r="D169" s="18"/>
      <c r="E169" s="18"/>
      <c r="F169" s="18"/>
      <c r="G169" s="18"/>
      <c r="H169" s="18"/>
      <c r="I169" s="48">
        <v>600000</v>
      </c>
      <c r="J169" s="48">
        <v>600000</v>
      </c>
      <c r="K169" s="48">
        <v>600000</v>
      </c>
      <c r="L169" s="48"/>
      <c r="M169" s="48"/>
      <c r="N169" s="48"/>
      <c r="O169" s="48"/>
      <c r="P169" s="48"/>
      <c r="Q169" s="48"/>
      <c r="R169" s="48"/>
      <c r="S169" s="48"/>
      <c r="T169" s="48"/>
      <c r="U169" s="48"/>
      <c r="V169" s="48"/>
      <c r="W169" s="48"/>
    </row>
    <row r="170" ht="32.9" customHeight="1" spans="1:23">
      <c r="A170" s="18" t="s">
        <v>539</v>
      </c>
      <c r="B170" s="152" t="s">
        <v>698</v>
      </c>
      <c r="C170" s="18" t="s">
        <v>697</v>
      </c>
      <c r="D170" s="18" t="s">
        <v>64</v>
      </c>
      <c r="E170" s="18" t="s">
        <v>109</v>
      </c>
      <c r="F170" s="18" t="s">
        <v>217</v>
      </c>
      <c r="G170" s="18" t="s">
        <v>301</v>
      </c>
      <c r="H170" s="18" t="s">
        <v>302</v>
      </c>
      <c r="I170" s="48">
        <v>600000</v>
      </c>
      <c r="J170" s="48">
        <v>600000</v>
      </c>
      <c r="K170" s="48">
        <v>600000</v>
      </c>
      <c r="L170" s="48"/>
      <c r="M170" s="48"/>
      <c r="N170" s="48"/>
      <c r="O170" s="48"/>
      <c r="P170" s="48"/>
      <c r="Q170" s="48"/>
      <c r="R170" s="48"/>
      <c r="S170" s="48"/>
      <c r="T170" s="48"/>
      <c r="U170" s="48"/>
      <c r="V170" s="48"/>
      <c r="W170" s="48"/>
    </row>
    <row r="171" ht="32.9" customHeight="1" spans="1:23">
      <c r="A171" s="18"/>
      <c r="B171" s="18"/>
      <c r="C171" s="18" t="s">
        <v>699</v>
      </c>
      <c r="D171" s="18"/>
      <c r="E171" s="18"/>
      <c r="F171" s="18"/>
      <c r="G171" s="18"/>
      <c r="H171" s="18"/>
      <c r="I171" s="48">
        <v>50000</v>
      </c>
      <c r="J171" s="48">
        <v>50000</v>
      </c>
      <c r="K171" s="48">
        <v>50000</v>
      </c>
      <c r="L171" s="48"/>
      <c r="M171" s="48"/>
      <c r="N171" s="48"/>
      <c r="O171" s="48"/>
      <c r="P171" s="48"/>
      <c r="Q171" s="48"/>
      <c r="R171" s="48"/>
      <c r="S171" s="48"/>
      <c r="T171" s="48"/>
      <c r="U171" s="48"/>
      <c r="V171" s="48"/>
      <c r="W171" s="48"/>
    </row>
    <row r="172" ht="32.9" customHeight="1" spans="1:23">
      <c r="A172" s="18" t="s">
        <v>539</v>
      </c>
      <c r="B172" s="152" t="s">
        <v>700</v>
      </c>
      <c r="C172" s="18" t="s">
        <v>699</v>
      </c>
      <c r="D172" s="18" t="s">
        <v>64</v>
      </c>
      <c r="E172" s="18" t="s">
        <v>109</v>
      </c>
      <c r="F172" s="18" t="s">
        <v>217</v>
      </c>
      <c r="G172" s="18" t="s">
        <v>301</v>
      </c>
      <c r="H172" s="18" t="s">
        <v>302</v>
      </c>
      <c r="I172" s="48">
        <v>50000</v>
      </c>
      <c r="J172" s="48">
        <v>50000</v>
      </c>
      <c r="K172" s="48">
        <v>50000</v>
      </c>
      <c r="L172" s="48"/>
      <c r="M172" s="48"/>
      <c r="N172" s="48"/>
      <c r="O172" s="48"/>
      <c r="P172" s="48"/>
      <c r="Q172" s="48"/>
      <c r="R172" s="48"/>
      <c r="S172" s="48"/>
      <c r="T172" s="48"/>
      <c r="U172" s="48"/>
      <c r="V172" s="48"/>
      <c r="W172" s="48"/>
    </row>
    <row r="173" ht="32.9" customHeight="1" spans="1:23">
      <c r="A173" s="18"/>
      <c r="B173" s="18"/>
      <c r="C173" s="18" t="s">
        <v>701</v>
      </c>
      <c r="D173" s="18"/>
      <c r="E173" s="18"/>
      <c r="F173" s="18"/>
      <c r="G173" s="18"/>
      <c r="H173" s="18"/>
      <c r="I173" s="48">
        <v>10000</v>
      </c>
      <c r="J173" s="48"/>
      <c r="K173" s="48"/>
      <c r="L173" s="48"/>
      <c r="M173" s="48"/>
      <c r="N173" s="48"/>
      <c r="O173" s="48"/>
      <c r="P173" s="48"/>
      <c r="Q173" s="48"/>
      <c r="R173" s="48">
        <v>10000</v>
      </c>
      <c r="S173" s="48"/>
      <c r="T173" s="48"/>
      <c r="U173" s="48"/>
      <c r="V173" s="48"/>
      <c r="W173" s="48">
        <v>10000</v>
      </c>
    </row>
    <row r="174" ht="32.9" customHeight="1" spans="1:23">
      <c r="A174" s="18" t="s">
        <v>617</v>
      </c>
      <c r="B174" s="152" t="s">
        <v>702</v>
      </c>
      <c r="C174" s="18" t="s">
        <v>701</v>
      </c>
      <c r="D174" s="18" t="s">
        <v>64</v>
      </c>
      <c r="E174" s="18" t="s">
        <v>109</v>
      </c>
      <c r="F174" s="18" t="s">
        <v>217</v>
      </c>
      <c r="G174" s="18" t="s">
        <v>273</v>
      </c>
      <c r="H174" s="18" t="s">
        <v>274</v>
      </c>
      <c r="I174" s="48">
        <v>10000</v>
      </c>
      <c r="J174" s="48"/>
      <c r="K174" s="48"/>
      <c r="L174" s="48"/>
      <c r="M174" s="48"/>
      <c r="N174" s="48"/>
      <c r="O174" s="48"/>
      <c r="P174" s="48"/>
      <c r="Q174" s="48"/>
      <c r="R174" s="48">
        <v>10000</v>
      </c>
      <c r="S174" s="48"/>
      <c r="T174" s="48"/>
      <c r="U174" s="48"/>
      <c r="V174" s="48"/>
      <c r="W174" s="48">
        <v>10000</v>
      </c>
    </row>
    <row r="175" ht="32.9" customHeight="1" spans="1:23">
      <c r="A175" s="18"/>
      <c r="B175" s="18"/>
      <c r="C175" s="18" t="s">
        <v>703</v>
      </c>
      <c r="D175" s="18"/>
      <c r="E175" s="18"/>
      <c r="F175" s="18"/>
      <c r="G175" s="18"/>
      <c r="H175" s="18"/>
      <c r="I175" s="48">
        <v>1150000</v>
      </c>
      <c r="J175" s="48"/>
      <c r="K175" s="48"/>
      <c r="L175" s="48">
        <v>1150000</v>
      </c>
      <c r="M175" s="48"/>
      <c r="N175" s="48"/>
      <c r="O175" s="48"/>
      <c r="P175" s="48"/>
      <c r="Q175" s="48"/>
      <c r="R175" s="48"/>
      <c r="S175" s="48"/>
      <c r="T175" s="48"/>
      <c r="U175" s="48"/>
      <c r="V175" s="48"/>
      <c r="W175" s="48"/>
    </row>
    <row r="176" ht="32.9" customHeight="1" spans="1:23">
      <c r="A176" s="18" t="s">
        <v>539</v>
      </c>
      <c r="B176" s="152" t="s">
        <v>704</v>
      </c>
      <c r="C176" s="18" t="s">
        <v>703</v>
      </c>
      <c r="D176" s="18" t="s">
        <v>64</v>
      </c>
      <c r="E176" s="18" t="s">
        <v>164</v>
      </c>
      <c r="F176" s="18" t="s">
        <v>548</v>
      </c>
      <c r="G176" s="18" t="s">
        <v>273</v>
      </c>
      <c r="H176" s="18" t="s">
        <v>274</v>
      </c>
      <c r="I176" s="48">
        <v>150000</v>
      </c>
      <c r="J176" s="48"/>
      <c r="K176" s="48"/>
      <c r="L176" s="48">
        <v>150000</v>
      </c>
      <c r="M176" s="48"/>
      <c r="N176" s="48"/>
      <c r="O176" s="48"/>
      <c r="P176" s="48"/>
      <c r="Q176" s="48"/>
      <c r="R176" s="48"/>
      <c r="S176" s="48"/>
      <c r="T176" s="48"/>
      <c r="U176" s="48"/>
      <c r="V176" s="48"/>
      <c r="W176" s="48"/>
    </row>
    <row r="177" ht="32.9" customHeight="1" spans="1:23">
      <c r="A177" s="18" t="s">
        <v>539</v>
      </c>
      <c r="B177" s="152" t="s">
        <v>704</v>
      </c>
      <c r="C177" s="18" t="s">
        <v>703</v>
      </c>
      <c r="D177" s="18" t="s">
        <v>64</v>
      </c>
      <c r="E177" s="18" t="s">
        <v>164</v>
      </c>
      <c r="F177" s="18" t="s">
        <v>548</v>
      </c>
      <c r="G177" s="18" t="s">
        <v>301</v>
      </c>
      <c r="H177" s="18" t="s">
        <v>302</v>
      </c>
      <c r="I177" s="48">
        <v>1000000</v>
      </c>
      <c r="J177" s="48"/>
      <c r="K177" s="48"/>
      <c r="L177" s="48">
        <v>1000000</v>
      </c>
      <c r="M177" s="48"/>
      <c r="N177" s="48"/>
      <c r="O177" s="48"/>
      <c r="P177" s="48"/>
      <c r="Q177" s="48"/>
      <c r="R177" s="48"/>
      <c r="S177" s="48"/>
      <c r="T177" s="48"/>
      <c r="U177" s="48"/>
      <c r="V177" s="48"/>
      <c r="W177" s="48"/>
    </row>
    <row r="178" ht="32.9" customHeight="1" spans="1:23">
      <c r="A178" s="18"/>
      <c r="B178" s="18"/>
      <c r="C178" s="18" t="s">
        <v>705</v>
      </c>
      <c r="D178" s="18"/>
      <c r="E178" s="18"/>
      <c r="F178" s="18"/>
      <c r="G178" s="18"/>
      <c r="H178" s="18"/>
      <c r="I178" s="48">
        <v>900000</v>
      </c>
      <c r="J178" s="48"/>
      <c r="K178" s="48"/>
      <c r="L178" s="48">
        <v>900000</v>
      </c>
      <c r="M178" s="48"/>
      <c r="N178" s="48"/>
      <c r="O178" s="48"/>
      <c r="P178" s="48"/>
      <c r="Q178" s="48"/>
      <c r="R178" s="48"/>
      <c r="S178" s="48"/>
      <c r="T178" s="48"/>
      <c r="U178" s="48"/>
      <c r="V178" s="48"/>
      <c r="W178" s="48"/>
    </row>
    <row r="179" ht="32.9" customHeight="1" spans="1:23">
      <c r="A179" s="18" t="s">
        <v>539</v>
      </c>
      <c r="B179" s="152" t="s">
        <v>706</v>
      </c>
      <c r="C179" s="18" t="s">
        <v>705</v>
      </c>
      <c r="D179" s="18" t="s">
        <v>64</v>
      </c>
      <c r="E179" s="18" t="s">
        <v>164</v>
      </c>
      <c r="F179" s="18" t="s">
        <v>548</v>
      </c>
      <c r="G179" s="18" t="s">
        <v>545</v>
      </c>
      <c r="H179" s="18" t="s">
        <v>106</v>
      </c>
      <c r="I179" s="48">
        <v>900000</v>
      </c>
      <c r="J179" s="48"/>
      <c r="K179" s="48"/>
      <c r="L179" s="48">
        <v>900000</v>
      </c>
      <c r="M179" s="48"/>
      <c r="N179" s="48"/>
      <c r="O179" s="48"/>
      <c r="P179" s="48"/>
      <c r="Q179" s="48"/>
      <c r="R179" s="48"/>
      <c r="S179" s="48"/>
      <c r="T179" s="48"/>
      <c r="U179" s="48"/>
      <c r="V179" s="48"/>
      <c r="W179" s="48"/>
    </row>
    <row r="180" ht="32.9" customHeight="1" spans="1:23">
      <c r="A180" s="18"/>
      <c r="B180" s="18"/>
      <c r="C180" s="18" t="s">
        <v>707</v>
      </c>
      <c r="D180" s="18"/>
      <c r="E180" s="18"/>
      <c r="F180" s="18"/>
      <c r="G180" s="18"/>
      <c r="H180" s="18"/>
      <c r="I180" s="48">
        <v>142686.86</v>
      </c>
      <c r="J180" s="48"/>
      <c r="K180" s="48"/>
      <c r="L180" s="48"/>
      <c r="M180" s="48"/>
      <c r="N180" s="48">
        <v>142686.86</v>
      </c>
      <c r="O180" s="48"/>
      <c r="P180" s="48"/>
      <c r="Q180" s="48"/>
      <c r="R180" s="48"/>
      <c r="S180" s="48"/>
      <c r="T180" s="48"/>
      <c r="U180" s="48"/>
      <c r="V180" s="48"/>
      <c r="W180" s="48"/>
    </row>
    <row r="181" ht="32.9" customHeight="1" spans="1:23">
      <c r="A181" s="18" t="s">
        <v>539</v>
      </c>
      <c r="B181" s="152" t="s">
        <v>708</v>
      </c>
      <c r="C181" s="18" t="s">
        <v>707</v>
      </c>
      <c r="D181" s="18" t="s">
        <v>89</v>
      </c>
      <c r="E181" s="18" t="s">
        <v>122</v>
      </c>
      <c r="F181" s="18" t="s">
        <v>319</v>
      </c>
      <c r="G181" s="18" t="s">
        <v>273</v>
      </c>
      <c r="H181" s="18" t="s">
        <v>274</v>
      </c>
      <c r="I181" s="48">
        <v>66000</v>
      </c>
      <c r="J181" s="48"/>
      <c r="K181" s="48"/>
      <c r="L181" s="48"/>
      <c r="M181" s="48"/>
      <c r="N181" s="48">
        <v>66000</v>
      </c>
      <c r="O181" s="48"/>
      <c r="P181" s="48"/>
      <c r="Q181" s="48"/>
      <c r="R181" s="48"/>
      <c r="S181" s="48"/>
      <c r="T181" s="48"/>
      <c r="U181" s="48"/>
      <c r="V181" s="48"/>
      <c r="W181" s="48"/>
    </row>
    <row r="182" ht="32.9" customHeight="1" spans="1:23">
      <c r="A182" s="18" t="s">
        <v>539</v>
      </c>
      <c r="B182" s="152" t="s">
        <v>708</v>
      </c>
      <c r="C182" s="18" t="s">
        <v>707</v>
      </c>
      <c r="D182" s="18" t="s">
        <v>89</v>
      </c>
      <c r="E182" s="18" t="s">
        <v>122</v>
      </c>
      <c r="F182" s="18" t="s">
        <v>319</v>
      </c>
      <c r="G182" s="18" t="s">
        <v>709</v>
      </c>
      <c r="H182" s="18" t="s">
        <v>380</v>
      </c>
      <c r="I182" s="48">
        <v>76686.86</v>
      </c>
      <c r="J182" s="48"/>
      <c r="K182" s="48"/>
      <c r="L182" s="48"/>
      <c r="M182" s="48"/>
      <c r="N182" s="48">
        <v>76686.86</v>
      </c>
      <c r="O182" s="48"/>
      <c r="P182" s="48"/>
      <c r="Q182" s="48"/>
      <c r="R182" s="48"/>
      <c r="S182" s="48"/>
      <c r="T182" s="48"/>
      <c r="U182" s="48"/>
      <c r="V182" s="48"/>
      <c r="W182" s="48"/>
    </row>
    <row r="183" ht="32.9" customHeight="1" spans="1:23">
      <c r="A183" s="18"/>
      <c r="B183" s="18"/>
      <c r="C183" s="18" t="s">
        <v>710</v>
      </c>
      <c r="D183" s="18"/>
      <c r="E183" s="18"/>
      <c r="F183" s="18"/>
      <c r="G183" s="18"/>
      <c r="H183" s="18"/>
      <c r="I183" s="48">
        <v>64504</v>
      </c>
      <c r="J183" s="48">
        <v>64504</v>
      </c>
      <c r="K183" s="48">
        <v>64504</v>
      </c>
      <c r="L183" s="48"/>
      <c r="M183" s="48"/>
      <c r="N183" s="48"/>
      <c r="O183" s="48"/>
      <c r="P183" s="48"/>
      <c r="Q183" s="48"/>
      <c r="R183" s="48"/>
      <c r="S183" s="48"/>
      <c r="T183" s="48"/>
      <c r="U183" s="48"/>
      <c r="V183" s="48"/>
      <c r="W183" s="48"/>
    </row>
    <row r="184" ht="32.9" customHeight="1" spans="1:23">
      <c r="A184" s="18" t="s">
        <v>542</v>
      </c>
      <c r="B184" s="152" t="s">
        <v>711</v>
      </c>
      <c r="C184" s="18" t="s">
        <v>710</v>
      </c>
      <c r="D184" s="18" t="s">
        <v>89</v>
      </c>
      <c r="E184" s="18" t="s">
        <v>145</v>
      </c>
      <c r="F184" s="18" t="s">
        <v>404</v>
      </c>
      <c r="G184" s="18" t="s">
        <v>253</v>
      </c>
      <c r="H184" s="18" t="s">
        <v>254</v>
      </c>
      <c r="I184" s="48">
        <v>64504</v>
      </c>
      <c r="J184" s="48">
        <v>64504</v>
      </c>
      <c r="K184" s="48">
        <v>64504</v>
      </c>
      <c r="L184" s="48"/>
      <c r="M184" s="48"/>
      <c r="N184" s="48"/>
      <c r="O184" s="48"/>
      <c r="P184" s="48"/>
      <c r="Q184" s="48"/>
      <c r="R184" s="48"/>
      <c r="S184" s="48"/>
      <c r="T184" s="48"/>
      <c r="U184" s="48"/>
      <c r="V184" s="48"/>
      <c r="W184" s="48"/>
    </row>
    <row r="185" ht="32.9" customHeight="1" spans="1:23">
      <c r="A185" s="18"/>
      <c r="B185" s="18"/>
      <c r="C185" s="18" t="s">
        <v>712</v>
      </c>
      <c r="D185" s="18"/>
      <c r="E185" s="18"/>
      <c r="F185" s="18"/>
      <c r="G185" s="18"/>
      <c r="H185" s="18"/>
      <c r="I185" s="48">
        <v>5000000</v>
      </c>
      <c r="J185" s="48"/>
      <c r="K185" s="48"/>
      <c r="L185" s="48"/>
      <c r="M185" s="48"/>
      <c r="N185" s="48"/>
      <c r="O185" s="48"/>
      <c r="P185" s="48"/>
      <c r="Q185" s="48"/>
      <c r="R185" s="48">
        <v>5000000</v>
      </c>
      <c r="S185" s="48"/>
      <c r="T185" s="48"/>
      <c r="U185" s="48"/>
      <c r="V185" s="48"/>
      <c r="W185" s="48">
        <v>5000000</v>
      </c>
    </row>
    <row r="186" ht="32.9" customHeight="1" spans="1:23">
      <c r="A186" s="18" t="s">
        <v>539</v>
      </c>
      <c r="B186" s="152" t="s">
        <v>713</v>
      </c>
      <c r="C186" s="18" t="s">
        <v>712</v>
      </c>
      <c r="D186" s="18" t="s">
        <v>89</v>
      </c>
      <c r="E186" s="18" t="s">
        <v>122</v>
      </c>
      <c r="F186" s="18" t="s">
        <v>319</v>
      </c>
      <c r="G186" s="18" t="s">
        <v>273</v>
      </c>
      <c r="H186" s="18" t="s">
        <v>274</v>
      </c>
      <c r="I186" s="48">
        <v>5000000</v>
      </c>
      <c r="J186" s="48"/>
      <c r="K186" s="48"/>
      <c r="L186" s="48"/>
      <c r="M186" s="48"/>
      <c r="N186" s="48"/>
      <c r="O186" s="48"/>
      <c r="P186" s="48"/>
      <c r="Q186" s="48"/>
      <c r="R186" s="48">
        <v>5000000</v>
      </c>
      <c r="S186" s="48"/>
      <c r="T186" s="48"/>
      <c r="U186" s="48"/>
      <c r="V186" s="48"/>
      <c r="W186" s="48">
        <v>5000000</v>
      </c>
    </row>
    <row r="187" ht="32.9" customHeight="1" spans="1:23">
      <c r="A187" s="18"/>
      <c r="B187" s="18"/>
      <c r="C187" s="18" t="s">
        <v>714</v>
      </c>
      <c r="D187" s="18"/>
      <c r="E187" s="18"/>
      <c r="F187" s="18"/>
      <c r="G187" s="18"/>
      <c r="H187" s="18"/>
      <c r="I187" s="48">
        <v>20000000</v>
      </c>
      <c r="J187" s="48"/>
      <c r="K187" s="48"/>
      <c r="L187" s="48"/>
      <c r="M187" s="48"/>
      <c r="N187" s="48"/>
      <c r="O187" s="48"/>
      <c r="P187" s="48"/>
      <c r="Q187" s="48"/>
      <c r="R187" s="48">
        <v>20000000</v>
      </c>
      <c r="S187" s="48"/>
      <c r="T187" s="48">
        <v>20000000</v>
      </c>
      <c r="U187" s="48"/>
      <c r="V187" s="48"/>
      <c r="W187" s="48"/>
    </row>
    <row r="188" ht="32.9" customHeight="1" spans="1:23">
      <c r="A188" s="18" t="s">
        <v>617</v>
      </c>
      <c r="B188" s="152" t="s">
        <v>715</v>
      </c>
      <c r="C188" s="18" t="s">
        <v>714</v>
      </c>
      <c r="D188" s="18" t="s">
        <v>89</v>
      </c>
      <c r="E188" s="18" t="s">
        <v>122</v>
      </c>
      <c r="F188" s="18" t="s">
        <v>319</v>
      </c>
      <c r="G188" s="18" t="s">
        <v>301</v>
      </c>
      <c r="H188" s="18" t="s">
        <v>302</v>
      </c>
      <c r="I188" s="48">
        <v>20000000</v>
      </c>
      <c r="J188" s="48"/>
      <c r="K188" s="48"/>
      <c r="L188" s="48"/>
      <c r="M188" s="48"/>
      <c r="N188" s="48"/>
      <c r="O188" s="48"/>
      <c r="P188" s="48"/>
      <c r="Q188" s="48"/>
      <c r="R188" s="48">
        <v>20000000</v>
      </c>
      <c r="S188" s="48"/>
      <c r="T188" s="48">
        <v>20000000</v>
      </c>
      <c r="U188" s="48"/>
      <c r="V188" s="48"/>
      <c r="W188" s="48"/>
    </row>
    <row r="189" ht="32.9" customHeight="1" spans="1:23">
      <c r="A189" s="18"/>
      <c r="B189" s="18"/>
      <c r="C189" s="18" t="s">
        <v>716</v>
      </c>
      <c r="D189" s="18"/>
      <c r="E189" s="18"/>
      <c r="F189" s="18"/>
      <c r="G189" s="18"/>
      <c r="H189" s="18"/>
      <c r="I189" s="48">
        <v>3431452.14</v>
      </c>
      <c r="J189" s="48"/>
      <c r="K189" s="48"/>
      <c r="L189" s="48"/>
      <c r="M189" s="48"/>
      <c r="N189" s="48">
        <v>3431452.14</v>
      </c>
      <c r="O189" s="48"/>
      <c r="P189" s="48"/>
      <c r="Q189" s="48"/>
      <c r="R189" s="48"/>
      <c r="S189" s="48"/>
      <c r="T189" s="48"/>
      <c r="U189" s="48"/>
      <c r="V189" s="48"/>
      <c r="W189" s="48"/>
    </row>
    <row r="190" ht="32.9" customHeight="1" spans="1:23">
      <c r="A190" s="18" t="s">
        <v>539</v>
      </c>
      <c r="B190" s="152" t="s">
        <v>717</v>
      </c>
      <c r="C190" s="18" t="s">
        <v>716</v>
      </c>
      <c r="D190" s="18" t="s">
        <v>89</v>
      </c>
      <c r="E190" s="18" t="s">
        <v>122</v>
      </c>
      <c r="F190" s="18" t="s">
        <v>319</v>
      </c>
      <c r="G190" s="18" t="s">
        <v>291</v>
      </c>
      <c r="H190" s="18" t="s">
        <v>292</v>
      </c>
      <c r="I190" s="48">
        <v>100740</v>
      </c>
      <c r="J190" s="48"/>
      <c r="K190" s="48"/>
      <c r="L190" s="48"/>
      <c r="M190" s="48"/>
      <c r="N190" s="48">
        <v>100740</v>
      </c>
      <c r="O190" s="48"/>
      <c r="P190" s="48"/>
      <c r="Q190" s="48"/>
      <c r="R190" s="48"/>
      <c r="S190" s="48"/>
      <c r="T190" s="48"/>
      <c r="U190" s="48"/>
      <c r="V190" s="48"/>
      <c r="W190" s="48"/>
    </row>
    <row r="191" ht="32.9" customHeight="1" spans="1:23">
      <c r="A191" s="18" t="s">
        <v>539</v>
      </c>
      <c r="B191" s="152" t="s">
        <v>717</v>
      </c>
      <c r="C191" s="18" t="s">
        <v>716</v>
      </c>
      <c r="D191" s="18" t="s">
        <v>89</v>
      </c>
      <c r="E191" s="18" t="s">
        <v>122</v>
      </c>
      <c r="F191" s="18" t="s">
        <v>319</v>
      </c>
      <c r="G191" s="18" t="s">
        <v>379</v>
      </c>
      <c r="H191" s="18" t="s">
        <v>380</v>
      </c>
      <c r="I191" s="48">
        <v>3330712.14</v>
      </c>
      <c r="J191" s="48"/>
      <c r="K191" s="48"/>
      <c r="L191" s="48"/>
      <c r="M191" s="48"/>
      <c r="N191" s="48">
        <v>3330712.14</v>
      </c>
      <c r="O191" s="48"/>
      <c r="P191" s="48"/>
      <c r="Q191" s="48"/>
      <c r="R191" s="48"/>
      <c r="S191" s="48"/>
      <c r="T191" s="48"/>
      <c r="U191" s="48"/>
      <c r="V191" s="48"/>
      <c r="W191" s="48"/>
    </row>
    <row r="192" ht="32.9" customHeight="1" spans="1:23">
      <c r="A192" s="18"/>
      <c r="B192" s="18"/>
      <c r="C192" s="18" t="s">
        <v>718</v>
      </c>
      <c r="D192" s="18"/>
      <c r="E192" s="18"/>
      <c r="F192" s="18"/>
      <c r="G192" s="18"/>
      <c r="H192" s="18"/>
      <c r="I192" s="48">
        <v>15425</v>
      </c>
      <c r="J192" s="48"/>
      <c r="K192" s="48"/>
      <c r="L192" s="48"/>
      <c r="M192" s="48"/>
      <c r="N192" s="48">
        <v>15425</v>
      </c>
      <c r="O192" s="48"/>
      <c r="P192" s="48"/>
      <c r="Q192" s="48"/>
      <c r="R192" s="48"/>
      <c r="S192" s="48"/>
      <c r="T192" s="48"/>
      <c r="U192" s="48"/>
      <c r="V192" s="48"/>
      <c r="W192" s="48"/>
    </row>
    <row r="193" ht="32.9" customHeight="1" spans="1:23">
      <c r="A193" s="18" t="s">
        <v>539</v>
      </c>
      <c r="B193" s="152" t="s">
        <v>719</v>
      </c>
      <c r="C193" s="18" t="s">
        <v>718</v>
      </c>
      <c r="D193" s="18" t="s">
        <v>89</v>
      </c>
      <c r="E193" s="18" t="s">
        <v>143</v>
      </c>
      <c r="F193" s="18" t="s">
        <v>720</v>
      </c>
      <c r="G193" s="18" t="s">
        <v>273</v>
      </c>
      <c r="H193" s="18" t="s">
        <v>274</v>
      </c>
      <c r="I193" s="48">
        <v>4035</v>
      </c>
      <c r="J193" s="48"/>
      <c r="K193" s="48"/>
      <c r="L193" s="48"/>
      <c r="M193" s="48"/>
      <c r="N193" s="48">
        <v>4035</v>
      </c>
      <c r="O193" s="48"/>
      <c r="P193" s="48"/>
      <c r="Q193" s="48"/>
      <c r="R193" s="48"/>
      <c r="S193" s="48"/>
      <c r="T193" s="48"/>
      <c r="U193" s="48"/>
      <c r="V193" s="48"/>
      <c r="W193" s="48"/>
    </row>
    <row r="194" ht="32.9" customHeight="1" spans="1:23">
      <c r="A194" s="18" t="s">
        <v>539</v>
      </c>
      <c r="B194" s="152" t="s">
        <v>719</v>
      </c>
      <c r="C194" s="18" t="s">
        <v>718</v>
      </c>
      <c r="D194" s="18" t="s">
        <v>89</v>
      </c>
      <c r="E194" s="18" t="s">
        <v>143</v>
      </c>
      <c r="F194" s="18" t="s">
        <v>720</v>
      </c>
      <c r="G194" s="18" t="s">
        <v>324</v>
      </c>
      <c r="H194" s="18" t="s">
        <v>325</v>
      </c>
      <c r="I194" s="48">
        <v>3240</v>
      </c>
      <c r="J194" s="48"/>
      <c r="K194" s="48"/>
      <c r="L194" s="48"/>
      <c r="M194" s="48"/>
      <c r="N194" s="48">
        <v>3240</v>
      </c>
      <c r="O194" s="48"/>
      <c r="P194" s="48"/>
      <c r="Q194" s="48"/>
      <c r="R194" s="48"/>
      <c r="S194" s="48"/>
      <c r="T194" s="48"/>
      <c r="U194" s="48"/>
      <c r="V194" s="48"/>
      <c r="W194" s="48"/>
    </row>
    <row r="195" ht="32.9" customHeight="1" spans="1:23">
      <c r="A195" s="18" t="s">
        <v>539</v>
      </c>
      <c r="B195" s="152" t="s">
        <v>719</v>
      </c>
      <c r="C195" s="18" t="s">
        <v>718</v>
      </c>
      <c r="D195" s="18" t="s">
        <v>89</v>
      </c>
      <c r="E195" s="18" t="s">
        <v>143</v>
      </c>
      <c r="F195" s="18" t="s">
        <v>720</v>
      </c>
      <c r="G195" s="18" t="s">
        <v>330</v>
      </c>
      <c r="H195" s="18" t="s">
        <v>331</v>
      </c>
      <c r="I195" s="48">
        <v>2150</v>
      </c>
      <c r="J195" s="48"/>
      <c r="K195" s="48"/>
      <c r="L195" s="48"/>
      <c r="M195" s="48"/>
      <c r="N195" s="48">
        <v>2150</v>
      </c>
      <c r="O195" s="48"/>
      <c r="P195" s="48"/>
      <c r="Q195" s="48"/>
      <c r="R195" s="48"/>
      <c r="S195" s="48"/>
      <c r="T195" s="48"/>
      <c r="U195" s="48"/>
      <c r="V195" s="48"/>
      <c r="W195" s="48"/>
    </row>
    <row r="196" ht="32.9" customHeight="1" spans="1:23">
      <c r="A196" s="18" t="s">
        <v>539</v>
      </c>
      <c r="B196" s="152" t="s">
        <v>719</v>
      </c>
      <c r="C196" s="18" t="s">
        <v>718</v>
      </c>
      <c r="D196" s="18" t="s">
        <v>89</v>
      </c>
      <c r="E196" s="18" t="s">
        <v>143</v>
      </c>
      <c r="F196" s="18" t="s">
        <v>720</v>
      </c>
      <c r="G196" s="18" t="s">
        <v>301</v>
      </c>
      <c r="H196" s="18" t="s">
        <v>302</v>
      </c>
      <c r="I196" s="48">
        <v>6000</v>
      </c>
      <c r="J196" s="48"/>
      <c r="K196" s="48"/>
      <c r="L196" s="48"/>
      <c r="M196" s="48"/>
      <c r="N196" s="48">
        <v>6000</v>
      </c>
      <c r="O196" s="48"/>
      <c r="P196" s="48"/>
      <c r="Q196" s="48"/>
      <c r="R196" s="48"/>
      <c r="S196" s="48"/>
      <c r="T196" s="48"/>
      <c r="U196" s="48"/>
      <c r="V196" s="48"/>
      <c r="W196" s="48"/>
    </row>
    <row r="197" ht="32.9" customHeight="1" spans="1:23">
      <c r="A197" s="18"/>
      <c r="B197" s="18"/>
      <c r="C197" s="18" t="s">
        <v>721</v>
      </c>
      <c r="D197" s="18"/>
      <c r="E197" s="18"/>
      <c r="F197" s="18"/>
      <c r="G197" s="18"/>
      <c r="H197" s="18"/>
      <c r="I197" s="48">
        <v>50000</v>
      </c>
      <c r="J197" s="48"/>
      <c r="K197" s="48"/>
      <c r="L197" s="48"/>
      <c r="M197" s="48"/>
      <c r="N197" s="48">
        <v>50000</v>
      </c>
      <c r="O197" s="48"/>
      <c r="P197" s="48"/>
      <c r="Q197" s="48"/>
      <c r="R197" s="48"/>
      <c r="S197" s="48"/>
      <c r="T197" s="48"/>
      <c r="U197" s="48"/>
      <c r="V197" s="48"/>
      <c r="W197" s="48"/>
    </row>
    <row r="198" ht="32.9" customHeight="1" spans="1:23">
      <c r="A198" s="18" t="s">
        <v>539</v>
      </c>
      <c r="B198" s="152" t="s">
        <v>722</v>
      </c>
      <c r="C198" s="18" t="s">
        <v>721</v>
      </c>
      <c r="D198" s="18" t="s">
        <v>89</v>
      </c>
      <c r="E198" s="18" t="s">
        <v>127</v>
      </c>
      <c r="F198" s="18" t="s">
        <v>723</v>
      </c>
      <c r="G198" s="18" t="s">
        <v>328</v>
      </c>
      <c r="H198" s="18" t="s">
        <v>329</v>
      </c>
      <c r="I198" s="48">
        <v>50000</v>
      </c>
      <c r="J198" s="48"/>
      <c r="K198" s="48"/>
      <c r="L198" s="48"/>
      <c r="M198" s="48"/>
      <c r="N198" s="48">
        <v>50000</v>
      </c>
      <c r="O198" s="48"/>
      <c r="P198" s="48"/>
      <c r="Q198" s="48"/>
      <c r="R198" s="48"/>
      <c r="S198" s="48"/>
      <c r="T198" s="48"/>
      <c r="U198" s="48"/>
      <c r="V198" s="48"/>
      <c r="W198" s="48"/>
    </row>
    <row r="199" ht="32.9" customHeight="1" spans="1:23">
      <c r="A199" s="18"/>
      <c r="B199" s="18"/>
      <c r="C199" s="18" t="s">
        <v>724</v>
      </c>
      <c r="D199" s="18"/>
      <c r="E199" s="18"/>
      <c r="F199" s="18"/>
      <c r="G199" s="18"/>
      <c r="H199" s="18"/>
      <c r="I199" s="48">
        <v>1155010</v>
      </c>
      <c r="J199" s="48"/>
      <c r="K199" s="48"/>
      <c r="L199" s="48"/>
      <c r="M199" s="48"/>
      <c r="N199" s="48">
        <v>1155010</v>
      </c>
      <c r="O199" s="48"/>
      <c r="P199" s="48"/>
      <c r="Q199" s="48"/>
      <c r="R199" s="48"/>
      <c r="S199" s="48"/>
      <c r="T199" s="48"/>
      <c r="U199" s="48"/>
      <c r="V199" s="48"/>
      <c r="W199" s="48"/>
    </row>
    <row r="200" ht="32.9" customHeight="1" spans="1:23">
      <c r="A200" s="18" t="s">
        <v>539</v>
      </c>
      <c r="B200" s="152" t="s">
        <v>725</v>
      </c>
      <c r="C200" s="18" t="s">
        <v>724</v>
      </c>
      <c r="D200" s="18" t="s">
        <v>89</v>
      </c>
      <c r="E200" s="18" t="s">
        <v>122</v>
      </c>
      <c r="F200" s="18" t="s">
        <v>319</v>
      </c>
      <c r="G200" s="18" t="s">
        <v>277</v>
      </c>
      <c r="H200" s="18" t="s">
        <v>278</v>
      </c>
      <c r="I200" s="48">
        <v>1155010</v>
      </c>
      <c r="J200" s="48"/>
      <c r="K200" s="48"/>
      <c r="L200" s="48"/>
      <c r="M200" s="48"/>
      <c r="N200" s="48">
        <v>1155010</v>
      </c>
      <c r="O200" s="48"/>
      <c r="P200" s="48"/>
      <c r="Q200" s="48"/>
      <c r="R200" s="48"/>
      <c r="S200" s="48"/>
      <c r="T200" s="48"/>
      <c r="U200" s="48"/>
      <c r="V200" s="48"/>
      <c r="W200" s="48"/>
    </row>
    <row r="201" ht="32.9" customHeight="1" spans="1:23">
      <c r="A201" s="18"/>
      <c r="B201" s="18"/>
      <c r="C201" s="18" t="s">
        <v>726</v>
      </c>
      <c r="D201" s="18"/>
      <c r="E201" s="18"/>
      <c r="F201" s="18"/>
      <c r="G201" s="18"/>
      <c r="H201" s="18"/>
      <c r="I201" s="48">
        <v>270796.8</v>
      </c>
      <c r="J201" s="48"/>
      <c r="K201" s="48"/>
      <c r="L201" s="48"/>
      <c r="M201" s="48"/>
      <c r="N201" s="48">
        <v>270796.8</v>
      </c>
      <c r="O201" s="48"/>
      <c r="P201" s="48"/>
      <c r="Q201" s="48"/>
      <c r="R201" s="48"/>
      <c r="S201" s="48"/>
      <c r="T201" s="48"/>
      <c r="U201" s="48"/>
      <c r="V201" s="48"/>
      <c r="W201" s="48"/>
    </row>
    <row r="202" ht="32.9" customHeight="1" spans="1:23">
      <c r="A202" s="18" t="s">
        <v>539</v>
      </c>
      <c r="B202" s="152" t="s">
        <v>727</v>
      </c>
      <c r="C202" s="18" t="s">
        <v>726</v>
      </c>
      <c r="D202" s="18" t="s">
        <v>89</v>
      </c>
      <c r="E202" s="18" t="s">
        <v>122</v>
      </c>
      <c r="F202" s="18" t="s">
        <v>319</v>
      </c>
      <c r="G202" s="18" t="s">
        <v>279</v>
      </c>
      <c r="H202" s="18" t="s">
        <v>280</v>
      </c>
      <c r="I202" s="48">
        <v>15000</v>
      </c>
      <c r="J202" s="48"/>
      <c r="K202" s="48"/>
      <c r="L202" s="48"/>
      <c r="M202" s="48"/>
      <c r="N202" s="48">
        <v>15000</v>
      </c>
      <c r="O202" s="48"/>
      <c r="P202" s="48"/>
      <c r="Q202" s="48"/>
      <c r="R202" s="48"/>
      <c r="S202" s="48"/>
      <c r="T202" s="48"/>
      <c r="U202" s="48"/>
      <c r="V202" s="48"/>
      <c r="W202" s="48"/>
    </row>
    <row r="203" ht="32.9" customHeight="1" spans="1:23">
      <c r="A203" s="18" t="s">
        <v>539</v>
      </c>
      <c r="B203" s="152" t="s">
        <v>727</v>
      </c>
      <c r="C203" s="18" t="s">
        <v>726</v>
      </c>
      <c r="D203" s="18" t="s">
        <v>89</v>
      </c>
      <c r="E203" s="18" t="s">
        <v>122</v>
      </c>
      <c r="F203" s="18" t="s">
        <v>319</v>
      </c>
      <c r="G203" s="18" t="s">
        <v>328</v>
      </c>
      <c r="H203" s="18" t="s">
        <v>329</v>
      </c>
      <c r="I203" s="48">
        <v>53206.8</v>
      </c>
      <c r="J203" s="48"/>
      <c r="K203" s="48"/>
      <c r="L203" s="48"/>
      <c r="M203" s="48"/>
      <c r="N203" s="48">
        <v>53206.8</v>
      </c>
      <c r="O203" s="48"/>
      <c r="P203" s="48"/>
      <c r="Q203" s="48"/>
      <c r="R203" s="48"/>
      <c r="S203" s="48"/>
      <c r="T203" s="48"/>
      <c r="U203" s="48"/>
      <c r="V203" s="48"/>
      <c r="W203" s="48"/>
    </row>
    <row r="204" ht="32.9" customHeight="1" spans="1:23">
      <c r="A204" s="18" t="s">
        <v>539</v>
      </c>
      <c r="B204" s="152" t="s">
        <v>727</v>
      </c>
      <c r="C204" s="18" t="s">
        <v>726</v>
      </c>
      <c r="D204" s="18" t="s">
        <v>89</v>
      </c>
      <c r="E204" s="18" t="s">
        <v>122</v>
      </c>
      <c r="F204" s="18" t="s">
        <v>319</v>
      </c>
      <c r="G204" s="18" t="s">
        <v>330</v>
      </c>
      <c r="H204" s="18" t="s">
        <v>331</v>
      </c>
      <c r="I204" s="48">
        <v>172590</v>
      </c>
      <c r="J204" s="48"/>
      <c r="K204" s="48"/>
      <c r="L204" s="48"/>
      <c r="M204" s="48"/>
      <c r="N204" s="48">
        <v>172590</v>
      </c>
      <c r="O204" s="48"/>
      <c r="P204" s="48"/>
      <c r="Q204" s="48"/>
      <c r="R204" s="48"/>
      <c r="S204" s="48"/>
      <c r="T204" s="48"/>
      <c r="U204" s="48"/>
      <c r="V204" s="48"/>
      <c r="W204" s="48"/>
    </row>
    <row r="205" ht="32.9" customHeight="1" spans="1:23">
      <c r="A205" s="18" t="s">
        <v>539</v>
      </c>
      <c r="B205" s="152" t="s">
        <v>727</v>
      </c>
      <c r="C205" s="18" t="s">
        <v>726</v>
      </c>
      <c r="D205" s="18" t="s">
        <v>89</v>
      </c>
      <c r="E205" s="18" t="s">
        <v>122</v>
      </c>
      <c r="F205" s="18" t="s">
        <v>319</v>
      </c>
      <c r="G205" s="18" t="s">
        <v>283</v>
      </c>
      <c r="H205" s="18" t="s">
        <v>284</v>
      </c>
      <c r="I205" s="48">
        <v>30000</v>
      </c>
      <c r="J205" s="48"/>
      <c r="K205" s="48"/>
      <c r="L205" s="48"/>
      <c r="M205" s="48"/>
      <c r="N205" s="48">
        <v>30000</v>
      </c>
      <c r="O205" s="48"/>
      <c r="P205" s="48"/>
      <c r="Q205" s="48"/>
      <c r="R205" s="48"/>
      <c r="S205" s="48"/>
      <c r="T205" s="48"/>
      <c r="U205" s="48"/>
      <c r="V205" s="48"/>
      <c r="W205" s="48"/>
    </row>
    <row r="206" ht="32.9" customHeight="1" spans="1:23">
      <c r="A206" s="18"/>
      <c r="B206" s="18"/>
      <c r="C206" s="18" t="s">
        <v>728</v>
      </c>
      <c r="D206" s="18"/>
      <c r="E206" s="18"/>
      <c r="F206" s="18"/>
      <c r="G206" s="18"/>
      <c r="H206" s="18"/>
      <c r="I206" s="48">
        <v>740769.65</v>
      </c>
      <c r="J206" s="48"/>
      <c r="K206" s="48"/>
      <c r="L206" s="48"/>
      <c r="M206" s="48"/>
      <c r="N206" s="48">
        <v>740769.65</v>
      </c>
      <c r="O206" s="48"/>
      <c r="P206" s="48"/>
      <c r="Q206" s="48"/>
      <c r="R206" s="48"/>
      <c r="S206" s="48"/>
      <c r="T206" s="48"/>
      <c r="U206" s="48"/>
      <c r="V206" s="48"/>
      <c r="W206" s="48"/>
    </row>
    <row r="207" ht="32.9" customHeight="1" spans="1:23">
      <c r="A207" s="18" t="s">
        <v>539</v>
      </c>
      <c r="B207" s="152" t="s">
        <v>729</v>
      </c>
      <c r="C207" s="18" t="s">
        <v>728</v>
      </c>
      <c r="D207" s="18" t="s">
        <v>89</v>
      </c>
      <c r="E207" s="18" t="s">
        <v>122</v>
      </c>
      <c r="F207" s="18" t="s">
        <v>319</v>
      </c>
      <c r="G207" s="18" t="s">
        <v>328</v>
      </c>
      <c r="H207" s="18" t="s">
        <v>329</v>
      </c>
      <c r="I207" s="48">
        <v>528237.51</v>
      </c>
      <c r="J207" s="48"/>
      <c r="K207" s="48"/>
      <c r="L207" s="48"/>
      <c r="M207" s="48"/>
      <c r="N207" s="48">
        <v>528237.51</v>
      </c>
      <c r="O207" s="48"/>
      <c r="P207" s="48"/>
      <c r="Q207" s="48"/>
      <c r="R207" s="48"/>
      <c r="S207" s="48"/>
      <c r="T207" s="48"/>
      <c r="U207" s="48"/>
      <c r="V207" s="48"/>
      <c r="W207" s="48"/>
    </row>
    <row r="208" ht="32.9" customHeight="1" spans="1:23">
      <c r="A208" s="18" t="s">
        <v>539</v>
      </c>
      <c r="B208" s="152" t="s">
        <v>729</v>
      </c>
      <c r="C208" s="18" t="s">
        <v>728</v>
      </c>
      <c r="D208" s="18" t="s">
        <v>89</v>
      </c>
      <c r="E208" s="18" t="s">
        <v>122</v>
      </c>
      <c r="F208" s="18" t="s">
        <v>319</v>
      </c>
      <c r="G208" s="18" t="s">
        <v>291</v>
      </c>
      <c r="H208" s="18" t="s">
        <v>292</v>
      </c>
      <c r="I208" s="48">
        <v>18620</v>
      </c>
      <c r="J208" s="48"/>
      <c r="K208" s="48"/>
      <c r="L208" s="48"/>
      <c r="M208" s="48"/>
      <c r="N208" s="48">
        <v>18620</v>
      </c>
      <c r="O208" s="48"/>
      <c r="P208" s="48"/>
      <c r="Q208" s="48"/>
      <c r="R208" s="48"/>
      <c r="S208" s="48"/>
      <c r="T208" s="48"/>
      <c r="U208" s="48"/>
      <c r="V208" s="48"/>
      <c r="W208" s="48"/>
    </row>
    <row r="209" ht="32.9" customHeight="1" spans="1:23">
      <c r="A209" s="18" t="s">
        <v>539</v>
      </c>
      <c r="B209" s="152" t="s">
        <v>729</v>
      </c>
      <c r="C209" s="18" t="s">
        <v>728</v>
      </c>
      <c r="D209" s="18" t="s">
        <v>89</v>
      </c>
      <c r="E209" s="18" t="s">
        <v>122</v>
      </c>
      <c r="F209" s="18" t="s">
        <v>319</v>
      </c>
      <c r="G209" s="18" t="s">
        <v>379</v>
      </c>
      <c r="H209" s="18" t="s">
        <v>380</v>
      </c>
      <c r="I209" s="48">
        <v>193912.14</v>
      </c>
      <c r="J209" s="48"/>
      <c r="K209" s="48"/>
      <c r="L209" s="48"/>
      <c r="M209" s="48"/>
      <c r="N209" s="48">
        <v>193912.14</v>
      </c>
      <c r="O209" s="48"/>
      <c r="P209" s="48"/>
      <c r="Q209" s="48"/>
      <c r="R209" s="48"/>
      <c r="S209" s="48"/>
      <c r="T209" s="48"/>
      <c r="U209" s="48"/>
      <c r="V209" s="48"/>
      <c r="W209" s="48"/>
    </row>
    <row r="210" ht="32.9" customHeight="1" spans="1:23">
      <c r="A210" s="18"/>
      <c r="B210" s="18"/>
      <c r="C210" s="18" t="s">
        <v>730</v>
      </c>
      <c r="D210" s="18"/>
      <c r="E210" s="18"/>
      <c r="F210" s="18"/>
      <c r="G210" s="18"/>
      <c r="H210" s="18"/>
      <c r="I210" s="48">
        <v>2072670</v>
      </c>
      <c r="J210" s="48"/>
      <c r="K210" s="48"/>
      <c r="L210" s="48"/>
      <c r="M210" s="48"/>
      <c r="N210" s="48">
        <v>2072670</v>
      </c>
      <c r="O210" s="48"/>
      <c r="P210" s="48"/>
      <c r="Q210" s="48"/>
      <c r="R210" s="48"/>
      <c r="S210" s="48"/>
      <c r="T210" s="48"/>
      <c r="U210" s="48"/>
      <c r="V210" s="48"/>
      <c r="W210" s="48"/>
    </row>
    <row r="211" ht="32.9" customHeight="1" spans="1:23">
      <c r="A211" s="18" t="s">
        <v>542</v>
      </c>
      <c r="B211" s="152" t="s">
        <v>731</v>
      </c>
      <c r="C211" s="18" t="s">
        <v>730</v>
      </c>
      <c r="D211" s="18" t="s">
        <v>89</v>
      </c>
      <c r="E211" s="18" t="s">
        <v>122</v>
      </c>
      <c r="F211" s="18" t="s">
        <v>319</v>
      </c>
      <c r="G211" s="18" t="s">
        <v>732</v>
      </c>
      <c r="H211" s="18" t="s">
        <v>733</v>
      </c>
      <c r="I211" s="48">
        <v>2072670</v>
      </c>
      <c r="J211" s="48"/>
      <c r="K211" s="48"/>
      <c r="L211" s="48"/>
      <c r="M211" s="48"/>
      <c r="N211" s="48">
        <v>2072670</v>
      </c>
      <c r="O211" s="48"/>
      <c r="P211" s="48"/>
      <c r="Q211" s="48"/>
      <c r="R211" s="48"/>
      <c r="S211" s="48"/>
      <c r="T211" s="48"/>
      <c r="U211" s="48"/>
      <c r="V211" s="48"/>
      <c r="W211" s="48"/>
    </row>
    <row r="212" ht="32.9" customHeight="1" spans="1:23">
      <c r="A212" s="18"/>
      <c r="B212" s="18"/>
      <c r="C212" s="18" t="s">
        <v>734</v>
      </c>
      <c r="D212" s="18"/>
      <c r="E212" s="18"/>
      <c r="F212" s="18"/>
      <c r="G212" s="18"/>
      <c r="H212" s="18"/>
      <c r="I212" s="48">
        <v>84293</v>
      </c>
      <c r="J212" s="48"/>
      <c r="K212" s="48"/>
      <c r="L212" s="48"/>
      <c r="M212" s="48"/>
      <c r="N212" s="48">
        <v>84293</v>
      </c>
      <c r="O212" s="48"/>
      <c r="P212" s="48"/>
      <c r="Q212" s="48"/>
      <c r="R212" s="48"/>
      <c r="S212" s="48"/>
      <c r="T212" s="48"/>
      <c r="U212" s="48"/>
      <c r="V212" s="48"/>
      <c r="W212" s="48"/>
    </row>
    <row r="213" ht="32.9" customHeight="1" spans="1:23">
      <c r="A213" s="18" t="s">
        <v>617</v>
      </c>
      <c r="B213" s="152" t="s">
        <v>735</v>
      </c>
      <c r="C213" s="18" t="s">
        <v>734</v>
      </c>
      <c r="D213" s="18" t="s">
        <v>89</v>
      </c>
      <c r="E213" s="18" t="s">
        <v>122</v>
      </c>
      <c r="F213" s="18" t="s">
        <v>319</v>
      </c>
      <c r="G213" s="18" t="s">
        <v>275</v>
      </c>
      <c r="H213" s="18" t="s">
        <v>276</v>
      </c>
      <c r="I213" s="48">
        <v>31248</v>
      </c>
      <c r="J213" s="48"/>
      <c r="K213" s="48"/>
      <c r="L213" s="48"/>
      <c r="M213" s="48"/>
      <c r="N213" s="48">
        <v>31248</v>
      </c>
      <c r="O213" s="48"/>
      <c r="P213" s="48"/>
      <c r="Q213" s="48"/>
      <c r="R213" s="48"/>
      <c r="S213" s="48"/>
      <c r="T213" s="48"/>
      <c r="U213" s="48"/>
      <c r="V213" s="48"/>
      <c r="W213" s="48"/>
    </row>
    <row r="214" ht="32.9" customHeight="1" spans="1:23">
      <c r="A214" s="18" t="s">
        <v>617</v>
      </c>
      <c r="B214" s="152" t="s">
        <v>735</v>
      </c>
      <c r="C214" s="18" t="s">
        <v>734</v>
      </c>
      <c r="D214" s="18" t="s">
        <v>89</v>
      </c>
      <c r="E214" s="18" t="s">
        <v>122</v>
      </c>
      <c r="F214" s="18" t="s">
        <v>319</v>
      </c>
      <c r="G214" s="18" t="s">
        <v>328</v>
      </c>
      <c r="H214" s="18" t="s">
        <v>329</v>
      </c>
      <c r="I214" s="48">
        <v>53045</v>
      </c>
      <c r="J214" s="48"/>
      <c r="K214" s="48"/>
      <c r="L214" s="48"/>
      <c r="M214" s="48"/>
      <c r="N214" s="48">
        <v>53045</v>
      </c>
      <c r="O214" s="48"/>
      <c r="P214" s="48"/>
      <c r="Q214" s="48"/>
      <c r="R214" s="48"/>
      <c r="S214" s="48"/>
      <c r="T214" s="48"/>
      <c r="U214" s="48"/>
      <c r="V214" s="48"/>
      <c r="W214" s="48"/>
    </row>
    <row r="215" ht="32.9" customHeight="1" spans="1:23">
      <c r="A215" s="18"/>
      <c r="B215" s="18"/>
      <c r="C215" s="18" t="s">
        <v>736</v>
      </c>
      <c r="D215" s="18"/>
      <c r="E215" s="18"/>
      <c r="F215" s="18"/>
      <c r="G215" s="18"/>
      <c r="H215" s="18"/>
      <c r="I215" s="48">
        <v>18925422.31</v>
      </c>
      <c r="J215" s="48"/>
      <c r="K215" s="48"/>
      <c r="L215" s="48"/>
      <c r="M215" s="48"/>
      <c r="N215" s="48">
        <v>18925422.31</v>
      </c>
      <c r="O215" s="48"/>
      <c r="P215" s="48"/>
      <c r="Q215" s="48"/>
      <c r="R215" s="48"/>
      <c r="S215" s="48"/>
      <c r="T215" s="48"/>
      <c r="U215" s="48"/>
      <c r="V215" s="48"/>
      <c r="W215" s="48"/>
    </row>
    <row r="216" ht="32.9" customHeight="1" spans="1:23">
      <c r="A216" s="18" t="s">
        <v>539</v>
      </c>
      <c r="B216" s="152" t="s">
        <v>737</v>
      </c>
      <c r="C216" s="18" t="s">
        <v>736</v>
      </c>
      <c r="D216" s="18" t="s">
        <v>89</v>
      </c>
      <c r="E216" s="18" t="s">
        <v>122</v>
      </c>
      <c r="F216" s="18" t="s">
        <v>319</v>
      </c>
      <c r="G216" s="18" t="s">
        <v>273</v>
      </c>
      <c r="H216" s="18" t="s">
        <v>274</v>
      </c>
      <c r="I216" s="48">
        <v>16240338.25</v>
      </c>
      <c r="J216" s="48"/>
      <c r="K216" s="48"/>
      <c r="L216" s="48"/>
      <c r="M216" s="48"/>
      <c r="N216" s="48">
        <v>16240338.25</v>
      </c>
      <c r="O216" s="48"/>
      <c r="P216" s="48"/>
      <c r="Q216" s="48"/>
      <c r="R216" s="48"/>
      <c r="S216" s="48"/>
      <c r="T216" s="48"/>
      <c r="U216" s="48"/>
      <c r="V216" s="48"/>
      <c r="W216" s="48"/>
    </row>
    <row r="217" ht="32.9" customHeight="1" spans="1:23">
      <c r="A217" s="18" t="s">
        <v>539</v>
      </c>
      <c r="B217" s="152" t="s">
        <v>737</v>
      </c>
      <c r="C217" s="18" t="s">
        <v>736</v>
      </c>
      <c r="D217" s="18" t="s">
        <v>89</v>
      </c>
      <c r="E217" s="18" t="s">
        <v>122</v>
      </c>
      <c r="F217" s="18" t="s">
        <v>319</v>
      </c>
      <c r="G217" s="18" t="s">
        <v>277</v>
      </c>
      <c r="H217" s="18" t="s">
        <v>278</v>
      </c>
      <c r="I217" s="48">
        <v>1050000</v>
      </c>
      <c r="J217" s="48"/>
      <c r="K217" s="48"/>
      <c r="L217" s="48"/>
      <c r="M217" s="48"/>
      <c r="N217" s="48">
        <v>1050000</v>
      </c>
      <c r="O217" s="48"/>
      <c r="P217" s="48"/>
      <c r="Q217" s="48"/>
      <c r="R217" s="48"/>
      <c r="S217" s="48"/>
      <c r="T217" s="48"/>
      <c r="U217" s="48"/>
      <c r="V217" s="48"/>
      <c r="W217" s="48"/>
    </row>
    <row r="218" ht="32.9" customHeight="1" spans="1:23">
      <c r="A218" s="18" t="s">
        <v>539</v>
      </c>
      <c r="B218" s="152" t="s">
        <v>737</v>
      </c>
      <c r="C218" s="18" t="s">
        <v>736</v>
      </c>
      <c r="D218" s="18" t="s">
        <v>89</v>
      </c>
      <c r="E218" s="18" t="s">
        <v>122</v>
      </c>
      <c r="F218" s="18" t="s">
        <v>319</v>
      </c>
      <c r="G218" s="18" t="s">
        <v>328</v>
      </c>
      <c r="H218" s="18" t="s">
        <v>329</v>
      </c>
      <c r="I218" s="48">
        <v>1635084.06</v>
      </c>
      <c r="J218" s="48"/>
      <c r="K218" s="48"/>
      <c r="L218" s="48"/>
      <c r="M218" s="48"/>
      <c r="N218" s="48">
        <v>1635084.06</v>
      </c>
      <c r="O218" s="48"/>
      <c r="P218" s="48"/>
      <c r="Q218" s="48"/>
      <c r="R218" s="48"/>
      <c r="S218" s="48"/>
      <c r="T218" s="48"/>
      <c r="U218" s="48"/>
      <c r="V218" s="48"/>
      <c r="W218" s="48"/>
    </row>
    <row r="219" ht="32.9" customHeight="1" spans="1:23">
      <c r="A219" s="18"/>
      <c r="B219" s="18"/>
      <c r="C219" s="18" t="s">
        <v>738</v>
      </c>
      <c r="D219" s="18"/>
      <c r="E219" s="18"/>
      <c r="F219" s="18"/>
      <c r="G219" s="18"/>
      <c r="H219" s="18"/>
      <c r="I219" s="48">
        <v>58894</v>
      </c>
      <c r="J219" s="48"/>
      <c r="K219" s="48"/>
      <c r="L219" s="48"/>
      <c r="M219" s="48"/>
      <c r="N219" s="48">
        <v>58894</v>
      </c>
      <c r="O219" s="48"/>
      <c r="P219" s="48"/>
      <c r="Q219" s="48"/>
      <c r="R219" s="48"/>
      <c r="S219" s="48"/>
      <c r="T219" s="48"/>
      <c r="U219" s="48"/>
      <c r="V219" s="48"/>
      <c r="W219" s="48"/>
    </row>
    <row r="220" ht="32.9" customHeight="1" spans="1:23">
      <c r="A220" s="18" t="s">
        <v>617</v>
      </c>
      <c r="B220" s="152" t="s">
        <v>739</v>
      </c>
      <c r="C220" s="18" t="s">
        <v>738</v>
      </c>
      <c r="D220" s="18" t="s">
        <v>89</v>
      </c>
      <c r="E220" s="18" t="s">
        <v>122</v>
      </c>
      <c r="F220" s="18" t="s">
        <v>319</v>
      </c>
      <c r="G220" s="18" t="s">
        <v>324</v>
      </c>
      <c r="H220" s="18" t="s">
        <v>325</v>
      </c>
      <c r="I220" s="48">
        <v>4000</v>
      </c>
      <c r="J220" s="48"/>
      <c r="K220" s="48"/>
      <c r="L220" s="48"/>
      <c r="M220" s="48"/>
      <c r="N220" s="48">
        <v>4000</v>
      </c>
      <c r="O220" s="48"/>
      <c r="P220" s="48"/>
      <c r="Q220" s="48"/>
      <c r="R220" s="48"/>
      <c r="S220" s="48"/>
      <c r="T220" s="48"/>
      <c r="U220" s="48"/>
      <c r="V220" s="48"/>
      <c r="W220" s="48"/>
    </row>
    <row r="221" ht="32.9" customHeight="1" spans="1:23">
      <c r="A221" s="18" t="s">
        <v>617</v>
      </c>
      <c r="B221" s="152" t="s">
        <v>739</v>
      </c>
      <c r="C221" s="18" t="s">
        <v>738</v>
      </c>
      <c r="D221" s="18" t="s">
        <v>89</v>
      </c>
      <c r="E221" s="18" t="s">
        <v>122</v>
      </c>
      <c r="F221" s="18" t="s">
        <v>319</v>
      </c>
      <c r="G221" s="18" t="s">
        <v>275</v>
      </c>
      <c r="H221" s="18" t="s">
        <v>276</v>
      </c>
      <c r="I221" s="48">
        <v>19894</v>
      </c>
      <c r="J221" s="48"/>
      <c r="K221" s="48"/>
      <c r="L221" s="48"/>
      <c r="M221" s="48"/>
      <c r="N221" s="48">
        <v>19894</v>
      </c>
      <c r="O221" s="48"/>
      <c r="P221" s="48"/>
      <c r="Q221" s="48"/>
      <c r="R221" s="48"/>
      <c r="S221" s="48"/>
      <c r="T221" s="48"/>
      <c r="U221" s="48"/>
      <c r="V221" s="48"/>
      <c r="W221" s="48"/>
    </row>
    <row r="222" ht="32.9" customHeight="1" spans="1:23">
      <c r="A222" s="18" t="s">
        <v>617</v>
      </c>
      <c r="B222" s="152" t="s">
        <v>739</v>
      </c>
      <c r="C222" s="18" t="s">
        <v>738</v>
      </c>
      <c r="D222" s="18" t="s">
        <v>89</v>
      </c>
      <c r="E222" s="18" t="s">
        <v>122</v>
      </c>
      <c r="F222" s="18" t="s">
        <v>319</v>
      </c>
      <c r="G222" s="18" t="s">
        <v>328</v>
      </c>
      <c r="H222" s="18" t="s">
        <v>329</v>
      </c>
      <c r="I222" s="48">
        <v>35000</v>
      </c>
      <c r="J222" s="48"/>
      <c r="K222" s="48"/>
      <c r="L222" s="48"/>
      <c r="M222" s="48"/>
      <c r="N222" s="48">
        <v>35000</v>
      </c>
      <c r="O222" s="48"/>
      <c r="P222" s="48"/>
      <c r="Q222" s="48"/>
      <c r="R222" s="48"/>
      <c r="S222" s="48"/>
      <c r="T222" s="48"/>
      <c r="U222" s="48"/>
      <c r="V222" s="48"/>
      <c r="W222" s="48"/>
    </row>
    <row r="223" ht="32.9" customHeight="1" spans="1:23">
      <c r="A223" s="18"/>
      <c r="B223" s="18"/>
      <c r="C223" s="18" t="s">
        <v>740</v>
      </c>
      <c r="D223" s="18"/>
      <c r="E223" s="18"/>
      <c r="F223" s="18"/>
      <c r="G223" s="18"/>
      <c r="H223" s="18"/>
      <c r="I223" s="48">
        <v>1797227.2</v>
      </c>
      <c r="J223" s="48"/>
      <c r="K223" s="48"/>
      <c r="L223" s="48"/>
      <c r="M223" s="48"/>
      <c r="N223" s="48">
        <v>1797227.2</v>
      </c>
      <c r="O223" s="48"/>
      <c r="P223" s="48"/>
      <c r="Q223" s="48"/>
      <c r="R223" s="48"/>
      <c r="S223" s="48"/>
      <c r="T223" s="48"/>
      <c r="U223" s="48"/>
      <c r="V223" s="48"/>
      <c r="W223" s="48"/>
    </row>
    <row r="224" ht="32.9" customHeight="1" spans="1:23">
      <c r="A224" s="18" t="s">
        <v>539</v>
      </c>
      <c r="B224" s="152" t="s">
        <v>741</v>
      </c>
      <c r="C224" s="18" t="s">
        <v>740</v>
      </c>
      <c r="D224" s="18" t="s">
        <v>89</v>
      </c>
      <c r="E224" s="18" t="s">
        <v>122</v>
      </c>
      <c r="F224" s="18" t="s">
        <v>319</v>
      </c>
      <c r="G224" s="18" t="s">
        <v>330</v>
      </c>
      <c r="H224" s="18" t="s">
        <v>331</v>
      </c>
      <c r="I224" s="48">
        <v>1797227.2</v>
      </c>
      <c r="J224" s="48"/>
      <c r="K224" s="48"/>
      <c r="L224" s="48"/>
      <c r="M224" s="48"/>
      <c r="N224" s="48">
        <v>1797227.2</v>
      </c>
      <c r="O224" s="48"/>
      <c r="P224" s="48"/>
      <c r="Q224" s="48"/>
      <c r="R224" s="48"/>
      <c r="S224" s="48"/>
      <c r="T224" s="48"/>
      <c r="U224" s="48"/>
      <c r="V224" s="48"/>
      <c r="W224" s="48"/>
    </row>
    <row r="225" ht="32.9" customHeight="1" spans="1:23">
      <c r="A225" s="18"/>
      <c r="B225" s="18"/>
      <c r="C225" s="18" t="s">
        <v>742</v>
      </c>
      <c r="D225" s="18"/>
      <c r="E225" s="18"/>
      <c r="F225" s="18"/>
      <c r="G225" s="18"/>
      <c r="H225" s="18"/>
      <c r="I225" s="48">
        <v>677550</v>
      </c>
      <c r="J225" s="48"/>
      <c r="K225" s="48"/>
      <c r="L225" s="48"/>
      <c r="M225" s="48"/>
      <c r="N225" s="48">
        <v>677550</v>
      </c>
      <c r="O225" s="48"/>
      <c r="P225" s="48"/>
      <c r="Q225" s="48"/>
      <c r="R225" s="48"/>
      <c r="S225" s="48"/>
      <c r="T225" s="48"/>
      <c r="U225" s="48"/>
      <c r="V225" s="48"/>
      <c r="W225" s="48"/>
    </row>
    <row r="226" ht="32.9" customHeight="1" spans="1:23">
      <c r="A226" s="18" t="s">
        <v>539</v>
      </c>
      <c r="B226" s="152" t="s">
        <v>743</v>
      </c>
      <c r="C226" s="18" t="s">
        <v>742</v>
      </c>
      <c r="D226" s="18" t="s">
        <v>89</v>
      </c>
      <c r="E226" s="18" t="s">
        <v>122</v>
      </c>
      <c r="F226" s="18" t="s">
        <v>319</v>
      </c>
      <c r="G226" s="18" t="s">
        <v>744</v>
      </c>
      <c r="H226" s="18" t="s">
        <v>745</v>
      </c>
      <c r="I226" s="48">
        <v>677550</v>
      </c>
      <c r="J226" s="48"/>
      <c r="K226" s="48"/>
      <c r="L226" s="48"/>
      <c r="M226" s="48"/>
      <c r="N226" s="48">
        <v>677550</v>
      </c>
      <c r="O226" s="48"/>
      <c r="P226" s="48"/>
      <c r="Q226" s="48"/>
      <c r="R226" s="48"/>
      <c r="S226" s="48"/>
      <c r="T226" s="48"/>
      <c r="U226" s="48"/>
      <c r="V226" s="48"/>
      <c r="W226" s="48"/>
    </row>
    <row r="227" ht="32.9" customHeight="1" spans="1:23">
      <c r="A227" s="18"/>
      <c r="B227" s="18"/>
      <c r="C227" s="18" t="s">
        <v>746</v>
      </c>
      <c r="D227" s="18"/>
      <c r="E227" s="18"/>
      <c r="F227" s="18"/>
      <c r="G227" s="18"/>
      <c r="H227" s="18"/>
      <c r="I227" s="48">
        <v>220000</v>
      </c>
      <c r="J227" s="48"/>
      <c r="K227" s="48"/>
      <c r="L227" s="48"/>
      <c r="M227" s="48"/>
      <c r="N227" s="48">
        <v>220000</v>
      </c>
      <c r="O227" s="48"/>
      <c r="P227" s="48"/>
      <c r="Q227" s="48"/>
      <c r="R227" s="48"/>
      <c r="S227" s="48"/>
      <c r="T227" s="48"/>
      <c r="U227" s="48"/>
      <c r="V227" s="48"/>
      <c r="W227" s="48"/>
    </row>
    <row r="228" ht="32.9" customHeight="1" spans="1:23">
      <c r="A228" s="18" t="s">
        <v>617</v>
      </c>
      <c r="B228" s="152" t="s">
        <v>747</v>
      </c>
      <c r="C228" s="18" t="s">
        <v>746</v>
      </c>
      <c r="D228" s="18" t="s">
        <v>89</v>
      </c>
      <c r="E228" s="18" t="s">
        <v>122</v>
      </c>
      <c r="F228" s="18" t="s">
        <v>319</v>
      </c>
      <c r="G228" s="18" t="s">
        <v>273</v>
      </c>
      <c r="H228" s="18" t="s">
        <v>274</v>
      </c>
      <c r="I228" s="48">
        <v>90000</v>
      </c>
      <c r="J228" s="48"/>
      <c r="K228" s="48"/>
      <c r="L228" s="48"/>
      <c r="M228" s="48"/>
      <c r="N228" s="48">
        <v>90000</v>
      </c>
      <c r="O228" s="48"/>
      <c r="P228" s="48"/>
      <c r="Q228" s="48"/>
      <c r="R228" s="48"/>
      <c r="S228" s="48"/>
      <c r="T228" s="48"/>
      <c r="U228" s="48"/>
      <c r="V228" s="48"/>
      <c r="W228" s="48"/>
    </row>
    <row r="229" ht="32.9" customHeight="1" spans="1:23">
      <c r="A229" s="18" t="s">
        <v>617</v>
      </c>
      <c r="B229" s="152" t="s">
        <v>747</v>
      </c>
      <c r="C229" s="18" t="s">
        <v>746</v>
      </c>
      <c r="D229" s="18" t="s">
        <v>89</v>
      </c>
      <c r="E229" s="18" t="s">
        <v>122</v>
      </c>
      <c r="F229" s="18" t="s">
        <v>319</v>
      </c>
      <c r="G229" s="18" t="s">
        <v>275</v>
      </c>
      <c r="H229" s="18" t="s">
        <v>276</v>
      </c>
      <c r="I229" s="48">
        <v>3000</v>
      </c>
      <c r="J229" s="48"/>
      <c r="K229" s="48"/>
      <c r="L229" s="48"/>
      <c r="M229" s="48"/>
      <c r="N229" s="48">
        <v>3000</v>
      </c>
      <c r="O229" s="48"/>
      <c r="P229" s="48"/>
      <c r="Q229" s="48"/>
      <c r="R229" s="48"/>
      <c r="S229" s="48"/>
      <c r="T229" s="48"/>
      <c r="U229" s="48"/>
      <c r="V229" s="48"/>
      <c r="W229" s="48"/>
    </row>
    <row r="230" ht="32.9" customHeight="1" spans="1:23">
      <c r="A230" s="18" t="s">
        <v>617</v>
      </c>
      <c r="B230" s="152" t="s">
        <v>747</v>
      </c>
      <c r="C230" s="18" t="s">
        <v>746</v>
      </c>
      <c r="D230" s="18" t="s">
        <v>89</v>
      </c>
      <c r="E230" s="18" t="s">
        <v>122</v>
      </c>
      <c r="F230" s="18" t="s">
        <v>319</v>
      </c>
      <c r="G230" s="18" t="s">
        <v>281</v>
      </c>
      <c r="H230" s="18" t="s">
        <v>282</v>
      </c>
      <c r="I230" s="48">
        <v>67000</v>
      </c>
      <c r="J230" s="48"/>
      <c r="K230" s="48"/>
      <c r="L230" s="48"/>
      <c r="M230" s="48"/>
      <c r="N230" s="48">
        <v>67000</v>
      </c>
      <c r="O230" s="48"/>
      <c r="P230" s="48"/>
      <c r="Q230" s="48"/>
      <c r="R230" s="48"/>
      <c r="S230" s="48"/>
      <c r="T230" s="48"/>
      <c r="U230" s="48"/>
      <c r="V230" s="48"/>
      <c r="W230" s="48"/>
    </row>
    <row r="231" ht="32.9" customHeight="1" spans="1:23">
      <c r="A231" s="18" t="s">
        <v>617</v>
      </c>
      <c r="B231" s="152" t="s">
        <v>747</v>
      </c>
      <c r="C231" s="18" t="s">
        <v>746</v>
      </c>
      <c r="D231" s="18" t="s">
        <v>89</v>
      </c>
      <c r="E231" s="18" t="s">
        <v>122</v>
      </c>
      <c r="F231" s="18" t="s">
        <v>319</v>
      </c>
      <c r="G231" s="18" t="s">
        <v>328</v>
      </c>
      <c r="H231" s="18" t="s">
        <v>329</v>
      </c>
      <c r="I231" s="48">
        <v>15000</v>
      </c>
      <c r="J231" s="48"/>
      <c r="K231" s="48"/>
      <c r="L231" s="48"/>
      <c r="M231" s="48"/>
      <c r="N231" s="48">
        <v>15000</v>
      </c>
      <c r="O231" s="48"/>
      <c r="P231" s="48"/>
      <c r="Q231" s="48"/>
      <c r="R231" s="48"/>
      <c r="S231" s="48"/>
      <c r="T231" s="48"/>
      <c r="U231" s="48"/>
      <c r="V231" s="48"/>
      <c r="W231" s="48"/>
    </row>
    <row r="232" ht="32.9" customHeight="1" spans="1:23">
      <c r="A232" s="18" t="s">
        <v>617</v>
      </c>
      <c r="B232" s="152" t="s">
        <v>747</v>
      </c>
      <c r="C232" s="18" t="s">
        <v>746</v>
      </c>
      <c r="D232" s="18" t="s">
        <v>89</v>
      </c>
      <c r="E232" s="18" t="s">
        <v>122</v>
      </c>
      <c r="F232" s="18" t="s">
        <v>319</v>
      </c>
      <c r="G232" s="18" t="s">
        <v>330</v>
      </c>
      <c r="H232" s="18" t="s">
        <v>331</v>
      </c>
      <c r="I232" s="48">
        <v>10000</v>
      </c>
      <c r="J232" s="48"/>
      <c r="K232" s="48"/>
      <c r="L232" s="48"/>
      <c r="M232" s="48"/>
      <c r="N232" s="48">
        <v>10000</v>
      </c>
      <c r="O232" s="48"/>
      <c r="P232" s="48"/>
      <c r="Q232" s="48"/>
      <c r="R232" s="48"/>
      <c r="S232" s="48"/>
      <c r="T232" s="48"/>
      <c r="U232" s="48"/>
      <c r="V232" s="48"/>
      <c r="W232" s="48"/>
    </row>
    <row r="233" ht="32.9" customHeight="1" spans="1:23">
      <c r="A233" s="18" t="s">
        <v>617</v>
      </c>
      <c r="B233" s="152" t="s">
        <v>747</v>
      </c>
      <c r="C233" s="18" t="s">
        <v>746</v>
      </c>
      <c r="D233" s="18" t="s">
        <v>89</v>
      </c>
      <c r="E233" s="18" t="s">
        <v>122</v>
      </c>
      <c r="F233" s="18" t="s">
        <v>319</v>
      </c>
      <c r="G233" s="18" t="s">
        <v>301</v>
      </c>
      <c r="H233" s="18" t="s">
        <v>302</v>
      </c>
      <c r="I233" s="48">
        <v>35000</v>
      </c>
      <c r="J233" s="48"/>
      <c r="K233" s="48"/>
      <c r="L233" s="48"/>
      <c r="M233" s="48"/>
      <c r="N233" s="48">
        <v>35000</v>
      </c>
      <c r="O233" s="48"/>
      <c r="P233" s="48"/>
      <c r="Q233" s="48"/>
      <c r="R233" s="48"/>
      <c r="S233" s="48"/>
      <c r="T233" s="48"/>
      <c r="U233" s="48"/>
      <c r="V233" s="48"/>
      <c r="W233" s="48"/>
    </row>
    <row r="234" ht="32.9" customHeight="1" spans="1:23">
      <c r="A234" s="18"/>
      <c r="B234" s="18"/>
      <c r="C234" s="18" t="s">
        <v>748</v>
      </c>
      <c r="D234" s="18"/>
      <c r="E234" s="18"/>
      <c r="F234" s="18"/>
      <c r="G234" s="18"/>
      <c r="H234" s="18"/>
      <c r="I234" s="48">
        <v>212000</v>
      </c>
      <c r="J234" s="48"/>
      <c r="K234" s="48"/>
      <c r="L234" s="48"/>
      <c r="M234" s="48"/>
      <c r="N234" s="48">
        <v>212000</v>
      </c>
      <c r="O234" s="48"/>
      <c r="P234" s="48"/>
      <c r="Q234" s="48"/>
      <c r="R234" s="48"/>
      <c r="S234" s="48"/>
      <c r="T234" s="48"/>
      <c r="U234" s="48"/>
      <c r="V234" s="48"/>
      <c r="W234" s="48"/>
    </row>
    <row r="235" ht="32.9" customHeight="1" spans="1:23">
      <c r="A235" s="18" t="s">
        <v>617</v>
      </c>
      <c r="B235" s="152" t="s">
        <v>749</v>
      </c>
      <c r="C235" s="18" t="s">
        <v>748</v>
      </c>
      <c r="D235" s="18" t="s">
        <v>89</v>
      </c>
      <c r="E235" s="18" t="s">
        <v>122</v>
      </c>
      <c r="F235" s="18" t="s">
        <v>319</v>
      </c>
      <c r="G235" s="18" t="s">
        <v>732</v>
      </c>
      <c r="H235" s="18" t="s">
        <v>733</v>
      </c>
      <c r="I235" s="48">
        <v>212000</v>
      </c>
      <c r="J235" s="48"/>
      <c r="K235" s="48"/>
      <c r="L235" s="48"/>
      <c r="M235" s="48"/>
      <c r="N235" s="48">
        <v>212000</v>
      </c>
      <c r="O235" s="48"/>
      <c r="P235" s="48"/>
      <c r="Q235" s="48"/>
      <c r="R235" s="48"/>
      <c r="S235" s="48"/>
      <c r="T235" s="48"/>
      <c r="U235" s="48"/>
      <c r="V235" s="48"/>
      <c r="W235" s="48"/>
    </row>
    <row r="236" ht="32.9" customHeight="1" spans="1:23">
      <c r="A236" s="18"/>
      <c r="B236" s="18"/>
      <c r="C236" s="18" t="s">
        <v>750</v>
      </c>
      <c r="D236" s="18"/>
      <c r="E236" s="18"/>
      <c r="F236" s="18"/>
      <c r="G236" s="18"/>
      <c r="H236" s="18"/>
      <c r="I236" s="48">
        <v>300000</v>
      </c>
      <c r="J236" s="48"/>
      <c r="K236" s="48"/>
      <c r="L236" s="48"/>
      <c r="M236" s="48"/>
      <c r="N236" s="48">
        <v>300000</v>
      </c>
      <c r="O236" s="48"/>
      <c r="P236" s="48"/>
      <c r="Q236" s="48"/>
      <c r="R236" s="48"/>
      <c r="S236" s="48"/>
      <c r="T236" s="48"/>
      <c r="U236" s="48"/>
      <c r="V236" s="48"/>
      <c r="W236" s="48"/>
    </row>
    <row r="237" ht="32.9" customHeight="1" spans="1:23">
      <c r="A237" s="18" t="s">
        <v>617</v>
      </c>
      <c r="B237" s="152" t="s">
        <v>751</v>
      </c>
      <c r="C237" s="18" t="s">
        <v>750</v>
      </c>
      <c r="D237" s="18" t="s">
        <v>89</v>
      </c>
      <c r="E237" s="18" t="s">
        <v>122</v>
      </c>
      <c r="F237" s="18" t="s">
        <v>319</v>
      </c>
      <c r="G237" s="18" t="s">
        <v>328</v>
      </c>
      <c r="H237" s="18" t="s">
        <v>329</v>
      </c>
      <c r="I237" s="48">
        <v>145000</v>
      </c>
      <c r="J237" s="48"/>
      <c r="K237" s="48"/>
      <c r="L237" s="48"/>
      <c r="M237" s="48"/>
      <c r="N237" s="48">
        <v>145000</v>
      </c>
      <c r="O237" s="48"/>
      <c r="P237" s="48"/>
      <c r="Q237" s="48"/>
      <c r="R237" s="48"/>
      <c r="S237" s="48"/>
      <c r="T237" s="48"/>
      <c r="U237" s="48"/>
      <c r="V237" s="48"/>
      <c r="W237" s="48"/>
    </row>
    <row r="238" ht="32.9" customHeight="1" spans="1:23">
      <c r="A238" s="18" t="s">
        <v>617</v>
      </c>
      <c r="B238" s="152" t="s">
        <v>751</v>
      </c>
      <c r="C238" s="18" t="s">
        <v>750</v>
      </c>
      <c r="D238" s="18" t="s">
        <v>89</v>
      </c>
      <c r="E238" s="18" t="s">
        <v>122</v>
      </c>
      <c r="F238" s="18" t="s">
        <v>319</v>
      </c>
      <c r="G238" s="18" t="s">
        <v>301</v>
      </c>
      <c r="H238" s="18" t="s">
        <v>302</v>
      </c>
      <c r="I238" s="48">
        <v>155000</v>
      </c>
      <c r="J238" s="48"/>
      <c r="K238" s="48"/>
      <c r="L238" s="48"/>
      <c r="M238" s="48"/>
      <c r="N238" s="48">
        <v>155000</v>
      </c>
      <c r="O238" s="48"/>
      <c r="P238" s="48"/>
      <c r="Q238" s="48"/>
      <c r="R238" s="48"/>
      <c r="S238" s="48"/>
      <c r="T238" s="48"/>
      <c r="U238" s="48"/>
      <c r="V238" s="48"/>
      <c r="W238" s="48"/>
    </row>
    <row r="239" ht="32.9" customHeight="1" spans="1:23">
      <c r="A239" s="18"/>
      <c r="B239" s="18"/>
      <c r="C239" s="18" t="s">
        <v>752</v>
      </c>
      <c r="D239" s="18"/>
      <c r="E239" s="18"/>
      <c r="F239" s="18"/>
      <c r="G239" s="18"/>
      <c r="H239" s="18"/>
      <c r="I239" s="48">
        <v>10100000</v>
      </c>
      <c r="J239" s="48"/>
      <c r="K239" s="48"/>
      <c r="L239" s="48"/>
      <c r="M239" s="48"/>
      <c r="N239" s="48">
        <v>10100000</v>
      </c>
      <c r="O239" s="48"/>
      <c r="P239" s="48"/>
      <c r="Q239" s="48"/>
      <c r="R239" s="48"/>
      <c r="S239" s="48"/>
      <c r="T239" s="48"/>
      <c r="U239" s="48"/>
      <c r="V239" s="48"/>
      <c r="W239" s="48"/>
    </row>
    <row r="240" ht="32.9" customHeight="1" spans="1:23">
      <c r="A240" s="18" t="s">
        <v>617</v>
      </c>
      <c r="B240" s="152" t="s">
        <v>753</v>
      </c>
      <c r="C240" s="18" t="s">
        <v>752</v>
      </c>
      <c r="D240" s="18" t="s">
        <v>89</v>
      </c>
      <c r="E240" s="18" t="s">
        <v>122</v>
      </c>
      <c r="F240" s="18" t="s">
        <v>319</v>
      </c>
      <c r="G240" s="18" t="s">
        <v>379</v>
      </c>
      <c r="H240" s="18" t="s">
        <v>380</v>
      </c>
      <c r="I240" s="48">
        <v>10100000</v>
      </c>
      <c r="J240" s="48"/>
      <c r="K240" s="48"/>
      <c r="L240" s="48"/>
      <c r="M240" s="48"/>
      <c r="N240" s="48">
        <v>10100000</v>
      </c>
      <c r="O240" s="48"/>
      <c r="P240" s="48"/>
      <c r="Q240" s="48"/>
      <c r="R240" s="48"/>
      <c r="S240" s="48"/>
      <c r="T240" s="48"/>
      <c r="U240" s="48"/>
      <c r="V240" s="48"/>
      <c r="W240" s="48"/>
    </row>
    <row r="241" ht="32.9" customHeight="1" spans="1:23">
      <c r="A241" s="18"/>
      <c r="B241" s="18"/>
      <c r="C241" s="18" t="s">
        <v>754</v>
      </c>
      <c r="D241" s="18"/>
      <c r="E241" s="18"/>
      <c r="F241" s="18"/>
      <c r="G241" s="18"/>
      <c r="H241" s="18"/>
      <c r="I241" s="48">
        <v>30000</v>
      </c>
      <c r="J241" s="48">
        <v>30000</v>
      </c>
      <c r="K241" s="48">
        <v>30000</v>
      </c>
      <c r="L241" s="48"/>
      <c r="M241" s="48"/>
      <c r="N241" s="48"/>
      <c r="O241" s="48"/>
      <c r="P241" s="48"/>
      <c r="Q241" s="48"/>
      <c r="R241" s="48"/>
      <c r="S241" s="48"/>
      <c r="T241" s="48"/>
      <c r="U241" s="48"/>
      <c r="V241" s="48"/>
      <c r="W241" s="48"/>
    </row>
    <row r="242" ht="32.9" customHeight="1" spans="1:23">
      <c r="A242" s="18" t="s">
        <v>539</v>
      </c>
      <c r="B242" s="152" t="s">
        <v>755</v>
      </c>
      <c r="C242" s="18" t="s">
        <v>754</v>
      </c>
      <c r="D242" s="18" t="s">
        <v>89</v>
      </c>
      <c r="E242" s="18" t="s">
        <v>122</v>
      </c>
      <c r="F242" s="18" t="s">
        <v>319</v>
      </c>
      <c r="G242" s="18" t="s">
        <v>273</v>
      </c>
      <c r="H242" s="18" t="s">
        <v>274</v>
      </c>
      <c r="I242" s="48">
        <v>12000</v>
      </c>
      <c r="J242" s="48">
        <v>12000</v>
      </c>
      <c r="K242" s="48">
        <v>12000</v>
      </c>
      <c r="L242" s="48"/>
      <c r="M242" s="48"/>
      <c r="N242" s="48"/>
      <c r="O242" s="48"/>
      <c r="P242" s="48"/>
      <c r="Q242" s="48"/>
      <c r="R242" s="48"/>
      <c r="S242" s="48"/>
      <c r="T242" s="48"/>
      <c r="U242" s="48"/>
      <c r="V242" s="48"/>
      <c r="W242" s="48"/>
    </row>
    <row r="243" ht="32.9" customHeight="1" spans="1:23">
      <c r="A243" s="18" t="s">
        <v>539</v>
      </c>
      <c r="B243" s="152" t="s">
        <v>755</v>
      </c>
      <c r="C243" s="18" t="s">
        <v>754</v>
      </c>
      <c r="D243" s="18" t="s">
        <v>89</v>
      </c>
      <c r="E243" s="18" t="s">
        <v>122</v>
      </c>
      <c r="F243" s="18" t="s">
        <v>319</v>
      </c>
      <c r="G243" s="18" t="s">
        <v>328</v>
      </c>
      <c r="H243" s="18" t="s">
        <v>329</v>
      </c>
      <c r="I243" s="48">
        <v>6000</v>
      </c>
      <c r="J243" s="48">
        <v>6000</v>
      </c>
      <c r="K243" s="48">
        <v>6000</v>
      </c>
      <c r="L243" s="48"/>
      <c r="M243" s="48"/>
      <c r="N243" s="48"/>
      <c r="O243" s="48"/>
      <c r="P243" s="48"/>
      <c r="Q243" s="48"/>
      <c r="R243" s="48"/>
      <c r="S243" s="48"/>
      <c r="T243" s="48"/>
      <c r="U243" s="48"/>
      <c r="V243" s="48"/>
      <c r="W243" s="48"/>
    </row>
    <row r="244" ht="32.9" customHeight="1" spans="1:23">
      <c r="A244" s="18" t="s">
        <v>539</v>
      </c>
      <c r="B244" s="152" t="s">
        <v>755</v>
      </c>
      <c r="C244" s="18" t="s">
        <v>754</v>
      </c>
      <c r="D244" s="18" t="s">
        <v>89</v>
      </c>
      <c r="E244" s="18" t="s">
        <v>122</v>
      </c>
      <c r="F244" s="18" t="s">
        <v>319</v>
      </c>
      <c r="G244" s="18" t="s">
        <v>330</v>
      </c>
      <c r="H244" s="18" t="s">
        <v>331</v>
      </c>
      <c r="I244" s="48">
        <v>10000</v>
      </c>
      <c r="J244" s="48">
        <v>10000</v>
      </c>
      <c r="K244" s="48">
        <v>10000</v>
      </c>
      <c r="L244" s="48"/>
      <c r="M244" s="48"/>
      <c r="N244" s="48"/>
      <c r="O244" s="48"/>
      <c r="P244" s="48"/>
      <c r="Q244" s="48"/>
      <c r="R244" s="48"/>
      <c r="S244" s="48"/>
      <c r="T244" s="48"/>
      <c r="U244" s="48"/>
      <c r="V244" s="48"/>
      <c r="W244" s="48"/>
    </row>
    <row r="245" ht="32.9" customHeight="1" spans="1:23">
      <c r="A245" s="18" t="s">
        <v>539</v>
      </c>
      <c r="B245" s="152" t="s">
        <v>755</v>
      </c>
      <c r="C245" s="18" t="s">
        <v>754</v>
      </c>
      <c r="D245" s="18" t="s">
        <v>89</v>
      </c>
      <c r="E245" s="18" t="s">
        <v>122</v>
      </c>
      <c r="F245" s="18" t="s">
        <v>319</v>
      </c>
      <c r="G245" s="18" t="s">
        <v>301</v>
      </c>
      <c r="H245" s="18" t="s">
        <v>302</v>
      </c>
      <c r="I245" s="48">
        <v>2000</v>
      </c>
      <c r="J245" s="48">
        <v>2000</v>
      </c>
      <c r="K245" s="48">
        <v>2000</v>
      </c>
      <c r="L245" s="48"/>
      <c r="M245" s="48"/>
      <c r="N245" s="48"/>
      <c r="O245" s="48"/>
      <c r="P245" s="48"/>
      <c r="Q245" s="48"/>
      <c r="R245" s="48"/>
      <c r="S245" s="48"/>
      <c r="T245" s="48"/>
      <c r="U245" s="48"/>
      <c r="V245" s="48"/>
      <c r="W245" s="48"/>
    </row>
    <row r="246" ht="32.9" customHeight="1" spans="1:23">
      <c r="A246" s="18"/>
      <c r="B246" s="18"/>
      <c r="C246" s="18" t="s">
        <v>756</v>
      </c>
      <c r="D246" s="18"/>
      <c r="E246" s="18"/>
      <c r="F246" s="18"/>
      <c r="G246" s="18"/>
      <c r="H246" s="18"/>
      <c r="I246" s="48">
        <v>851129.68</v>
      </c>
      <c r="J246" s="48">
        <v>851129.68</v>
      </c>
      <c r="K246" s="48">
        <v>851129.68</v>
      </c>
      <c r="L246" s="48"/>
      <c r="M246" s="48"/>
      <c r="N246" s="48"/>
      <c r="O246" s="48"/>
      <c r="P246" s="48"/>
      <c r="Q246" s="48"/>
      <c r="R246" s="48"/>
      <c r="S246" s="48"/>
      <c r="T246" s="48"/>
      <c r="U246" s="48"/>
      <c r="V246" s="48"/>
      <c r="W246" s="48"/>
    </row>
    <row r="247" ht="32.9" customHeight="1" spans="1:23">
      <c r="A247" s="18" t="s">
        <v>539</v>
      </c>
      <c r="B247" s="152" t="s">
        <v>757</v>
      </c>
      <c r="C247" s="18" t="s">
        <v>756</v>
      </c>
      <c r="D247" s="18" t="s">
        <v>89</v>
      </c>
      <c r="E247" s="18" t="s">
        <v>122</v>
      </c>
      <c r="F247" s="18" t="s">
        <v>319</v>
      </c>
      <c r="G247" s="18" t="s">
        <v>273</v>
      </c>
      <c r="H247" s="18" t="s">
        <v>274</v>
      </c>
      <c r="I247" s="48">
        <v>9000</v>
      </c>
      <c r="J247" s="48">
        <v>9000</v>
      </c>
      <c r="K247" s="48">
        <v>9000</v>
      </c>
      <c r="L247" s="48"/>
      <c r="M247" s="48"/>
      <c r="N247" s="48"/>
      <c r="O247" s="48"/>
      <c r="P247" s="48"/>
      <c r="Q247" s="48"/>
      <c r="R247" s="48"/>
      <c r="S247" s="48"/>
      <c r="T247" s="48"/>
      <c r="U247" s="48"/>
      <c r="V247" s="48"/>
      <c r="W247" s="48"/>
    </row>
    <row r="248" ht="32.9" customHeight="1" spans="1:23">
      <c r="A248" s="18" t="s">
        <v>539</v>
      </c>
      <c r="B248" s="152" t="s">
        <v>757</v>
      </c>
      <c r="C248" s="18" t="s">
        <v>756</v>
      </c>
      <c r="D248" s="18" t="s">
        <v>89</v>
      </c>
      <c r="E248" s="18" t="s">
        <v>122</v>
      </c>
      <c r="F248" s="18" t="s">
        <v>319</v>
      </c>
      <c r="G248" s="18" t="s">
        <v>313</v>
      </c>
      <c r="H248" s="18" t="s">
        <v>312</v>
      </c>
      <c r="I248" s="48">
        <v>830723.68</v>
      </c>
      <c r="J248" s="48">
        <v>830723.68</v>
      </c>
      <c r="K248" s="48">
        <v>830723.68</v>
      </c>
      <c r="L248" s="48"/>
      <c r="M248" s="48"/>
      <c r="N248" s="48"/>
      <c r="O248" s="48"/>
      <c r="P248" s="48"/>
      <c r="Q248" s="48"/>
      <c r="R248" s="48"/>
      <c r="S248" s="48"/>
      <c r="T248" s="48"/>
      <c r="U248" s="48"/>
      <c r="V248" s="48"/>
      <c r="W248" s="48"/>
    </row>
    <row r="249" ht="32.9" customHeight="1" spans="1:23">
      <c r="A249" s="18" t="s">
        <v>539</v>
      </c>
      <c r="B249" s="152" t="s">
        <v>757</v>
      </c>
      <c r="C249" s="18" t="s">
        <v>756</v>
      </c>
      <c r="D249" s="18" t="s">
        <v>89</v>
      </c>
      <c r="E249" s="18" t="s">
        <v>122</v>
      </c>
      <c r="F249" s="18" t="s">
        <v>319</v>
      </c>
      <c r="G249" s="18" t="s">
        <v>275</v>
      </c>
      <c r="H249" s="18" t="s">
        <v>276</v>
      </c>
      <c r="I249" s="48">
        <v>5310</v>
      </c>
      <c r="J249" s="48">
        <v>5310</v>
      </c>
      <c r="K249" s="48">
        <v>5310</v>
      </c>
      <c r="L249" s="48"/>
      <c r="M249" s="48"/>
      <c r="N249" s="48"/>
      <c r="O249" s="48"/>
      <c r="P249" s="48"/>
      <c r="Q249" s="48"/>
      <c r="R249" s="48"/>
      <c r="S249" s="48"/>
      <c r="T249" s="48"/>
      <c r="U249" s="48"/>
      <c r="V249" s="48"/>
      <c r="W249" s="48"/>
    </row>
    <row r="250" ht="32.9" customHeight="1" spans="1:23">
      <c r="A250" s="18" t="s">
        <v>539</v>
      </c>
      <c r="B250" s="152" t="s">
        <v>757</v>
      </c>
      <c r="C250" s="18" t="s">
        <v>756</v>
      </c>
      <c r="D250" s="18" t="s">
        <v>89</v>
      </c>
      <c r="E250" s="18" t="s">
        <v>122</v>
      </c>
      <c r="F250" s="18" t="s">
        <v>319</v>
      </c>
      <c r="G250" s="18" t="s">
        <v>301</v>
      </c>
      <c r="H250" s="18" t="s">
        <v>302</v>
      </c>
      <c r="I250" s="48">
        <v>6096</v>
      </c>
      <c r="J250" s="48">
        <v>6096</v>
      </c>
      <c r="K250" s="48">
        <v>6096</v>
      </c>
      <c r="L250" s="48"/>
      <c r="M250" s="48"/>
      <c r="N250" s="48"/>
      <c r="O250" s="48"/>
      <c r="P250" s="48"/>
      <c r="Q250" s="48"/>
      <c r="R250" s="48"/>
      <c r="S250" s="48"/>
      <c r="T250" s="48"/>
      <c r="U250" s="48"/>
      <c r="V250" s="48"/>
      <c r="W250" s="48"/>
    </row>
    <row r="251" ht="32.9" customHeight="1" spans="1:23">
      <c r="A251" s="18"/>
      <c r="B251" s="18"/>
      <c r="C251" s="18" t="s">
        <v>758</v>
      </c>
      <c r="D251" s="18"/>
      <c r="E251" s="18"/>
      <c r="F251" s="18"/>
      <c r="G251" s="18"/>
      <c r="H251" s="18"/>
      <c r="I251" s="48">
        <v>34971900</v>
      </c>
      <c r="J251" s="48"/>
      <c r="K251" s="48"/>
      <c r="L251" s="48"/>
      <c r="M251" s="48"/>
      <c r="N251" s="48"/>
      <c r="O251" s="48"/>
      <c r="P251" s="48"/>
      <c r="Q251" s="48">
        <v>34971900</v>
      </c>
      <c r="R251" s="48"/>
      <c r="S251" s="48"/>
      <c r="T251" s="48"/>
      <c r="U251" s="48"/>
      <c r="V251" s="48"/>
      <c r="W251" s="48"/>
    </row>
    <row r="252" ht="32.9" customHeight="1" spans="1:23">
      <c r="A252" s="18" t="s">
        <v>539</v>
      </c>
      <c r="B252" s="152" t="s">
        <v>759</v>
      </c>
      <c r="C252" s="18" t="s">
        <v>758</v>
      </c>
      <c r="D252" s="18" t="s">
        <v>89</v>
      </c>
      <c r="E252" s="18" t="s">
        <v>122</v>
      </c>
      <c r="F252" s="18" t="s">
        <v>319</v>
      </c>
      <c r="G252" s="18" t="s">
        <v>273</v>
      </c>
      <c r="H252" s="18" t="s">
        <v>274</v>
      </c>
      <c r="I252" s="48">
        <v>8237000</v>
      </c>
      <c r="J252" s="48"/>
      <c r="K252" s="48"/>
      <c r="L252" s="48"/>
      <c r="M252" s="48"/>
      <c r="N252" s="48"/>
      <c r="O252" s="48"/>
      <c r="P252" s="48"/>
      <c r="Q252" s="48">
        <v>8237000</v>
      </c>
      <c r="R252" s="48"/>
      <c r="S252" s="48"/>
      <c r="T252" s="48"/>
      <c r="U252" s="48"/>
      <c r="V252" s="48"/>
      <c r="W252" s="48"/>
    </row>
    <row r="253" ht="32.9" customHeight="1" spans="1:23">
      <c r="A253" s="18" t="s">
        <v>539</v>
      </c>
      <c r="B253" s="152" t="s">
        <v>759</v>
      </c>
      <c r="C253" s="18" t="s">
        <v>758</v>
      </c>
      <c r="D253" s="18" t="s">
        <v>89</v>
      </c>
      <c r="E253" s="18" t="s">
        <v>122</v>
      </c>
      <c r="F253" s="18" t="s">
        <v>319</v>
      </c>
      <c r="G253" s="18" t="s">
        <v>732</v>
      </c>
      <c r="H253" s="18" t="s">
        <v>733</v>
      </c>
      <c r="I253" s="48">
        <v>2502800</v>
      </c>
      <c r="J253" s="48"/>
      <c r="K253" s="48"/>
      <c r="L253" s="48"/>
      <c r="M253" s="48"/>
      <c r="N253" s="48"/>
      <c r="O253" s="48"/>
      <c r="P253" s="48"/>
      <c r="Q253" s="48">
        <v>2502800</v>
      </c>
      <c r="R253" s="48"/>
      <c r="S253" s="48"/>
      <c r="T253" s="48"/>
      <c r="U253" s="48"/>
      <c r="V253" s="48"/>
      <c r="W253" s="48"/>
    </row>
    <row r="254" ht="32.9" customHeight="1" spans="1:23">
      <c r="A254" s="18" t="s">
        <v>539</v>
      </c>
      <c r="B254" s="152" t="s">
        <v>759</v>
      </c>
      <c r="C254" s="18" t="s">
        <v>758</v>
      </c>
      <c r="D254" s="18" t="s">
        <v>89</v>
      </c>
      <c r="E254" s="18" t="s">
        <v>122</v>
      </c>
      <c r="F254" s="18" t="s">
        <v>319</v>
      </c>
      <c r="G254" s="18" t="s">
        <v>744</v>
      </c>
      <c r="H254" s="18" t="s">
        <v>745</v>
      </c>
      <c r="I254" s="48">
        <v>24232100</v>
      </c>
      <c r="J254" s="48"/>
      <c r="K254" s="48"/>
      <c r="L254" s="48"/>
      <c r="M254" s="48"/>
      <c r="N254" s="48"/>
      <c r="O254" s="48"/>
      <c r="P254" s="48"/>
      <c r="Q254" s="48">
        <v>24232100</v>
      </c>
      <c r="R254" s="48"/>
      <c r="S254" s="48"/>
      <c r="T254" s="48"/>
      <c r="U254" s="48"/>
      <c r="V254" s="48"/>
      <c r="W254" s="48"/>
    </row>
    <row r="255" ht="32.9" customHeight="1" spans="1:23">
      <c r="A255" s="18"/>
      <c r="B255" s="18"/>
      <c r="C255" s="18" t="s">
        <v>760</v>
      </c>
      <c r="D255" s="18"/>
      <c r="E255" s="18"/>
      <c r="F255" s="18"/>
      <c r="G255" s="18"/>
      <c r="H255" s="18"/>
      <c r="I255" s="48">
        <v>32073018.81</v>
      </c>
      <c r="J255" s="48"/>
      <c r="K255" s="48"/>
      <c r="L255" s="48"/>
      <c r="M255" s="48"/>
      <c r="N255" s="48"/>
      <c r="O255" s="48"/>
      <c r="P255" s="48"/>
      <c r="Q255" s="48">
        <v>32073018.81</v>
      </c>
      <c r="R255" s="48"/>
      <c r="S255" s="48"/>
      <c r="T255" s="48"/>
      <c r="U255" s="48"/>
      <c r="V255" s="48"/>
      <c r="W255" s="48"/>
    </row>
    <row r="256" ht="32.9" customHeight="1" spans="1:23">
      <c r="A256" s="18" t="s">
        <v>539</v>
      </c>
      <c r="B256" s="152" t="s">
        <v>761</v>
      </c>
      <c r="C256" s="18" t="s">
        <v>760</v>
      </c>
      <c r="D256" s="18" t="s">
        <v>89</v>
      </c>
      <c r="E256" s="18" t="s">
        <v>122</v>
      </c>
      <c r="F256" s="18" t="s">
        <v>319</v>
      </c>
      <c r="G256" s="18" t="s">
        <v>273</v>
      </c>
      <c r="H256" s="18" t="s">
        <v>274</v>
      </c>
      <c r="I256" s="48">
        <v>14431477.35</v>
      </c>
      <c r="J256" s="48"/>
      <c r="K256" s="48"/>
      <c r="L256" s="48"/>
      <c r="M256" s="48"/>
      <c r="N256" s="48"/>
      <c r="O256" s="48"/>
      <c r="P256" s="48"/>
      <c r="Q256" s="48">
        <v>14431477.35</v>
      </c>
      <c r="R256" s="48"/>
      <c r="S256" s="48"/>
      <c r="T256" s="48"/>
      <c r="U256" s="48"/>
      <c r="V256" s="48"/>
      <c r="W256" s="48"/>
    </row>
    <row r="257" ht="32.9" customHeight="1" spans="1:23">
      <c r="A257" s="18" t="s">
        <v>539</v>
      </c>
      <c r="B257" s="152" t="s">
        <v>761</v>
      </c>
      <c r="C257" s="18" t="s">
        <v>760</v>
      </c>
      <c r="D257" s="18" t="s">
        <v>89</v>
      </c>
      <c r="E257" s="18" t="s">
        <v>122</v>
      </c>
      <c r="F257" s="18" t="s">
        <v>319</v>
      </c>
      <c r="G257" s="18" t="s">
        <v>732</v>
      </c>
      <c r="H257" s="18" t="s">
        <v>733</v>
      </c>
      <c r="I257" s="48">
        <v>690345</v>
      </c>
      <c r="J257" s="48"/>
      <c r="K257" s="48"/>
      <c r="L257" s="48"/>
      <c r="M257" s="48"/>
      <c r="N257" s="48"/>
      <c r="O257" s="48"/>
      <c r="P257" s="48"/>
      <c r="Q257" s="48">
        <v>690345</v>
      </c>
      <c r="R257" s="48"/>
      <c r="S257" s="48"/>
      <c r="T257" s="48"/>
      <c r="U257" s="48"/>
      <c r="V257" s="48"/>
      <c r="W257" s="48"/>
    </row>
    <row r="258" ht="32.9" customHeight="1" spans="1:23">
      <c r="A258" s="18" t="s">
        <v>539</v>
      </c>
      <c r="B258" s="152" t="s">
        <v>761</v>
      </c>
      <c r="C258" s="18" t="s">
        <v>760</v>
      </c>
      <c r="D258" s="18" t="s">
        <v>89</v>
      </c>
      <c r="E258" s="18" t="s">
        <v>122</v>
      </c>
      <c r="F258" s="18" t="s">
        <v>319</v>
      </c>
      <c r="G258" s="18" t="s">
        <v>744</v>
      </c>
      <c r="H258" s="18" t="s">
        <v>745</v>
      </c>
      <c r="I258" s="48">
        <v>16951196.46</v>
      </c>
      <c r="J258" s="48"/>
      <c r="K258" s="48"/>
      <c r="L258" s="48"/>
      <c r="M258" s="48"/>
      <c r="N258" s="48"/>
      <c r="O258" s="48"/>
      <c r="P258" s="48"/>
      <c r="Q258" s="48">
        <v>16951196.46</v>
      </c>
      <c r="R258" s="48"/>
      <c r="S258" s="48"/>
      <c r="T258" s="48"/>
      <c r="U258" s="48"/>
      <c r="V258" s="48"/>
      <c r="W258" s="48"/>
    </row>
    <row r="259" ht="32.9" customHeight="1" spans="1:23">
      <c r="A259" s="18"/>
      <c r="B259" s="18"/>
      <c r="C259" s="18" t="s">
        <v>762</v>
      </c>
      <c r="D259" s="18"/>
      <c r="E259" s="18"/>
      <c r="F259" s="18"/>
      <c r="G259" s="18"/>
      <c r="H259" s="18"/>
      <c r="I259" s="48">
        <v>2000000</v>
      </c>
      <c r="J259" s="48"/>
      <c r="K259" s="48"/>
      <c r="L259" s="48"/>
      <c r="M259" s="48"/>
      <c r="N259" s="48"/>
      <c r="O259" s="48"/>
      <c r="P259" s="48"/>
      <c r="Q259" s="48"/>
      <c r="R259" s="48">
        <v>2000000</v>
      </c>
      <c r="S259" s="48"/>
      <c r="T259" s="48"/>
      <c r="U259" s="48"/>
      <c r="V259" s="48"/>
      <c r="W259" s="48">
        <v>2000000</v>
      </c>
    </row>
    <row r="260" ht="32.9" customHeight="1" spans="1:23">
      <c r="A260" s="18" t="s">
        <v>617</v>
      </c>
      <c r="B260" s="152" t="s">
        <v>763</v>
      </c>
      <c r="C260" s="18" t="s">
        <v>762</v>
      </c>
      <c r="D260" s="18" t="s">
        <v>71</v>
      </c>
      <c r="E260" s="18" t="s">
        <v>120</v>
      </c>
      <c r="F260" s="18" t="s">
        <v>355</v>
      </c>
      <c r="G260" s="18" t="s">
        <v>273</v>
      </c>
      <c r="H260" s="18" t="s">
        <v>274</v>
      </c>
      <c r="I260" s="48">
        <v>720000</v>
      </c>
      <c r="J260" s="48"/>
      <c r="K260" s="48"/>
      <c r="L260" s="48"/>
      <c r="M260" s="48"/>
      <c r="N260" s="48"/>
      <c r="O260" s="48"/>
      <c r="P260" s="48"/>
      <c r="Q260" s="48"/>
      <c r="R260" s="48">
        <v>720000</v>
      </c>
      <c r="S260" s="48"/>
      <c r="T260" s="48"/>
      <c r="U260" s="48"/>
      <c r="V260" s="48"/>
      <c r="W260" s="48">
        <v>720000</v>
      </c>
    </row>
    <row r="261" ht="32.9" customHeight="1" spans="1:23">
      <c r="A261" s="18" t="s">
        <v>617</v>
      </c>
      <c r="B261" s="152" t="s">
        <v>763</v>
      </c>
      <c r="C261" s="18" t="s">
        <v>762</v>
      </c>
      <c r="D261" s="18" t="s">
        <v>71</v>
      </c>
      <c r="E261" s="18" t="s">
        <v>120</v>
      </c>
      <c r="F261" s="18" t="s">
        <v>355</v>
      </c>
      <c r="G261" s="18" t="s">
        <v>328</v>
      </c>
      <c r="H261" s="18" t="s">
        <v>329</v>
      </c>
      <c r="I261" s="48">
        <v>500000</v>
      </c>
      <c r="J261" s="48"/>
      <c r="K261" s="48"/>
      <c r="L261" s="48"/>
      <c r="M261" s="48"/>
      <c r="N261" s="48"/>
      <c r="O261" s="48"/>
      <c r="P261" s="48"/>
      <c r="Q261" s="48"/>
      <c r="R261" s="48">
        <v>500000</v>
      </c>
      <c r="S261" s="48"/>
      <c r="T261" s="48"/>
      <c r="U261" s="48"/>
      <c r="V261" s="48"/>
      <c r="W261" s="48">
        <v>500000</v>
      </c>
    </row>
    <row r="262" ht="32.9" customHeight="1" spans="1:23">
      <c r="A262" s="18" t="s">
        <v>617</v>
      </c>
      <c r="B262" s="152" t="s">
        <v>763</v>
      </c>
      <c r="C262" s="18" t="s">
        <v>762</v>
      </c>
      <c r="D262" s="18" t="s">
        <v>71</v>
      </c>
      <c r="E262" s="18" t="s">
        <v>120</v>
      </c>
      <c r="F262" s="18" t="s">
        <v>355</v>
      </c>
      <c r="G262" s="18" t="s">
        <v>732</v>
      </c>
      <c r="H262" s="18" t="s">
        <v>733</v>
      </c>
      <c r="I262" s="48">
        <v>280000</v>
      </c>
      <c r="J262" s="48"/>
      <c r="K262" s="48"/>
      <c r="L262" s="48"/>
      <c r="M262" s="48"/>
      <c r="N262" s="48"/>
      <c r="O262" s="48"/>
      <c r="P262" s="48"/>
      <c r="Q262" s="48"/>
      <c r="R262" s="48">
        <v>280000</v>
      </c>
      <c r="S262" s="48"/>
      <c r="T262" s="48"/>
      <c r="U262" s="48"/>
      <c r="V262" s="48"/>
      <c r="W262" s="48">
        <v>280000</v>
      </c>
    </row>
    <row r="263" ht="32.9" customHeight="1" spans="1:23">
      <c r="A263" s="18" t="s">
        <v>617</v>
      </c>
      <c r="B263" s="152" t="s">
        <v>763</v>
      </c>
      <c r="C263" s="18" t="s">
        <v>762</v>
      </c>
      <c r="D263" s="18" t="s">
        <v>71</v>
      </c>
      <c r="E263" s="18" t="s">
        <v>120</v>
      </c>
      <c r="F263" s="18" t="s">
        <v>355</v>
      </c>
      <c r="G263" s="18" t="s">
        <v>379</v>
      </c>
      <c r="H263" s="18" t="s">
        <v>380</v>
      </c>
      <c r="I263" s="48">
        <v>500000</v>
      </c>
      <c r="J263" s="48"/>
      <c r="K263" s="48"/>
      <c r="L263" s="48"/>
      <c r="M263" s="48"/>
      <c r="N263" s="48"/>
      <c r="O263" s="48"/>
      <c r="P263" s="48"/>
      <c r="Q263" s="48"/>
      <c r="R263" s="48">
        <v>500000</v>
      </c>
      <c r="S263" s="48"/>
      <c r="T263" s="48"/>
      <c r="U263" s="48"/>
      <c r="V263" s="48"/>
      <c r="W263" s="48">
        <v>500000</v>
      </c>
    </row>
    <row r="264" ht="32.9" customHeight="1" spans="1:23">
      <c r="A264" s="18"/>
      <c r="B264" s="18"/>
      <c r="C264" s="18" t="s">
        <v>764</v>
      </c>
      <c r="D264" s="18"/>
      <c r="E264" s="18"/>
      <c r="F264" s="18"/>
      <c r="G264" s="18"/>
      <c r="H264" s="18"/>
      <c r="I264" s="48">
        <v>940000</v>
      </c>
      <c r="J264" s="48">
        <v>940000</v>
      </c>
      <c r="K264" s="48">
        <v>940000</v>
      </c>
      <c r="L264" s="48"/>
      <c r="M264" s="48"/>
      <c r="N264" s="48"/>
      <c r="O264" s="48"/>
      <c r="P264" s="48"/>
      <c r="Q264" s="48"/>
      <c r="R264" s="48"/>
      <c r="S264" s="48"/>
      <c r="T264" s="48"/>
      <c r="U264" s="48"/>
      <c r="V264" s="48"/>
      <c r="W264" s="48"/>
    </row>
    <row r="265" ht="32.9" customHeight="1" spans="1:23">
      <c r="A265" s="18" t="s">
        <v>539</v>
      </c>
      <c r="B265" s="152" t="s">
        <v>765</v>
      </c>
      <c r="C265" s="18" t="s">
        <v>764</v>
      </c>
      <c r="D265" s="18" t="s">
        <v>71</v>
      </c>
      <c r="E265" s="18" t="s">
        <v>120</v>
      </c>
      <c r="F265" s="18" t="s">
        <v>355</v>
      </c>
      <c r="G265" s="18" t="s">
        <v>273</v>
      </c>
      <c r="H265" s="18" t="s">
        <v>274</v>
      </c>
      <c r="I265" s="48">
        <v>90000</v>
      </c>
      <c r="J265" s="48">
        <v>90000</v>
      </c>
      <c r="K265" s="48">
        <v>90000</v>
      </c>
      <c r="L265" s="48"/>
      <c r="M265" s="48"/>
      <c r="N265" s="48"/>
      <c r="O265" s="48"/>
      <c r="P265" s="48"/>
      <c r="Q265" s="48"/>
      <c r="R265" s="48"/>
      <c r="S265" s="48"/>
      <c r="T265" s="48"/>
      <c r="U265" s="48"/>
      <c r="V265" s="48"/>
      <c r="W265" s="48"/>
    </row>
    <row r="266" ht="32.9" customHeight="1" spans="1:23">
      <c r="A266" s="18" t="s">
        <v>539</v>
      </c>
      <c r="B266" s="152" t="s">
        <v>765</v>
      </c>
      <c r="C266" s="18" t="s">
        <v>764</v>
      </c>
      <c r="D266" s="18" t="s">
        <v>71</v>
      </c>
      <c r="E266" s="18" t="s">
        <v>120</v>
      </c>
      <c r="F266" s="18" t="s">
        <v>355</v>
      </c>
      <c r="G266" s="18" t="s">
        <v>328</v>
      </c>
      <c r="H266" s="18" t="s">
        <v>329</v>
      </c>
      <c r="I266" s="48">
        <v>350000</v>
      </c>
      <c r="J266" s="48">
        <v>350000</v>
      </c>
      <c r="K266" s="48">
        <v>350000</v>
      </c>
      <c r="L266" s="48"/>
      <c r="M266" s="48"/>
      <c r="N266" s="48"/>
      <c r="O266" s="48"/>
      <c r="P266" s="48"/>
      <c r="Q266" s="48"/>
      <c r="R266" s="48"/>
      <c r="S266" s="48"/>
      <c r="T266" s="48"/>
      <c r="U266" s="48"/>
      <c r="V266" s="48"/>
      <c r="W266" s="48"/>
    </row>
    <row r="267" ht="32.9" customHeight="1" spans="1:23">
      <c r="A267" s="18" t="s">
        <v>539</v>
      </c>
      <c r="B267" s="152" t="s">
        <v>765</v>
      </c>
      <c r="C267" s="18" t="s">
        <v>764</v>
      </c>
      <c r="D267" s="18" t="s">
        <v>71</v>
      </c>
      <c r="E267" s="18" t="s">
        <v>120</v>
      </c>
      <c r="F267" s="18" t="s">
        <v>355</v>
      </c>
      <c r="G267" s="18" t="s">
        <v>744</v>
      </c>
      <c r="H267" s="18" t="s">
        <v>745</v>
      </c>
      <c r="I267" s="48">
        <v>500000</v>
      </c>
      <c r="J267" s="48">
        <v>500000</v>
      </c>
      <c r="K267" s="48">
        <v>500000</v>
      </c>
      <c r="L267" s="48"/>
      <c r="M267" s="48"/>
      <c r="N267" s="48"/>
      <c r="O267" s="48"/>
      <c r="P267" s="48"/>
      <c r="Q267" s="48"/>
      <c r="R267" s="48"/>
      <c r="S267" s="48"/>
      <c r="T267" s="48"/>
      <c r="U267" s="48"/>
      <c r="V267" s="48"/>
      <c r="W267" s="48"/>
    </row>
    <row r="268" ht="32.9" customHeight="1" spans="1:23">
      <c r="A268" s="18"/>
      <c r="B268" s="18"/>
      <c r="C268" s="18" t="s">
        <v>766</v>
      </c>
      <c r="D268" s="18"/>
      <c r="E268" s="18"/>
      <c r="F268" s="18"/>
      <c r="G268" s="18"/>
      <c r="H268" s="18"/>
      <c r="I268" s="48">
        <v>31254.44</v>
      </c>
      <c r="J268" s="48"/>
      <c r="K268" s="48"/>
      <c r="L268" s="48"/>
      <c r="M268" s="48"/>
      <c r="N268" s="48">
        <v>31254.44</v>
      </c>
      <c r="O268" s="48"/>
      <c r="P268" s="48"/>
      <c r="Q268" s="48"/>
      <c r="R268" s="48"/>
      <c r="S268" s="48"/>
      <c r="T268" s="48"/>
      <c r="U268" s="48"/>
      <c r="V268" s="48"/>
      <c r="W268" s="48"/>
    </row>
    <row r="269" ht="32.9" customHeight="1" spans="1:23">
      <c r="A269" s="18" t="s">
        <v>617</v>
      </c>
      <c r="B269" s="152" t="s">
        <v>767</v>
      </c>
      <c r="C269" s="18" t="s">
        <v>766</v>
      </c>
      <c r="D269" s="18" t="s">
        <v>71</v>
      </c>
      <c r="E269" s="18" t="s">
        <v>118</v>
      </c>
      <c r="F269" s="18" t="s">
        <v>586</v>
      </c>
      <c r="G269" s="18" t="s">
        <v>328</v>
      </c>
      <c r="H269" s="18" t="s">
        <v>329</v>
      </c>
      <c r="I269" s="48">
        <v>16254.44</v>
      </c>
      <c r="J269" s="48"/>
      <c r="K269" s="48"/>
      <c r="L269" s="48"/>
      <c r="M269" s="48"/>
      <c r="N269" s="48">
        <v>16254.44</v>
      </c>
      <c r="O269" s="48"/>
      <c r="P269" s="48"/>
      <c r="Q269" s="48"/>
      <c r="R269" s="48"/>
      <c r="S269" s="48"/>
      <c r="T269" s="48"/>
      <c r="U269" s="48"/>
      <c r="V269" s="48"/>
      <c r="W269" s="48"/>
    </row>
    <row r="270" ht="32.9" customHeight="1" spans="1:23">
      <c r="A270" s="18" t="s">
        <v>617</v>
      </c>
      <c r="B270" s="152" t="s">
        <v>767</v>
      </c>
      <c r="C270" s="18" t="s">
        <v>766</v>
      </c>
      <c r="D270" s="18" t="s">
        <v>71</v>
      </c>
      <c r="E270" s="18" t="s">
        <v>118</v>
      </c>
      <c r="F270" s="18" t="s">
        <v>586</v>
      </c>
      <c r="G270" s="18" t="s">
        <v>379</v>
      </c>
      <c r="H270" s="18" t="s">
        <v>380</v>
      </c>
      <c r="I270" s="48">
        <v>15000</v>
      </c>
      <c r="J270" s="48"/>
      <c r="K270" s="48"/>
      <c r="L270" s="48"/>
      <c r="M270" s="48"/>
      <c r="N270" s="48">
        <v>15000</v>
      </c>
      <c r="O270" s="48"/>
      <c r="P270" s="48"/>
      <c r="Q270" s="48"/>
      <c r="R270" s="48"/>
      <c r="S270" s="48"/>
      <c r="T270" s="48"/>
      <c r="U270" s="48"/>
      <c r="V270" s="48"/>
      <c r="W270" s="48"/>
    </row>
    <row r="271" ht="32.9" customHeight="1" spans="1:23">
      <c r="A271" s="18"/>
      <c r="B271" s="18"/>
      <c r="C271" s="18" t="s">
        <v>768</v>
      </c>
      <c r="D271" s="18"/>
      <c r="E271" s="18"/>
      <c r="F271" s="18"/>
      <c r="G271" s="18"/>
      <c r="H271" s="18"/>
      <c r="I271" s="48">
        <v>816951.42</v>
      </c>
      <c r="J271" s="48"/>
      <c r="K271" s="48"/>
      <c r="L271" s="48"/>
      <c r="M271" s="48"/>
      <c r="N271" s="48">
        <v>816951.42</v>
      </c>
      <c r="O271" s="48"/>
      <c r="P271" s="48"/>
      <c r="Q271" s="48"/>
      <c r="R271" s="48"/>
      <c r="S271" s="48"/>
      <c r="T271" s="48"/>
      <c r="U271" s="48"/>
      <c r="V271" s="48"/>
      <c r="W271" s="48"/>
    </row>
    <row r="272" ht="32.9" customHeight="1" spans="1:23">
      <c r="A272" s="18" t="s">
        <v>617</v>
      </c>
      <c r="B272" s="152" t="s">
        <v>769</v>
      </c>
      <c r="C272" s="18" t="s">
        <v>768</v>
      </c>
      <c r="D272" s="18" t="s">
        <v>71</v>
      </c>
      <c r="E272" s="18" t="s">
        <v>121</v>
      </c>
      <c r="F272" s="18" t="s">
        <v>770</v>
      </c>
      <c r="G272" s="18" t="s">
        <v>273</v>
      </c>
      <c r="H272" s="18" t="s">
        <v>274</v>
      </c>
      <c r="I272" s="48">
        <v>40284</v>
      </c>
      <c r="J272" s="48"/>
      <c r="K272" s="48"/>
      <c r="L272" s="48"/>
      <c r="M272" s="48"/>
      <c r="N272" s="48">
        <v>40284</v>
      </c>
      <c r="O272" s="48"/>
      <c r="P272" s="48"/>
      <c r="Q272" s="48"/>
      <c r="R272" s="48"/>
      <c r="S272" s="48"/>
      <c r="T272" s="48"/>
      <c r="U272" s="48"/>
      <c r="V272" s="48"/>
      <c r="W272" s="48"/>
    </row>
    <row r="273" ht="32.9" customHeight="1" spans="1:23">
      <c r="A273" s="18" t="s">
        <v>617</v>
      </c>
      <c r="B273" s="152" t="s">
        <v>769</v>
      </c>
      <c r="C273" s="18" t="s">
        <v>768</v>
      </c>
      <c r="D273" s="18" t="s">
        <v>71</v>
      </c>
      <c r="E273" s="18" t="s">
        <v>121</v>
      </c>
      <c r="F273" s="18" t="s">
        <v>770</v>
      </c>
      <c r="G273" s="18" t="s">
        <v>324</v>
      </c>
      <c r="H273" s="18" t="s">
        <v>325</v>
      </c>
      <c r="I273" s="48">
        <v>18047.7</v>
      </c>
      <c r="J273" s="48"/>
      <c r="K273" s="48"/>
      <c r="L273" s="48"/>
      <c r="M273" s="48"/>
      <c r="N273" s="48">
        <v>18047.7</v>
      </c>
      <c r="O273" s="48"/>
      <c r="P273" s="48"/>
      <c r="Q273" s="48"/>
      <c r="R273" s="48"/>
      <c r="S273" s="48"/>
      <c r="T273" s="48"/>
      <c r="U273" s="48"/>
      <c r="V273" s="48"/>
      <c r="W273" s="48"/>
    </row>
    <row r="274" ht="32.9" customHeight="1" spans="1:23">
      <c r="A274" s="18" t="s">
        <v>617</v>
      </c>
      <c r="B274" s="152" t="s">
        <v>769</v>
      </c>
      <c r="C274" s="18" t="s">
        <v>768</v>
      </c>
      <c r="D274" s="18" t="s">
        <v>71</v>
      </c>
      <c r="E274" s="18" t="s">
        <v>121</v>
      </c>
      <c r="F274" s="18" t="s">
        <v>770</v>
      </c>
      <c r="G274" s="18" t="s">
        <v>328</v>
      </c>
      <c r="H274" s="18" t="s">
        <v>329</v>
      </c>
      <c r="I274" s="48">
        <v>171819.72</v>
      </c>
      <c r="J274" s="48"/>
      <c r="K274" s="48"/>
      <c r="L274" s="48"/>
      <c r="M274" s="48"/>
      <c r="N274" s="48">
        <v>171819.72</v>
      </c>
      <c r="O274" s="48"/>
      <c r="P274" s="48"/>
      <c r="Q274" s="48"/>
      <c r="R274" s="48"/>
      <c r="S274" s="48"/>
      <c r="T274" s="48"/>
      <c r="U274" s="48"/>
      <c r="V274" s="48"/>
      <c r="W274" s="48"/>
    </row>
    <row r="275" ht="32.9" customHeight="1" spans="1:23">
      <c r="A275" s="18" t="s">
        <v>617</v>
      </c>
      <c r="B275" s="152" t="s">
        <v>769</v>
      </c>
      <c r="C275" s="18" t="s">
        <v>768</v>
      </c>
      <c r="D275" s="18" t="s">
        <v>71</v>
      </c>
      <c r="E275" s="18" t="s">
        <v>121</v>
      </c>
      <c r="F275" s="18" t="s">
        <v>770</v>
      </c>
      <c r="G275" s="18" t="s">
        <v>301</v>
      </c>
      <c r="H275" s="18" t="s">
        <v>302</v>
      </c>
      <c r="I275" s="48">
        <v>576000</v>
      </c>
      <c r="J275" s="48"/>
      <c r="K275" s="48"/>
      <c r="L275" s="48"/>
      <c r="M275" s="48"/>
      <c r="N275" s="48">
        <v>576000</v>
      </c>
      <c r="O275" s="48"/>
      <c r="P275" s="48"/>
      <c r="Q275" s="48"/>
      <c r="R275" s="48"/>
      <c r="S275" s="48"/>
      <c r="T275" s="48"/>
      <c r="U275" s="48"/>
      <c r="V275" s="48"/>
      <c r="W275" s="48"/>
    </row>
    <row r="276" ht="32.9" customHeight="1" spans="1:23">
      <c r="A276" s="18" t="s">
        <v>617</v>
      </c>
      <c r="B276" s="152" t="s">
        <v>769</v>
      </c>
      <c r="C276" s="18" t="s">
        <v>768</v>
      </c>
      <c r="D276" s="18" t="s">
        <v>71</v>
      </c>
      <c r="E276" s="18" t="s">
        <v>121</v>
      </c>
      <c r="F276" s="18" t="s">
        <v>770</v>
      </c>
      <c r="G276" s="18" t="s">
        <v>379</v>
      </c>
      <c r="H276" s="18" t="s">
        <v>380</v>
      </c>
      <c r="I276" s="48">
        <v>10800</v>
      </c>
      <c r="J276" s="48"/>
      <c r="K276" s="48"/>
      <c r="L276" s="48"/>
      <c r="M276" s="48"/>
      <c r="N276" s="48">
        <v>10800</v>
      </c>
      <c r="O276" s="48"/>
      <c r="P276" s="48"/>
      <c r="Q276" s="48"/>
      <c r="R276" s="48"/>
      <c r="S276" s="48"/>
      <c r="T276" s="48"/>
      <c r="U276" s="48"/>
      <c r="V276" s="48"/>
      <c r="W276" s="48"/>
    </row>
    <row r="277" ht="32.9" customHeight="1" spans="1:23">
      <c r="A277" s="18"/>
      <c r="B277" s="18"/>
      <c r="C277" s="18" t="s">
        <v>771</v>
      </c>
      <c r="D277" s="18"/>
      <c r="E277" s="18"/>
      <c r="F277" s="18"/>
      <c r="G277" s="18"/>
      <c r="H277" s="18"/>
      <c r="I277" s="48">
        <v>30441.96</v>
      </c>
      <c r="J277" s="48"/>
      <c r="K277" s="48"/>
      <c r="L277" s="48"/>
      <c r="M277" s="48"/>
      <c r="N277" s="48">
        <v>30441.96</v>
      </c>
      <c r="O277" s="48"/>
      <c r="P277" s="48"/>
      <c r="Q277" s="48"/>
      <c r="R277" s="48"/>
      <c r="S277" s="48"/>
      <c r="T277" s="48"/>
      <c r="U277" s="48"/>
      <c r="V277" s="48"/>
      <c r="W277" s="48"/>
    </row>
    <row r="278" ht="32.9" customHeight="1" spans="1:23">
      <c r="A278" s="18" t="s">
        <v>617</v>
      </c>
      <c r="B278" s="152" t="s">
        <v>772</v>
      </c>
      <c r="C278" s="18" t="s">
        <v>771</v>
      </c>
      <c r="D278" s="18" t="s">
        <v>71</v>
      </c>
      <c r="E278" s="18" t="s">
        <v>120</v>
      </c>
      <c r="F278" s="18" t="s">
        <v>355</v>
      </c>
      <c r="G278" s="18" t="s">
        <v>277</v>
      </c>
      <c r="H278" s="18" t="s">
        <v>278</v>
      </c>
      <c r="I278" s="48">
        <v>30441.96</v>
      </c>
      <c r="J278" s="48"/>
      <c r="K278" s="48"/>
      <c r="L278" s="48"/>
      <c r="M278" s="48"/>
      <c r="N278" s="48">
        <v>30441.96</v>
      </c>
      <c r="O278" s="48"/>
      <c r="P278" s="48"/>
      <c r="Q278" s="48"/>
      <c r="R278" s="48"/>
      <c r="S278" s="48"/>
      <c r="T278" s="48"/>
      <c r="U278" s="48"/>
      <c r="V278" s="48"/>
      <c r="W278" s="48"/>
    </row>
    <row r="279" ht="32.9" customHeight="1" spans="1:23">
      <c r="A279" s="18"/>
      <c r="B279" s="18"/>
      <c r="C279" s="18" t="s">
        <v>773</v>
      </c>
      <c r="D279" s="18"/>
      <c r="E279" s="18"/>
      <c r="F279" s="18"/>
      <c r="G279" s="18"/>
      <c r="H279" s="18"/>
      <c r="I279" s="48">
        <v>240000</v>
      </c>
      <c r="J279" s="48">
        <v>240000</v>
      </c>
      <c r="K279" s="48">
        <v>240000</v>
      </c>
      <c r="L279" s="48"/>
      <c r="M279" s="48"/>
      <c r="N279" s="48"/>
      <c r="O279" s="48"/>
      <c r="P279" s="48"/>
      <c r="Q279" s="48"/>
      <c r="R279" s="48"/>
      <c r="S279" s="48"/>
      <c r="T279" s="48"/>
      <c r="U279" s="48"/>
      <c r="V279" s="48"/>
      <c r="W279" s="48"/>
    </row>
    <row r="280" ht="32.9" customHeight="1" spans="1:23">
      <c r="A280" s="18" t="s">
        <v>542</v>
      </c>
      <c r="B280" s="152" t="s">
        <v>774</v>
      </c>
      <c r="C280" s="18" t="s">
        <v>773</v>
      </c>
      <c r="D280" s="18" t="s">
        <v>71</v>
      </c>
      <c r="E280" s="18" t="s">
        <v>145</v>
      </c>
      <c r="F280" s="18" t="s">
        <v>404</v>
      </c>
      <c r="G280" s="18" t="s">
        <v>253</v>
      </c>
      <c r="H280" s="18" t="s">
        <v>254</v>
      </c>
      <c r="I280" s="48">
        <v>240000</v>
      </c>
      <c r="J280" s="48">
        <v>240000</v>
      </c>
      <c r="K280" s="48">
        <v>240000</v>
      </c>
      <c r="L280" s="48"/>
      <c r="M280" s="48"/>
      <c r="N280" s="48"/>
      <c r="O280" s="48"/>
      <c r="P280" s="48"/>
      <c r="Q280" s="48"/>
      <c r="R280" s="48"/>
      <c r="S280" s="48"/>
      <c r="T280" s="48"/>
      <c r="U280" s="48"/>
      <c r="V280" s="48"/>
      <c r="W280" s="48"/>
    </row>
    <row r="281" ht="32.9" customHeight="1" spans="1:23">
      <c r="A281" s="18"/>
      <c r="B281" s="18"/>
      <c r="C281" s="18" t="s">
        <v>775</v>
      </c>
      <c r="D281" s="18"/>
      <c r="E281" s="18"/>
      <c r="F281" s="18"/>
      <c r="G281" s="18"/>
      <c r="H281" s="18"/>
      <c r="I281" s="48">
        <v>932.45</v>
      </c>
      <c r="J281" s="48"/>
      <c r="K281" s="48"/>
      <c r="L281" s="48"/>
      <c r="M281" s="48"/>
      <c r="N281" s="48">
        <v>932.45</v>
      </c>
      <c r="O281" s="48"/>
      <c r="P281" s="48"/>
      <c r="Q281" s="48"/>
      <c r="R281" s="48"/>
      <c r="S281" s="48"/>
      <c r="T281" s="48"/>
      <c r="U281" s="48"/>
      <c r="V281" s="48"/>
      <c r="W281" s="48"/>
    </row>
    <row r="282" ht="32.9" customHeight="1" spans="1:23">
      <c r="A282" s="18" t="s">
        <v>617</v>
      </c>
      <c r="B282" s="152" t="s">
        <v>776</v>
      </c>
      <c r="C282" s="18" t="s">
        <v>775</v>
      </c>
      <c r="D282" s="18" t="s">
        <v>71</v>
      </c>
      <c r="E282" s="18" t="s">
        <v>127</v>
      </c>
      <c r="F282" s="18" t="s">
        <v>723</v>
      </c>
      <c r="G282" s="18" t="s">
        <v>328</v>
      </c>
      <c r="H282" s="18" t="s">
        <v>329</v>
      </c>
      <c r="I282" s="48">
        <v>932.45</v>
      </c>
      <c r="J282" s="48"/>
      <c r="K282" s="48"/>
      <c r="L282" s="48"/>
      <c r="M282" s="48"/>
      <c r="N282" s="48">
        <v>932.45</v>
      </c>
      <c r="O282" s="48"/>
      <c r="P282" s="48"/>
      <c r="Q282" s="48"/>
      <c r="R282" s="48"/>
      <c r="S282" s="48"/>
      <c r="T282" s="48"/>
      <c r="U282" s="48"/>
      <c r="V282" s="48"/>
      <c r="W282" s="48"/>
    </row>
    <row r="283" ht="32.9" customHeight="1" spans="1:23">
      <c r="A283" s="18"/>
      <c r="B283" s="18"/>
      <c r="C283" s="18" t="s">
        <v>777</v>
      </c>
      <c r="D283" s="18"/>
      <c r="E283" s="18"/>
      <c r="F283" s="18"/>
      <c r="G283" s="18"/>
      <c r="H283" s="18"/>
      <c r="I283" s="48">
        <v>440</v>
      </c>
      <c r="J283" s="48"/>
      <c r="K283" s="48"/>
      <c r="L283" s="48"/>
      <c r="M283" s="48"/>
      <c r="N283" s="48">
        <v>440</v>
      </c>
      <c r="O283" s="48"/>
      <c r="P283" s="48"/>
      <c r="Q283" s="48"/>
      <c r="R283" s="48"/>
      <c r="S283" s="48"/>
      <c r="T283" s="48"/>
      <c r="U283" s="48"/>
      <c r="V283" s="48"/>
      <c r="W283" s="48"/>
    </row>
    <row r="284" ht="32.9" customHeight="1" spans="1:23">
      <c r="A284" s="18" t="s">
        <v>617</v>
      </c>
      <c r="B284" s="152" t="s">
        <v>778</v>
      </c>
      <c r="C284" s="18" t="s">
        <v>777</v>
      </c>
      <c r="D284" s="18" t="s">
        <v>71</v>
      </c>
      <c r="E284" s="18" t="s">
        <v>120</v>
      </c>
      <c r="F284" s="18" t="s">
        <v>355</v>
      </c>
      <c r="G284" s="18" t="s">
        <v>273</v>
      </c>
      <c r="H284" s="18" t="s">
        <v>274</v>
      </c>
      <c r="I284" s="48">
        <v>440</v>
      </c>
      <c r="J284" s="48"/>
      <c r="K284" s="48"/>
      <c r="L284" s="48"/>
      <c r="M284" s="48"/>
      <c r="N284" s="48">
        <v>440</v>
      </c>
      <c r="O284" s="48"/>
      <c r="P284" s="48"/>
      <c r="Q284" s="48"/>
      <c r="R284" s="48"/>
      <c r="S284" s="48"/>
      <c r="T284" s="48"/>
      <c r="U284" s="48"/>
      <c r="V284" s="48"/>
      <c r="W284" s="48"/>
    </row>
    <row r="285" ht="32.9" customHeight="1" spans="1:23">
      <c r="A285" s="18"/>
      <c r="B285" s="18"/>
      <c r="C285" s="18" t="s">
        <v>779</v>
      </c>
      <c r="D285" s="18"/>
      <c r="E285" s="18"/>
      <c r="F285" s="18"/>
      <c r="G285" s="18"/>
      <c r="H285" s="18"/>
      <c r="I285" s="48">
        <v>94171.39</v>
      </c>
      <c r="J285" s="48"/>
      <c r="K285" s="48"/>
      <c r="L285" s="48"/>
      <c r="M285" s="48"/>
      <c r="N285" s="48">
        <v>94171.39</v>
      </c>
      <c r="O285" s="48"/>
      <c r="P285" s="48"/>
      <c r="Q285" s="48"/>
      <c r="R285" s="48"/>
      <c r="S285" s="48"/>
      <c r="T285" s="48"/>
      <c r="U285" s="48"/>
      <c r="V285" s="48"/>
      <c r="W285" s="48"/>
    </row>
    <row r="286" ht="32.9" customHeight="1" spans="1:23">
      <c r="A286" s="18" t="s">
        <v>617</v>
      </c>
      <c r="B286" s="152" t="s">
        <v>780</v>
      </c>
      <c r="C286" s="18" t="s">
        <v>779</v>
      </c>
      <c r="D286" s="18" t="s">
        <v>71</v>
      </c>
      <c r="E286" s="18" t="s">
        <v>120</v>
      </c>
      <c r="F286" s="18" t="s">
        <v>355</v>
      </c>
      <c r="G286" s="18" t="s">
        <v>273</v>
      </c>
      <c r="H286" s="18" t="s">
        <v>274</v>
      </c>
      <c r="I286" s="48">
        <v>19171.39</v>
      </c>
      <c r="J286" s="48"/>
      <c r="K286" s="48"/>
      <c r="L286" s="48"/>
      <c r="M286" s="48"/>
      <c r="N286" s="48">
        <v>19171.39</v>
      </c>
      <c r="O286" s="48"/>
      <c r="P286" s="48"/>
      <c r="Q286" s="48"/>
      <c r="R286" s="48"/>
      <c r="S286" s="48"/>
      <c r="T286" s="48"/>
      <c r="U286" s="48"/>
      <c r="V286" s="48"/>
      <c r="W286" s="48"/>
    </row>
    <row r="287" ht="32.9" customHeight="1" spans="1:23">
      <c r="A287" s="18" t="s">
        <v>617</v>
      </c>
      <c r="B287" s="152" t="s">
        <v>780</v>
      </c>
      <c r="C287" s="18" t="s">
        <v>779</v>
      </c>
      <c r="D287" s="18" t="s">
        <v>71</v>
      </c>
      <c r="E287" s="18" t="s">
        <v>120</v>
      </c>
      <c r="F287" s="18" t="s">
        <v>355</v>
      </c>
      <c r="G287" s="18" t="s">
        <v>328</v>
      </c>
      <c r="H287" s="18" t="s">
        <v>329</v>
      </c>
      <c r="I287" s="48">
        <v>15000</v>
      </c>
      <c r="J287" s="48"/>
      <c r="K287" s="48"/>
      <c r="L287" s="48"/>
      <c r="M287" s="48"/>
      <c r="N287" s="48">
        <v>15000</v>
      </c>
      <c r="O287" s="48"/>
      <c r="P287" s="48"/>
      <c r="Q287" s="48"/>
      <c r="R287" s="48"/>
      <c r="S287" s="48"/>
      <c r="T287" s="48"/>
      <c r="U287" s="48"/>
      <c r="V287" s="48"/>
      <c r="W287" s="48"/>
    </row>
    <row r="288" ht="32.9" customHeight="1" spans="1:23">
      <c r="A288" s="18" t="s">
        <v>617</v>
      </c>
      <c r="B288" s="152" t="s">
        <v>780</v>
      </c>
      <c r="C288" s="18" t="s">
        <v>779</v>
      </c>
      <c r="D288" s="18" t="s">
        <v>71</v>
      </c>
      <c r="E288" s="18" t="s">
        <v>120</v>
      </c>
      <c r="F288" s="18" t="s">
        <v>355</v>
      </c>
      <c r="G288" s="18" t="s">
        <v>291</v>
      </c>
      <c r="H288" s="18" t="s">
        <v>292</v>
      </c>
      <c r="I288" s="48">
        <v>60000</v>
      </c>
      <c r="J288" s="48"/>
      <c r="K288" s="48"/>
      <c r="L288" s="48"/>
      <c r="M288" s="48"/>
      <c r="N288" s="48">
        <v>60000</v>
      </c>
      <c r="O288" s="48"/>
      <c r="P288" s="48"/>
      <c r="Q288" s="48"/>
      <c r="R288" s="48"/>
      <c r="S288" s="48"/>
      <c r="T288" s="48"/>
      <c r="U288" s="48"/>
      <c r="V288" s="48"/>
      <c r="W288" s="48"/>
    </row>
    <row r="289" ht="32.9" customHeight="1" spans="1:23">
      <c r="A289" s="18"/>
      <c r="B289" s="18"/>
      <c r="C289" s="18" t="s">
        <v>781</v>
      </c>
      <c r="D289" s="18"/>
      <c r="E289" s="18"/>
      <c r="F289" s="18"/>
      <c r="G289" s="18"/>
      <c r="H289" s="18"/>
      <c r="I289" s="48">
        <v>18925.2</v>
      </c>
      <c r="J289" s="48"/>
      <c r="K289" s="48"/>
      <c r="L289" s="48"/>
      <c r="M289" s="48"/>
      <c r="N289" s="48">
        <v>18925.2</v>
      </c>
      <c r="O289" s="48"/>
      <c r="P289" s="48"/>
      <c r="Q289" s="48"/>
      <c r="R289" s="48"/>
      <c r="S289" s="48"/>
      <c r="T289" s="48"/>
      <c r="U289" s="48"/>
      <c r="V289" s="48"/>
      <c r="W289" s="48"/>
    </row>
    <row r="290" ht="32.9" customHeight="1" spans="1:23">
      <c r="A290" s="18" t="s">
        <v>617</v>
      </c>
      <c r="B290" s="152" t="s">
        <v>782</v>
      </c>
      <c r="C290" s="18" t="s">
        <v>781</v>
      </c>
      <c r="D290" s="18" t="s">
        <v>71</v>
      </c>
      <c r="E290" s="18" t="s">
        <v>142</v>
      </c>
      <c r="F290" s="18" t="s">
        <v>783</v>
      </c>
      <c r="G290" s="18" t="s">
        <v>277</v>
      </c>
      <c r="H290" s="18" t="s">
        <v>278</v>
      </c>
      <c r="I290" s="48">
        <v>600</v>
      </c>
      <c r="J290" s="48"/>
      <c r="K290" s="48"/>
      <c r="L290" s="48"/>
      <c r="M290" s="48"/>
      <c r="N290" s="48">
        <v>600</v>
      </c>
      <c r="O290" s="48"/>
      <c r="P290" s="48"/>
      <c r="Q290" s="48"/>
      <c r="R290" s="48"/>
      <c r="S290" s="48"/>
      <c r="T290" s="48"/>
      <c r="U290" s="48"/>
      <c r="V290" s="48"/>
      <c r="W290" s="48"/>
    </row>
    <row r="291" ht="32.9" customHeight="1" spans="1:23">
      <c r="A291" s="18" t="s">
        <v>617</v>
      </c>
      <c r="B291" s="152" t="s">
        <v>782</v>
      </c>
      <c r="C291" s="18" t="s">
        <v>781</v>
      </c>
      <c r="D291" s="18" t="s">
        <v>71</v>
      </c>
      <c r="E291" s="18" t="s">
        <v>142</v>
      </c>
      <c r="F291" s="18" t="s">
        <v>783</v>
      </c>
      <c r="G291" s="18" t="s">
        <v>328</v>
      </c>
      <c r="H291" s="18" t="s">
        <v>329</v>
      </c>
      <c r="I291" s="48">
        <v>18325.2</v>
      </c>
      <c r="J291" s="48"/>
      <c r="K291" s="48"/>
      <c r="L291" s="48"/>
      <c r="M291" s="48"/>
      <c r="N291" s="48">
        <v>18325.2</v>
      </c>
      <c r="O291" s="48"/>
      <c r="P291" s="48"/>
      <c r="Q291" s="48"/>
      <c r="R291" s="48"/>
      <c r="S291" s="48"/>
      <c r="T291" s="48"/>
      <c r="U291" s="48"/>
      <c r="V291" s="48"/>
      <c r="W291" s="48"/>
    </row>
    <row r="292" ht="32.9" customHeight="1" spans="1:23">
      <c r="A292" s="18"/>
      <c r="B292" s="18"/>
      <c r="C292" s="18" t="s">
        <v>784</v>
      </c>
      <c r="D292" s="18"/>
      <c r="E292" s="18"/>
      <c r="F292" s="18"/>
      <c r="G292" s="18"/>
      <c r="H292" s="18"/>
      <c r="I292" s="48">
        <v>635200</v>
      </c>
      <c r="J292" s="48"/>
      <c r="K292" s="48"/>
      <c r="L292" s="48"/>
      <c r="M292" s="48"/>
      <c r="N292" s="48">
        <v>635200</v>
      </c>
      <c r="O292" s="48"/>
      <c r="P292" s="48"/>
      <c r="Q292" s="48"/>
      <c r="R292" s="48"/>
      <c r="S292" s="48"/>
      <c r="T292" s="48"/>
      <c r="U292" s="48"/>
      <c r="V292" s="48"/>
      <c r="W292" s="48"/>
    </row>
    <row r="293" ht="32.9" customHeight="1" spans="1:23">
      <c r="A293" s="18" t="s">
        <v>542</v>
      </c>
      <c r="B293" s="152" t="s">
        <v>785</v>
      </c>
      <c r="C293" s="18" t="s">
        <v>784</v>
      </c>
      <c r="D293" s="18" t="s">
        <v>71</v>
      </c>
      <c r="E293" s="18" t="s">
        <v>121</v>
      </c>
      <c r="F293" s="18" t="s">
        <v>770</v>
      </c>
      <c r="G293" s="18" t="s">
        <v>744</v>
      </c>
      <c r="H293" s="18" t="s">
        <v>745</v>
      </c>
      <c r="I293" s="48">
        <v>635200</v>
      </c>
      <c r="J293" s="48"/>
      <c r="K293" s="48"/>
      <c r="L293" s="48"/>
      <c r="M293" s="48"/>
      <c r="N293" s="48">
        <v>635200</v>
      </c>
      <c r="O293" s="48"/>
      <c r="P293" s="48"/>
      <c r="Q293" s="48"/>
      <c r="R293" s="48"/>
      <c r="S293" s="48"/>
      <c r="T293" s="48"/>
      <c r="U293" s="48"/>
      <c r="V293" s="48"/>
      <c r="W293" s="48"/>
    </row>
    <row r="294" ht="32.9" customHeight="1" spans="1:23">
      <c r="A294" s="18"/>
      <c r="B294" s="18"/>
      <c r="C294" s="18" t="s">
        <v>786</v>
      </c>
      <c r="D294" s="18"/>
      <c r="E294" s="18"/>
      <c r="F294" s="18"/>
      <c r="G294" s="18"/>
      <c r="H294" s="18"/>
      <c r="I294" s="48">
        <v>16150</v>
      </c>
      <c r="J294" s="48"/>
      <c r="K294" s="48"/>
      <c r="L294" s="48"/>
      <c r="M294" s="48"/>
      <c r="N294" s="48">
        <v>16150</v>
      </c>
      <c r="O294" s="48"/>
      <c r="P294" s="48"/>
      <c r="Q294" s="48"/>
      <c r="R294" s="48"/>
      <c r="S294" s="48"/>
      <c r="T294" s="48"/>
      <c r="U294" s="48"/>
      <c r="V294" s="48"/>
      <c r="W294" s="48"/>
    </row>
    <row r="295" ht="32.9" customHeight="1" spans="1:23">
      <c r="A295" s="18" t="s">
        <v>542</v>
      </c>
      <c r="B295" s="152" t="s">
        <v>787</v>
      </c>
      <c r="C295" s="18" t="s">
        <v>786</v>
      </c>
      <c r="D295" s="18" t="s">
        <v>71</v>
      </c>
      <c r="E295" s="18" t="s">
        <v>121</v>
      </c>
      <c r="F295" s="18" t="s">
        <v>770</v>
      </c>
      <c r="G295" s="18" t="s">
        <v>732</v>
      </c>
      <c r="H295" s="18" t="s">
        <v>733</v>
      </c>
      <c r="I295" s="48">
        <v>16150</v>
      </c>
      <c r="J295" s="48"/>
      <c r="K295" s="48"/>
      <c r="L295" s="48"/>
      <c r="M295" s="48"/>
      <c r="N295" s="48">
        <v>16150</v>
      </c>
      <c r="O295" s="48"/>
      <c r="P295" s="48"/>
      <c r="Q295" s="48"/>
      <c r="R295" s="48"/>
      <c r="S295" s="48"/>
      <c r="T295" s="48"/>
      <c r="U295" s="48"/>
      <c r="V295" s="48"/>
      <c r="W295" s="48"/>
    </row>
    <row r="296" ht="32.9" customHeight="1" spans="1:23">
      <c r="A296" s="18"/>
      <c r="B296" s="18"/>
      <c r="C296" s="18" t="s">
        <v>788</v>
      </c>
      <c r="D296" s="18"/>
      <c r="E296" s="18"/>
      <c r="F296" s="18"/>
      <c r="G296" s="18"/>
      <c r="H296" s="18"/>
      <c r="I296" s="48">
        <v>1605696.02</v>
      </c>
      <c r="J296" s="48"/>
      <c r="K296" s="48"/>
      <c r="L296" s="48"/>
      <c r="M296" s="48"/>
      <c r="N296" s="48">
        <v>1605696.02</v>
      </c>
      <c r="O296" s="48"/>
      <c r="P296" s="48"/>
      <c r="Q296" s="48"/>
      <c r="R296" s="48"/>
      <c r="S296" s="48"/>
      <c r="T296" s="48"/>
      <c r="U296" s="48"/>
      <c r="V296" s="48"/>
      <c r="W296" s="48"/>
    </row>
    <row r="297" ht="32.9" customHeight="1" spans="1:23">
      <c r="A297" s="18" t="s">
        <v>542</v>
      </c>
      <c r="B297" s="152" t="s">
        <v>789</v>
      </c>
      <c r="C297" s="18" t="s">
        <v>788</v>
      </c>
      <c r="D297" s="18" t="s">
        <v>71</v>
      </c>
      <c r="E297" s="18" t="s">
        <v>120</v>
      </c>
      <c r="F297" s="18" t="s">
        <v>355</v>
      </c>
      <c r="G297" s="18" t="s">
        <v>732</v>
      </c>
      <c r="H297" s="18" t="s">
        <v>733</v>
      </c>
      <c r="I297" s="48">
        <v>1605696.02</v>
      </c>
      <c r="J297" s="48"/>
      <c r="K297" s="48"/>
      <c r="L297" s="48"/>
      <c r="M297" s="48"/>
      <c r="N297" s="48">
        <v>1605696.02</v>
      </c>
      <c r="O297" s="48"/>
      <c r="P297" s="48"/>
      <c r="Q297" s="48"/>
      <c r="R297" s="48"/>
      <c r="S297" s="48"/>
      <c r="T297" s="48"/>
      <c r="U297" s="48"/>
      <c r="V297" s="48"/>
      <c r="W297" s="48"/>
    </row>
    <row r="298" ht="32.9" customHeight="1" spans="1:23">
      <c r="A298" s="18"/>
      <c r="B298" s="18"/>
      <c r="C298" s="18" t="s">
        <v>790</v>
      </c>
      <c r="D298" s="18"/>
      <c r="E298" s="18"/>
      <c r="F298" s="18"/>
      <c r="G298" s="18"/>
      <c r="H298" s="18"/>
      <c r="I298" s="48">
        <v>2205549.02</v>
      </c>
      <c r="J298" s="48"/>
      <c r="K298" s="48"/>
      <c r="L298" s="48"/>
      <c r="M298" s="48"/>
      <c r="N298" s="48">
        <v>2205549.02</v>
      </c>
      <c r="O298" s="48"/>
      <c r="P298" s="48"/>
      <c r="Q298" s="48"/>
      <c r="R298" s="48"/>
      <c r="S298" s="48"/>
      <c r="T298" s="48"/>
      <c r="U298" s="48"/>
      <c r="V298" s="48"/>
      <c r="W298" s="48"/>
    </row>
    <row r="299" ht="32.9" customHeight="1" spans="1:23">
      <c r="A299" s="18" t="s">
        <v>542</v>
      </c>
      <c r="B299" s="152" t="s">
        <v>791</v>
      </c>
      <c r="C299" s="18" t="s">
        <v>790</v>
      </c>
      <c r="D299" s="18" t="s">
        <v>71</v>
      </c>
      <c r="E299" s="18" t="s">
        <v>120</v>
      </c>
      <c r="F299" s="18" t="s">
        <v>355</v>
      </c>
      <c r="G299" s="18" t="s">
        <v>324</v>
      </c>
      <c r="H299" s="18" t="s">
        <v>325</v>
      </c>
      <c r="I299" s="48">
        <v>3489.81</v>
      </c>
      <c r="J299" s="48"/>
      <c r="K299" s="48"/>
      <c r="L299" s="48"/>
      <c r="M299" s="48"/>
      <c r="N299" s="48">
        <v>3489.81</v>
      </c>
      <c r="O299" s="48"/>
      <c r="P299" s="48"/>
      <c r="Q299" s="48"/>
      <c r="R299" s="48"/>
      <c r="S299" s="48"/>
      <c r="T299" s="48"/>
      <c r="U299" s="48"/>
      <c r="V299" s="48"/>
      <c r="W299" s="48"/>
    </row>
    <row r="300" ht="32.9" customHeight="1" spans="1:23">
      <c r="A300" s="18" t="s">
        <v>542</v>
      </c>
      <c r="B300" s="152" t="s">
        <v>791</v>
      </c>
      <c r="C300" s="18" t="s">
        <v>790</v>
      </c>
      <c r="D300" s="18" t="s">
        <v>71</v>
      </c>
      <c r="E300" s="18" t="s">
        <v>120</v>
      </c>
      <c r="F300" s="18" t="s">
        <v>355</v>
      </c>
      <c r="G300" s="18" t="s">
        <v>285</v>
      </c>
      <c r="H300" s="18" t="s">
        <v>286</v>
      </c>
      <c r="I300" s="48">
        <v>13700.15</v>
      </c>
      <c r="J300" s="48"/>
      <c r="K300" s="48"/>
      <c r="L300" s="48"/>
      <c r="M300" s="48"/>
      <c r="N300" s="48">
        <v>13700.15</v>
      </c>
      <c r="O300" s="48"/>
      <c r="P300" s="48"/>
      <c r="Q300" s="48"/>
      <c r="R300" s="48"/>
      <c r="S300" s="48"/>
      <c r="T300" s="48"/>
      <c r="U300" s="48"/>
      <c r="V300" s="48"/>
      <c r="W300" s="48"/>
    </row>
    <row r="301" ht="32.9" customHeight="1" spans="1:23">
      <c r="A301" s="18" t="s">
        <v>542</v>
      </c>
      <c r="B301" s="152" t="s">
        <v>791</v>
      </c>
      <c r="C301" s="18" t="s">
        <v>790</v>
      </c>
      <c r="D301" s="18" t="s">
        <v>71</v>
      </c>
      <c r="E301" s="18" t="s">
        <v>120</v>
      </c>
      <c r="F301" s="18" t="s">
        <v>355</v>
      </c>
      <c r="G301" s="18" t="s">
        <v>313</v>
      </c>
      <c r="H301" s="18" t="s">
        <v>312</v>
      </c>
      <c r="I301" s="48">
        <v>69124.72</v>
      </c>
      <c r="J301" s="48"/>
      <c r="K301" s="48"/>
      <c r="L301" s="48"/>
      <c r="M301" s="48"/>
      <c r="N301" s="48">
        <v>69124.72</v>
      </c>
      <c r="O301" s="48"/>
      <c r="P301" s="48"/>
      <c r="Q301" s="48"/>
      <c r="R301" s="48"/>
      <c r="S301" s="48"/>
      <c r="T301" s="48"/>
      <c r="U301" s="48"/>
      <c r="V301" s="48"/>
      <c r="W301" s="48"/>
    </row>
    <row r="302" ht="32.9" customHeight="1" spans="1:23">
      <c r="A302" s="18" t="s">
        <v>542</v>
      </c>
      <c r="B302" s="152" t="s">
        <v>791</v>
      </c>
      <c r="C302" s="18" t="s">
        <v>790</v>
      </c>
      <c r="D302" s="18" t="s">
        <v>71</v>
      </c>
      <c r="E302" s="18" t="s">
        <v>120</v>
      </c>
      <c r="F302" s="18" t="s">
        <v>355</v>
      </c>
      <c r="G302" s="18" t="s">
        <v>275</v>
      </c>
      <c r="H302" s="18" t="s">
        <v>276</v>
      </c>
      <c r="I302" s="48">
        <v>51280.1</v>
      </c>
      <c r="J302" s="48"/>
      <c r="K302" s="48"/>
      <c r="L302" s="48"/>
      <c r="M302" s="48"/>
      <c r="N302" s="48">
        <v>51280.1</v>
      </c>
      <c r="O302" s="48"/>
      <c r="P302" s="48"/>
      <c r="Q302" s="48"/>
      <c r="R302" s="48"/>
      <c r="S302" s="48"/>
      <c r="T302" s="48"/>
      <c r="U302" s="48"/>
      <c r="V302" s="48"/>
      <c r="W302" s="48"/>
    </row>
    <row r="303" ht="32.9" customHeight="1" spans="1:23">
      <c r="A303" s="18" t="s">
        <v>542</v>
      </c>
      <c r="B303" s="152" t="s">
        <v>791</v>
      </c>
      <c r="C303" s="18" t="s">
        <v>790</v>
      </c>
      <c r="D303" s="18" t="s">
        <v>71</v>
      </c>
      <c r="E303" s="18" t="s">
        <v>120</v>
      </c>
      <c r="F303" s="18" t="s">
        <v>355</v>
      </c>
      <c r="G303" s="18" t="s">
        <v>277</v>
      </c>
      <c r="H303" s="18" t="s">
        <v>278</v>
      </c>
      <c r="I303" s="48">
        <v>61533.24</v>
      </c>
      <c r="J303" s="48"/>
      <c r="K303" s="48"/>
      <c r="L303" s="48"/>
      <c r="M303" s="48"/>
      <c r="N303" s="48">
        <v>61533.24</v>
      </c>
      <c r="O303" s="48"/>
      <c r="P303" s="48"/>
      <c r="Q303" s="48"/>
      <c r="R303" s="48"/>
      <c r="S303" s="48"/>
      <c r="T303" s="48"/>
      <c r="U303" s="48"/>
      <c r="V303" s="48"/>
      <c r="W303" s="48"/>
    </row>
    <row r="304" ht="32.9" customHeight="1" spans="1:23">
      <c r="A304" s="18" t="s">
        <v>542</v>
      </c>
      <c r="B304" s="152" t="s">
        <v>791</v>
      </c>
      <c r="C304" s="18" t="s">
        <v>790</v>
      </c>
      <c r="D304" s="18" t="s">
        <v>71</v>
      </c>
      <c r="E304" s="18" t="s">
        <v>120</v>
      </c>
      <c r="F304" s="18" t="s">
        <v>355</v>
      </c>
      <c r="G304" s="18" t="s">
        <v>281</v>
      </c>
      <c r="H304" s="18" t="s">
        <v>282</v>
      </c>
      <c r="I304" s="48">
        <v>291578.61</v>
      </c>
      <c r="J304" s="48"/>
      <c r="K304" s="48"/>
      <c r="L304" s="48"/>
      <c r="M304" s="48"/>
      <c r="N304" s="48">
        <v>291578.61</v>
      </c>
      <c r="O304" s="48"/>
      <c r="P304" s="48"/>
      <c r="Q304" s="48"/>
      <c r="R304" s="48"/>
      <c r="S304" s="48"/>
      <c r="T304" s="48"/>
      <c r="U304" s="48"/>
      <c r="V304" s="48"/>
      <c r="W304" s="48"/>
    </row>
    <row r="305" ht="32.9" customHeight="1" spans="1:23">
      <c r="A305" s="18" t="s">
        <v>542</v>
      </c>
      <c r="B305" s="152" t="s">
        <v>791</v>
      </c>
      <c r="C305" s="18" t="s">
        <v>790</v>
      </c>
      <c r="D305" s="18" t="s">
        <v>71</v>
      </c>
      <c r="E305" s="18" t="s">
        <v>120</v>
      </c>
      <c r="F305" s="18" t="s">
        <v>355</v>
      </c>
      <c r="G305" s="18" t="s">
        <v>328</v>
      </c>
      <c r="H305" s="18" t="s">
        <v>329</v>
      </c>
      <c r="I305" s="48">
        <v>427330</v>
      </c>
      <c r="J305" s="48"/>
      <c r="K305" s="48"/>
      <c r="L305" s="48"/>
      <c r="M305" s="48"/>
      <c r="N305" s="48">
        <v>427330</v>
      </c>
      <c r="O305" s="48"/>
      <c r="P305" s="48"/>
      <c r="Q305" s="48"/>
      <c r="R305" s="48"/>
      <c r="S305" s="48"/>
      <c r="T305" s="48"/>
      <c r="U305" s="48"/>
      <c r="V305" s="48"/>
      <c r="W305" s="48"/>
    </row>
    <row r="306" ht="32.9" customHeight="1" spans="1:23">
      <c r="A306" s="18" t="s">
        <v>542</v>
      </c>
      <c r="B306" s="152" t="s">
        <v>791</v>
      </c>
      <c r="C306" s="18" t="s">
        <v>790</v>
      </c>
      <c r="D306" s="18" t="s">
        <v>71</v>
      </c>
      <c r="E306" s="18" t="s">
        <v>120</v>
      </c>
      <c r="F306" s="18" t="s">
        <v>355</v>
      </c>
      <c r="G306" s="18" t="s">
        <v>330</v>
      </c>
      <c r="H306" s="18" t="s">
        <v>331</v>
      </c>
      <c r="I306" s="48">
        <v>42838.11</v>
      </c>
      <c r="J306" s="48"/>
      <c r="K306" s="48"/>
      <c r="L306" s="48"/>
      <c r="M306" s="48"/>
      <c r="N306" s="48">
        <v>42838.11</v>
      </c>
      <c r="O306" s="48"/>
      <c r="P306" s="48"/>
      <c r="Q306" s="48"/>
      <c r="R306" s="48"/>
      <c r="S306" s="48"/>
      <c r="T306" s="48"/>
      <c r="U306" s="48"/>
      <c r="V306" s="48"/>
      <c r="W306" s="48"/>
    </row>
    <row r="307" ht="32.9" customHeight="1" spans="1:23">
      <c r="A307" s="18" t="s">
        <v>542</v>
      </c>
      <c r="B307" s="152" t="s">
        <v>791</v>
      </c>
      <c r="C307" s="18" t="s">
        <v>790</v>
      </c>
      <c r="D307" s="18" t="s">
        <v>71</v>
      </c>
      <c r="E307" s="18" t="s">
        <v>120</v>
      </c>
      <c r="F307" s="18" t="s">
        <v>355</v>
      </c>
      <c r="G307" s="18" t="s">
        <v>301</v>
      </c>
      <c r="H307" s="18" t="s">
        <v>302</v>
      </c>
      <c r="I307" s="48">
        <v>1199126</v>
      </c>
      <c r="J307" s="48"/>
      <c r="K307" s="48"/>
      <c r="L307" s="48"/>
      <c r="M307" s="48"/>
      <c r="N307" s="48">
        <v>1199126</v>
      </c>
      <c r="O307" s="48"/>
      <c r="P307" s="48"/>
      <c r="Q307" s="48"/>
      <c r="R307" s="48"/>
      <c r="S307" s="48"/>
      <c r="T307" s="48"/>
      <c r="U307" s="48"/>
      <c r="V307" s="48"/>
      <c r="W307" s="48"/>
    </row>
    <row r="308" ht="32.9" customHeight="1" spans="1:23">
      <c r="A308" s="18" t="s">
        <v>542</v>
      </c>
      <c r="B308" s="152" t="s">
        <v>791</v>
      </c>
      <c r="C308" s="18" t="s">
        <v>790</v>
      </c>
      <c r="D308" s="18" t="s">
        <v>71</v>
      </c>
      <c r="E308" s="18" t="s">
        <v>120</v>
      </c>
      <c r="F308" s="18" t="s">
        <v>355</v>
      </c>
      <c r="G308" s="18" t="s">
        <v>266</v>
      </c>
      <c r="H308" s="18" t="s">
        <v>267</v>
      </c>
      <c r="I308" s="48">
        <v>12358</v>
      </c>
      <c r="J308" s="48"/>
      <c r="K308" s="48"/>
      <c r="L308" s="48"/>
      <c r="M308" s="48"/>
      <c r="N308" s="48">
        <v>12358</v>
      </c>
      <c r="O308" s="48"/>
      <c r="P308" s="48"/>
      <c r="Q308" s="48"/>
      <c r="R308" s="48"/>
      <c r="S308" s="48"/>
      <c r="T308" s="48"/>
      <c r="U308" s="48"/>
      <c r="V308" s="48"/>
      <c r="W308" s="48"/>
    </row>
    <row r="309" ht="32.9" customHeight="1" spans="1:23">
      <c r="A309" s="18" t="s">
        <v>542</v>
      </c>
      <c r="B309" s="152" t="s">
        <v>791</v>
      </c>
      <c r="C309" s="18" t="s">
        <v>790</v>
      </c>
      <c r="D309" s="18" t="s">
        <v>71</v>
      </c>
      <c r="E309" s="18" t="s">
        <v>120</v>
      </c>
      <c r="F309" s="18" t="s">
        <v>355</v>
      </c>
      <c r="G309" s="18" t="s">
        <v>283</v>
      </c>
      <c r="H309" s="18" t="s">
        <v>284</v>
      </c>
      <c r="I309" s="48">
        <v>33190.28</v>
      </c>
      <c r="J309" s="48"/>
      <c r="K309" s="48"/>
      <c r="L309" s="48"/>
      <c r="M309" s="48"/>
      <c r="N309" s="48">
        <v>33190.28</v>
      </c>
      <c r="O309" s="48"/>
      <c r="P309" s="48"/>
      <c r="Q309" s="48"/>
      <c r="R309" s="48"/>
      <c r="S309" s="48"/>
      <c r="T309" s="48"/>
      <c r="U309" s="48"/>
      <c r="V309" s="48"/>
      <c r="W309" s="48"/>
    </row>
    <row r="310" ht="32.9" customHeight="1" spans="1:23">
      <c r="A310" s="18"/>
      <c r="B310" s="18"/>
      <c r="C310" s="18" t="s">
        <v>792</v>
      </c>
      <c r="D310" s="18"/>
      <c r="E310" s="18"/>
      <c r="F310" s="18"/>
      <c r="G310" s="18"/>
      <c r="H310" s="18"/>
      <c r="I310" s="48">
        <v>23179.25</v>
      </c>
      <c r="J310" s="48"/>
      <c r="K310" s="48"/>
      <c r="L310" s="48"/>
      <c r="M310" s="48"/>
      <c r="N310" s="48">
        <v>23179.25</v>
      </c>
      <c r="O310" s="48"/>
      <c r="P310" s="48"/>
      <c r="Q310" s="48"/>
      <c r="R310" s="48"/>
      <c r="S310" s="48"/>
      <c r="T310" s="48"/>
      <c r="U310" s="48"/>
      <c r="V310" s="48"/>
      <c r="W310" s="48"/>
    </row>
    <row r="311" ht="32.9" customHeight="1" spans="1:23">
      <c r="A311" s="18" t="s">
        <v>542</v>
      </c>
      <c r="B311" s="152" t="s">
        <v>793</v>
      </c>
      <c r="C311" s="18" t="s">
        <v>792</v>
      </c>
      <c r="D311" s="18" t="s">
        <v>71</v>
      </c>
      <c r="E311" s="18" t="s">
        <v>120</v>
      </c>
      <c r="F311" s="18" t="s">
        <v>355</v>
      </c>
      <c r="G311" s="18" t="s">
        <v>273</v>
      </c>
      <c r="H311" s="18" t="s">
        <v>274</v>
      </c>
      <c r="I311" s="48">
        <v>23179.25</v>
      </c>
      <c r="J311" s="48"/>
      <c r="K311" s="48"/>
      <c r="L311" s="48"/>
      <c r="M311" s="48"/>
      <c r="N311" s="48">
        <v>23179.25</v>
      </c>
      <c r="O311" s="48"/>
      <c r="P311" s="48"/>
      <c r="Q311" s="48"/>
      <c r="R311" s="48"/>
      <c r="S311" s="48"/>
      <c r="T311" s="48"/>
      <c r="U311" s="48"/>
      <c r="V311" s="48"/>
      <c r="W311" s="48"/>
    </row>
    <row r="312" ht="32.9" customHeight="1" spans="1:23">
      <c r="A312" s="18"/>
      <c r="B312" s="18"/>
      <c r="C312" s="18" t="s">
        <v>794</v>
      </c>
      <c r="D312" s="18"/>
      <c r="E312" s="18"/>
      <c r="F312" s="18"/>
      <c r="G312" s="18"/>
      <c r="H312" s="18"/>
      <c r="I312" s="48">
        <v>2500</v>
      </c>
      <c r="J312" s="48"/>
      <c r="K312" s="48"/>
      <c r="L312" s="48"/>
      <c r="M312" s="48"/>
      <c r="N312" s="48">
        <v>2500</v>
      </c>
      <c r="O312" s="48"/>
      <c r="P312" s="48"/>
      <c r="Q312" s="48"/>
      <c r="R312" s="48"/>
      <c r="S312" s="48"/>
      <c r="T312" s="48"/>
      <c r="U312" s="48"/>
      <c r="V312" s="48"/>
      <c r="W312" s="48"/>
    </row>
    <row r="313" ht="32.9" customHeight="1" spans="1:23">
      <c r="A313" s="18" t="s">
        <v>539</v>
      </c>
      <c r="B313" s="152" t="s">
        <v>795</v>
      </c>
      <c r="C313" s="18" t="s">
        <v>794</v>
      </c>
      <c r="D313" s="18" t="s">
        <v>71</v>
      </c>
      <c r="E313" s="18" t="s">
        <v>120</v>
      </c>
      <c r="F313" s="18" t="s">
        <v>355</v>
      </c>
      <c r="G313" s="18" t="s">
        <v>253</v>
      </c>
      <c r="H313" s="18" t="s">
        <v>254</v>
      </c>
      <c r="I313" s="48">
        <v>2500</v>
      </c>
      <c r="J313" s="48"/>
      <c r="K313" s="48"/>
      <c r="L313" s="48"/>
      <c r="M313" s="48"/>
      <c r="N313" s="48">
        <v>2500</v>
      </c>
      <c r="O313" s="48"/>
      <c r="P313" s="48"/>
      <c r="Q313" s="48"/>
      <c r="R313" s="48"/>
      <c r="S313" s="48"/>
      <c r="T313" s="48"/>
      <c r="U313" s="48"/>
      <c r="V313" s="48"/>
      <c r="W313" s="48"/>
    </row>
    <row r="314" ht="32.9" customHeight="1" spans="1:23">
      <c r="A314" s="18"/>
      <c r="B314" s="18"/>
      <c r="C314" s="18" t="s">
        <v>796</v>
      </c>
      <c r="D314" s="18"/>
      <c r="E314" s="18"/>
      <c r="F314" s="18"/>
      <c r="G314" s="18"/>
      <c r="H314" s="18"/>
      <c r="I314" s="48">
        <v>20000</v>
      </c>
      <c r="J314" s="48"/>
      <c r="K314" s="48"/>
      <c r="L314" s="48"/>
      <c r="M314" s="48"/>
      <c r="N314" s="48">
        <v>20000</v>
      </c>
      <c r="O314" s="48"/>
      <c r="P314" s="48"/>
      <c r="Q314" s="48"/>
      <c r="R314" s="48"/>
      <c r="S314" s="48"/>
      <c r="T314" s="48"/>
      <c r="U314" s="48"/>
      <c r="V314" s="48"/>
      <c r="W314" s="48"/>
    </row>
    <row r="315" ht="32.9" customHeight="1" spans="1:23">
      <c r="A315" s="18" t="s">
        <v>539</v>
      </c>
      <c r="B315" s="152" t="s">
        <v>797</v>
      </c>
      <c r="C315" s="18" t="s">
        <v>796</v>
      </c>
      <c r="D315" s="18" t="s">
        <v>71</v>
      </c>
      <c r="E315" s="18" t="s">
        <v>120</v>
      </c>
      <c r="F315" s="18" t="s">
        <v>355</v>
      </c>
      <c r="G315" s="18" t="s">
        <v>273</v>
      </c>
      <c r="H315" s="18" t="s">
        <v>274</v>
      </c>
      <c r="I315" s="48">
        <v>20000</v>
      </c>
      <c r="J315" s="48"/>
      <c r="K315" s="48"/>
      <c r="L315" s="48"/>
      <c r="M315" s="48"/>
      <c r="N315" s="48">
        <v>20000</v>
      </c>
      <c r="O315" s="48"/>
      <c r="P315" s="48"/>
      <c r="Q315" s="48"/>
      <c r="R315" s="48"/>
      <c r="S315" s="48"/>
      <c r="T315" s="48"/>
      <c r="U315" s="48"/>
      <c r="V315" s="48"/>
      <c r="W315" s="48"/>
    </row>
    <row r="316" ht="32.9" customHeight="1" spans="1:23">
      <c r="A316" s="18"/>
      <c r="B316" s="18"/>
      <c r="C316" s="18" t="s">
        <v>798</v>
      </c>
      <c r="D316" s="18"/>
      <c r="E316" s="18"/>
      <c r="F316" s="18"/>
      <c r="G316" s="18"/>
      <c r="H316" s="18"/>
      <c r="I316" s="48">
        <v>100000</v>
      </c>
      <c r="J316" s="48"/>
      <c r="K316" s="48"/>
      <c r="L316" s="48"/>
      <c r="M316" s="48"/>
      <c r="N316" s="48">
        <v>100000</v>
      </c>
      <c r="O316" s="48"/>
      <c r="P316" s="48"/>
      <c r="Q316" s="48"/>
      <c r="R316" s="48"/>
      <c r="S316" s="48"/>
      <c r="T316" s="48"/>
      <c r="U316" s="48"/>
      <c r="V316" s="48"/>
      <c r="W316" s="48"/>
    </row>
    <row r="317" ht="32.9" customHeight="1" spans="1:23">
      <c r="A317" s="18" t="s">
        <v>539</v>
      </c>
      <c r="B317" s="152" t="s">
        <v>799</v>
      </c>
      <c r="C317" s="18" t="s">
        <v>798</v>
      </c>
      <c r="D317" s="18" t="s">
        <v>71</v>
      </c>
      <c r="E317" s="18" t="s">
        <v>122</v>
      </c>
      <c r="F317" s="18" t="s">
        <v>319</v>
      </c>
      <c r="G317" s="18" t="s">
        <v>281</v>
      </c>
      <c r="H317" s="18" t="s">
        <v>282</v>
      </c>
      <c r="I317" s="48">
        <v>20000</v>
      </c>
      <c r="J317" s="48"/>
      <c r="K317" s="48"/>
      <c r="L317" s="48"/>
      <c r="M317" s="48"/>
      <c r="N317" s="48">
        <v>20000</v>
      </c>
      <c r="O317" s="48"/>
      <c r="P317" s="48"/>
      <c r="Q317" s="48"/>
      <c r="R317" s="48"/>
      <c r="S317" s="48"/>
      <c r="T317" s="48"/>
      <c r="U317" s="48"/>
      <c r="V317" s="48"/>
      <c r="W317" s="48"/>
    </row>
    <row r="318" ht="32.9" customHeight="1" spans="1:23">
      <c r="A318" s="18" t="s">
        <v>539</v>
      </c>
      <c r="B318" s="152" t="s">
        <v>799</v>
      </c>
      <c r="C318" s="18" t="s">
        <v>798</v>
      </c>
      <c r="D318" s="18" t="s">
        <v>71</v>
      </c>
      <c r="E318" s="18" t="s">
        <v>122</v>
      </c>
      <c r="F318" s="18" t="s">
        <v>319</v>
      </c>
      <c r="G318" s="18" t="s">
        <v>328</v>
      </c>
      <c r="H318" s="18" t="s">
        <v>329</v>
      </c>
      <c r="I318" s="48">
        <v>80000</v>
      </c>
      <c r="J318" s="48"/>
      <c r="K318" s="48"/>
      <c r="L318" s="48"/>
      <c r="M318" s="48"/>
      <c r="N318" s="48">
        <v>80000</v>
      </c>
      <c r="O318" s="48"/>
      <c r="P318" s="48"/>
      <c r="Q318" s="48"/>
      <c r="R318" s="48"/>
      <c r="S318" s="48"/>
      <c r="T318" s="48"/>
      <c r="U318" s="48"/>
      <c r="V318" s="48"/>
      <c r="W318" s="48"/>
    </row>
    <row r="319" ht="32.9" customHeight="1" spans="1:23">
      <c r="A319" s="18"/>
      <c r="B319" s="18"/>
      <c r="C319" s="18" t="s">
        <v>800</v>
      </c>
      <c r="D319" s="18"/>
      <c r="E319" s="18"/>
      <c r="F319" s="18"/>
      <c r="G319" s="18"/>
      <c r="H319" s="18"/>
      <c r="I319" s="48">
        <v>443000</v>
      </c>
      <c r="J319" s="48"/>
      <c r="K319" s="48"/>
      <c r="L319" s="48"/>
      <c r="M319" s="48"/>
      <c r="N319" s="48">
        <v>443000</v>
      </c>
      <c r="O319" s="48"/>
      <c r="P319" s="48"/>
      <c r="Q319" s="48"/>
      <c r="R319" s="48"/>
      <c r="S319" s="48"/>
      <c r="T319" s="48"/>
      <c r="U319" s="48"/>
      <c r="V319" s="48"/>
      <c r="W319" s="48"/>
    </row>
    <row r="320" ht="32.9" customHeight="1" spans="1:23">
      <c r="A320" s="18" t="s">
        <v>539</v>
      </c>
      <c r="B320" s="152" t="s">
        <v>801</v>
      </c>
      <c r="C320" s="18" t="s">
        <v>800</v>
      </c>
      <c r="D320" s="18" t="s">
        <v>71</v>
      </c>
      <c r="E320" s="18" t="s">
        <v>120</v>
      </c>
      <c r="F320" s="18" t="s">
        <v>355</v>
      </c>
      <c r="G320" s="18" t="s">
        <v>328</v>
      </c>
      <c r="H320" s="18" t="s">
        <v>329</v>
      </c>
      <c r="I320" s="48">
        <v>443000</v>
      </c>
      <c r="J320" s="48"/>
      <c r="K320" s="48"/>
      <c r="L320" s="48"/>
      <c r="M320" s="48"/>
      <c r="N320" s="48">
        <v>443000</v>
      </c>
      <c r="O320" s="48"/>
      <c r="P320" s="48"/>
      <c r="Q320" s="48"/>
      <c r="R320" s="48"/>
      <c r="S320" s="48"/>
      <c r="T320" s="48"/>
      <c r="U320" s="48"/>
      <c r="V320" s="48"/>
      <c r="W320" s="48"/>
    </row>
    <row r="321" ht="32.9" customHeight="1" spans="1:23">
      <c r="A321" s="18"/>
      <c r="B321" s="18"/>
      <c r="C321" s="18" t="s">
        <v>802</v>
      </c>
      <c r="D321" s="18"/>
      <c r="E321" s="18"/>
      <c r="F321" s="18"/>
      <c r="G321" s="18"/>
      <c r="H321" s="18"/>
      <c r="I321" s="48">
        <v>144000</v>
      </c>
      <c r="J321" s="48"/>
      <c r="K321" s="48"/>
      <c r="L321" s="48"/>
      <c r="M321" s="48"/>
      <c r="N321" s="48">
        <v>144000</v>
      </c>
      <c r="O321" s="48"/>
      <c r="P321" s="48"/>
      <c r="Q321" s="48"/>
      <c r="R321" s="48"/>
      <c r="S321" s="48"/>
      <c r="T321" s="48"/>
      <c r="U321" s="48"/>
      <c r="V321" s="48"/>
      <c r="W321" s="48"/>
    </row>
    <row r="322" ht="32.9" customHeight="1" spans="1:23">
      <c r="A322" s="18" t="s">
        <v>539</v>
      </c>
      <c r="B322" s="152" t="s">
        <v>803</v>
      </c>
      <c r="C322" s="18" t="s">
        <v>802</v>
      </c>
      <c r="D322" s="18" t="s">
        <v>71</v>
      </c>
      <c r="E322" s="18" t="s">
        <v>120</v>
      </c>
      <c r="F322" s="18" t="s">
        <v>355</v>
      </c>
      <c r="G322" s="18" t="s">
        <v>328</v>
      </c>
      <c r="H322" s="18" t="s">
        <v>329</v>
      </c>
      <c r="I322" s="48">
        <v>144000</v>
      </c>
      <c r="J322" s="48"/>
      <c r="K322" s="48"/>
      <c r="L322" s="48"/>
      <c r="M322" s="48"/>
      <c r="N322" s="48">
        <v>144000</v>
      </c>
      <c r="O322" s="48"/>
      <c r="P322" s="48"/>
      <c r="Q322" s="48"/>
      <c r="R322" s="48"/>
      <c r="S322" s="48"/>
      <c r="T322" s="48"/>
      <c r="U322" s="48"/>
      <c r="V322" s="48"/>
      <c r="W322" s="48"/>
    </row>
    <row r="323" ht="32.9" customHeight="1" spans="1:23">
      <c r="A323" s="18"/>
      <c r="B323" s="18"/>
      <c r="C323" s="18" t="s">
        <v>804</v>
      </c>
      <c r="D323" s="18"/>
      <c r="E323" s="18"/>
      <c r="F323" s="18"/>
      <c r="G323" s="18"/>
      <c r="H323" s="18"/>
      <c r="I323" s="48">
        <v>413000</v>
      </c>
      <c r="J323" s="48"/>
      <c r="K323" s="48"/>
      <c r="L323" s="48"/>
      <c r="M323" s="48"/>
      <c r="N323" s="48">
        <v>413000</v>
      </c>
      <c r="O323" s="48"/>
      <c r="P323" s="48"/>
      <c r="Q323" s="48"/>
      <c r="R323" s="48"/>
      <c r="S323" s="48"/>
      <c r="T323" s="48"/>
      <c r="U323" s="48"/>
      <c r="V323" s="48"/>
      <c r="W323" s="48"/>
    </row>
    <row r="324" ht="32.9" customHeight="1" spans="1:23">
      <c r="A324" s="18" t="s">
        <v>539</v>
      </c>
      <c r="B324" s="152" t="s">
        <v>805</v>
      </c>
      <c r="C324" s="18" t="s">
        <v>804</v>
      </c>
      <c r="D324" s="18" t="s">
        <v>71</v>
      </c>
      <c r="E324" s="18" t="s">
        <v>120</v>
      </c>
      <c r="F324" s="18" t="s">
        <v>355</v>
      </c>
      <c r="G324" s="18" t="s">
        <v>328</v>
      </c>
      <c r="H324" s="18" t="s">
        <v>329</v>
      </c>
      <c r="I324" s="48">
        <v>413000</v>
      </c>
      <c r="J324" s="48"/>
      <c r="K324" s="48"/>
      <c r="L324" s="48"/>
      <c r="M324" s="48"/>
      <c r="N324" s="48">
        <v>413000</v>
      </c>
      <c r="O324" s="48"/>
      <c r="P324" s="48"/>
      <c r="Q324" s="48"/>
      <c r="R324" s="48"/>
      <c r="S324" s="48"/>
      <c r="T324" s="48"/>
      <c r="U324" s="48"/>
      <c r="V324" s="48"/>
      <c r="W324" s="48"/>
    </row>
    <row r="325" ht="32.9" customHeight="1" spans="1:23">
      <c r="A325" s="18"/>
      <c r="B325" s="18"/>
      <c r="C325" s="18" t="s">
        <v>806</v>
      </c>
      <c r="D325" s="18"/>
      <c r="E325" s="18"/>
      <c r="F325" s="18"/>
      <c r="G325" s="18"/>
      <c r="H325" s="18"/>
      <c r="I325" s="48">
        <v>12400</v>
      </c>
      <c r="J325" s="48"/>
      <c r="K325" s="48"/>
      <c r="L325" s="48"/>
      <c r="M325" s="48"/>
      <c r="N325" s="48">
        <v>12400</v>
      </c>
      <c r="O325" s="48"/>
      <c r="P325" s="48"/>
      <c r="Q325" s="48"/>
      <c r="R325" s="48"/>
      <c r="S325" s="48"/>
      <c r="T325" s="48"/>
      <c r="U325" s="48"/>
      <c r="V325" s="48"/>
      <c r="W325" s="48"/>
    </row>
    <row r="326" ht="32.9" customHeight="1" spans="1:23">
      <c r="A326" s="18" t="s">
        <v>539</v>
      </c>
      <c r="B326" s="152" t="s">
        <v>807</v>
      </c>
      <c r="C326" s="18" t="s">
        <v>806</v>
      </c>
      <c r="D326" s="18" t="s">
        <v>71</v>
      </c>
      <c r="E326" s="18" t="s">
        <v>120</v>
      </c>
      <c r="F326" s="18" t="s">
        <v>355</v>
      </c>
      <c r="G326" s="18" t="s">
        <v>273</v>
      </c>
      <c r="H326" s="18" t="s">
        <v>274</v>
      </c>
      <c r="I326" s="48">
        <v>10000</v>
      </c>
      <c r="J326" s="48"/>
      <c r="K326" s="48"/>
      <c r="L326" s="48"/>
      <c r="M326" s="48"/>
      <c r="N326" s="48">
        <v>10000</v>
      </c>
      <c r="O326" s="48"/>
      <c r="P326" s="48"/>
      <c r="Q326" s="48"/>
      <c r="R326" s="48"/>
      <c r="S326" s="48"/>
      <c r="T326" s="48"/>
      <c r="U326" s="48"/>
      <c r="V326" s="48"/>
      <c r="W326" s="48"/>
    </row>
    <row r="327" ht="32.9" customHeight="1" spans="1:23">
      <c r="A327" s="18" t="s">
        <v>539</v>
      </c>
      <c r="B327" s="152" t="s">
        <v>807</v>
      </c>
      <c r="C327" s="18" t="s">
        <v>806</v>
      </c>
      <c r="D327" s="18" t="s">
        <v>71</v>
      </c>
      <c r="E327" s="18" t="s">
        <v>120</v>
      </c>
      <c r="F327" s="18" t="s">
        <v>355</v>
      </c>
      <c r="G327" s="18" t="s">
        <v>330</v>
      </c>
      <c r="H327" s="18" t="s">
        <v>331</v>
      </c>
      <c r="I327" s="48">
        <v>2400</v>
      </c>
      <c r="J327" s="48"/>
      <c r="K327" s="48"/>
      <c r="L327" s="48"/>
      <c r="M327" s="48"/>
      <c r="N327" s="48">
        <v>2400</v>
      </c>
      <c r="O327" s="48"/>
      <c r="P327" s="48"/>
      <c r="Q327" s="48"/>
      <c r="R327" s="48"/>
      <c r="S327" s="48"/>
      <c r="T327" s="48"/>
      <c r="U327" s="48"/>
      <c r="V327" s="48"/>
      <c r="W327" s="48"/>
    </row>
    <row r="328" ht="32.9" customHeight="1" spans="1:23">
      <c r="A328" s="18"/>
      <c r="B328" s="18"/>
      <c r="C328" s="18" t="s">
        <v>808</v>
      </c>
      <c r="D328" s="18"/>
      <c r="E328" s="18"/>
      <c r="F328" s="18"/>
      <c r="G328" s="18"/>
      <c r="H328" s="18"/>
      <c r="I328" s="48">
        <v>403000</v>
      </c>
      <c r="J328" s="48"/>
      <c r="K328" s="48"/>
      <c r="L328" s="48"/>
      <c r="M328" s="48"/>
      <c r="N328" s="48">
        <v>403000</v>
      </c>
      <c r="O328" s="48"/>
      <c r="P328" s="48"/>
      <c r="Q328" s="48"/>
      <c r="R328" s="48"/>
      <c r="S328" s="48"/>
      <c r="T328" s="48"/>
      <c r="U328" s="48"/>
      <c r="V328" s="48"/>
      <c r="W328" s="48"/>
    </row>
    <row r="329" ht="32.9" customHeight="1" spans="1:23">
      <c r="A329" s="18" t="s">
        <v>539</v>
      </c>
      <c r="B329" s="152" t="s">
        <v>809</v>
      </c>
      <c r="C329" s="18" t="s">
        <v>808</v>
      </c>
      <c r="D329" s="18" t="s">
        <v>71</v>
      </c>
      <c r="E329" s="18" t="s">
        <v>120</v>
      </c>
      <c r="F329" s="18" t="s">
        <v>355</v>
      </c>
      <c r="G329" s="18" t="s">
        <v>301</v>
      </c>
      <c r="H329" s="18" t="s">
        <v>302</v>
      </c>
      <c r="I329" s="48">
        <v>403000</v>
      </c>
      <c r="J329" s="48"/>
      <c r="K329" s="48"/>
      <c r="L329" s="48"/>
      <c r="M329" s="48"/>
      <c r="N329" s="48">
        <v>403000</v>
      </c>
      <c r="O329" s="48"/>
      <c r="P329" s="48"/>
      <c r="Q329" s="48"/>
      <c r="R329" s="48"/>
      <c r="S329" s="48"/>
      <c r="T329" s="48"/>
      <c r="U329" s="48"/>
      <c r="V329" s="48"/>
      <c r="W329" s="48"/>
    </row>
    <row r="330" ht="32.9" customHeight="1" spans="1:23">
      <c r="A330" s="18"/>
      <c r="B330" s="18"/>
      <c r="C330" s="18" t="s">
        <v>810</v>
      </c>
      <c r="D330" s="18"/>
      <c r="E330" s="18"/>
      <c r="F330" s="18"/>
      <c r="G330" s="18"/>
      <c r="H330" s="18"/>
      <c r="I330" s="48">
        <v>28000</v>
      </c>
      <c r="J330" s="48"/>
      <c r="K330" s="48"/>
      <c r="L330" s="48"/>
      <c r="M330" s="48"/>
      <c r="N330" s="48">
        <v>28000</v>
      </c>
      <c r="O330" s="48"/>
      <c r="P330" s="48"/>
      <c r="Q330" s="48"/>
      <c r="R330" s="48"/>
      <c r="S330" s="48"/>
      <c r="T330" s="48"/>
      <c r="U330" s="48"/>
      <c r="V330" s="48"/>
      <c r="W330" s="48"/>
    </row>
    <row r="331" ht="32.9" customHeight="1" spans="1:23">
      <c r="A331" s="18" t="s">
        <v>539</v>
      </c>
      <c r="B331" s="152" t="s">
        <v>811</v>
      </c>
      <c r="C331" s="18" t="s">
        <v>810</v>
      </c>
      <c r="D331" s="18" t="s">
        <v>71</v>
      </c>
      <c r="E331" s="18" t="s">
        <v>121</v>
      </c>
      <c r="F331" s="18" t="s">
        <v>770</v>
      </c>
      <c r="G331" s="18" t="s">
        <v>732</v>
      </c>
      <c r="H331" s="18" t="s">
        <v>733</v>
      </c>
      <c r="I331" s="48">
        <v>28000</v>
      </c>
      <c r="J331" s="48"/>
      <c r="K331" s="48"/>
      <c r="L331" s="48"/>
      <c r="M331" s="48"/>
      <c r="N331" s="48">
        <v>28000</v>
      </c>
      <c r="O331" s="48"/>
      <c r="P331" s="48"/>
      <c r="Q331" s="48"/>
      <c r="R331" s="48"/>
      <c r="S331" s="48"/>
      <c r="T331" s="48"/>
      <c r="U331" s="48"/>
      <c r="V331" s="48"/>
      <c r="W331" s="48"/>
    </row>
    <row r="332" ht="32.9" customHeight="1" spans="1:23">
      <c r="A332" s="18"/>
      <c r="B332" s="18"/>
      <c r="C332" s="18" t="s">
        <v>812</v>
      </c>
      <c r="D332" s="18"/>
      <c r="E332" s="18"/>
      <c r="F332" s="18"/>
      <c r="G332" s="18"/>
      <c r="H332" s="18"/>
      <c r="I332" s="48">
        <v>324990</v>
      </c>
      <c r="J332" s="48">
        <v>324990</v>
      </c>
      <c r="K332" s="48">
        <v>324990</v>
      </c>
      <c r="L332" s="48"/>
      <c r="M332" s="48"/>
      <c r="N332" s="48"/>
      <c r="O332" s="48"/>
      <c r="P332" s="48"/>
      <c r="Q332" s="48"/>
      <c r="R332" s="48"/>
      <c r="S332" s="48"/>
      <c r="T332" s="48"/>
      <c r="U332" s="48"/>
      <c r="V332" s="48"/>
      <c r="W332" s="48"/>
    </row>
    <row r="333" ht="32.9" customHeight="1" spans="1:23">
      <c r="A333" s="18" t="s">
        <v>542</v>
      </c>
      <c r="B333" s="152" t="s">
        <v>813</v>
      </c>
      <c r="C333" s="18" t="s">
        <v>812</v>
      </c>
      <c r="D333" s="18" t="s">
        <v>71</v>
      </c>
      <c r="E333" s="18" t="s">
        <v>120</v>
      </c>
      <c r="F333" s="18" t="s">
        <v>355</v>
      </c>
      <c r="G333" s="18" t="s">
        <v>732</v>
      </c>
      <c r="H333" s="18" t="s">
        <v>733</v>
      </c>
      <c r="I333" s="48">
        <v>209070</v>
      </c>
      <c r="J333" s="48">
        <v>209070</v>
      </c>
      <c r="K333" s="48">
        <v>209070</v>
      </c>
      <c r="L333" s="48"/>
      <c r="M333" s="48"/>
      <c r="N333" s="48"/>
      <c r="O333" s="48"/>
      <c r="P333" s="48"/>
      <c r="Q333" s="48"/>
      <c r="R333" s="48"/>
      <c r="S333" s="48"/>
      <c r="T333" s="48"/>
      <c r="U333" s="48"/>
      <c r="V333" s="48"/>
      <c r="W333" s="48"/>
    </row>
    <row r="334" ht="32.9" customHeight="1" spans="1:23">
      <c r="A334" s="18" t="s">
        <v>542</v>
      </c>
      <c r="B334" s="152" t="s">
        <v>813</v>
      </c>
      <c r="C334" s="18" t="s">
        <v>812</v>
      </c>
      <c r="D334" s="18" t="s">
        <v>71</v>
      </c>
      <c r="E334" s="18" t="s">
        <v>121</v>
      </c>
      <c r="F334" s="18" t="s">
        <v>770</v>
      </c>
      <c r="G334" s="18" t="s">
        <v>732</v>
      </c>
      <c r="H334" s="18" t="s">
        <v>733</v>
      </c>
      <c r="I334" s="48">
        <v>115920</v>
      </c>
      <c r="J334" s="48">
        <v>115920</v>
      </c>
      <c r="K334" s="48">
        <v>115920</v>
      </c>
      <c r="L334" s="48"/>
      <c r="M334" s="48"/>
      <c r="N334" s="48"/>
      <c r="O334" s="48"/>
      <c r="P334" s="48"/>
      <c r="Q334" s="48"/>
      <c r="R334" s="48"/>
      <c r="S334" s="48"/>
      <c r="T334" s="48"/>
      <c r="U334" s="48"/>
      <c r="V334" s="48"/>
      <c r="W334" s="48"/>
    </row>
    <row r="335" ht="32.9" customHeight="1" spans="1:23">
      <c r="A335" s="18"/>
      <c r="B335" s="18"/>
      <c r="C335" s="18" t="s">
        <v>814</v>
      </c>
      <c r="D335" s="18"/>
      <c r="E335" s="18"/>
      <c r="F335" s="18"/>
      <c r="G335" s="18"/>
      <c r="H335" s="18"/>
      <c r="I335" s="48">
        <v>920400</v>
      </c>
      <c r="J335" s="48">
        <v>920400</v>
      </c>
      <c r="K335" s="48">
        <v>920400</v>
      </c>
      <c r="L335" s="48"/>
      <c r="M335" s="48"/>
      <c r="N335" s="48"/>
      <c r="O335" s="48"/>
      <c r="P335" s="48"/>
      <c r="Q335" s="48"/>
      <c r="R335" s="48"/>
      <c r="S335" s="48"/>
      <c r="T335" s="48"/>
      <c r="U335" s="48"/>
      <c r="V335" s="48"/>
      <c r="W335" s="48"/>
    </row>
    <row r="336" ht="32.9" customHeight="1" spans="1:23">
      <c r="A336" s="18" t="s">
        <v>542</v>
      </c>
      <c r="B336" s="152" t="s">
        <v>815</v>
      </c>
      <c r="C336" s="18" t="s">
        <v>814</v>
      </c>
      <c r="D336" s="18" t="s">
        <v>71</v>
      </c>
      <c r="E336" s="18" t="s">
        <v>120</v>
      </c>
      <c r="F336" s="18" t="s">
        <v>355</v>
      </c>
      <c r="G336" s="18" t="s">
        <v>301</v>
      </c>
      <c r="H336" s="18" t="s">
        <v>302</v>
      </c>
      <c r="I336" s="48">
        <v>575400</v>
      </c>
      <c r="J336" s="48">
        <v>575400</v>
      </c>
      <c r="K336" s="48">
        <v>575400</v>
      </c>
      <c r="L336" s="48"/>
      <c r="M336" s="48"/>
      <c r="N336" s="48"/>
      <c r="O336" s="48"/>
      <c r="P336" s="48"/>
      <c r="Q336" s="48"/>
      <c r="R336" s="48"/>
      <c r="S336" s="48"/>
      <c r="T336" s="48"/>
      <c r="U336" s="48"/>
      <c r="V336" s="48"/>
      <c r="W336" s="48"/>
    </row>
    <row r="337" ht="32.9" customHeight="1" spans="1:23">
      <c r="A337" s="18" t="s">
        <v>542</v>
      </c>
      <c r="B337" s="152" t="s">
        <v>815</v>
      </c>
      <c r="C337" s="18" t="s">
        <v>814</v>
      </c>
      <c r="D337" s="18" t="s">
        <v>71</v>
      </c>
      <c r="E337" s="18" t="s">
        <v>121</v>
      </c>
      <c r="F337" s="18" t="s">
        <v>770</v>
      </c>
      <c r="G337" s="18" t="s">
        <v>301</v>
      </c>
      <c r="H337" s="18" t="s">
        <v>302</v>
      </c>
      <c r="I337" s="48">
        <v>345000</v>
      </c>
      <c r="J337" s="48">
        <v>345000</v>
      </c>
      <c r="K337" s="48">
        <v>345000</v>
      </c>
      <c r="L337" s="48"/>
      <c r="M337" s="48"/>
      <c r="N337" s="48"/>
      <c r="O337" s="48"/>
      <c r="P337" s="48"/>
      <c r="Q337" s="48"/>
      <c r="R337" s="48"/>
      <c r="S337" s="48"/>
      <c r="T337" s="48"/>
      <c r="U337" s="48"/>
      <c r="V337" s="48"/>
      <c r="W337" s="48"/>
    </row>
    <row r="338" ht="32.9" customHeight="1" spans="1:23">
      <c r="A338" s="18"/>
      <c r="B338" s="18"/>
      <c r="C338" s="18" t="s">
        <v>816</v>
      </c>
      <c r="D338" s="18"/>
      <c r="E338" s="18"/>
      <c r="F338" s="18"/>
      <c r="G338" s="18"/>
      <c r="H338" s="18"/>
      <c r="I338" s="48">
        <v>11800000</v>
      </c>
      <c r="J338" s="48"/>
      <c r="K338" s="48"/>
      <c r="L338" s="48"/>
      <c r="M338" s="48"/>
      <c r="N338" s="48"/>
      <c r="O338" s="48"/>
      <c r="P338" s="48"/>
      <c r="Q338" s="48">
        <v>11800000</v>
      </c>
      <c r="R338" s="48"/>
      <c r="S338" s="48"/>
      <c r="T338" s="48"/>
      <c r="U338" s="48"/>
      <c r="V338" s="48"/>
      <c r="W338" s="48"/>
    </row>
    <row r="339" ht="32.9" customHeight="1" spans="1:23">
      <c r="A339" s="18" t="s">
        <v>539</v>
      </c>
      <c r="B339" s="152" t="s">
        <v>817</v>
      </c>
      <c r="C339" s="18" t="s">
        <v>816</v>
      </c>
      <c r="D339" s="18" t="s">
        <v>71</v>
      </c>
      <c r="E339" s="18" t="s">
        <v>120</v>
      </c>
      <c r="F339" s="18" t="s">
        <v>355</v>
      </c>
      <c r="G339" s="18" t="s">
        <v>273</v>
      </c>
      <c r="H339" s="18" t="s">
        <v>274</v>
      </c>
      <c r="I339" s="48">
        <v>8800000</v>
      </c>
      <c r="J339" s="48"/>
      <c r="K339" s="48"/>
      <c r="L339" s="48"/>
      <c r="M339" s="48"/>
      <c r="N339" s="48"/>
      <c r="O339" s="48"/>
      <c r="P339" s="48"/>
      <c r="Q339" s="48">
        <v>8800000</v>
      </c>
      <c r="R339" s="48"/>
      <c r="S339" s="48"/>
      <c r="T339" s="48"/>
      <c r="U339" s="48"/>
      <c r="V339" s="48"/>
      <c r="W339" s="48"/>
    </row>
    <row r="340" ht="32.9" customHeight="1" spans="1:23">
      <c r="A340" s="18" t="s">
        <v>539</v>
      </c>
      <c r="B340" s="152" t="s">
        <v>817</v>
      </c>
      <c r="C340" s="18" t="s">
        <v>816</v>
      </c>
      <c r="D340" s="18" t="s">
        <v>71</v>
      </c>
      <c r="E340" s="18" t="s">
        <v>120</v>
      </c>
      <c r="F340" s="18" t="s">
        <v>355</v>
      </c>
      <c r="G340" s="18" t="s">
        <v>277</v>
      </c>
      <c r="H340" s="18" t="s">
        <v>278</v>
      </c>
      <c r="I340" s="48">
        <v>1000000</v>
      </c>
      <c r="J340" s="48"/>
      <c r="K340" s="48"/>
      <c r="L340" s="48"/>
      <c r="M340" s="48"/>
      <c r="N340" s="48"/>
      <c r="O340" s="48"/>
      <c r="P340" s="48"/>
      <c r="Q340" s="48">
        <v>1000000</v>
      </c>
      <c r="R340" s="48"/>
      <c r="S340" s="48"/>
      <c r="T340" s="48"/>
      <c r="U340" s="48"/>
      <c r="V340" s="48"/>
      <c r="W340" s="48"/>
    </row>
    <row r="341" ht="32.9" customHeight="1" spans="1:23">
      <c r="A341" s="18" t="s">
        <v>539</v>
      </c>
      <c r="B341" s="152" t="s">
        <v>817</v>
      </c>
      <c r="C341" s="18" t="s">
        <v>816</v>
      </c>
      <c r="D341" s="18" t="s">
        <v>71</v>
      </c>
      <c r="E341" s="18" t="s">
        <v>120</v>
      </c>
      <c r="F341" s="18" t="s">
        <v>355</v>
      </c>
      <c r="G341" s="18" t="s">
        <v>281</v>
      </c>
      <c r="H341" s="18" t="s">
        <v>282</v>
      </c>
      <c r="I341" s="48">
        <v>2000000</v>
      </c>
      <c r="J341" s="48"/>
      <c r="K341" s="48"/>
      <c r="L341" s="48"/>
      <c r="M341" s="48"/>
      <c r="N341" s="48"/>
      <c r="O341" s="48"/>
      <c r="P341" s="48"/>
      <c r="Q341" s="48">
        <v>2000000</v>
      </c>
      <c r="R341" s="48"/>
      <c r="S341" s="48"/>
      <c r="T341" s="48"/>
      <c r="U341" s="48"/>
      <c r="V341" s="48"/>
      <c r="W341" s="48"/>
    </row>
    <row r="342" ht="32.9" customHeight="1" spans="1:23">
      <c r="A342" s="18"/>
      <c r="B342" s="18"/>
      <c r="C342" s="18" t="s">
        <v>818</v>
      </c>
      <c r="D342" s="18"/>
      <c r="E342" s="18"/>
      <c r="F342" s="18"/>
      <c r="G342" s="18"/>
      <c r="H342" s="18"/>
      <c r="I342" s="48">
        <v>344307.4</v>
      </c>
      <c r="J342" s="48">
        <v>57396</v>
      </c>
      <c r="K342" s="48">
        <v>57396</v>
      </c>
      <c r="L342" s="48"/>
      <c r="M342" s="48"/>
      <c r="N342" s="48">
        <v>286911.4</v>
      </c>
      <c r="O342" s="48"/>
      <c r="P342" s="48"/>
      <c r="Q342" s="48"/>
      <c r="R342" s="48"/>
      <c r="S342" s="48"/>
      <c r="T342" s="48"/>
      <c r="U342" s="48"/>
      <c r="V342" s="48"/>
      <c r="W342" s="48"/>
    </row>
    <row r="343" ht="32.9" customHeight="1" spans="1:23">
      <c r="A343" s="18" t="s">
        <v>542</v>
      </c>
      <c r="B343" s="152" t="s">
        <v>819</v>
      </c>
      <c r="C343" s="18" t="s">
        <v>818</v>
      </c>
      <c r="D343" s="18" t="s">
        <v>73</v>
      </c>
      <c r="E343" s="18" t="s">
        <v>114</v>
      </c>
      <c r="F343" s="18" t="s">
        <v>581</v>
      </c>
      <c r="G343" s="18" t="s">
        <v>273</v>
      </c>
      <c r="H343" s="18" t="s">
        <v>274</v>
      </c>
      <c r="I343" s="48">
        <v>20196</v>
      </c>
      <c r="J343" s="48">
        <v>20196</v>
      </c>
      <c r="K343" s="48">
        <v>20196</v>
      </c>
      <c r="L343" s="48"/>
      <c r="M343" s="48"/>
      <c r="N343" s="48"/>
      <c r="O343" s="48"/>
      <c r="P343" s="48"/>
      <c r="Q343" s="48"/>
      <c r="R343" s="48"/>
      <c r="S343" s="48"/>
      <c r="T343" s="48"/>
      <c r="U343" s="48"/>
      <c r="V343" s="48"/>
      <c r="W343" s="48"/>
    </row>
    <row r="344" ht="32.9" customHeight="1" spans="1:23">
      <c r="A344" s="18" t="s">
        <v>542</v>
      </c>
      <c r="B344" s="152" t="s">
        <v>819</v>
      </c>
      <c r="C344" s="18" t="s">
        <v>818</v>
      </c>
      <c r="D344" s="18" t="s">
        <v>73</v>
      </c>
      <c r="E344" s="18" t="s">
        <v>115</v>
      </c>
      <c r="F344" s="18" t="s">
        <v>820</v>
      </c>
      <c r="G344" s="18" t="s">
        <v>273</v>
      </c>
      <c r="H344" s="18" t="s">
        <v>274</v>
      </c>
      <c r="I344" s="48">
        <v>125463.4</v>
      </c>
      <c r="J344" s="48">
        <v>37200</v>
      </c>
      <c r="K344" s="48">
        <v>37200</v>
      </c>
      <c r="L344" s="48"/>
      <c r="M344" s="48"/>
      <c r="N344" s="48">
        <v>88263.4</v>
      </c>
      <c r="O344" s="48"/>
      <c r="P344" s="48"/>
      <c r="Q344" s="48"/>
      <c r="R344" s="48"/>
      <c r="S344" s="48"/>
      <c r="T344" s="48"/>
      <c r="U344" s="48"/>
      <c r="V344" s="48"/>
      <c r="W344" s="48"/>
    </row>
    <row r="345" ht="32.9" customHeight="1" spans="1:23">
      <c r="A345" s="18" t="s">
        <v>542</v>
      </c>
      <c r="B345" s="152" t="s">
        <v>819</v>
      </c>
      <c r="C345" s="18" t="s">
        <v>818</v>
      </c>
      <c r="D345" s="18" t="s">
        <v>73</v>
      </c>
      <c r="E345" s="18" t="s">
        <v>115</v>
      </c>
      <c r="F345" s="18" t="s">
        <v>820</v>
      </c>
      <c r="G345" s="18" t="s">
        <v>313</v>
      </c>
      <c r="H345" s="18" t="s">
        <v>312</v>
      </c>
      <c r="I345" s="48">
        <v>198648</v>
      </c>
      <c r="J345" s="48"/>
      <c r="K345" s="48"/>
      <c r="L345" s="48"/>
      <c r="M345" s="48"/>
      <c r="N345" s="48">
        <v>198648</v>
      </c>
      <c r="O345" s="48"/>
      <c r="P345" s="48"/>
      <c r="Q345" s="48"/>
      <c r="R345" s="48"/>
      <c r="S345" s="48"/>
      <c r="T345" s="48"/>
      <c r="U345" s="48"/>
      <c r="V345" s="48"/>
      <c r="W345" s="48"/>
    </row>
    <row r="346" ht="32.9" customHeight="1" spans="1:23">
      <c r="A346" s="18"/>
      <c r="B346" s="18"/>
      <c r="C346" s="18" t="s">
        <v>821</v>
      </c>
      <c r="D346" s="18"/>
      <c r="E346" s="18"/>
      <c r="F346" s="18"/>
      <c r="G346" s="18"/>
      <c r="H346" s="18"/>
      <c r="I346" s="48">
        <v>2002230.28</v>
      </c>
      <c r="J346" s="48">
        <v>175440</v>
      </c>
      <c r="K346" s="48">
        <v>175440</v>
      </c>
      <c r="L346" s="48"/>
      <c r="M346" s="48"/>
      <c r="N346" s="48">
        <v>1826790.28</v>
      </c>
      <c r="O346" s="48"/>
      <c r="P346" s="48"/>
      <c r="Q346" s="48"/>
      <c r="R346" s="48"/>
      <c r="S346" s="48"/>
      <c r="T346" s="48"/>
      <c r="U346" s="48"/>
      <c r="V346" s="48"/>
      <c r="W346" s="48"/>
    </row>
    <row r="347" ht="32.9" customHeight="1" spans="1:23">
      <c r="A347" s="18" t="s">
        <v>542</v>
      </c>
      <c r="B347" s="152" t="s">
        <v>822</v>
      </c>
      <c r="C347" s="18" t="s">
        <v>821</v>
      </c>
      <c r="D347" s="18" t="s">
        <v>73</v>
      </c>
      <c r="E347" s="18" t="s">
        <v>120</v>
      </c>
      <c r="F347" s="18" t="s">
        <v>355</v>
      </c>
      <c r="G347" s="18" t="s">
        <v>273</v>
      </c>
      <c r="H347" s="18" t="s">
        <v>274</v>
      </c>
      <c r="I347" s="48">
        <v>1561443.88</v>
      </c>
      <c r="J347" s="48">
        <v>175440</v>
      </c>
      <c r="K347" s="48">
        <v>175440</v>
      </c>
      <c r="L347" s="48"/>
      <c r="M347" s="48"/>
      <c r="N347" s="48">
        <v>1386003.88</v>
      </c>
      <c r="O347" s="48"/>
      <c r="P347" s="48"/>
      <c r="Q347" s="48"/>
      <c r="R347" s="48"/>
      <c r="S347" s="48"/>
      <c r="T347" s="48"/>
      <c r="U347" s="48"/>
      <c r="V347" s="48"/>
      <c r="W347" s="48"/>
    </row>
    <row r="348" ht="32.9" customHeight="1" spans="1:23">
      <c r="A348" s="18" t="s">
        <v>542</v>
      </c>
      <c r="B348" s="152" t="s">
        <v>822</v>
      </c>
      <c r="C348" s="18" t="s">
        <v>821</v>
      </c>
      <c r="D348" s="18" t="s">
        <v>73</v>
      </c>
      <c r="E348" s="18" t="s">
        <v>120</v>
      </c>
      <c r="F348" s="18" t="s">
        <v>355</v>
      </c>
      <c r="G348" s="18" t="s">
        <v>313</v>
      </c>
      <c r="H348" s="18" t="s">
        <v>312</v>
      </c>
      <c r="I348" s="48">
        <v>440786.4</v>
      </c>
      <c r="J348" s="48"/>
      <c r="K348" s="48"/>
      <c r="L348" s="48"/>
      <c r="M348" s="48"/>
      <c r="N348" s="48">
        <v>440786.4</v>
      </c>
      <c r="O348" s="48"/>
      <c r="P348" s="48"/>
      <c r="Q348" s="48"/>
      <c r="R348" s="48"/>
      <c r="S348" s="48"/>
      <c r="T348" s="48"/>
      <c r="U348" s="48"/>
      <c r="V348" s="48"/>
      <c r="W348" s="48"/>
    </row>
    <row r="349" ht="32.9" customHeight="1" spans="1:23">
      <c r="A349" s="18"/>
      <c r="B349" s="18"/>
      <c r="C349" s="18" t="s">
        <v>823</v>
      </c>
      <c r="D349" s="18"/>
      <c r="E349" s="18"/>
      <c r="F349" s="18"/>
      <c r="G349" s="18"/>
      <c r="H349" s="18"/>
      <c r="I349" s="48">
        <v>82696</v>
      </c>
      <c r="J349" s="48">
        <v>74796</v>
      </c>
      <c r="K349" s="48">
        <v>74796</v>
      </c>
      <c r="L349" s="48"/>
      <c r="M349" s="48"/>
      <c r="N349" s="48">
        <v>7900</v>
      </c>
      <c r="O349" s="48"/>
      <c r="P349" s="48"/>
      <c r="Q349" s="48"/>
      <c r="R349" s="48"/>
      <c r="S349" s="48"/>
      <c r="T349" s="48"/>
      <c r="U349" s="48"/>
      <c r="V349" s="48"/>
      <c r="W349" s="48"/>
    </row>
    <row r="350" ht="32.9" customHeight="1" spans="1:23">
      <c r="A350" s="18" t="s">
        <v>542</v>
      </c>
      <c r="B350" s="152" t="s">
        <v>824</v>
      </c>
      <c r="C350" s="18" t="s">
        <v>823</v>
      </c>
      <c r="D350" s="18" t="s">
        <v>73</v>
      </c>
      <c r="E350" s="18" t="s">
        <v>120</v>
      </c>
      <c r="F350" s="18" t="s">
        <v>355</v>
      </c>
      <c r="G350" s="18" t="s">
        <v>732</v>
      </c>
      <c r="H350" s="18" t="s">
        <v>733</v>
      </c>
      <c r="I350" s="48">
        <v>82696</v>
      </c>
      <c r="J350" s="48">
        <v>74796</v>
      </c>
      <c r="K350" s="48">
        <v>74796</v>
      </c>
      <c r="L350" s="48"/>
      <c r="M350" s="48"/>
      <c r="N350" s="48">
        <v>7900</v>
      </c>
      <c r="O350" s="48"/>
      <c r="P350" s="48"/>
      <c r="Q350" s="48"/>
      <c r="R350" s="48"/>
      <c r="S350" s="48"/>
      <c r="T350" s="48"/>
      <c r="U350" s="48"/>
      <c r="V350" s="48"/>
      <c r="W350" s="48"/>
    </row>
    <row r="351" ht="32.9" customHeight="1" spans="1:23">
      <c r="A351" s="18"/>
      <c r="B351" s="18"/>
      <c r="C351" s="18" t="s">
        <v>825</v>
      </c>
      <c r="D351" s="18"/>
      <c r="E351" s="18"/>
      <c r="F351" s="18"/>
      <c r="G351" s="18"/>
      <c r="H351" s="18"/>
      <c r="I351" s="48">
        <v>5800000</v>
      </c>
      <c r="J351" s="48"/>
      <c r="K351" s="48"/>
      <c r="L351" s="48">
        <v>5800000</v>
      </c>
      <c r="M351" s="48"/>
      <c r="N351" s="48"/>
      <c r="O351" s="48"/>
      <c r="P351" s="48"/>
      <c r="Q351" s="48"/>
      <c r="R351" s="48"/>
      <c r="S351" s="48"/>
      <c r="T351" s="48"/>
      <c r="U351" s="48"/>
      <c r="V351" s="48"/>
      <c r="W351" s="48"/>
    </row>
    <row r="352" ht="32.9" customHeight="1" spans="1:23">
      <c r="A352" s="18" t="s">
        <v>539</v>
      </c>
      <c r="B352" s="152" t="s">
        <v>826</v>
      </c>
      <c r="C352" s="18" t="s">
        <v>825</v>
      </c>
      <c r="D352" s="18" t="s">
        <v>73</v>
      </c>
      <c r="E352" s="18" t="s">
        <v>164</v>
      </c>
      <c r="F352" s="18" t="s">
        <v>548</v>
      </c>
      <c r="G352" s="18" t="s">
        <v>273</v>
      </c>
      <c r="H352" s="18" t="s">
        <v>274</v>
      </c>
      <c r="I352" s="48">
        <v>4500000</v>
      </c>
      <c r="J352" s="48"/>
      <c r="K352" s="48"/>
      <c r="L352" s="48">
        <v>4500000</v>
      </c>
      <c r="M352" s="48"/>
      <c r="N352" s="48"/>
      <c r="O352" s="48"/>
      <c r="P352" s="48"/>
      <c r="Q352" s="48"/>
      <c r="R352" s="48"/>
      <c r="S352" s="48"/>
      <c r="T352" s="48"/>
      <c r="U352" s="48"/>
      <c r="V352" s="48"/>
      <c r="W352" s="48"/>
    </row>
    <row r="353" ht="32.9" customHeight="1" spans="1:23">
      <c r="A353" s="18" t="s">
        <v>539</v>
      </c>
      <c r="B353" s="152" t="s">
        <v>826</v>
      </c>
      <c r="C353" s="18" t="s">
        <v>825</v>
      </c>
      <c r="D353" s="18" t="s">
        <v>73</v>
      </c>
      <c r="E353" s="18" t="s">
        <v>164</v>
      </c>
      <c r="F353" s="18" t="s">
        <v>548</v>
      </c>
      <c r="G353" s="18" t="s">
        <v>328</v>
      </c>
      <c r="H353" s="18" t="s">
        <v>329</v>
      </c>
      <c r="I353" s="48">
        <v>1300000</v>
      </c>
      <c r="J353" s="48"/>
      <c r="K353" s="48"/>
      <c r="L353" s="48">
        <v>1300000</v>
      </c>
      <c r="M353" s="48"/>
      <c r="N353" s="48"/>
      <c r="O353" s="48"/>
      <c r="P353" s="48"/>
      <c r="Q353" s="48"/>
      <c r="R353" s="48"/>
      <c r="S353" s="48"/>
      <c r="T353" s="48"/>
      <c r="U353" s="48"/>
      <c r="V353" s="48"/>
      <c r="W353" s="48"/>
    </row>
    <row r="354" ht="32.9" customHeight="1" spans="1:23">
      <c r="A354" s="18"/>
      <c r="B354" s="18"/>
      <c r="C354" s="18" t="s">
        <v>827</v>
      </c>
      <c r="D354" s="18"/>
      <c r="E354" s="18"/>
      <c r="F354" s="18"/>
      <c r="G354" s="18"/>
      <c r="H354" s="18"/>
      <c r="I354" s="48">
        <v>476000</v>
      </c>
      <c r="J354" s="48"/>
      <c r="K354" s="48"/>
      <c r="L354" s="48"/>
      <c r="M354" s="48"/>
      <c r="N354" s="48"/>
      <c r="O354" s="48"/>
      <c r="P354" s="48"/>
      <c r="Q354" s="48">
        <v>476000</v>
      </c>
      <c r="R354" s="48"/>
      <c r="S354" s="48"/>
      <c r="T354" s="48"/>
      <c r="U354" s="48"/>
      <c r="V354" s="48"/>
      <c r="W354" s="48"/>
    </row>
    <row r="355" ht="32.9" customHeight="1" spans="1:23">
      <c r="A355" s="18" t="s">
        <v>539</v>
      </c>
      <c r="B355" s="152" t="s">
        <v>828</v>
      </c>
      <c r="C355" s="18" t="s">
        <v>827</v>
      </c>
      <c r="D355" s="18" t="s">
        <v>73</v>
      </c>
      <c r="E355" s="18" t="s">
        <v>120</v>
      </c>
      <c r="F355" s="18" t="s">
        <v>355</v>
      </c>
      <c r="G355" s="18" t="s">
        <v>330</v>
      </c>
      <c r="H355" s="18" t="s">
        <v>331</v>
      </c>
      <c r="I355" s="48">
        <v>476000</v>
      </c>
      <c r="J355" s="48"/>
      <c r="K355" s="48"/>
      <c r="L355" s="48"/>
      <c r="M355" s="48"/>
      <c r="N355" s="48"/>
      <c r="O355" s="48"/>
      <c r="P355" s="48"/>
      <c r="Q355" s="48">
        <v>476000</v>
      </c>
      <c r="R355" s="48"/>
      <c r="S355" s="48"/>
      <c r="T355" s="48"/>
      <c r="U355" s="48"/>
      <c r="V355" s="48"/>
      <c r="W355" s="48"/>
    </row>
    <row r="356" ht="32.9" customHeight="1" spans="1:23">
      <c r="A356" s="18"/>
      <c r="B356" s="18"/>
      <c r="C356" s="18" t="s">
        <v>829</v>
      </c>
      <c r="D356" s="18"/>
      <c r="E356" s="18"/>
      <c r="F356" s="18"/>
      <c r="G356" s="18"/>
      <c r="H356" s="18"/>
      <c r="I356" s="48">
        <v>225000</v>
      </c>
      <c r="J356" s="48">
        <v>225000</v>
      </c>
      <c r="K356" s="48">
        <v>225000</v>
      </c>
      <c r="L356" s="48"/>
      <c r="M356" s="48"/>
      <c r="N356" s="48"/>
      <c r="O356" s="48"/>
      <c r="P356" s="48"/>
      <c r="Q356" s="48"/>
      <c r="R356" s="48"/>
      <c r="S356" s="48"/>
      <c r="T356" s="48"/>
      <c r="U356" s="48"/>
      <c r="V356" s="48"/>
      <c r="W356" s="48"/>
    </row>
    <row r="357" ht="32.9" customHeight="1" spans="1:23">
      <c r="A357" s="18" t="s">
        <v>539</v>
      </c>
      <c r="B357" s="152" t="s">
        <v>830</v>
      </c>
      <c r="C357" s="18" t="s">
        <v>829</v>
      </c>
      <c r="D357" s="18" t="s">
        <v>73</v>
      </c>
      <c r="E357" s="18" t="s">
        <v>120</v>
      </c>
      <c r="F357" s="18" t="s">
        <v>355</v>
      </c>
      <c r="G357" s="18" t="s">
        <v>330</v>
      </c>
      <c r="H357" s="18" t="s">
        <v>331</v>
      </c>
      <c r="I357" s="48">
        <v>225000</v>
      </c>
      <c r="J357" s="48">
        <v>225000</v>
      </c>
      <c r="K357" s="48">
        <v>225000</v>
      </c>
      <c r="L357" s="48"/>
      <c r="M357" s="48"/>
      <c r="N357" s="48"/>
      <c r="O357" s="48"/>
      <c r="P357" s="48"/>
      <c r="Q357" s="48"/>
      <c r="R357" s="48"/>
      <c r="S357" s="48"/>
      <c r="T357" s="48"/>
      <c r="U357" s="48"/>
      <c r="V357" s="48"/>
      <c r="W357" s="48"/>
    </row>
    <row r="358" ht="32.9" customHeight="1" spans="1:23">
      <c r="A358" s="18"/>
      <c r="B358" s="18"/>
      <c r="C358" s="18" t="s">
        <v>831</v>
      </c>
      <c r="D358" s="18"/>
      <c r="E358" s="18"/>
      <c r="F358" s="18"/>
      <c r="G358" s="18"/>
      <c r="H358" s="18"/>
      <c r="I358" s="48">
        <v>207164.45</v>
      </c>
      <c r="J358" s="48"/>
      <c r="K358" s="48"/>
      <c r="L358" s="48"/>
      <c r="M358" s="48"/>
      <c r="N358" s="48">
        <v>207164.45</v>
      </c>
      <c r="O358" s="48"/>
      <c r="P358" s="48"/>
      <c r="Q358" s="48"/>
      <c r="R358" s="48"/>
      <c r="S358" s="48"/>
      <c r="T358" s="48"/>
      <c r="U358" s="48"/>
      <c r="V358" s="48"/>
      <c r="W358" s="48"/>
    </row>
    <row r="359" ht="32.9" customHeight="1" spans="1:23">
      <c r="A359" s="18" t="s">
        <v>539</v>
      </c>
      <c r="B359" s="152" t="s">
        <v>832</v>
      </c>
      <c r="C359" s="18" t="s">
        <v>831</v>
      </c>
      <c r="D359" s="18" t="s">
        <v>73</v>
      </c>
      <c r="E359" s="18" t="s">
        <v>120</v>
      </c>
      <c r="F359" s="18" t="s">
        <v>355</v>
      </c>
      <c r="G359" s="18" t="s">
        <v>273</v>
      </c>
      <c r="H359" s="18" t="s">
        <v>274</v>
      </c>
      <c r="I359" s="48">
        <v>207164.45</v>
      </c>
      <c r="J359" s="48"/>
      <c r="K359" s="48"/>
      <c r="L359" s="48"/>
      <c r="M359" s="48"/>
      <c r="N359" s="48">
        <v>207164.45</v>
      </c>
      <c r="O359" s="48"/>
      <c r="P359" s="48"/>
      <c r="Q359" s="48"/>
      <c r="R359" s="48"/>
      <c r="S359" s="48"/>
      <c r="T359" s="48"/>
      <c r="U359" s="48"/>
      <c r="V359" s="48"/>
      <c r="W359" s="48"/>
    </row>
    <row r="360" ht="32.9" customHeight="1" spans="1:23">
      <c r="A360" s="18"/>
      <c r="B360" s="18"/>
      <c r="C360" s="18" t="s">
        <v>833</v>
      </c>
      <c r="D360" s="18"/>
      <c r="E360" s="18"/>
      <c r="F360" s="18"/>
      <c r="G360" s="18"/>
      <c r="H360" s="18"/>
      <c r="I360" s="48">
        <v>146000</v>
      </c>
      <c r="J360" s="48">
        <v>106125</v>
      </c>
      <c r="K360" s="48">
        <v>106125</v>
      </c>
      <c r="L360" s="48"/>
      <c r="M360" s="48"/>
      <c r="N360" s="48">
        <v>39875</v>
      </c>
      <c r="O360" s="48"/>
      <c r="P360" s="48"/>
      <c r="Q360" s="48"/>
      <c r="R360" s="48"/>
      <c r="S360" s="48"/>
      <c r="T360" s="48"/>
      <c r="U360" s="48"/>
      <c r="V360" s="48"/>
      <c r="W360" s="48"/>
    </row>
    <row r="361" ht="32.9" customHeight="1" spans="1:23">
      <c r="A361" s="18" t="s">
        <v>542</v>
      </c>
      <c r="B361" s="152" t="s">
        <v>834</v>
      </c>
      <c r="C361" s="18" t="s">
        <v>833</v>
      </c>
      <c r="D361" s="18" t="s">
        <v>73</v>
      </c>
      <c r="E361" s="18" t="s">
        <v>114</v>
      </c>
      <c r="F361" s="18" t="s">
        <v>581</v>
      </c>
      <c r="G361" s="18" t="s">
        <v>732</v>
      </c>
      <c r="H361" s="18" t="s">
        <v>733</v>
      </c>
      <c r="I361" s="48">
        <v>37500</v>
      </c>
      <c r="J361" s="48">
        <v>37500</v>
      </c>
      <c r="K361" s="48">
        <v>37500</v>
      </c>
      <c r="L361" s="48"/>
      <c r="M361" s="48"/>
      <c r="N361" s="48"/>
      <c r="O361" s="48"/>
      <c r="P361" s="48"/>
      <c r="Q361" s="48"/>
      <c r="R361" s="48"/>
      <c r="S361" s="48"/>
      <c r="T361" s="48"/>
      <c r="U361" s="48"/>
      <c r="V361" s="48"/>
      <c r="W361" s="48"/>
    </row>
    <row r="362" ht="32.9" customHeight="1" spans="1:23">
      <c r="A362" s="18" t="s">
        <v>542</v>
      </c>
      <c r="B362" s="152" t="s">
        <v>834</v>
      </c>
      <c r="C362" s="18" t="s">
        <v>833</v>
      </c>
      <c r="D362" s="18" t="s">
        <v>73</v>
      </c>
      <c r="E362" s="18" t="s">
        <v>115</v>
      </c>
      <c r="F362" s="18" t="s">
        <v>820</v>
      </c>
      <c r="G362" s="18" t="s">
        <v>732</v>
      </c>
      <c r="H362" s="18" t="s">
        <v>733</v>
      </c>
      <c r="I362" s="48">
        <v>108500</v>
      </c>
      <c r="J362" s="48">
        <v>68625</v>
      </c>
      <c r="K362" s="48">
        <v>68625</v>
      </c>
      <c r="L362" s="48"/>
      <c r="M362" s="48"/>
      <c r="N362" s="48">
        <v>39875</v>
      </c>
      <c r="O362" s="48"/>
      <c r="P362" s="48"/>
      <c r="Q362" s="48"/>
      <c r="R362" s="48"/>
      <c r="S362" s="48"/>
      <c r="T362" s="48"/>
      <c r="U362" s="48"/>
      <c r="V362" s="48"/>
      <c r="W362" s="48"/>
    </row>
    <row r="363" ht="32.9" customHeight="1" spans="1:23">
      <c r="A363" s="18"/>
      <c r="B363" s="18"/>
      <c r="C363" s="18" t="s">
        <v>835</v>
      </c>
      <c r="D363" s="18"/>
      <c r="E363" s="18"/>
      <c r="F363" s="18"/>
      <c r="G363" s="18"/>
      <c r="H363" s="18"/>
      <c r="I363" s="48">
        <v>531485</v>
      </c>
      <c r="J363" s="48">
        <v>249000</v>
      </c>
      <c r="K363" s="48">
        <v>249000</v>
      </c>
      <c r="L363" s="48"/>
      <c r="M363" s="48"/>
      <c r="N363" s="48">
        <v>282485</v>
      </c>
      <c r="O363" s="48"/>
      <c r="P363" s="48"/>
      <c r="Q363" s="48"/>
      <c r="R363" s="48"/>
      <c r="S363" s="48"/>
      <c r="T363" s="48"/>
      <c r="U363" s="48"/>
      <c r="V363" s="48"/>
      <c r="W363" s="48"/>
    </row>
    <row r="364" ht="32.9" customHeight="1" spans="1:23">
      <c r="A364" s="18" t="s">
        <v>542</v>
      </c>
      <c r="B364" s="152" t="s">
        <v>836</v>
      </c>
      <c r="C364" s="18" t="s">
        <v>835</v>
      </c>
      <c r="D364" s="18" t="s">
        <v>73</v>
      </c>
      <c r="E364" s="18" t="s">
        <v>114</v>
      </c>
      <c r="F364" s="18" t="s">
        <v>581</v>
      </c>
      <c r="G364" s="18" t="s">
        <v>732</v>
      </c>
      <c r="H364" s="18" t="s">
        <v>733</v>
      </c>
      <c r="I364" s="48">
        <v>99000</v>
      </c>
      <c r="J364" s="48">
        <v>99000</v>
      </c>
      <c r="K364" s="48">
        <v>99000</v>
      </c>
      <c r="L364" s="48"/>
      <c r="M364" s="48"/>
      <c r="N364" s="48"/>
      <c r="O364" s="48"/>
      <c r="P364" s="48"/>
      <c r="Q364" s="48"/>
      <c r="R364" s="48"/>
      <c r="S364" s="48"/>
      <c r="T364" s="48"/>
      <c r="U364" s="48"/>
      <c r="V364" s="48"/>
      <c r="W364" s="48"/>
    </row>
    <row r="365" ht="32.9" customHeight="1" spans="1:23">
      <c r="A365" s="18" t="s">
        <v>542</v>
      </c>
      <c r="B365" s="152" t="s">
        <v>836</v>
      </c>
      <c r="C365" s="18" t="s">
        <v>835</v>
      </c>
      <c r="D365" s="18" t="s">
        <v>73</v>
      </c>
      <c r="E365" s="18" t="s">
        <v>115</v>
      </c>
      <c r="F365" s="18" t="s">
        <v>820</v>
      </c>
      <c r="G365" s="18" t="s">
        <v>732</v>
      </c>
      <c r="H365" s="18" t="s">
        <v>733</v>
      </c>
      <c r="I365" s="48">
        <v>432485</v>
      </c>
      <c r="J365" s="48">
        <v>150000</v>
      </c>
      <c r="K365" s="48">
        <v>150000</v>
      </c>
      <c r="L365" s="48"/>
      <c r="M365" s="48"/>
      <c r="N365" s="48">
        <v>282485</v>
      </c>
      <c r="O365" s="48"/>
      <c r="P365" s="48"/>
      <c r="Q365" s="48"/>
      <c r="R365" s="48"/>
      <c r="S365" s="48"/>
      <c r="T365" s="48"/>
      <c r="U365" s="48"/>
      <c r="V365" s="48"/>
      <c r="W365" s="48"/>
    </row>
    <row r="366" ht="32.9" customHeight="1" spans="1:23">
      <c r="A366" s="18"/>
      <c r="B366" s="18"/>
      <c r="C366" s="18" t="s">
        <v>837</v>
      </c>
      <c r="D366" s="18"/>
      <c r="E366" s="18"/>
      <c r="F366" s="18"/>
      <c r="G366" s="18"/>
      <c r="H366" s="18"/>
      <c r="I366" s="48">
        <v>2687185.9</v>
      </c>
      <c r="J366" s="48"/>
      <c r="K366" s="48"/>
      <c r="L366" s="48">
        <v>1000000</v>
      </c>
      <c r="M366" s="48"/>
      <c r="N366" s="48"/>
      <c r="O366" s="48">
        <v>1687185.9</v>
      </c>
      <c r="P366" s="48"/>
      <c r="Q366" s="48"/>
      <c r="R366" s="48"/>
      <c r="S366" s="48"/>
      <c r="T366" s="48"/>
      <c r="U366" s="48"/>
      <c r="V366" s="48"/>
      <c r="W366" s="48"/>
    </row>
    <row r="367" ht="32.9" customHeight="1" spans="1:23">
      <c r="A367" s="18" t="s">
        <v>539</v>
      </c>
      <c r="B367" s="152" t="s">
        <v>838</v>
      </c>
      <c r="C367" s="18" t="s">
        <v>837</v>
      </c>
      <c r="D367" s="18" t="s">
        <v>73</v>
      </c>
      <c r="E367" s="18" t="s">
        <v>164</v>
      </c>
      <c r="F367" s="18" t="s">
        <v>548</v>
      </c>
      <c r="G367" s="18" t="s">
        <v>328</v>
      </c>
      <c r="H367" s="18" t="s">
        <v>329</v>
      </c>
      <c r="I367" s="48">
        <v>2687185.9</v>
      </c>
      <c r="J367" s="48"/>
      <c r="K367" s="48"/>
      <c r="L367" s="48">
        <v>1000000</v>
      </c>
      <c r="M367" s="48"/>
      <c r="N367" s="48"/>
      <c r="O367" s="48">
        <v>1687185.9</v>
      </c>
      <c r="P367" s="48"/>
      <c r="Q367" s="48"/>
      <c r="R367" s="48"/>
      <c r="S367" s="48"/>
      <c r="T367" s="48"/>
      <c r="U367" s="48"/>
      <c r="V367" s="48"/>
      <c r="W367" s="48"/>
    </row>
    <row r="368" ht="32.9" customHeight="1" spans="1:23">
      <c r="A368" s="18"/>
      <c r="B368" s="18"/>
      <c r="C368" s="18" t="s">
        <v>839</v>
      </c>
      <c r="D368" s="18"/>
      <c r="E368" s="18"/>
      <c r="F368" s="18"/>
      <c r="G368" s="18"/>
      <c r="H368" s="18"/>
      <c r="I368" s="48">
        <v>1331170.81</v>
      </c>
      <c r="J368" s="48"/>
      <c r="K368" s="48"/>
      <c r="L368" s="48">
        <v>1200000</v>
      </c>
      <c r="M368" s="48"/>
      <c r="N368" s="48"/>
      <c r="O368" s="48">
        <v>131170.81</v>
      </c>
      <c r="P368" s="48"/>
      <c r="Q368" s="48"/>
      <c r="R368" s="48"/>
      <c r="S368" s="48"/>
      <c r="T368" s="48"/>
      <c r="U368" s="48"/>
      <c r="V368" s="48"/>
      <c r="W368" s="48"/>
    </row>
    <row r="369" ht="32.9" customHeight="1" spans="1:23">
      <c r="A369" s="18" t="s">
        <v>539</v>
      </c>
      <c r="B369" s="152" t="s">
        <v>840</v>
      </c>
      <c r="C369" s="18" t="s">
        <v>839</v>
      </c>
      <c r="D369" s="18" t="s">
        <v>73</v>
      </c>
      <c r="E369" s="18" t="s">
        <v>164</v>
      </c>
      <c r="F369" s="18" t="s">
        <v>548</v>
      </c>
      <c r="G369" s="18" t="s">
        <v>273</v>
      </c>
      <c r="H369" s="18" t="s">
        <v>274</v>
      </c>
      <c r="I369" s="48">
        <v>550000</v>
      </c>
      <c r="J369" s="48"/>
      <c r="K369" s="48"/>
      <c r="L369" s="48">
        <v>550000</v>
      </c>
      <c r="M369" s="48"/>
      <c r="N369" s="48"/>
      <c r="O369" s="48"/>
      <c r="P369" s="48"/>
      <c r="Q369" s="48"/>
      <c r="R369" s="48"/>
      <c r="S369" s="48"/>
      <c r="T369" s="48"/>
      <c r="U369" s="48"/>
      <c r="V369" s="48"/>
      <c r="W369" s="48"/>
    </row>
    <row r="370" ht="32.9" customHeight="1" spans="1:23">
      <c r="A370" s="18" t="s">
        <v>539</v>
      </c>
      <c r="B370" s="152" t="s">
        <v>840</v>
      </c>
      <c r="C370" s="18" t="s">
        <v>839</v>
      </c>
      <c r="D370" s="18" t="s">
        <v>73</v>
      </c>
      <c r="E370" s="18" t="s">
        <v>164</v>
      </c>
      <c r="F370" s="18" t="s">
        <v>548</v>
      </c>
      <c r="G370" s="18" t="s">
        <v>328</v>
      </c>
      <c r="H370" s="18" t="s">
        <v>329</v>
      </c>
      <c r="I370" s="48">
        <v>431170.81</v>
      </c>
      <c r="J370" s="48"/>
      <c r="K370" s="48"/>
      <c r="L370" s="48">
        <v>300000</v>
      </c>
      <c r="M370" s="48"/>
      <c r="N370" s="48"/>
      <c r="O370" s="48">
        <v>131170.81</v>
      </c>
      <c r="P370" s="48"/>
      <c r="Q370" s="48"/>
      <c r="R370" s="48"/>
      <c r="S370" s="48"/>
      <c r="T370" s="48"/>
      <c r="U370" s="48"/>
      <c r="V370" s="48"/>
      <c r="W370" s="48"/>
    </row>
    <row r="371" ht="32.9" customHeight="1" spans="1:23">
      <c r="A371" s="18" t="s">
        <v>539</v>
      </c>
      <c r="B371" s="152" t="s">
        <v>840</v>
      </c>
      <c r="C371" s="18" t="s">
        <v>839</v>
      </c>
      <c r="D371" s="18" t="s">
        <v>73</v>
      </c>
      <c r="E371" s="18" t="s">
        <v>164</v>
      </c>
      <c r="F371" s="18" t="s">
        <v>548</v>
      </c>
      <c r="G371" s="18" t="s">
        <v>379</v>
      </c>
      <c r="H371" s="18" t="s">
        <v>380</v>
      </c>
      <c r="I371" s="48">
        <v>350000</v>
      </c>
      <c r="J371" s="48"/>
      <c r="K371" s="48"/>
      <c r="L371" s="48">
        <v>350000</v>
      </c>
      <c r="M371" s="48"/>
      <c r="N371" s="48"/>
      <c r="O371" s="48"/>
      <c r="P371" s="48"/>
      <c r="Q371" s="48"/>
      <c r="R371" s="48"/>
      <c r="S371" s="48"/>
      <c r="T371" s="48"/>
      <c r="U371" s="48"/>
      <c r="V371" s="48"/>
      <c r="W371" s="48"/>
    </row>
    <row r="372" ht="32.9" customHeight="1" spans="1:23">
      <c r="A372" s="18"/>
      <c r="B372" s="18"/>
      <c r="C372" s="18" t="s">
        <v>841</v>
      </c>
      <c r="D372" s="18"/>
      <c r="E372" s="18"/>
      <c r="F372" s="18"/>
      <c r="G372" s="18"/>
      <c r="H372" s="18"/>
      <c r="I372" s="48">
        <v>591957.68</v>
      </c>
      <c r="J372" s="48"/>
      <c r="K372" s="48"/>
      <c r="L372" s="48"/>
      <c r="M372" s="48"/>
      <c r="N372" s="48"/>
      <c r="O372" s="48">
        <v>591957.68</v>
      </c>
      <c r="P372" s="48"/>
      <c r="Q372" s="48"/>
      <c r="R372" s="48"/>
      <c r="S372" s="48"/>
      <c r="T372" s="48"/>
      <c r="U372" s="48"/>
      <c r="V372" s="48"/>
      <c r="W372" s="48"/>
    </row>
    <row r="373" ht="32.9" customHeight="1" spans="1:23">
      <c r="A373" s="18" t="s">
        <v>539</v>
      </c>
      <c r="B373" s="152" t="s">
        <v>842</v>
      </c>
      <c r="C373" s="18" t="s">
        <v>841</v>
      </c>
      <c r="D373" s="18" t="s">
        <v>73</v>
      </c>
      <c r="E373" s="18" t="s">
        <v>164</v>
      </c>
      <c r="F373" s="18" t="s">
        <v>548</v>
      </c>
      <c r="G373" s="18" t="s">
        <v>273</v>
      </c>
      <c r="H373" s="18" t="s">
        <v>274</v>
      </c>
      <c r="I373" s="48">
        <v>591957.68</v>
      </c>
      <c r="J373" s="48"/>
      <c r="K373" s="48"/>
      <c r="L373" s="48"/>
      <c r="M373" s="48"/>
      <c r="N373" s="48"/>
      <c r="O373" s="48">
        <v>591957.68</v>
      </c>
      <c r="P373" s="48"/>
      <c r="Q373" s="48"/>
      <c r="R373" s="48"/>
      <c r="S373" s="48"/>
      <c r="T373" s="48"/>
      <c r="U373" s="48"/>
      <c r="V373" s="48"/>
      <c r="W373" s="48"/>
    </row>
    <row r="374" ht="32.9" customHeight="1" spans="1:23">
      <c r="A374" s="18"/>
      <c r="B374" s="18"/>
      <c r="C374" s="18" t="s">
        <v>843</v>
      </c>
      <c r="D374" s="18"/>
      <c r="E374" s="18"/>
      <c r="F374" s="18"/>
      <c r="G374" s="18"/>
      <c r="H374" s="18"/>
      <c r="I374" s="48">
        <v>250000</v>
      </c>
      <c r="J374" s="48"/>
      <c r="K374" s="48"/>
      <c r="L374" s="48"/>
      <c r="M374" s="48"/>
      <c r="N374" s="48"/>
      <c r="O374" s="48">
        <v>250000</v>
      </c>
      <c r="P374" s="48"/>
      <c r="Q374" s="48"/>
      <c r="R374" s="48"/>
      <c r="S374" s="48"/>
      <c r="T374" s="48"/>
      <c r="U374" s="48"/>
      <c r="V374" s="48"/>
      <c r="W374" s="48"/>
    </row>
    <row r="375" ht="32.9" customHeight="1" spans="1:23">
      <c r="A375" s="18" t="s">
        <v>539</v>
      </c>
      <c r="B375" s="152" t="s">
        <v>844</v>
      </c>
      <c r="C375" s="18" t="s">
        <v>843</v>
      </c>
      <c r="D375" s="18" t="s">
        <v>73</v>
      </c>
      <c r="E375" s="18" t="s">
        <v>164</v>
      </c>
      <c r="F375" s="18" t="s">
        <v>548</v>
      </c>
      <c r="G375" s="18" t="s">
        <v>273</v>
      </c>
      <c r="H375" s="18" t="s">
        <v>274</v>
      </c>
      <c r="I375" s="48">
        <v>210080</v>
      </c>
      <c r="J375" s="48"/>
      <c r="K375" s="48"/>
      <c r="L375" s="48"/>
      <c r="M375" s="48"/>
      <c r="N375" s="48"/>
      <c r="O375" s="48">
        <v>210080</v>
      </c>
      <c r="P375" s="48"/>
      <c r="Q375" s="48"/>
      <c r="R375" s="48"/>
      <c r="S375" s="48"/>
      <c r="T375" s="48"/>
      <c r="U375" s="48"/>
      <c r="V375" s="48"/>
      <c r="W375" s="48"/>
    </row>
    <row r="376" ht="32.9" customHeight="1" spans="1:23">
      <c r="A376" s="18" t="s">
        <v>539</v>
      </c>
      <c r="B376" s="152" t="s">
        <v>844</v>
      </c>
      <c r="C376" s="18" t="s">
        <v>843</v>
      </c>
      <c r="D376" s="18" t="s">
        <v>73</v>
      </c>
      <c r="E376" s="18" t="s">
        <v>164</v>
      </c>
      <c r="F376" s="18" t="s">
        <v>548</v>
      </c>
      <c r="G376" s="18" t="s">
        <v>328</v>
      </c>
      <c r="H376" s="18" t="s">
        <v>329</v>
      </c>
      <c r="I376" s="48">
        <v>39920</v>
      </c>
      <c r="J376" s="48"/>
      <c r="K376" s="48"/>
      <c r="L376" s="48"/>
      <c r="M376" s="48"/>
      <c r="N376" s="48"/>
      <c r="O376" s="48">
        <v>39920</v>
      </c>
      <c r="P376" s="48"/>
      <c r="Q376" s="48"/>
      <c r="R376" s="48"/>
      <c r="S376" s="48"/>
      <c r="T376" s="48"/>
      <c r="U376" s="48"/>
      <c r="V376" s="48"/>
      <c r="W376" s="48"/>
    </row>
    <row r="377" ht="32.9" customHeight="1" spans="1:23">
      <c r="A377" s="18"/>
      <c r="B377" s="18"/>
      <c r="C377" s="18" t="s">
        <v>845</v>
      </c>
      <c r="D377" s="18"/>
      <c r="E377" s="18"/>
      <c r="F377" s="18"/>
      <c r="G377" s="18"/>
      <c r="H377" s="18"/>
      <c r="I377" s="48">
        <v>552000</v>
      </c>
      <c r="J377" s="48"/>
      <c r="K377" s="48"/>
      <c r="L377" s="48"/>
      <c r="M377" s="48"/>
      <c r="N377" s="48"/>
      <c r="O377" s="48"/>
      <c r="P377" s="48"/>
      <c r="Q377" s="48"/>
      <c r="R377" s="48">
        <v>552000</v>
      </c>
      <c r="S377" s="48"/>
      <c r="T377" s="48"/>
      <c r="U377" s="48"/>
      <c r="V377" s="48"/>
      <c r="W377" s="48">
        <v>552000</v>
      </c>
    </row>
    <row r="378" ht="32.9" customHeight="1" spans="1:23">
      <c r="A378" s="18" t="s">
        <v>539</v>
      </c>
      <c r="B378" s="152" t="s">
        <v>846</v>
      </c>
      <c r="C378" s="18" t="s">
        <v>845</v>
      </c>
      <c r="D378" s="18" t="s">
        <v>73</v>
      </c>
      <c r="E378" s="18" t="s">
        <v>120</v>
      </c>
      <c r="F378" s="18" t="s">
        <v>355</v>
      </c>
      <c r="G378" s="18" t="s">
        <v>273</v>
      </c>
      <c r="H378" s="18" t="s">
        <v>274</v>
      </c>
      <c r="I378" s="48">
        <v>552000</v>
      </c>
      <c r="J378" s="48"/>
      <c r="K378" s="48"/>
      <c r="L378" s="48"/>
      <c r="M378" s="48"/>
      <c r="N378" s="48"/>
      <c r="O378" s="48"/>
      <c r="P378" s="48"/>
      <c r="Q378" s="48"/>
      <c r="R378" s="48">
        <v>552000</v>
      </c>
      <c r="S378" s="48"/>
      <c r="T378" s="48"/>
      <c r="U378" s="48"/>
      <c r="V378" s="48"/>
      <c r="W378" s="48">
        <v>552000</v>
      </c>
    </row>
    <row r="379" ht="32.9" customHeight="1" spans="1:23">
      <c r="A379" s="18"/>
      <c r="B379" s="18"/>
      <c r="C379" s="18" t="s">
        <v>847</v>
      </c>
      <c r="D379" s="18"/>
      <c r="E379" s="18"/>
      <c r="F379" s="18"/>
      <c r="G379" s="18"/>
      <c r="H379" s="18"/>
      <c r="I379" s="48">
        <v>7000000</v>
      </c>
      <c r="J379" s="48"/>
      <c r="K379" s="48"/>
      <c r="L379" s="48"/>
      <c r="M379" s="48"/>
      <c r="N379" s="48"/>
      <c r="O379" s="48"/>
      <c r="P379" s="48"/>
      <c r="Q379" s="48"/>
      <c r="R379" s="48">
        <v>7000000</v>
      </c>
      <c r="S379" s="48"/>
      <c r="T379" s="48">
        <v>7000000</v>
      </c>
      <c r="U379" s="48"/>
      <c r="V379" s="48"/>
      <c r="W379" s="48"/>
    </row>
    <row r="380" ht="32.9" customHeight="1" spans="1:23">
      <c r="A380" s="18" t="s">
        <v>539</v>
      </c>
      <c r="B380" s="152" t="s">
        <v>848</v>
      </c>
      <c r="C380" s="18" t="s">
        <v>847</v>
      </c>
      <c r="D380" s="18" t="s">
        <v>73</v>
      </c>
      <c r="E380" s="18" t="s">
        <v>120</v>
      </c>
      <c r="F380" s="18" t="s">
        <v>355</v>
      </c>
      <c r="G380" s="18" t="s">
        <v>273</v>
      </c>
      <c r="H380" s="18" t="s">
        <v>274</v>
      </c>
      <c r="I380" s="48">
        <v>7000000</v>
      </c>
      <c r="J380" s="48"/>
      <c r="K380" s="48"/>
      <c r="L380" s="48"/>
      <c r="M380" s="48"/>
      <c r="N380" s="48"/>
      <c r="O380" s="48"/>
      <c r="P380" s="48"/>
      <c r="Q380" s="48"/>
      <c r="R380" s="48">
        <v>7000000</v>
      </c>
      <c r="S380" s="48"/>
      <c r="T380" s="48">
        <v>7000000</v>
      </c>
      <c r="U380" s="48"/>
      <c r="V380" s="48"/>
      <c r="W380" s="48"/>
    </row>
    <row r="381" ht="32.9" customHeight="1" spans="1:23">
      <c r="A381" s="18"/>
      <c r="B381" s="18"/>
      <c r="C381" s="18" t="s">
        <v>849</v>
      </c>
      <c r="D381" s="18"/>
      <c r="E381" s="18"/>
      <c r="F381" s="18"/>
      <c r="G381" s="18"/>
      <c r="H381" s="18"/>
      <c r="I381" s="48">
        <v>400000</v>
      </c>
      <c r="J381" s="48"/>
      <c r="K381" s="48"/>
      <c r="L381" s="48"/>
      <c r="M381" s="48"/>
      <c r="N381" s="48"/>
      <c r="O381" s="48"/>
      <c r="P381" s="48"/>
      <c r="Q381" s="48"/>
      <c r="R381" s="48">
        <v>400000</v>
      </c>
      <c r="S381" s="48"/>
      <c r="T381" s="48"/>
      <c r="U381" s="48"/>
      <c r="V381" s="48"/>
      <c r="W381" s="48">
        <v>400000</v>
      </c>
    </row>
    <row r="382" ht="32.9" customHeight="1" spans="1:23">
      <c r="A382" s="18" t="s">
        <v>539</v>
      </c>
      <c r="B382" s="152" t="s">
        <v>850</v>
      </c>
      <c r="C382" s="18" t="s">
        <v>849</v>
      </c>
      <c r="D382" s="18" t="s">
        <v>73</v>
      </c>
      <c r="E382" s="18" t="s">
        <v>120</v>
      </c>
      <c r="F382" s="18" t="s">
        <v>355</v>
      </c>
      <c r="G382" s="18" t="s">
        <v>273</v>
      </c>
      <c r="H382" s="18" t="s">
        <v>274</v>
      </c>
      <c r="I382" s="48">
        <v>400000</v>
      </c>
      <c r="J382" s="48"/>
      <c r="K382" s="48"/>
      <c r="L382" s="48"/>
      <c r="M382" s="48"/>
      <c r="N382" s="48"/>
      <c r="O382" s="48"/>
      <c r="P382" s="48"/>
      <c r="Q382" s="48"/>
      <c r="R382" s="48">
        <v>400000</v>
      </c>
      <c r="S382" s="48"/>
      <c r="T382" s="48"/>
      <c r="U382" s="48"/>
      <c r="V382" s="48"/>
      <c r="W382" s="48">
        <v>400000</v>
      </c>
    </row>
    <row r="383" ht="32.9" customHeight="1" spans="1:23">
      <c r="A383" s="18"/>
      <c r="B383" s="18"/>
      <c r="C383" s="18" t="s">
        <v>851</v>
      </c>
      <c r="D383" s="18"/>
      <c r="E383" s="18"/>
      <c r="F383" s="18"/>
      <c r="G383" s="18"/>
      <c r="H383" s="18"/>
      <c r="I383" s="48">
        <v>900000</v>
      </c>
      <c r="J383" s="48"/>
      <c r="K383" s="48"/>
      <c r="L383" s="48"/>
      <c r="M383" s="48"/>
      <c r="N383" s="48"/>
      <c r="O383" s="48"/>
      <c r="P383" s="48"/>
      <c r="Q383" s="48"/>
      <c r="R383" s="48">
        <v>900000</v>
      </c>
      <c r="S383" s="48"/>
      <c r="T383" s="48"/>
      <c r="U383" s="48"/>
      <c r="V383" s="48"/>
      <c r="W383" s="48">
        <v>900000</v>
      </c>
    </row>
    <row r="384" ht="32.9" customHeight="1" spans="1:23">
      <c r="A384" s="18" t="s">
        <v>539</v>
      </c>
      <c r="B384" s="152" t="s">
        <v>852</v>
      </c>
      <c r="C384" s="18" t="s">
        <v>851</v>
      </c>
      <c r="D384" s="18" t="s">
        <v>73</v>
      </c>
      <c r="E384" s="18" t="s">
        <v>120</v>
      </c>
      <c r="F384" s="18" t="s">
        <v>355</v>
      </c>
      <c r="G384" s="18" t="s">
        <v>273</v>
      </c>
      <c r="H384" s="18" t="s">
        <v>274</v>
      </c>
      <c r="I384" s="48">
        <v>900000</v>
      </c>
      <c r="J384" s="48"/>
      <c r="K384" s="48"/>
      <c r="L384" s="48"/>
      <c r="M384" s="48"/>
      <c r="N384" s="48"/>
      <c r="O384" s="48"/>
      <c r="P384" s="48"/>
      <c r="Q384" s="48"/>
      <c r="R384" s="48">
        <v>900000</v>
      </c>
      <c r="S384" s="48"/>
      <c r="T384" s="48"/>
      <c r="U384" s="48"/>
      <c r="V384" s="48"/>
      <c r="W384" s="48">
        <v>900000</v>
      </c>
    </row>
    <row r="385" ht="32.9" customHeight="1" spans="1:23">
      <c r="A385" s="18"/>
      <c r="B385" s="18"/>
      <c r="C385" s="18" t="s">
        <v>853</v>
      </c>
      <c r="D385" s="18"/>
      <c r="E385" s="18"/>
      <c r="F385" s="18"/>
      <c r="G385" s="18"/>
      <c r="H385" s="18"/>
      <c r="I385" s="48">
        <v>900000</v>
      </c>
      <c r="J385" s="48"/>
      <c r="K385" s="48"/>
      <c r="L385" s="48"/>
      <c r="M385" s="48"/>
      <c r="N385" s="48"/>
      <c r="O385" s="48"/>
      <c r="P385" s="48"/>
      <c r="Q385" s="48"/>
      <c r="R385" s="48">
        <v>900000</v>
      </c>
      <c r="S385" s="48"/>
      <c r="T385" s="48"/>
      <c r="U385" s="48"/>
      <c r="V385" s="48"/>
      <c r="W385" s="48">
        <v>900000</v>
      </c>
    </row>
    <row r="386" ht="32.9" customHeight="1" spans="1:23">
      <c r="A386" s="18" t="s">
        <v>539</v>
      </c>
      <c r="B386" s="152" t="s">
        <v>854</v>
      </c>
      <c r="C386" s="18" t="s">
        <v>853</v>
      </c>
      <c r="D386" s="18" t="s">
        <v>73</v>
      </c>
      <c r="E386" s="18" t="s">
        <v>120</v>
      </c>
      <c r="F386" s="18" t="s">
        <v>355</v>
      </c>
      <c r="G386" s="18" t="s">
        <v>732</v>
      </c>
      <c r="H386" s="18" t="s">
        <v>733</v>
      </c>
      <c r="I386" s="48">
        <v>900000</v>
      </c>
      <c r="J386" s="48"/>
      <c r="K386" s="48"/>
      <c r="L386" s="48"/>
      <c r="M386" s="48"/>
      <c r="N386" s="48"/>
      <c r="O386" s="48"/>
      <c r="P386" s="48"/>
      <c r="Q386" s="48"/>
      <c r="R386" s="48">
        <v>900000</v>
      </c>
      <c r="S386" s="48"/>
      <c r="T386" s="48"/>
      <c r="U386" s="48"/>
      <c r="V386" s="48"/>
      <c r="W386" s="48">
        <v>900000</v>
      </c>
    </row>
    <row r="387" ht="32.9" customHeight="1" spans="1:23">
      <c r="A387" s="18"/>
      <c r="B387" s="18"/>
      <c r="C387" s="18" t="s">
        <v>855</v>
      </c>
      <c r="D387" s="18"/>
      <c r="E387" s="18"/>
      <c r="F387" s="18"/>
      <c r="G387" s="18"/>
      <c r="H387" s="18"/>
      <c r="I387" s="48">
        <v>24452.2</v>
      </c>
      <c r="J387" s="48"/>
      <c r="K387" s="48"/>
      <c r="L387" s="48"/>
      <c r="M387" s="48"/>
      <c r="N387" s="48">
        <v>24452.2</v>
      </c>
      <c r="O387" s="48"/>
      <c r="P387" s="48"/>
      <c r="Q387" s="48"/>
      <c r="R387" s="48"/>
      <c r="S387" s="48"/>
      <c r="T387" s="48"/>
      <c r="U387" s="48"/>
      <c r="V387" s="48"/>
      <c r="W387" s="48"/>
    </row>
    <row r="388" ht="32.9" customHeight="1" spans="1:23">
      <c r="A388" s="18" t="s">
        <v>539</v>
      </c>
      <c r="B388" s="152" t="s">
        <v>856</v>
      </c>
      <c r="C388" s="18" t="s">
        <v>855</v>
      </c>
      <c r="D388" s="18" t="s">
        <v>73</v>
      </c>
      <c r="E388" s="18" t="s">
        <v>114</v>
      </c>
      <c r="F388" s="18" t="s">
        <v>581</v>
      </c>
      <c r="G388" s="18" t="s">
        <v>732</v>
      </c>
      <c r="H388" s="18" t="s">
        <v>733</v>
      </c>
      <c r="I388" s="48">
        <v>24452.2</v>
      </c>
      <c r="J388" s="48"/>
      <c r="K388" s="48"/>
      <c r="L388" s="48"/>
      <c r="M388" s="48"/>
      <c r="N388" s="48">
        <v>24452.2</v>
      </c>
      <c r="O388" s="48"/>
      <c r="P388" s="48"/>
      <c r="Q388" s="48"/>
      <c r="R388" s="48"/>
      <c r="S388" s="48"/>
      <c r="T388" s="48"/>
      <c r="U388" s="48"/>
      <c r="V388" s="48"/>
      <c r="W388" s="48"/>
    </row>
    <row r="389" ht="32.9" customHeight="1" spans="1:23">
      <c r="A389" s="18"/>
      <c r="B389" s="18"/>
      <c r="C389" s="18" t="s">
        <v>857</v>
      </c>
      <c r="D389" s="18"/>
      <c r="E389" s="18"/>
      <c r="F389" s="18"/>
      <c r="G389" s="18"/>
      <c r="H389" s="18"/>
      <c r="I389" s="48">
        <v>3975</v>
      </c>
      <c r="J389" s="48"/>
      <c r="K389" s="48"/>
      <c r="L389" s="48"/>
      <c r="M389" s="48"/>
      <c r="N389" s="48">
        <v>3975</v>
      </c>
      <c r="O389" s="48"/>
      <c r="P389" s="48"/>
      <c r="Q389" s="48"/>
      <c r="R389" s="48"/>
      <c r="S389" s="48"/>
      <c r="T389" s="48"/>
      <c r="U389" s="48"/>
      <c r="V389" s="48"/>
      <c r="W389" s="48"/>
    </row>
    <row r="390" ht="32.9" customHeight="1" spans="1:23">
      <c r="A390" s="18" t="s">
        <v>539</v>
      </c>
      <c r="B390" s="152" t="s">
        <v>858</v>
      </c>
      <c r="C390" s="18" t="s">
        <v>857</v>
      </c>
      <c r="D390" s="18" t="s">
        <v>73</v>
      </c>
      <c r="E390" s="18" t="s">
        <v>114</v>
      </c>
      <c r="F390" s="18" t="s">
        <v>581</v>
      </c>
      <c r="G390" s="18" t="s">
        <v>732</v>
      </c>
      <c r="H390" s="18" t="s">
        <v>733</v>
      </c>
      <c r="I390" s="48">
        <v>3975</v>
      </c>
      <c r="J390" s="48"/>
      <c r="K390" s="48"/>
      <c r="L390" s="48"/>
      <c r="M390" s="48"/>
      <c r="N390" s="48">
        <v>3975</v>
      </c>
      <c r="O390" s="48"/>
      <c r="P390" s="48"/>
      <c r="Q390" s="48"/>
      <c r="R390" s="48"/>
      <c r="S390" s="48"/>
      <c r="T390" s="48"/>
      <c r="U390" s="48"/>
      <c r="V390" s="48"/>
      <c r="W390" s="48"/>
    </row>
    <row r="391" ht="32.9" customHeight="1" spans="1:23">
      <c r="A391" s="18"/>
      <c r="B391" s="18"/>
      <c r="C391" s="18" t="s">
        <v>859</v>
      </c>
      <c r="D391" s="18"/>
      <c r="E391" s="18"/>
      <c r="F391" s="18"/>
      <c r="G391" s="18"/>
      <c r="H391" s="18"/>
      <c r="I391" s="48">
        <v>125824.09</v>
      </c>
      <c r="J391" s="48"/>
      <c r="K391" s="48"/>
      <c r="L391" s="48"/>
      <c r="M391" s="48"/>
      <c r="N391" s="48">
        <v>125824.09</v>
      </c>
      <c r="O391" s="48"/>
      <c r="P391" s="48"/>
      <c r="Q391" s="48"/>
      <c r="R391" s="48"/>
      <c r="S391" s="48"/>
      <c r="T391" s="48"/>
      <c r="U391" s="48"/>
      <c r="V391" s="48"/>
      <c r="W391" s="48"/>
    </row>
    <row r="392" ht="32.9" customHeight="1" spans="1:23">
      <c r="A392" s="18" t="s">
        <v>539</v>
      </c>
      <c r="B392" s="152" t="s">
        <v>860</v>
      </c>
      <c r="C392" s="18" t="s">
        <v>859</v>
      </c>
      <c r="D392" s="18" t="s">
        <v>73</v>
      </c>
      <c r="E392" s="18" t="s">
        <v>114</v>
      </c>
      <c r="F392" s="18" t="s">
        <v>581</v>
      </c>
      <c r="G392" s="18" t="s">
        <v>273</v>
      </c>
      <c r="H392" s="18" t="s">
        <v>274</v>
      </c>
      <c r="I392" s="48">
        <v>16404.09</v>
      </c>
      <c r="J392" s="48"/>
      <c r="K392" s="48"/>
      <c r="L392" s="48"/>
      <c r="M392" s="48"/>
      <c r="N392" s="48">
        <v>16404.09</v>
      </c>
      <c r="O392" s="48"/>
      <c r="P392" s="48"/>
      <c r="Q392" s="48"/>
      <c r="R392" s="48"/>
      <c r="S392" s="48"/>
      <c r="T392" s="48"/>
      <c r="U392" s="48"/>
      <c r="V392" s="48"/>
      <c r="W392" s="48"/>
    </row>
    <row r="393" ht="32.9" customHeight="1" spans="1:23">
      <c r="A393" s="18" t="s">
        <v>539</v>
      </c>
      <c r="B393" s="152" t="s">
        <v>860</v>
      </c>
      <c r="C393" s="18" t="s">
        <v>859</v>
      </c>
      <c r="D393" s="18" t="s">
        <v>73</v>
      </c>
      <c r="E393" s="18" t="s">
        <v>114</v>
      </c>
      <c r="F393" s="18" t="s">
        <v>581</v>
      </c>
      <c r="G393" s="18" t="s">
        <v>285</v>
      </c>
      <c r="H393" s="18" t="s">
        <v>286</v>
      </c>
      <c r="I393" s="48">
        <v>91020</v>
      </c>
      <c r="J393" s="48"/>
      <c r="K393" s="48"/>
      <c r="L393" s="48"/>
      <c r="M393" s="48"/>
      <c r="N393" s="48">
        <v>91020</v>
      </c>
      <c r="O393" s="48"/>
      <c r="P393" s="48"/>
      <c r="Q393" s="48"/>
      <c r="R393" s="48"/>
      <c r="S393" s="48"/>
      <c r="T393" s="48"/>
      <c r="U393" s="48"/>
      <c r="V393" s="48"/>
      <c r="W393" s="48"/>
    </row>
    <row r="394" ht="32.9" customHeight="1" spans="1:23">
      <c r="A394" s="18" t="s">
        <v>539</v>
      </c>
      <c r="B394" s="152" t="s">
        <v>860</v>
      </c>
      <c r="C394" s="18" t="s">
        <v>859</v>
      </c>
      <c r="D394" s="18" t="s">
        <v>73</v>
      </c>
      <c r="E394" s="18" t="s">
        <v>114</v>
      </c>
      <c r="F394" s="18" t="s">
        <v>581</v>
      </c>
      <c r="G394" s="18" t="s">
        <v>291</v>
      </c>
      <c r="H394" s="18" t="s">
        <v>292</v>
      </c>
      <c r="I394" s="48">
        <v>18400</v>
      </c>
      <c r="J394" s="48"/>
      <c r="K394" s="48"/>
      <c r="L394" s="48"/>
      <c r="M394" s="48"/>
      <c r="N394" s="48">
        <v>18400</v>
      </c>
      <c r="O394" s="48"/>
      <c r="P394" s="48"/>
      <c r="Q394" s="48"/>
      <c r="R394" s="48"/>
      <c r="S394" s="48"/>
      <c r="T394" s="48"/>
      <c r="U394" s="48"/>
      <c r="V394" s="48"/>
      <c r="W394" s="48"/>
    </row>
    <row r="395" ht="32.9" customHeight="1" spans="1:23">
      <c r="A395" s="18"/>
      <c r="B395" s="18"/>
      <c r="C395" s="18" t="s">
        <v>861</v>
      </c>
      <c r="D395" s="18"/>
      <c r="E395" s="18"/>
      <c r="F395" s="18"/>
      <c r="G395" s="18"/>
      <c r="H395" s="18"/>
      <c r="I395" s="48">
        <v>382293.54</v>
      </c>
      <c r="J395" s="48"/>
      <c r="K395" s="48"/>
      <c r="L395" s="48"/>
      <c r="M395" s="48"/>
      <c r="N395" s="48"/>
      <c r="O395" s="48">
        <v>382293.54</v>
      </c>
      <c r="P395" s="48"/>
      <c r="Q395" s="48"/>
      <c r="R395" s="48"/>
      <c r="S395" s="48"/>
      <c r="T395" s="48"/>
      <c r="U395" s="48"/>
      <c r="V395" s="48"/>
      <c r="W395" s="48"/>
    </row>
    <row r="396" ht="32.9" customHeight="1" spans="1:23">
      <c r="A396" s="18" t="s">
        <v>617</v>
      </c>
      <c r="B396" s="152" t="s">
        <v>862</v>
      </c>
      <c r="C396" s="18" t="s">
        <v>861</v>
      </c>
      <c r="D396" s="18" t="s">
        <v>73</v>
      </c>
      <c r="E396" s="18" t="s">
        <v>164</v>
      </c>
      <c r="F396" s="18" t="s">
        <v>548</v>
      </c>
      <c r="G396" s="18" t="s">
        <v>275</v>
      </c>
      <c r="H396" s="18" t="s">
        <v>276</v>
      </c>
      <c r="I396" s="48">
        <v>40000</v>
      </c>
      <c r="J396" s="48"/>
      <c r="K396" s="48"/>
      <c r="L396" s="48"/>
      <c r="M396" s="48"/>
      <c r="N396" s="48"/>
      <c r="O396" s="48">
        <v>40000</v>
      </c>
      <c r="P396" s="48"/>
      <c r="Q396" s="48"/>
      <c r="R396" s="48"/>
      <c r="S396" s="48"/>
      <c r="T396" s="48"/>
      <c r="U396" s="48"/>
      <c r="V396" s="48"/>
      <c r="W396" s="48"/>
    </row>
    <row r="397" ht="32.9" customHeight="1" spans="1:23">
      <c r="A397" s="18" t="s">
        <v>617</v>
      </c>
      <c r="B397" s="152" t="s">
        <v>862</v>
      </c>
      <c r="C397" s="18" t="s">
        <v>861</v>
      </c>
      <c r="D397" s="18" t="s">
        <v>73</v>
      </c>
      <c r="E397" s="18" t="s">
        <v>164</v>
      </c>
      <c r="F397" s="18" t="s">
        <v>548</v>
      </c>
      <c r="G397" s="18" t="s">
        <v>301</v>
      </c>
      <c r="H397" s="18" t="s">
        <v>302</v>
      </c>
      <c r="I397" s="48">
        <v>12293.54</v>
      </c>
      <c r="J397" s="48"/>
      <c r="K397" s="48"/>
      <c r="L397" s="48"/>
      <c r="M397" s="48"/>
      <c r="N397" s="48"/>
      <c r="O397" s="48">
        <v>12293.54</v>
      </c>
      <c r="P397" s="48"/>
      <c r="Q397" s="48"/>
      <c r="R397" s="48"/>
      <c r="S397" s="48"/>
      <c r="T397" s="48"/>
      <c r="U397" s="48"/>
      <c r="V397" s="48"/>
      <c r="W397" s="48"/>
    </row>
    <row r="398" ht="32.9" customHeight="1" spans="1:23">
      <c r="A398" s="18" t="s">
        <v>617</v>
      </c>
      <c r="B398" s="152" t="s">
        <v>862</v>
      </c>
      <c r="C398" s="18" t="s">
        <v>861</v>
      </c>
      <c r="D398" s="18" t="s">
        <v>73</v>
      </c>
      <c r="E398" s="18" t="s">
        <v>164</v>
      </c>
      <c r="F398" s="18" t="s">
        <v>548</v>
      </c>
      <c r="G398" s="18" t="s">
        <v>379</v>
      </c>
      <c r="H398" s="18" t="s">
        <v>380</v>
      </c>
      <c r="I398" s="48">
        <v>330000</v>
      </c>
      <c r="J398" s="48"/>
      <c r="K398" s="48"/>
      <c r="L398" s="48"/>
      <c r="M398" s="48"/>
      <c r="N398" s="48"/>
      <c r="O398" s="48">
        <v>330000</v>
      </c>
      <c r="P398" s="48"/>
      <c r="Q398" s="48"/>
      <c r="R398" s="48"/>
      <c r="S398" s="48"/>
      <c r="T398" s="48"/>
      <c r="U398" s="48"/>
      <c r="V398" s="48"/>
      <c r="W398" s="48"/>
    </row>
    <row r="399" ht="32.9" customHeight="1" spans="1:23">
      <c r="A399" s="18"/>
      <c r="B399" s="18"/>
      <c r="C399" s="18" t="s">
        <v>863</v>
      </c>
      <c r="D399" s="18"/>
      <c r="E399" s="18"/>
      <c r="F399" s="18"/>
      <c r="G399" s="18"/>
      <c r="H399" s="18"/>
      <c r="I399" s="48">
        <v>900000</v>
      </c>
      <c r="J399" s="48"/>
      <c r="K399" s="48"/>
      <c r="L399" s="48"/>
      <c r="M399" s="48"/>
      <c r="N399" s="48"/>
      <c r="O399" s="48">
        <v>900000</v>
      </c>
      <c r="P399" s="48"/>
      <c r="Q399" s="48"/>
      <c r="R399" s="48"/>
      <c r="S399" s="48"/>
      <c r="T399" s="48"/>
      <c r="U399" s="48"/>
      <c r="V399" s="48"/>
      <c r="W399" s="48"/>
    </row>
    <row r="400" ht="32.9" customHeight="1" spans="1:23">
      <c r="A400" s="18" t="s">
        <v>539</v>
      </c>
      <c r="B400" s="152" t="s">
        <v>864</v>
      </c>
      <c r="C400" s="18" t="s">
        <v>863</v>
      </c>
      <c r="D400" s="18" t="s">
        <v>73</v>
      </c>
      <c r="E400" s="18" t="s">
        <v>164</v>
      </c>
      <c r="F400" s="18" t="s">
        <v>548</v>
      </c>
      <c r="G400" s="18" t="s">
        <v>273</v>
      </c>
      <c r="H400" s="18" t="s">
        <v>274</v>
      </c>
      <c r="I400" s="48">
        <v>768960</v>
      </c>
      <c r="J400" s="48"/>
      <c r="K400" s="48"/>
      <c r="L400" s="48"/>
      <c r="M400" s="48"/>
      <c r="N400" s="48"/>
      <c r="O400" s="48">
        <v>768960</v>
      </c>
      <c r="P400" s="48"/>
      <c r="Q400" s="48"/>
      <c r="R400" s="48"/>
      <c r="S400" s="48"/>
      <c r="T400" s="48"/>
      <c r="U400" s="48"/>
      <c r="V400" s="48"/>
      <c r="W400" s="48"/>
    </row>
    <row r="401" ht="32.9" customHeight="1" spans="1:23">
      <c r="A401" s="18" t="s">
        <v>539</v>
      </c>
      <c r="B401" s="152" t="s">
        <v>864</v>
      </c>
      <c r="C401" s="18" t="s">
        <v>863</v>
      </c>
      <c r="D401" s="18" t="s">
        <v>73</v>
      </c>
      <c r="E401" s="18" t="s">
        <v>164</v>
      </c>
      <c r="F401" s="18" t="s">
        <v>548</v>
      </c>
      <c r="G401" s="18" t="s">
        <v>330</v>
      </c>
      <c r="H401" s="18" t="s">
        <v>331</v>
      </c>
      <c r="I401" s="48">
        <v>131040</v>
      </c>
      <c r="J401" s="48"/>
      <c r="K401" s="48"/>
      <c r="L401" s="48"/>
      <c r="M401" s="48"/>
      <c r="N401" s="48"/>
      <c r="O401" s="48">
        <v>131040</v>
      </c>
      <c r="P401" s="48"/>
      <c r="Q401" s="48"/>
      <c r="R401" s="48"/>
      <c r="S401" s="48"/>
      <c r="T401" s="48"/>
      <c r="U401" s="48"/>
      <c r="V401" s="48"/>
      <c r="W401" s="48"/>
    </row>
    <row r="402" ht="32.9" customHeight="1" spans="1:23">
      <c r="A402" s="18"/>
      <c r="B402" s="18"/>
      <c r="C402" s="18" t="s">
        <v>865</v>
      </c>
      <c r="D402" s="18"/>
      <c r="E402" s="18"/>
      <c r="F402" s="18"/>
      <c r="G402" s="18"/>
      <c r="H402" s="18"/>
      <c r="I402" s="48">
        <v>550000</v>
      </c>
      <c r="J402" s="48"/>
      <c r="K402" s="48"/>
      <c r="L402" s="48"/>
      <c r="M402" s="48"/>
      <c r="N402" s="48">
        <v>550000</v>
      </c>
      <c r="O402" s="48"/>
      <c r="P402" s="48"/>
      <c r="Q402" s="48"/>
      <c r="R402" s="48"/>
      <c r="S402" s="48"/>
      <c r="T402" s="48"/>
      <c r="U402" s="48"/>
      <c r="V402" s="48"/>
      <c r="W402" s="48"/>
    </row>
    <row r="403" ht="32.9" customHeight="1" spans="1:23">
      <c r="A403" s="18" t="s">
        <v>539</v>
      </c>
      <c r="B403" s="152" t="s">
        <v>866</v>
      </c>
      <c r="C403" s="18" t="s">
        <v>865</v>
      </c>
      <c r="D403" s="18" t="s">
        <v>73</v>
      </c>
      <c r="E403" s="18" t="s">
        <v>120</v>
      </c>
      <c r="F403" s="18" t="s">
        <v>355</v>
      </c>
      <c r="G403" s="18" t="s">
        <v>273</v>
      </c>
      <c r="H403" s="18" t="s">
        <v>274</v>
      </c>
      <c r="I403" s="48">
        <v>550000</v>
      </c>
      <c r="J403" s="48"/>
      <c r="K403" s="48"/>
      <c r="L403" s="48"/>
      <c r="M403" s="48"/>
      <c r="N403" s="48">
        <v>550000</v>
      </c>
      <c r="O403" s="48"/>
      <c r="P403" s="48"/>
      <c r="Q403" s="48"/>
      <c r="R403" s="48"/>
      <c r="S403" s="48"/>
      <c r="T403" s="48"/>
      <c r="U403" s="48"/>
      <c r="V403" s="48"/>
      <c r="W403" s="48"/>
    </row>
    <row r="404" ht="32.9" customHeight="1" spans="1:23">
      <c r="A404" s="18"/>
      <c r="B404" s="18"/>
      <c r="C404" s="18" t="s">
        <v>867</v>
      </c>
      <c r="D404" s="18"/>
      <c r="E404" s="18"/>
      <c r="F404" s="18"/>
      <c r="G404" s="18"/>
      <c r="H404" s="18"/>
      <c r="I404" s="48">
        <v>15089</v>
      </c>
      <c r="J404" s="48"/>
      <c r="K404" s="48"/>
      <c r="L404" s="48"/>
      <c r="M404" s="48"/>
      <c r="N404" s="48">
        <v>15089</v>
      </c>
      <c r="O404" s="48"/>
      <c r="P404" s="48"/>
      <c r="Q404" s="48"/>
      <c r="R404" s="48"/>
      <c r="S404" s="48"/>
      <c r="T404" s="48"/>
      <c r="U404" s="48"/>
      <c r="V404" s="48"/>
      <c r="W404" s="48"/>
    </row>
    <row r="405" ht="32.9" customHeight="1" spans="1:23">
      <c r="A405" s="18" t="s">
        <v>539</v>
      </c>
      <c r="B405" s="152" t="s">
        <v>868</v>
      </c>
      <c r="C405" s="18" t="s">
        <v>867</v>
      </c>
      <c r="D405" s="18" t="s">
        <v>73</v>
      </c>
      <c r="E405" s="18" t="s">
        <v>115</v>
      </c>
      <c r="F405" s="18" t="s">
        <v>820</v>
      </c>
      <c r="G405" s="18" t="s">
        <v>328</v>
      </c>
      <c r="H405" s="18" t="s">
        <v>329</v>
      </c>
      <c r="I405" s="48">
        <v>15089</v>
      </c>
      <c r="J405" s="48"/>
      <c r="K405" s="48"/>
      <c r="L405" s="48"/>
      <c r="M405" s="48"/>
      <c r="N405" s="48">
        <v>15089</v>
      </c>
      <c r="O405" s="48"/>
      <c r="P405" s="48"/>
      <c r="Q405" s="48"/>
      <c r="R405" s="48"/>
      <c r="S405" s="48"/>
      <c r="T405" s="48"/>
      <c r="U405" s="48"/>
      <c r="V405" s="48"/>
      <c r="W405" s="48"/>
    </row>
    <row r="406" ht="32.9" customHeight="1" spans="1:23">
      <c r="A406" s="18"/>
      <c r="B406" s="18"/>
      <c r="C406" s="18" t="s">
        <v>408</v>
      </c>
      <c r="D406" s="18"/>
      <c r="E406" s="18"/>
      <c r="F406" s="18"/>
      <c r="G406" s="18"/>
      <c r="H406" s="18"/>
      <c r="I406" s="48">
        <v>9516</v>
      </c>
      <c r="J406" s="48">
        <v>9516</v>
      </c>
      <c r="K406" s="48">
        <v>9516</v>
      </c>
      <c r="L406" s="48"/>
      <c r="M406" s="48"/>
      <c r="N406" s="48"/>
      <c r="O406" s="48"/>
      <c r="P406" s="48"/>
      <c r="Q406" s="48"/>
      <c r="R406" s="48"/>
      <c r="S406" s="48"/>
      <c r="T406" s="48"/>
      <c r="U406" s="48"/>
      <c r="V406" s="48"/>
      <c r="W406" s="48"/>
    </row>
    <row r="407" ht="32.9" customHeight="1" spans="1:23">
      <c r="A407" s="18" t="s">
        <v>542</v>
      </c>
      <c r="B407" s="152" t="s">
        <v>869</v>
      </c>
      <c r="C407" s="18" t="s">
        <v>408</v>
      </c>
      <c r="D407" s="18" t="s">
        <v>73</v>
      </c>
      <c r="E407" s="18" t="s">
        <v>145</v>
      </c>
      <c r="F407" s="18" t="s">
        <v>404</v>
      </c>
      <c r="G407" s="18" t="s">
        <v>273</v>
      </c>
      <c r="H407" s="18" t="s">
        <v>274</v>
      </c>
      <c r="I407" s="48">
        <v>9516</v>
      </c>
      <c r="J407" s="48">
        <v>9516</v>
      </c>
      <c r="K407" s="48">
        <v>9516</v>
      </c>
      <c r="L407" s="48"/>
      <c r="M407" s="48"/>
      <c r="N407" s="48"/>
      <c r="O407" s="48"/>
      <c r="P407" s="48"/>
      <c r="Q407" s="48"/>
      <c r="R407" s="48"/>
      <c r="S407" s="48"/>
      <c r="T407" s="48"/>
      <c r="U407" s="48"/>
      <c r="V407" s="48"/>
      <c r="W407" s="48"/>
    </row>
    <row r="408" ht="32.9" customHeight="1" spans="1:23">
      <c r="A408" s="18"/>
      <c r="B408" s="18"/>
      <c r="C408" s="18" t="s">
        <v>870</v>
      </c>
      <c r="D408" s="18"/>
      <c r="E408" s="18"/>
      <c r="F408" s="18"/>
      <c r="G408" s="18"/>
      <c r="H408" s="18"/>
      <c r="I408" s="48">
        <v>1949100</v>
      </c>
      <c r="J408" s="48"/>
      <c r="K408" s="48"/>
      <c r="L408" s="48"/>
      <c r="M408" s="48"/>
      <c r="N408" s="48"/>
      <c r="O408" s="48"/>
      <c r="P408" s="48"/>
      <c r="Q408" s="48">
        <v>1949100</v>
      </c>
      <c r="R408" s="48"/>
      <c r="S408" s="48"/>
      <c r="T408" s="48"/>
      <c r="U408" s="48"/>
      <c r="V408" s="48"/>
      <c r="W408" s="48"/>
    </row>
    <row r="409" ht="32.9" customHeight="1" spans="1:23">
      <c r="A409" s="18" t="s">
        <v>539</v>
      </c>
      <c r="B409" s="152" t="s">
        <v>871</v>
      </c>
      <c r="C409" s="18" t="s">
        <v>870</v>
      </c>
      <c r="D409" s="18" t="s">
        <v>75</v>
      </c>
      <c r="E409" s="18" t="s">
        <v>116</v>
      </c>
      <c r="F409" s="18" t="s">
        <v>391</v>
      </c>
      <c r="G409" s="18" t="s">
        <v>285</v>
      </c>
      <c r="H409" s="18" t="s">
        <v>286</v>
      </c>
      <c r="I409" s="48">
        <v>192116</v>
      </c>
      <c r="J409" s="48"/>
      <c r="K409" s="48"/>
      <c r="L409" s="48"/>
      <c r="M409" s="48"/>
      <c r="N409" s="48"/>
      <c r="O409" s="48"/>
      <c r="P409" s="48"/>
      <c r="Q409" s="48">
        <v>192116</v>
      </c>
      <c r="R409" s="48"/>
      <c r="S409" s="48"/>
      <c r="T409" s="48"/>
      <c r="U409" s="48"/>
      <c r="V409" s="48"/>
      <c r="W409" s="48"/>
    </row>
    <row r="410" ht="32.9" customHeight="1" spans="1:23">
      <c r="A410" s="18" t="s">
        <v>539</v>
      </c>
      <c r="B410" s="152" t="s">
        <v>871</v>
      </c>
      <c r="C410" s="18" t="s">
        <v>870</v>
      </c>
      <c r="D410" s="18" t="s">
        <v>75</v>
      </c>
      <c r="E410" s="18" t="s">
        <v>116</v>
      </c>
      <c r="F410" s="18" t="s">
        <v>391</v>
      </c>
      <c r="G410" s="18" t="s">
        <v>287</v>
      </c>
      <c r="H410" s="18" t="s">
        <v>288</v>
      </c>
      <c r="I410" s="48">
        <v>100000</v>
      </c>
      <c r="J410" s="48"/>
      <c r="K410" s="48"/>
      <c r="L410" s="48"/>
      <c r="M410" s="48"/>
      <c r="N410" s="48"/>
      <c r="O410" s="48"/>
      <c r="P410" s="48"/>
      <c r="Q410" s="48">
        <v>100000</v>
      </c>
      <c r="R410" s="48"/>
      <c r="S410" s="48"/>
      <c r="T410" s="48"/>
      <c r="U410" s="48"/>
      <c r="V410" s="48"/>
      <c r="W410" s="48"/>
    </row>
    <row r="411" ht="32.9" customHeight="1" spans="1:23">
      <c r="A411" s="18" t="s">
        <v>539</v>
      </c>
      <c r="B411" s="152" t="s">
        <v>871</v>
      </c>
      <c r="C411" s="18" t="s">
        <v>870</v>
      </c>
      <c r="D411" s="18" t="s">
        <v>75</v>
      </c>
      <c r="E411" s="18" t="s">
        <v>116</v>
      </c>
      <c r="F411" s="18" t="s">
        <v>391</v>
      </c>
      <c r="G411" s="18" t="s">
        <v>289</v>
      </c>
      <c r="H411" s="18" t="s">
        <v>290</v>
      </c>
      <c r="I411" s="48">
        <v>49800</v>
      </c>
      <c r="J411" s="48"/>
      <c r="K411" s="48"/>
      <c r="L411" s="48"/>
      <c r="M411" s="48"/>
      <c r="N411" s="48"/>
      <c r="O411" s="48"/>
      <c r="P411" s="48"/>
      <c r="Q411" s="48">
        <v>49800</v>
      </c>
      <c r="R411" s="48"/>
      <c r="S411" s="48"/>
      <c r="T411" s="48"/>
      <c r="U411" s="48"/>
      <c r="V411" s="48"/>
      <c r="W411" s="48"/>
    </row>
    <row r="412" ht="32.9" customHeight="1" spans="1:23">
      <c r="A412" s="18" t="s">
        <v>539</v>
      </c>
      <c r="B412" s="152" t="s">
        <v>871</v>
      </c>
      <c r="C412" s="18" t="s">
        <v>870</v>
      </c>
      <c r="D412" s="18" t="s">
        <v>75</v>
      </c>
      <c r="E412" s="18" t="s">
        <v>116</v>
      </c>
      <c r="F412" s="18" t="s">
        <v>391</v>
      </c>
      <c r="G412" s="18" t="s">
        <v>313</v>
      </c>
      <c r="H412" s="18" t="s">
        <v>312</v>
      </c>
      <c r="I412" s="48">
        <v>993930.58</v>
      </c>
      <c r="J412" s="48"/>
      <c r="K412" s="48"/>
      <c r="L412" s="48"/>
      <c r="M412" s="48"/>
      <c r="N412" s="48"/>
      <c r="O412" s="48"/>
      <c r="P412" s="48"/>
      <c r="Q412" s="48">
        <v>993930.58</v>
      </c>
      <c r="R412" s="48"/>
      <c r="S412" s="48"/>
      <c r="T412" s="48"/>
      <c r="U412" s="48"/>
      <c r="V412" s="48"/>
      <c r="W412" s="48"/>
    </row>
    <row r="413" ht="32.9" customHeight="1" spans="1:23">
      <c r="A413" s="18" t="s">
        <v>539</v>
      </c>
      <c r="B413" s="152" t="s">
        <v>871</v>
      </c>
      <c r="C413" s="18" t="s">
        <v>870</v>
      </c>
      <c r="D413" s="18" t="s">
        <v>75</v>
      </c>
      <c r="E413" s="18" t="s">
        <v>116</v>
      </c>
      <c r="F413" s="18" t="s">
        <v>391</v>
      </c>
      <c r="G413" s="18" t="s">
        <v>275</v>
      </c>
      <c r="H413" s="18" t="s">
        <v>276</v>
      </c>
      <c r="I413" s="48">
        <v>65000</v>
      </c>
      <c r="J413" s="48"/>
      <c r="K413" s="48"/>
      <c r="L413" s="48"/>
      <c r="M413" s="48"/>
      <c r="N413" s="48"/>
      <c r="O413" s="48"/>
      <c r="P413" s="48"/>
      <c r="Q413" s="48">
        <v>65000</v>
      </c>
      <c r="R413" s="48"/>
      <c r="S413" s="48"/>
      <c r="T413" s="48"/>
      <c r="U413" s="48"/>
      <c r="V413" s="48"/>
      <c r="W413" s="48"/>
    </row>
    <row r="414" ht="32.9" customHeight="1" spans="1:23">
      <c r="A414" s="18" t="s">
        <v>539</v>
      </c>
      <c r="B414" s="152" t="s">
        <v>871</v>
      </c>
      <c r="C414" s="18" t="s">
        <v>870</v>
      </c>
      <c r="D414" s="18" t="s">
        <v>75</v>
      </c>
      <c r="E414" s="18" t="s">
        <v>116</v>
      </c>
      <c r="F414" s="18" t="s">
        <v>391</v>
      </c>
      <c r="G414" s="18" t="s">
        <v>277</v>
      </c>
      <c r="H414" s="18" t="s">
        <v>278</v>
      </c>
      <c r="I414" s="48">
        <v>121400.47</v>
      </c>
      <c r="J414" s="48"/>
      <c r="K414" s="48"/>
      <c r="L414" s="48"/>
      <c r="M414" s="48"/>
      <c r="N414" s="48"/>
      <c r="O414" s="48"/>
      <c r="P414" s="48"/>
      <c r="Q414" s="48">
        <v>121400.47</v>
      </c>
      <c r="R414" s="48"/>
      <c r="S414" s="48"/>
      <c r="T414" s="48"/>
      <c r="U414" s="48"/>
      <c r="V414" s="48"/>
      <c r="W414" s="48"/>
    </row>
    <row r="415" ht="32.9" customHeight="1" spans="1:23">
      <c r="A415" s="18" t="s">
        <v>539</v>
      </c>
      <c r="B415" s="152" t="s">
        <v>871</v>
      </c>
      <c r="C415" s="18" t="s">
        <v>870</v>
      </c>
      <c r="D415" s="18" t="s">
        <v>75</v>
      </c>
      <c r="E415" s="18" t="s">
        <v>116</v>
      </c>
      <c r="F415" s="18" t="s">
        <v>391</v>
      </c>
      <c r="G415" s="18" t="s">
        <v>281</v>
      </c>
      <c r="H415" s="18" t="s">
        <v>282</v>
      </c>
      <c r="I415" s="48">
        <v>210000</v>
      </c>
      <c r="J415" s="48"/>
      <c r="K415" s="48"/>
      <c r="L415" s="48"/>
      <c r="M415" s="48"/>
      <c r="N415" s="48"/>
      <c r="O415" s="48"/>
      <c r="P415" s="48"/>
      <c r="Q415" s="48">
        <v>210000</v>
      </c>
      <c r="R415" s="48"/>
      <c r="S415" s="48"/>
      <c r="T415" s="48"/>
      <c r="U415" s="48"/>
      <c r="V415" s="48"/>
      <c r="W415" s="48"/>
    </row>
    <row r="416" ht="32.9" customHeight="1" spans="1:23">
      <c r="A416" s="18" t="s">
        <v>539</v>
      </c>
      <c r="B416" s="152" t="s">
        <v>871</v>
      </c>
      <c r="C416" s="18" t="s">
        <v>870</v>
      </c>
      <c r="D416" s="18" t="s">
        <v>75</v>
      </c>
      <c r="E416" s="18" t="s">
        <v>116</v>
      </c>
      <c r="F416" s="18" t="s">
        <v>391</v>
      </c>
      <c r="G416" s="18" t="s">
        <v>301</v>
      </c>
      <c r="H416" s="18" t="s">
        <v>302</v>
      </c>
      <c r="I416" s="48">
        <v>100000</v>
      </c>
      <c r="J416" s="48"/>
      <c r="K416" s="48"/>
      <c r="L416" s="48"/>
      <c r="M416" s="48"/>
      <c r="N416" s="48"/>
      <c r="O416" s="48"/>
      <c r="P416" s="48"/>
      <c r="Q416" s="48">
        <v>100000</v>
      </c>
      <c r="R416" s="48"/>
      <c r="S416" s="48"/>
      <c r="T416" s="48"/>
      <c r="U416" s="48"/>
      <c r="V416" s="48"/>
      <c r="W416" s="48"/>
    </row>
    <row r="417" ht="32.9" customHeight="1" spans="1:23">
      <c r="A417" s="18" t="s">
        <v>539</v>
      </c>
      <c r="B417" s="152" t="s">
        <v>871</v>
      </c>
      <c r="C417" s="18" t="s">
        <v>870</v>
      </c>
      <c r="D417" s="18" t="s">
        <v>75</v>
      </c>
      <c r="E417" s="18" t="s">
        <v>116</v>
      </c>
      <c r="F417" s="18" t="s">
        <v>391</v>
      </c>
      <c r="G417" s="18" t="s">
        <v>732</v>
      </c>
      <c r="H417" s="18" t="s">
        <v>733</v>
      </c>
      <c r="I417" s="48">
        <v>4000</v>
      </c>
      <c r="J417" s="48"/>
      <c r="K417" s="48"/>
      <c r="L417" s="48"/>
      <c r="M417" s="48"/>
      <c r="N417" s="48"/>
      <c r="O417" s="48"/>
      <c r="P417" s="48"/>
      <c r="Q417" s="48">
        <v>4000</v>
      </c>
      <c r="R417" s="48"/>
      <c r="S417" s="48"/>
      <c r="T417" s="48"/>
      <c r="U417" s="48"/>
      <c r="V417" s="48"/>
      <c r="W417" s="48"/>
    </row>
    <row r="418" ht="32.9" customHeight="1" spans="1:23">
      <c r="A418" s="18" t="s">
        <v>539</v>
      </c>
      <c r="B418" s="152" t="s">
        <v>871</v>
      </c>
      <c r="C418" s="18" t="s">
        <v>870</v>
      </c>
      <c r="D418" s="18" t="s">
        <v>75</v>
      </c>
      <c r="E418" s="18" t="s">
        <v>116</v>
      </c>
      <c r="F418" s="18" t="s">
        <v>391</v>
      </c>
      <c r="G418" s="18" t="s">
        <v>291</v>
      </c>
      <c r="H418" s="18" t="s">
        <v>292</v>
      </c>
      <c r="I418" s="48">
        <v>112852.95</v>
      </c>
      <c r="J418" s="48"/>
      <c r="K418" s="48"/>
      <c r="L418" s="48"/>
      <c r="M418" s="48"/>
      <c r="N418" s="48"/>
      <c r="O418" s="48"/>
      <c r="P418" s="48"/>
      <c r="Q418" s="48">
        <v>112852.95</v>
      </c>
      <c r="R418" s="48"/>
      <c r="S418" s="48"/>
      <c r="T418" s="48"/>
      <c r="U418" s="48"/>
      <c r="V418" s="48"/>
      <c r="W418" s="48"/>
    </row>
    <row r="419" ht="32.9" customHeight="1" spans="1:23">
      <c r="A419" s="18"/>
      <c r="B419" s="18"/>
      <c r="C419" s="18" t="s">
        <v>872</v>
      </c>
      <c r="D419" s="18"/>
      <c r="E419" s="18"/>
      <c r="F419" s="18"/>
      <c r="G419" s="18"/>
      <c r="H419" s="18"/>
      <c r="I419" s="48">
        <v>283500</v>
      </c>
      <c r="J419" s="48">
        <v>283500</v>
      </c>
      <c r="K419" s="48">
        <v>283500</v>
      </c>
      <c r="L419" s="48"/>
      <c r="M419" s="48"/>
      <c r="N419" s="48"/>
      <c r="O419" s="48"/>
      <c r="P419" s="48"/>
      <c r="Q419" s="48"/>
      <c r="R419" s="48"/>
      <c r="S419" s="48"/>
      <c r="T419" s="48"/>
      <c r="U419" s="48"/>
      <c r="V419" s="48"/>
      <c r="W419" s="48"/>
    </row>
    <row r="420" ht="32.9" customHeight="1" spans="1:23">
      <c r="A420" s="18" t="s">
        <v>539</v>
      </c>
      <c r="B420" s="152" t="s">
        <v>873</v>
      </c>
      <c r="C420" s="18" t="s">
        <v>872</v>
      </c>
      <c r="D420" s="18" t="s">
        <v>75</v>
      </c>
      <c r="E420" s="18" t="s">
        <v>116</v>
      </c>
      <c r="F420" s="18" t="s">
        <v>391</v>
      </c>
      <c r="G420" s="18" t="s">
        <v>277</v>
      </c>
      <c r="H420" s="18" t="s">
        <v>278</v>
      </c>
      <c r="I420" s="48">
        <v>283500</v>
      </c>
      <c r="J420" s="48">
        <v>283500</v>
      </c>
      <c r="K420" s="48">
        <v>283500</v>
      </c>
      <c r="L420" s="48"/>
      <c r="M420" s="48"/>
      <c r="N420" s="48"/>
      <c r="O420" s="48"/>
      <c r="P420" s="48"/>
      <c r="Q420" s="48"/>
      <c r="R420" s="48"/>
      <c r="S420" s="48"/>
      <c r="T420" s="48"/>
      <c r="U420" s="48"/>
      <c r="V420" s="48"/>
      <c r="W420" s="48"/>
    </row>
    <row r="421" ht="32.9" customHeight="1" spans="1:23">
      <c r="A421" s="18"/>
      <c r="B421" s="18"/>
      <c r="C421" s="18" t="s">
        <v>874</v>
      </c>
      <c r="D421" s="18"/>
      <c r="E421" s="18"/>
      <c r="F421" s="18"/>
      <c r="G421" s="18"/>
      <c r="H421" s="18"/>
      <c r="I421" s="48">
        <v>15000</v>
      </c>
      <c r="J421" s="48"/>
      <c r="K421" s="48"/>
      <c r="L421" s="48"/>
      <c r="M421" s="48"/>
      <c r="N421" s="48"/>
      <c r="O421" s="48"/>
      <c r="P421" s="48"/>
      <c r="Q421" s="48"/>
      <c r="R421" s="48">
        <v>15000</v>
      </c>
      <c r="S421" s="48"/>
      <c r="T421" s="48"/>
      <c r="U421" s="48"/>
      <c r="V421" s="48"/>
      <c r="W421" s="48">
        <v>15000</v>
      </c>
    </row>
    <row r="422" ht="32.9" customHeight="1" spans="1:23">
      <c r="A422" s="18" t="s">
        <v>539</v>
      </c>
      <c r="B422" s="152" t="s">
        <v>875</v>
      </c>
      <c r="C422" s="18" t="s">
        <v>874</v>
      </c>
      <c r="D422" s="18" t="s">
        <v>75</v>
      </c>
      <c r="E422" s="18" t="s">
        <v>116</v>
      </c>
      <c r="F422" s="18" t="s">
        <v>391</v>
      </c>
      <c r="G422" s="18" t="s">
        <v>732</v>
      </c>
      <c r="H422" s="18" t="s">
        <v>733</v>
      </c>
      <c r="I422" s="48">
        <v>15000</v>
      </c>
      <c r="J422" s="48"/>
      <c r="K422" s="48"/>
      <c r="L422" s="48"/>
      <c r="M422" s="48"/>
      <c r="N422" s="48"/>
      <c r="O422" s="48"/>
      <c r="P422" s="48"/>
      <c r="Q422" s="48"/>
      <c r="R422" s="48">
        <v>15000</v>
      </c>
      <c r="S422" s="48"/>
      <c r="T422" s="48"/>
      <c r="U422" s="48"/>
      <c r="V422" s="48"/>
      <c r="W422" s="48">
        <v>15000</v>
      </c>
    </row>
    <row r="423" ht="32.9" customHeight="1" spans="1:23">
      <c r="A423" s="18"/>
      <c r="B423" s="18"/>
      <c r="C423" s="18" t="s">
        <v>876</v>
      </c>
      <c r="D423" s="18"/>
      <c r="E423" s="18"/>
      <c r="F423" s="18"/>
      <c r="G423" s="18"/>
      <c r="H423" s="18"/>
      <c r="I423" s="48">
        <v>1711800</v>
      </c>
      <c r="J423" s="48"/>
      <c r="K423" s="48"/>
      <c r="L423" s="48"/>
      <c r="M423" s="48"/>
      <c r="N423" s="48"/>
      <c r="O423" s="48"/>
      <c r="P423" s="48"/>
      <c r="Q423" s="48">
        <v>1711800</v>
      </c>
      <c r="R423" s="48"/>
      <c r="S423" s="48"/>
      <c r="T423" s="48"/>
      <c r="U423" s="48"/>
      <c r="V423" s="48"/>
      <c r="W423" s="48"/>
    </row>
    <row r="424" ht="32.9" customHeight="1" spans="1:23">
      <c r="A424" s="18" t="s">
        <v>617</v>
      </c>
      <c r="B424" s="152" t="s">
        <v>877</v>
      </c>
      <c r="C424" s="18" t="s">
        <v>876</v>
      </c>
      <c r="D424" s="18" t="s">
        <v>75</v>
      </c>
      <c r="E424" s="18" t="s">
        <v>116</v>
      </c>
      <c r="F424" s="18" t="s">
        <v>391</v>
      </c>
      <c r="G424" s="18" t="s">
        <v>878</v>
      </c>
      <c r="H424" s="18" t="s">
        <v>879</v>
      </c>
      <c r="I424" s="48">
        <v>1711800</v>
      </c>
      <c r="J424" s="48"/>
      <c r="K424" s="48"/>
      <c r="L424" s="48"/>
      <c r="M424" s="48"/>
      <c r="N424" s="48"/>
      <c r="O424" s="48"/>
      <c r="P424" s="48"/>
      <c r="Q424" s="48">
        <v>1711800</v>
      </c>
      <c r="R424" s="48"/>
      <c r="S424" s="48"/>
      <c r="T424" s="48"/>
      <c r="U424" s="48"/>
      <c r="V424" s="48"/>
      <c r="W424" s="48"/>
    </row>
    <row r="425" ht="32.9" customHeight="1" spans="1:23">
      <c r="A425" s="18"/>
      <c r="B425" s="18"/>
      <c r="C425" s="18" t="s">
        <v>880</v>
      </c>
      <c r="D425" s="18"/>
      <c r="E425" s="18"/>
      <c r="F425" s="18"/>
      <c r="G425" s="18"/>
      <c r="H425" s="18"/>
      <c r="I425" s="48">
        <v>240000</v>
      </c>
      <c r="J425" s="48">
        <v>240000</v>
      </c>
      <c r="K425" s="48">
        <v>240000</v>
      </c>
      <c r="L425" s="48"/>
      <c r="M425" s="48"/>
      <c r="N425" s="48"/>
      <c r="O425" s="48"/>
      <c r="P425" s="48"/>
      <c r="Q425" s="48"/>
      <c r="R425" s="48"/>
      <c r="S425" s="48"/>
      <c r="T425" s="48"/>
      <c r="U425" s="48"/>
      <c r="V425" s="48"/>
      <c r="W425" s="48"/>
    </row>
    <row r="426" ht="32.9" customHeight="1" spans="1:23">
      <c r="A426" s="18" t="s">
        <v>539</v>
      </c>
      <c r="B426" s="152" t="s">
        <v>881</v>
      </c>
      <c r="C426" s="18" t="s">
        <v>880</v>
      </c>
      <c r="D426" s="18" t="s">
        <v>75</v>
      </c>
      <c r="E426" s="18" t="s">
        <v>116</v>
      </c>
      <c r="F426" s="18" t="s">
        <v>391</v>
      </c>
      <c r="G426" s="18" t="s">
        <v>281</v>
      </c>
      <c r="H426" s="18" t="s">
        <v>282</v>
      </c>
      <c r="I426" s="48">
        <v>240000</v>
      </c>
      <c r="J426" s="48">
        <v>240000</v>
      </c>
      <c r="K426" s="48">
        <v>240000</v>
      </c>
      <c r="L426" s="48"/>
      <c r="M426" s="48"/>
      <c r="N426" s="48"/>
      <c r="O426" s="48"/>
      <c r="P426" s="48"/>
      <c r="Q426" s="48"/>
      <c r="R426" s="48"/>
      <c r="S426" s="48"/>
      <c r="T426" s="48"/>
      <c r="U426" s="48"/>
      <c r="V426" s="48"/>
      <c r="W426" s="48"/>
    </row>
    <row r="427" ht="32.9" customHeight="1" spans="1:23">
      <c r="A427" s="18"/>
      <c r="B427" s="18"/>
      <c r="C427" s="18" t="s">
        <v>882</v>
      </c>
      <c r="D427" s="18"/>
      <c r="E427" s="18"/>
      <c r="F427" s="18"/>
      <c r="G427" s="18"/>
      <c r="H427" s="18"/>
      <c r="I427" s="48">
        <v>50000</v>
      </c>
      <c r="J427" s="48"/>
      <c r="K427" s="48"/>
      <c r="L427" s="48"/>
      <c r="M427" s="48"/>
      <c r="N427" s="48"/>
      <c r="O427" s="48"/>
      <c r="P427" s="48"/>
      <c r="Q427" s="48"/>
      <c r="R427" s="48">
        <v>50000</v>
      </c>
      <c r="S427" s="48"/>
      <c r="T427" s="48"/>
      <c r="U427" s="48"/>
      <c r="V427" s="48"/>
      <c r="W427" s="48">
        <v>50000</v>
      </c>
    </row>
    <row r="428" ht="32.9" customHeight="1" spans="1:23">
      <c r="A428" s="18" t="s">
        <v>539</v>
      </c>
      <c r="B428" s="152" t="s">
        <v>883</v>
      </c>
      <c r="C428" s="18" t="s">
        <v>882</v>
      </c>
      <c r="D428" s="18" t="s">
        <v>75</v>
      </c>
      <c r="E428" s="18" t="s">
        <v>116</v>
      </c>
      <c r="F428" s="18" t="s">
        <v>391</v>
      </c>
      <c r="G428" s="18" t="s">
        <v>273</v>
      </c>
      <c r="H428" s="18" t="s">
        <v>274</v>
      </c>
      <c r="I428" s="48">
        <v>45000</v>
      </c>
      <c r="J428" s="48"/>
      <c r="K428" s="48"/>
      <c r="L428" s="48"/>
      <c r="M428" s="48"/>
      <c r="N428" s="48"/>
      <c r="O428" s="48"/>
      <c r="P428" s="48"/>
      <c r="Q428" s="48"/>
      <c r="R428" s="48">
        <v>45000</v>
      </c>
      <c r="S428" s="48"/>
      <c r="T428" s="48"/>
      <c r="U428" s="48"/>
      <c r="V428" s="48"/>
      <c r="W428" s="48">
        <v>45000</v>
      </c>
    </row>
    <row r="429" ht="32.9" customHeight="1" spans="1:23">
      <c r="A429" s="18" t="s">
        <v>539</v>
      </c>
      <c r="B429" s="152" t="s">
        <v>883</v>
      </c>
      <c r="C429" s="18" t="s">
        <v>882</v>
      </c>
      <c r="D429" s="18" t="s">
        <v>75</v>
      </c>
      <c r="E429" s="18" t="s">
        <v>116</v>
      </c>
      <c r="F429" s="18" t="s">
        <v>391</v>
      </c>
      <c r="G429" s="18" t="s">
        <v>283</v>
      </c>
      <c r="H429" s="18" t="s">
        <v>284</v>
      </c>
      <c r="I429" s="48">
        <v>5000</v>
      </c>
      <c r="J429" s="48"/>
      <c r="K429" s="48"/>
      <c r="L429" s="48"/>
      <c r="M429" s="48"/>
      <c r="N429" s="48"/>
      <c r="O429" s="48"/>
      <c r="P429" s="48"/>
      <c r="Q429" s="48"/>
      <c r="R429" s="48">
        <v>5000</v>
      </c>
      <c r="S429" s="48"/>
      <c r="T429" s="48"/>
      <c r="U429" s="48"/>
      <c r="V429" s="48"/>
      <c r="W429" s="48">
        <v>5000</v>
      </c>
    </row>
    <row r="430" ht="32.9" customHeight="1" spans="1:23">
      <c r="A430" s="18"/>
      <c r="B430" s="18"/>
      <c r="C430" s="18" t="s">
        <v>884</v>
      </c>
      <c r="D430" s="18"/>
      <c r="E430" s="18"/>
      <c r="F430" s="18"/>
      <c r="G430" s="18"/>
      <c r="H430" s="18"/>
      <c r="I430" s="48">
        <v>50000</v>
      </c>
      <c r="J430" s="48"/>
      <c r="K430" s="48"/>
      <c r="L430" s="48"/>
      <c r="M430" s="48"/>
      <c r="N430" s="48">
        <v>50000</v>
      </c>
      <c r="O430" s="48"/>
      <c r="P430" s="48"/>
      <c r="Q430" s="48"/>
      <c r="R430" s="48"/>
      <c r="S430" s="48"/>
      <c r="T430" s="48"/>
      <c r="U430" s="48"/>
      <c r="V430" s="48"/>
      <c r="W430" s="48"/>
    </row>
    <row r="431" ht="32.9" customHeight="1" spans="1:23">
      <c r="A431" s="18" t="s">
        <v>539</v>
      </c>
      <c r="B431" s="152" t="s">
        <v>885</v>
      </c>
      <c r="C431" s="18" t="s">
        <v>884</v>
      </c>
      <c r="D431" s="18" t="s">
        <v>75</v>
      </c>
      <c r="E431" s="18" t="s">
        <v>116</v>
      </c>
      <c r="F431" s="18" t="s">
        <v>391</v>
      </c>
      <c r="G431" s="18" t="s">
        <v>275</v>
      </c>
      <c r="H431" s="18" t="s">
        <v>276</v>
      </c>
      <c r="I431" s="48">
        <v>3000</v>
      </c>
      <c r="J431" s="48"/>
      <c r="K431" s="48"/>
      <c r="L431" s="48"/>
      <c r="M431" s="48"/>
      <c r="N431" s="48">
        <v>3000</v>
      </c>
      <c r="O431" s="48"/>
      <c r="P431" s="48"/>
      <c r="Q431" s="48"/>
      <c r="R431" s="48"/>
      <c r="S431" s="48"/>
      <c r="T431" s="48"/>
      <c r="U431" s="48"/>
      <c r="V431" s="48"/>
      <c r="W431" s="48"/>
    </row>
    <row r="432" ht="32.9" customHeight="1" spans="1:23">
      <c r="A432" s="18" t="s">
        <v>539</v>
      </c>
      <c r="B432" s="152" t="s">
        <v>885</v>
      </c>
      <c r="C432" s="18" t="s">
        <v>884</v>
      </c>
      <c r="D432" s="18" t="s">
        <v>75</v>
      </c>
      <c r="E432" s="18" t="s">
        <v>116</v>
      </c>
      <c r="F432" s="18" t="s">
        <v>391</v>
      </c>
      <c r="G432" s="18" t="s">
        <v>281</v>
      </c>
      <c r="H432" s="18" t="s">
        <v>282</v>
      </c>
      <c r="I432" s="48">
        <v>47000</v>
      </c>
      <c r="J432" s="48"/>
      <c r="K432" s="48"/>
      <c r="L432" s="48"/>
      <c r="M432" s="48"/>
      <c r="N432" s="48">
        <v>47000</v>
      </c>
      <c r="O432" s="48"/>
      <c r="P432" s="48"/>
      <c r="Q432" s="48"/>
      <c r="R432" s="48"/>
      <c r="S432" s="48"/>
      <c r="T432" s="48"/>
      <c r="U432" s="48"/>
      <c r="V432" s="48"/>
      <c r="W432" s="48"/>
    </row>
    <row r="433" ht="32.9" customHeight="1" spans="1:23">
      <c r="A433" s="18"/>
      <c r="B433" s="18"/>
      <c r="C433" s="18" t="s">
        <v>886</v>
      </c>
      <c r="D433" s="18"/>
      <c r="E433" s="18"/>
      <c r="F433" s="18"/>
      <c r="G433" s="18"/>
      <c r="H433" s="18"/>
      <c r="I433" s="48">
        <v>65816</v>
      </c>
      <c r="J433" s="48"/>
      <c r="K433" s="48"/>
      <c r="L433" s="48"/>
      <c r="M433" s="48"/>
      <c r="N433" s="48">
        <v>65816</v>
      </c>
      <c r="O433" s="48"/>
      <c r="P433" s="48"/>
      <c r="Q433" s="48"/>
      <c r="R433" s="48"/>
      <c r="S433" s="48"/>
      <c r="T433" s="48"/>
      <c r="U433" s="48"/>
      <c r="V433" s="48"/>
      <c r="W433" s="48"/>
    </row>
    <row r="434" ht="32.9" customHeight="1" spans="1:23">
      <c r="A434" s="18" t="s">
        <v>539</v>
      </c>
      <c r="B434" s="152" t="s">
        <v>887</v>
      </c>
      <c r="C434" s="18" t="s">
        <v>886</v>
      </c>
      <c r="D434" s="18" t="s">
        <v>75</v>
      </c>
      <c r="E434" s="18" t="s">
        <v>116</v>
      </c>
      <c r="F434" s="18" t="s">
        <v>391</v>
      </c>
      <c r="G434" s="18" t="s">
        <v>275</v>
      </c>
      <c r="H434" s="18" t="s">
        <v>276</v>
      </c>
      <c r="I434" s="48">
        <v>65816</v>
      </c>
      <c r="J434" s="48"/>
      <c r="K434" s="48"/>
      <c r="L434" s="48"/>
      <c r="M434" s="48"/>
      <c r="N434" s="48">
        <v>65816</v>
      </c>
      <c r="O434" s="48"/>
      <c r="P434" s="48"/>
      <c r="Q434" s="48"/>
      <c r="R434" s="48"/>
      <c r="S434" s="48"/>
      <c r="T434" s="48"/>
      <c r="U434" s="48"/>
      <c r="V434" s="48"/>
      <c r="W434" s="48"/>
    </row>
    <row r="435" ht="32.9" customHeight="1" spans="1:23">
      <c r="A435" s="18"/>
      <c r="B435" s="18"/>
      <c r="C435" s="18" t="s">
        <v>888</v>
      </c>
      <c r="D435" s="18"/>
      <c r="E435" s="18"/>
      <c r="F435" s="18"/>
      <c r="G435" s="18"/>
      <c r="H435" s="18"/>
      <c r="I435" s="48">
        <v>3541734</v>
      </c>
      <c r="J435" s="48">
        <v>3541734</v>
      </c>
      <c r="K435" s="48">
        <v>3541734</v>
      </c>
      <c r="L435" s="48"/>
      <c r="M435" s="48"/>
      <c r="N435" s="48"/>
      <c r="O435" s="48"/>
      <c r="P435" s="48"/>
      <c r="Q435" s="48"/>
      <c r="R435" s="48"/>
      <c r="S435" s="48"/>
      <c r="T435" s="48"/>
      <c r="U435" s="48"/>
      <c r="V435" s="48"/>
      <c r="W435" s="48"/>
    </row>
    <row r="436" ht="32.9" customHeight="1" spans="1:23">
      <c r="A436" s="18" t="s">
        <v>542</v>
      </c>
      <c r="B436" s="152" t="s">
        <v>889</v>
      </c>
      <c r="C436" s="18" t="s">
        <v>888</v>
      </c>
      <c r="D436" s="18" t="s">
        <v>75</v>
      </c>
      <c r="E436" s="18" t="s">
        <v>116</v>
      </c>
      <c r="F436" s="18" t="s">
        <v>391</v>
      </c>
      <c r="G436" s="18" t="s">
        <v>273</v>
      </c>
      <c r="H436" s="18" t="s">
        <v>274</v>
      </c>
      <c r="I436" s="48">
        <v>519573.6</v>
      </c>
      <c r="J436" s="48">
        <v>519573.6</v>
      </c>
      <c r="K436" s="48">
        <v>519573.6</v>
      </c>
      <c r="L436" s="48"/>
      <c r="M436" s="48"/>
      <c r="N436" s="48"/>
      <c r="O436" s="48"/>
      <c r="P436" s="48"/>
      <c r="Q436" s="48"/>
      <c r="R436" s="48"/>
      <c r="S436" s="48"/>
      <c r="T436" s="48"/>
      <c r="U436" s="48"/>
      <c r="V436" s="48"/>
      <c r="W436" s="48"/>
    </row>
    <row r="437" ht="32.9" customHeight="1" spans="1:23">
      <c r="A437" s="18" t="s">
        <v>542</v>
      </c>
      <c r="B437" s="152" t="s">
        <v>889</v>
      </c>
      <c r="C437" s="18" t="s">
        <v>888</v>
      </c>
      <c r="D437" s="18" t="s">
        <v>75</v>
      </c>
      <c r="E437" s="18" t="s">
        <v>116</v>
      </c>
      <c r="F437" s="18" t="s">
        <v>391</v>
      </c>
      <c r="G437" s="18" t="s">
        <v>324</v>
      </c>
      <c r="H437" s="18" t="s">
        <v>325</v>
      </c>
      <c r="I437" s="48">
        <v>65600</v>
      </c>
      <c r="J437" s="48">
        <v>65600</v>
      </c>
      <c r="K437" s="48">
        <v>65600</v>
      </c>
      <c r="L437" s="48"/>
      <c r="M437" s="48"/>
      <c r="N437" s="48"/>
      <c r="O437" s="48"/>
      <c r="P437" s="48"/>
      <c r="Q437" s="48"/>
      <c r="R437" s="48"/>
      <c r="S437" s="48"/>
      <c r="T437" s="48"/>
      <c r="U437" s="48"/>
      <c r="V437" s="48"/>
      <c r="W437" s="48"/>
    </row>
    <row r="438" ht="32.9" customHeight="1" spans="1:23">
      <c r="A438" s="18" t="s">
        <v>542</v>
      </c>
      <c r="B438" s="152" t="s">
        <v>889</v>
      </c>
      <c r="C438" s="18" t="s">
        <v>888</v>
      </c>
      <c r="D438" s="18" t="s">
        <v>75</v>
      </c>
      <c r="E438" s="18" t="s">
        <v>116</v>
      </c>
      <c r="F438" s="18" t="s">
        <v>391</v>
      </c>
      <c r="G438" s="18" t="s">
        <v>285</v>
      </c>
      <c r="H438" s="18" t="s">
        <v>286</v>
      </c>
      <c r="I438" s="48">
        <v>537604</v>
      </c>
      <c r="J438" s="48">
        <v>537604</v>
      </c>
      <c r="K438" s="48">
        <v>537604</v>
      </c>
      <c r="L438" s="48"/>
      <c r="M438" s="48"/>
      <c r="N438" s="48"/>
      <c r="O438" s="48"/>
      <c r="P438" s="48"/>
      <c r="Q438" s="48"/>
      <c r="R438" s="48"/>
      <c r="S438" s="48"/>
      <c r="T438" s="48"/>
      <c r="U438" s="48"/>
      <c r="V438" s="48"/>
      <c r="W438" s="48"/>
    </row>
    <row r="439" ht="32.9" customHeight="1" spans="1:23">
      <c r="A439" s="18" t="s">
        <v>542</v>
      </c>
      <c r="B439" s="152" t="s">
        <v>889</v>
      </c>
      <c r="C439" s="18" t="s">
        <v>888</v>
      </c>
      <c r="D439" s="18" t="s">
        <v>75</v>
      </c>
      <c r="E439" s="18" t="s">
        <v>116</v>
      </c>
      <c r="F439" s="18" t="s">
        <v>391</v>
      </c>
      <c r="G439" s="18" t="s">
        <v>287</v>
      </c>
      <c r="H439" s="18" t="s">
        <v>288</v>
      </c>
      <c r="I439" s="48">
        <v>200000</v>
      </c>
      <c r="J439" s="48">
        <v>200000</v>
      </c>
      <c r="K439" s="48">
        <v>200000</v>
      </c>
      <c r="L439" s="48"/>
      <c r="M439" s="48"/>
      <c r="N439" s="48"/>
      <c r="O439" s="48"/>
      <c r="P439" s="48"/>
      <c r="Q439" s="48"/>
      <c r="R439" s="48"/>
      <c r="S439" s="48"/>
      <c r="T439" s="48"/>
      <c r="U439" s="48"/>
      <c r="V439" s="48"/>
      <c r="W439" s="48"/>
    </row>
    <row r="440" ht="32.9" customHeight="1" spans="1:23">
      <c r="A440" s="18" t="s">
        <v>542</v>
      </c>
      <c r="B440" s="152" t="s">
        <v>889</v>
      </c>
      <c r="C440" s="18" t="s">
        <v>888</v>
      </c>
      <c r="D440" s="18" t="s">
        <v>75</v>
      </c>
      <c r="E440" s="18" t="s">
        <v>116</v>
      </c>
      <c r="F440" s="18" t="s">
        <v>391</v>
      </c>
      <c r="G440" s="18" t="s">
        <v>289</v>
      </c>
      <c r="H440" s="18" t="s">
        <v>290</v>
      </c>
      <c r="I440" s="48">
        <v>15550</v>
      </c>
      <c r="J440" s="48">
        <v>15550</v>
      </c>
      <c r="K440" s="48">
        <v>15550</v>
      </c>
      <c r="L440" s="48"/>
      <c r="M440" s="48"/>
      <c r="N440" s="48"/>
      <c r="O440" s="48"/>
      <c r="P440" s="48"/>
      <c r="Q440" s="48"/>
      <c r="R440" s="48"/>
      <c r="S440" s="48"/>
      <c r="T440" s="48"/>
      <c r="U440" s="48"/>
      <c r="V440" s="48"/>
      <c r="W440" s="48"/>
    </row>
    <row r="441" ht="32.9" customHeight="1" spans="1:23">
      <c r="A441" s="18" t="s">
        <v>542</v>
      </c>
      <c r="B441" s="152" t="s">
        <v>889</v>
      </c>
      <c r="C441" s="18" t="s">
        <v>888</v>
      </c>
      <c r="D441" s="18" t="s">
        <v>75</v>
      </c>
      <c r="E441" s="18" t="s">
        <v>116</v>
      </c>
      <c r="F441" s="18" t="s">
        <v>391</v>
      </c>
      <c r="G441" s="18" t="s">
        <v>275</v>
      </c>
      <c r="H441" s="18" t="s">
        <v>276</v>
      </c>
      <c r="I441" s="48">
        <v>135000</v>
      </c>
      <c r="J441" s="48">
        <v>135000</v>
      </c>
      <c r="K441" s="48">
        <v>135000</v>
      </c>
      <c r="L441" s="48"/>
      <c r="M441" s="48"/>
      <c r="N441" s="48"/>
      <c r="O441" s="48"/>
      <c r="P441" s="48"/>
      <c r="Q441" s="48"/>
      <c r="R441" s="48"/>
      <c r="S441" s="48"/>
      <c r="T441" s="48"/>
      <c r="U441" s="48"/>
      <c r="V441" s="48"/>
      <c r="W441" s="48"/>
    </row>
    <row r="442" ht="32.9" customHeight="1" spans="1:23">
      <c r="A442" s="18" t="s">
        <v>542</v>
      </c>
      <c r="B442" s="152" t="s">
        <v>889</v>
      </c>
      <c r="C442" s="18" t="s">
        <v>888</v>
      </c>
      <c r="D442" s="18" t="s">
        <v>75</v>
      </c>
      <c r="E442" s="18" t="s">
        <v>116</v>
      </c>
      <c r="F442" s="18" t="s">
        <v>391</v>
      </c>
      <c r="G442" s="18" t="s">
        <v>277</v>
      </c>
      <c r="H442" s="18" t="s">
        <v>278</v>
      </c>
      <c r="I442" s="48">
        <v>91200.2</v>
      </c>
      <c r="J442" s="48">
        <v>91200.2</v>
      </c>
      <c r="K442" s="48">
        <v>91200.2</v>
      </c>
      <c r="L442" s="48"/>
      <c r="M442" s="48"/>
      <c r="N442" s="48"/>
      <c r="O442" s="48"/>
      <c r="P442" s="48"/>
      <c r="Q442" s="48"/>
      <c r="R442" s="48"/>
      <c r="S442" s="48"/>
      <c r="T442" s="48"/>
      <c r="U442" s="48"/>
      <c r="V442" s="48"/>
      <c r="W442" s="48"/>
    </row>
    <row r="443" ht="32.9" customHeight="1" spans="1:23">
      <c r="A443" s="18" t="s">
        <v>542</v>
      </c>
      <c r="B443" s="152" t="s">
        <v>889</v>
      </c>
      <c r="C443" s="18" t="s">
        <v>888</v>
      </c>
      <c r="D443" s="18" t="s">
        <v>75</v>
      </c>
      <c r="E443" s="18" t="s">
        <v>116</v>
      </c>
      <c r="F443" s="18" t="s">
        <v>391</v>
      </c>
      <c r="G443" s="18" t="s">
        <v>281</v>
      </c>
      <c r="H443" s="18" t="s">
        <v>282</v>
      </c>
      <c r="I443" s="48">
        <v>343000</v>
      </c>
      <c r="J443" s="48">
        <v>343000</v>
      </c>
      <c r="K443" s="48">
        <v>343000</v>
      </c>
      <c r="L443" s="48"/>
      <c r="M443" s="48"/>
      <c r="N443" s="48"/>
      <c r="O443" s="48"/>
      <c r="P443" s="48"/>
      <c r="Q443" s="48"/>
      <c r="R443" s="48"/>
      <c r="S443" s="48"/>
      <c r="T443" s="48"/>
      <c r="U443" s="48"/>
      <c r="V443" s="48"/>
      <c r="W443" s="48"/>
    </row>
    <row r="444" ht="32.9" customHeight="1" spans="1:23">
      <c r="A444" s="18" t="s">
        <v>542</v>
      </c>
      <c r="B444" s="152" t="s">
        <v>889</v>
      </c>
      <c r="C444" s="18" t="s">
        <v>888</v>
      </c>
      <c r="D444" s="18" t="s">
        <v>75</v>
      </c>
      <c r="E444" s="18" t="s">
        <v>116</v>
      </c>
      <c r="F444" s="18" t="s">
        <v>391</v>
      </c>
      <c r="G444" s="18" t="s">
        <v>294</v>
      </c>
      <c r="H444" s="18" t="s">
        <v>192</v>
      </c>
      <c r="I444" s="48">
        <v>15000</v>
      </c>
      <c r="J444" s="48">
        <v>15000</v>
      </c>
      <c r="K444" s="48">
        <v>15000</v>
      </c>
      <c r="L444" s="48"/>
      <c r="M444" s="48"/>
      <c r="N444" s="48"/>
      <c r="O444" s="48"/>
      <c r="P444" s="48"/>
      <c r="Q444" s="48"/>
      <c r="R444" s="48"/>
      <c r="S444" s="48"/>
      <c r="T444" s="48"/>
      <c r="U444" s="48"/>
      <c r="V444" s="48"/>
      <c r="W444" s="48"/>
    </row>
    <row r="445" ht="32.9" customHeight="1" spans="1:23">
      <c r="A445" s="18" t="s">
        <v>542</v>
      </c>
      <c r="B445" s="152" t="s">
        <v>889</v>
      </c>
      <c r="C445" s="18" t="s">
        <v>888</v>
      </c>
      <c r="D445" s="18" t="s">
        <v>75</v>
      </c>
      <c r="E445" s="18" t="s">
        <v>116</v>
      </c>
      <c r="F445" s="18" t="s">
        <v>391</v>
      </c>
      <c r="G445" s="18" t="s">
        <v>328</v>
      </c>
      <c r="H445" s="18" t="s">
        <v>329</v>
      </c>
      <c r="I445" s="48">
        <v>69900</v>
      </c>
      <c r="J445" s="48">
        <v>69900</v>
      </c>
      <c r="K445" s="48">
        <v>69900</v>
      </c>
      <c r="L445" s="48"/>
      <c r="M445" s="48"/>
      <c r="N445" s="48"/>
      <c r="O445" s="48"/>
      <c r="P445" s="48"/>
      <c r="Q445" s="48"/>
      <c r="R445" s="48"/>
      <c r="S445" s="48"/>
      <c r="T445" s="48"/>
      <c r="U445" s="48"/>
      <c r="V445" s="48"/>
      <c r="W445" s="48"/>
    </row>
    <row r="446" ht="32.9" customHeight="1" spans="1:23">
      <c r="A446" s="18" t="s">
        <v>542</v>
      </c>
      <c r="B446" s="152" t="s">
        <v>889</v>
      </c>
      <c r="C446" s="18" t="s">
        <v>888</v>
      </c>
      <c r="D446" s="18" t="s">
        <v>75</v>
      </c>
      <c r="E446" s="18" t="s">
        <v>116</v>
      </c>
      <c r="F446" s="18" t="s">
        <v>391</v>
      </c>
      <c r="G446" s="18" t="s">
        <v>330</v>
      </c>
      <c r="H446" s="18" t="s">
        <v>331</v>
      </c>
      <c r="I446" s="48">
        <v>64100</v>
      </c>
      <c r="J446" s="48">
        <v>64100</v>
      </c>
      <c r="K446" s="48">
        <v>64100</v>
      </c>
      <c r="L446" s="48"/>
      <c r="M446" s="48"/>
      <c r="N446" s="48"/>
      <c r="O446" s="48"/>
      <c r="P446" s="48"/>
      <c r="Q446" s="48"/>
      <c r="R446" s="48"/>
      <c r="S446" s="48"/>
      <c r="T446" s="48"/>
      <c r="U446" s="48"/>
      <c r="V446" s="48"/>
      <c r="W446" s="48"/>
    </row>
    <row r="447" ht="32.9" customHeight="1" spans="1:23">
      <c r="A447" s="18" t="s">
        <v>542</v>
      </c>
      <c r="B447" s="152" t="s">
        <v>889</v>
      </c>
      <c r="C447" s="18" t="s">
        <v>888</v>
      </c>
      <c r="D447" s="18" t="s">
        <v>75</v>
      </c>
      <c r="E447" s="18" t="s">
        <v>116</v>
      </c>
      <c r="F447" s="18" t="s">
        <v>391</v>
      </c>
      <c r="G447" s="18" t="s">
        <v>301</v>
      </c>
      <c r="H447" s="18" t="s">
        <v>302</v>
      </c>
      <c r="I447" s="48">
        <v>45000</v>
      </c>
      <c r="J447" s="48">
        <v>45000</v>
      </c>
      <c r="K447" s="48">
        <v>45000</v>
      </c>
      <c r="L447" s="48"/>
      <c r="M447" s="48"/>
      <c r="N447" s="48"/>
      <c r="O447" s="48"/>
      <c r="P447" s="48"/>
      <c r="Q447" s="48"/>
      <c r="R447" s="48"/>
      <c r="S447" s="48"/>
      <c r="T447" s="48"/>
      <c r="U447" s="48"/>
      <c r="V447" s="48"/>
      <c r="W447" s="48"/>
    </row>
    <row r="448" ht="32.9" customHeight="1" spans="1:23">
      <c r="A448" s="18" t="s">
        <v>542</v>
      </c>
      <c r="B448" s="152" t="s">
        <v>889</v>
      </c>
      <c r="C448" s="18" t="s">
        <v>888</v>
      </c>
      <c r="D448" s="18" t="s">
        <v>75</v>
      </c>
      <c r="E448" s="18" t="s">
        <v>116</v>
      </c>
      <c r="F448" s="18" t="s">
        <v>391</v>
      </c>
      <c r="G448" s="18" t="s">
        <v>270</v>
      </c>
      <c r="H448" s="18" t="s">
        <v>269</v>
      </c>
      <c r="I448" s="48">
        <v>450000</v>
      </c>
      <c r="J448" s="48">
        <v>450000</v>
      </c>
      <c r="K448" s="48">
        <v>450000</v>
      </c>
      <c r="L448" s="48"/>
      <c r="M448" s="48"/>
      <c r="N448" s="48"/>
      <c r="O448" s="48"/>
      <c r="P448" s="48"/>
      <c r="Q448" s="48"/>
      <c r="R448" s="48"/>
      <c r="S448" s="48"/>
      <c r="T448" s="48"/>
      <c r="U448" s="48"/>
      <c r="V448" s="48"/>
      <c r="W448" s="48"/>
    </row>
    <row r="449" ht="32.9" customHeight="1" spans="1:23">
      <c r="A449" s="18" t="s">
        <v>542</v>
      </c>
      <c r="B449" s="152" t="s">
        <v>889</v>
      </c>
      <c r="C449" s="18" t="s">
        <v>888</v>
      </c>
      <c r="D449" s="18" t="s">
        <v>75</v>
      </c>
      <c r="E449" s="18" t="s">
        <v>116</v>
      </c>
      <c r="F449" s="18" t="s">
        <v>391</v>
      </c>
      <c r="G449" s="18" t="s">
        <v>262</v>
      </c>
      <c r="H449" s="18" t="s">
        <v>263</v>
      </c>
      <c r="I449" s="48">
        <v>26200</v>
      </c>
      <c r="J449" s="48">
        <v>26200</v>
      </c>
      <c r="K449" s="48">
        <v>26200</v>
      </c>
      <c r="L449" s="48"/>
      <c r="M449" s="48"/>
      <c r="N449" s="48"/>
      <c r="O449" s="48"/>
      <c r="P449" s="48"/>
      <c r="Q449" s="48"/>
      <c r="R449" s="48"/>
      <c r="S449" s="48"/>
      <c r="T449" s="48"/>
      <c r="U449" s="48"/>
      <c r="V449" s="48"/>
      <c r="W449" s="48"/>
    </row>
    <row r="450" ht="32.9" customHeight="1" spans="1:23">
      <c r="A450" s="18" t="s">
        <v>542</v>
      </c>
      <c r="B450" s="152" t="s">
        <v>889</v>
      </c>
      <c r="C450" s="18" t="s">
        <v>888</v>
      </c>
      <c r="D450" s="18" t="s">
        <v>75</v>
      </c>
      <c r="E450" s="18" t="s">
        <v>116</v>
      </c>
      <c r="F450" s="18" t="s">
        <v>391</v>
      </c>
      <c r="G450" s="18" t="s">
        <v>266</v>
      </c>
      <c r="H450" s="18" t="s">
        <v>267</v>
      </c>
      <c r="I450" s="48">
        <v>8000</v>
      </c>
      <c r="J450" s="48">
        <v>8000</v>
      </c>
      <c r="K450" s="48">
        <v>8000</v>
      </c>
      <c r="L450" s="48"/>
      <c r="M450" s="48"/>
      <c r="N450" s="48"/>
      <c r="O450" s="48"/>
      <c r="P450" s="48"/>
      <c r="Q450" s="48"/>
      <c r="R450" s="48"/>
      <c r="S450" s="48"/>
      <c r="T450" s="48"/>
      <c r="U450" s="48"/>
      <c r="V450" s="48"/>
      <c r="W450" s="48"/>
    </row>
    <row r="451" ht="32.9" customHeight="1" spans="1:23">
      <c r="A451" s="18" t="s">
        <v>542</v>
      </c>
      <c r="B451" s="152" t="s">
        <v>889</v>
      </c>
      <c r="C451" s="18" t="s">
        <v>888</v>
      </c>
      <c r="D451" s="18" t="s">
        <v>75</v>
      </c>
      <c r="E451" s="18" t="s">
        <v>116</v>
      </c>
      <c r="F451" s="18" t="s">
        <v>391</v>
      </c>
      <c r="G451" s="18" t="s">
        <v>283</v>
      </c>
      <c r="H451" s="18" t="s">
        <v>284</v>
      </c>
      <c r="I451" s="48">
        <v>912000</v>
      </c>
      <c r="J451" s="48">
        <v>912000</v>
      </c>
      <c r="K451" s="48">
        <v>912000</v>
      </c>
      <c r="L451" s="48"/>
      <c r="M451" s="48"/>
      <c r="N451" s="48"/>
      <c r="O451" s="48"/>
      <c r="P451" s="48"/>
      <c r="Q451" s="48"/>
      <c r="R451" s="48"/>
      <c r="S451" s="48"/>
      <c r="T451" s="48"/>
      <c r="U451" s="48"/>
      <c r="V451" s="48"/>
      <c r="W451" s="48"/>
    </row>
    <row r="452" ht="32.9" customHeight="1" spans="1:23">
      <c r="A452" s="18" t="s">
        <v>542</v>
      </c>
      <c r="B452" s="152" t="s">
        <v>889</v>
      </c>
      <c r="C452" s="18" t="s">
        <v>888</v>
      </c>
      <c r="D452" s="18" t="s">
        <v>75</v>
      </c>
      <c r="E452" s="18" t="s">
        <v>116</v>
      </c>
      <c r="F452" s="18" t="s">
        <v>391</v>
      </c>
      <c r="G452" s="18" t="s">
        <v>291</v>
      </c>
      <c r="H452" s="18" t="s">
        <v>292</v>
      </c>
      <c r="I452" s="48">
        <v>28700</v>
      </c>
      <c r="J452" s="48">
        <v>28700</v>
      </c>
      <c r="K452" s="48">
        <v>28700</v>
      </c>
      <c r="L452" s="48"/>
      <c r="M452" s="48"/>
      <c r="N452" s="48"/>
      <c r="O452" s="48"/>
      <c r="P452" s="48"/>
      <c r="Q452" s="48"/>
      <c r="R452" s="48"/>
      <c r="S452" s="48"/>
      <c r="T452" s="48"/>
      <c r="U452" s="48"/>
      <c r="V452" s="48"/>
      <c r="W452" s="48"/>
    </row>
    <row r="453" ht="32.9" customHeight="1" spans="1:23">
      <c r="A453" s="18" t="s">
        <v>542</v>
      </c>
      <c r="B453" s="152" t="s">
        <v>889</v>
      </c>
      <c r="C453" s="18" t="s">
        <v>888</v>
      </c>
      <c r="D453" s="18" t="s">
        <v>75</v>
      </c>
      <c r="E453" s="18" t="s">
        <v>116</v>
      </c>
      <c r="F453" s="18" t="s">
        <v>391</v>
      </c>
      <c r="G453" s="18" t="s">
        <v>379</v>
      </c>
      <c r="H453" s="18" t="s">
        <v>380</v>
      </c>
      <c r="I453" s="48">
        <v>15306.2</v>
      </c>
      <c r="J453" s="48">
        <v>15306.2</v>
      </c>
      <c r="K453" s="48">
        <v>15306.2</v>
      </c>
      <c r="L453" s="48"/>
      <c r="M453" s="48"/>
      <c r="N453" s="48"/>
      <c r="O453" s="48"/>
      <c r="P453" s="48"/>
      <c r="Q453" s="48"/>
      <c r="R453" s="48"/>
      <c r="S453" s="48"/>
      <c r="T453" s="48"/>
      <c r="U453" s="48"/>
      <c r="V453" s="48"/>
      <c r="W453" s="48"/>
    </row>
    <row r="454" ht="32.9" customHeight="1" spans="1:23">
      <c r="A454" s="18"/>
      <c r="B454" s="18"/>
      <c r="C454" s="18" t="s">
        <v>890</v>
      </c>
      <c r="D454" s="18"/>
      <c r="E454" s="18"/>
      <c r="F454" s="18"/>
      <c r="G454" s="18"/>
      <c r="H454" s="18"/>
      <c r="I454" s="48">
        <v>1065616.84</v>
      </c>
      <c r="J454" s="48">
        <v>76476.84</v>
      </c>
      <c r="K454" s="48">
        <v>76476.84</v>
      </c>
      <c r="L454" s="48"/>
      <c r="M454" s="48"/>
      <c r="N454" s="48">
        <v>989140</v>
      </c>
      <c r="O454" s="48"/>
      <c r="P454" s="48"/>
      <c r="Q454" s="48"/>
      <c r="R454" s="48"/>
      <c r="S454" s="48"/>
      <c r="T454" s="48"/>
      <c r="U454" s="48"/>
      <c r="V454" s="48"/>
      <c r="W454" s="48"/>
    </row>
    <row r="455" ht="32.9" customHeight="1" spans="1:23">
      <c r="A455" s="18" t="s">
        <v>542</v>
      </c>
      <c r="B455" s="152" t="s">
        <v>891</v>
      </c>
      <c r="C455" s="18" t="s">
        <v>890</v>
      </c>
      <c r="D455" s="18" t="s">
        <v>75</v>
      </c>
      <c r="E455" s="18" t="s">
        <v>116</v>
      </c>
      <c r="F455" s="18" t="s">
        <v>391</v>
      </c>
      <c r="G455" s="18" t="s">
        <v>732</v>
      </c>
      <c r="H455" s="18" t="s">
        <v>733</v>
      </c>
      <c r="I455" s="48">
        <v>1065616.84</v>
      </c>
      <c r="J455" s="48">
        <v>76476.84</v>
      </c>
      <c r="K455" s="48">
        <v>76476.84</v>
      </c>
      <c r="L455" s="48"/>
      <c r="M455" s="48"/>
      <c r="N455" s="48">
        <v>989140</v>
      </c>
      <c r="O455" s="48"/>
      <c r="P455" s="48"/>
      <c r="Q455" s="48"/>
      <c r="R455" s="48"/>
      <c r="S455" s="48"/>
      <c r="T455" s="48"/>
      <c r="U455" s="48"/>
      <c r="V455" s="48"/>
      <c r="W455" s="48"/>
    </row>
    <row r="456" ht="32.9" customHeight="1" spans="1:23">
      <c r="A456" s="18"/>
      <c r="B456" s="18"/>
      <c r="C456" s="18" t="s">
        <v>892</v>
      </c>
      <c r="D456" s="18"/>
      <c r="E456" s="18"/>
      <c r="F456" s="18"/>
      <c r="G456" s="18"/>
      <c r="H456" s="18"/>
      <c r="I456" s="48">
        <v>18344</v>
      </c>
      <c r="J456" s="48">
        <v>4680</v>
      </c>
      <c r="K456" s="48">
        <v>4680</v>
      </c>
      <c r="L456" s="48"/>
      <c r="M456" s="48"/>
      <c r="N456" s="48">
        <v>13664</v>
      </c>
      <c r="O456" s="48"/>
      <c r="P456" s="48"/>
      <c r="Q456" s="48"/>
      <c r="R456" s="48"/>
      <c r="S456" s="48"/>
      <c r="T456" s="48"/>
      <c r="U456" s="48"/>
      <c r="V456" s="48"/>
      <c r="W456" s="48"/>
    </row>
    <row r="457" ht="32.9" customHeight="1" spans="1:23">
      <c r="A457" s="18" t="s">
        <v>542</v>
      </c>
      <c r="B457" s="152" t="s">
        <v>893</v>
      </c>
      <c r="C457" s="18" t="s">
        <v>892</v>
      </c>
      <c r="D457" s="18" t="s">
        <v>75</v>
      </c>
      <c r="E457" s="18" t="s">
        <v>116</v>
      </c>
      <c r="F457" s="18" t="s">
        <v>391</v>
      </c>
      <c r="G457" s="18" t="s">
        <v>732</v>
      </c>
      <c r="H457" s="18" t="s">
        <v>733</v>
      </c>
      <c r="I457" s="48">
        <v>18344</v>
      </c>
      <c r="J457" s="48">
        <v>4680</v>
      </c>
      <c r="K457" s="48">
        <v>4680</v>
      </c>
      <c r="L457" s="48"/>
      <c r="M457" s="48"/>
      <c r="N457" s="48">
        <v>13664</v>
      </c>
      <c r="O457" s="48"/>
      <c r="P457" s="48"/>
      <c r="Q457" s="48"/>
      <c r="R457" s="48"/>
      <c r="S457" s="48"/>
      <c r="T457" s="48"/>
      <c r="U457" s="48"/>
      <c r="V457" s="48"/>
      <c r="W457" s="48"/>
    </row>
    <row r="458" ht="32.9" customHeight="1" spans="1:23">
      <c r="A458" s="18"/>
      <c r="B458" s="18"/>
      <c r="C458" s="18" t="s">
        <v>894</v>
      </c>
      <c r="D458" s="18"/>
      <c r="E458" s="18"/>
      <c r="F458" s="18"/>
      <c r="G458" s="18"/>
      <c r="H458" s="18"/>
      <c r="I458" s="48">
        <v>7000</v>
      </c>
      <c r="J458" s="48"/>
      <c r="K458" s="48"/>
      <c r="L458" s="48"/>
      <c r="M458" s="48"/>
      <c r="N458" s="48">
        <v>7000</v>
      </c>
      <c r="O458" s="48"/>
      <c r="P458" s="48"/>
      <c r="Q458" s="48"/>
      <c r="R458" s="48"/>
      <c r="S458" s="48"/>
      <c r="T458" s="48"/>
      <c r="U458" s="48"/>
      <c r="V458" s="48"/>
      <c r="W458" s="48"/>
    </row>
    <row r="459" ht="32.9" customHeight="1" spans="1:23">
      <c r="A459" s="18" t="s">
        <v>542</v>
      </c>
      <c r="B459" s="152" t="s">
        <v>895</v>
      </c>
      <c r="C459" s="18" t="s">
        <v>894</v>
      </c>
      <c r="D459" s="18" t="s">
        <v>75</v>
      </c>
      <c r="E459" s="18" t="s">
        <v>116</v>
      </c>
      <c r="F459" s="18" t="s">
        <v>391</v>
      </c>
      <c r="G459" s="18" t="s">
        <v>732</v>
      </c>
      <c r="H459" s="18" t="s">
        <v>733</v>
      </c>
      <c r="I459" s="48">
        <v>7000</v>
      </c>
      <c r="J459" s="48"/>
      <c r="K459" s="48"/>
      <c r="L459" s="48"/>
      <c r="M459" s="48"/>
      <c r="N459" s="48">
        <v>7000</v>
      </c>
      <c r="O459" s="48"/>
      <c r="P459" s="48"/>
      <c r="Q459" s="48"/>
      <c r="R459" s="48"/>
      <c r="S459" s="48"/>
      <c r="T459" s="48"/>
      <c r="U459" s="48"/>
      <c r="V459" s="48"/>
      <c r="W459" s="48"/>
    </row>
    <row r="460" ht="32.9" customHeight="1" spans="1:23">
      <c r="A460" s="18"/>
      <c r="B460" s="18"/>
      <c r="C460" s="18" t="s">
        <v>896</v>
      </c>
      <c r="D460" s="18"/>
      <c r="E460" s="18"/>
      <c r="F460" s="18"/>
      <c r="G460" s="18"/>
      <c r="H460" s="18"/>
      <c r="I460" s="48">
        <v>20990</v>
      </c>
      <c r="J460" s="48"/>
      <c r="K460" s="48"/>
      <c r="L460" s="48"/>
      <c r="M460" s="48"/>
      <c r="N460" s="48">
        <v>20990</v>
      </c>
      <c r="O460" s="48"/>
      <c r="P460" s="48"/>
      <c r="Q460" s="48"/>
      <c r="R460" s="48"/>
      <c r="S460" s="48"/>
      <c r="T460" s="48"/>
      <c r="U460" s="48"/>
      <c r="V460" s="48"/>
      <c r="W460" s="48"/>
    </row>
    <row r="461" ht="32.9" customHeight="1" spans="1:23">
      <c r="A461" s="18" t="s">
        <v>539</v>
      </c>
      <c r="B461" s="152" t="s">
        <v>897</v>
      </c>
      <c r="C461" s="18" t="s">
        <v>896</v>
      </c>
      <c r="D461" s="18" t="s">
        <v>75</v>
      </c>
      <c r="E461" s="18" t="s">
        <v>116</v>
      </c>
      <c r="F461" s="18" t="s">
        <v>391</v>
      </c>
      <c r="G461" s="18" t="s">
        <v>291</v>
      </c>
      <c r="H461" s="18" t="s">
        <v>292</v>
      </c>
      <c r="I461" s="48">
        <v>20990</v>
      </c>
      <c r="J461" s="48"/>
      <c r="K461" s="48"/>
      <c r="L461" s="48"/>
      <c r="M461" s="48"/>
      <c r="N461" s="48">
        <v>20990</v>
      </c>
      <c r="O461" s="48"/>
      <c r="P461" s="48"/>
      <c r="Q461" s="48"/>
      <c r="R461" s="48"/>
      <c r="S461" s="48"/>
      <c r="T461" s="48"/>
      <c r="U461" s="48"/>
      <c r="V461" s="48"/>
      <c r="W461" s="48"/>
    </row>
    <row r="462" ht="32.9" customHeight="1" spans="1:23">
      <c r="A462" s="18"/>
      <c r="B462" s="18"/>
      <c r="C462" s="18" t="s">
        <v>898</v>
      </c>
      <c r="D462" s="18"/>
      <c r="E462" s="18"/>
      <c r="F462" s="18"/>
      <c r="G462" s="18"/>
      <c r="H462" s="18"/>
      <c r="I462" s="48">
        <v>16995135.5</v>
      </c>
      <c r="J462" s="48"/>
      <c r="K462" s="48"/>
      <c r="L462" s="48"/>
      <c r="M462" s="48"/>
      <c r="N462" s="48">
        <v>16995135.5</v>
      </c>
      <c r="O462" s="48"/>
      <c r="P462" s="48"/>
      <c r="Q462" s="48"/>
      <c r="R462" s="48"/>
      <c r="S462" s="48"/>
      <c r="T462" s="48"/>
      <c r="U462" s="48"/>
      <c r="V462" s="48"/>
      <c r="W462" s="48"/>
    </row>
    <row r="463" ht="32.9" customHeight="1" spans="1:23">
      <c r="A463" s="18" t="s">
        <v>539</v>
      </c>
      <c r="B463" s="152" t="s">
        <v>899</v>
      </c>
      <c r="C463" s="18" t="s">
        <v>898</v>
      </c>
      <c r="D463" s="18" t="s">
        <v>75</v>
      </c>
      <c r="E463" s="18" t="s">
        <v>116</v>
      </c>
      <c r="F463" s="18" t="s">
        <v>391</v>
      </c>
      <c r="G463" s="18" t="s">
        <v>900</v>
      </c>
      <c r="H463" s="18" t="s">
        <v>745</v>
      </c>
      <c r="I463" s="48">
        <v>16995135.5</v>
      </c>
      <c r="J463" s="48"/>
      <c r="K463" s="48"/>
      <c r="L463" s="48"/>
      <c r="M463" s="48"/>
      <c r="N463" s="48">
        <v>16995135.5</v>
      </c>
      <c r="O463" s="48"/>
      <c r="P463" s="48"/>
      <c r="Q463" s="48"/>
      <c r="R463" s="48"/>
      <c r="S463" s="48"/>
      <c r="T463" s="48"/>
      <c r="U463" s="48"/>
      <c r="V463" s="48"/>
      <c r="W463" s="48"/>
    </row>
    <row r="464" ht="32.9" customHeight="1" spans="1:23">
      <c r="A464" s="18"/>
      <c r="B464" s="18"/>
      <c r="C464" s="18" t="s">
        <v>901</v>
      </c>
      <c r="D464" s="18"/>
      <c r="E464" s="18"/>
      <c r="F464" s="18"/>
      <c r="G464" s="18"/>
      <c r="H464" s="18"/>
      <c r="I464" s="48">
        <v>320000</v>
      </c>
      <c r="J464" s="48"/>
      <c r="K464" s="48"/>
      <c r="L464" s="48"/>
      <c r="M464" s="48"/>
      <c r="N464" s="48"/>
      <c r="O464" s="48"/>
      <c r="P464" s="48"/>
      <c r="Q464" s="48"/>
      <c r="R464" s="48">
        <v>320000</v>
      </c>
      <c r="S464" s="48"/>
      <c r="T464" s="48"/>
      <c r="U464" s="48"/>
      <c r="V464" s="48"/>
      <c r="W464" s="48">
        <v>320000</v>
      </c>
    </row>
    <row r="465" ht="32.9" customHeight="1" spans="1:23">
      <c r="A465" s="18" t="s">
        <v>539</v>
      </c>
      <c r="B465" s="152" t="s">
        <v>902</v>
      </c>
      <c r="C465" s="18" t="s">
        <v>901</v>
      </c>
      <c r="D465" s="18" t="s">
        <v>75</v>
      </c>
      <c r="E465" s="18" t="s">
        <v>116</v>
      </c>
      <c r="F465" s="18" t="s">
        <v>391</v>
      </c>
      <c r="G465" s="18" t="s">
        <v>277</v>
      </c>
      <c r="H465" s="18" t="s">
        <v>278</v>
      </c>
      <c r="I465" s="48">
        <v>300000</v>
      </c>
      <c r="J465" s="48"/>
      <c r="K465" s="48"/>
      <c r="L465" s="48"/>
      <c r="M465" s="48"/>
      <c r="N465" s="48"/>
      <c r="O465" s="48"/>
      <c r="P465" s="48"/>
      <c r="Q465" s="48"/>
      <c r="R465" s="48">
        <v>300000</v>
      </c>
      <c r="S465" s="48"/>
      <c r="T465" s="48"/>
      <c r="U465" s="48"/>
      <c r="V465" s="48"/>
      <c r="W465" s="48">
        <v>300000</v>
      </c>
    </row>
    <row r="466" ht="32.9" customHeight="1" spans="1:23">
      <c r="A466" s="18" t="s">
        <v>539</v>
      </c>
      <c r="B466" s="152" t="s">
        <v>902</v>
      </c>
      <c r="C466" s="18" t="s">
        <v>901</v>
      </c>
      <c r="D466" s="18" t="s">
        <v>75</v>
      </c>
      <c r="E466" s="18" t="s">
        <v>116</v>
      </c>
      <c r="F466" s="18" t="s">
        <v>391</v>
      </c>
      <c r="G466" s="18" t="s">
        <v>281</v>
      </c>
      <c r="H466" s="18" t="s">
        <v>282</v>
      </c>
      <c r="I466" s="48">
        <v>20000</v>
      </c>
      <c r="J466" s="48"/>
      <c r="K466" s="48"/>
      <c r="L466" s="48"/>
      <c r="M466" s="48"/>
      <c r="N466" s="48"/>
      <c r="O466" s="48"/>
      <c r="P466" s="48"/>
      <c r="Q466" s="48"/>
      <c r="R466" s="48">
        <v>20000</v>
      </c>
      <c r="S466" s="48"/>
      <c r="T466" s="48"/>
      <c r="U466" s="48"/>
      <c r="V466" s="48"/>
      <c r="W466" s="48">
        <v>20000</v>
      </c>
    </row>
    <row r="467" ht="32.9" customHeight="1" spans="1:23">
      <c r="A467" s="18"/>
      <c r="B467" s="18"/>
      <c r="C467" s="18" t="s">
        <v>903</v>
      </c>
      <c r="D467" s="18"/>
      <c r="E467" s="18"/>
      <c r="F467" s="18"/>
      <c r="G467" s="18"/>
      <c r="H467" s="18"/>
      <c r="I467" s="48">
        <v>50000</v>
      </c>
      <c r="J467" s="48"/>
      <c r="K467" s="48"/>
      <c r="L467" s="48"/>
      <c r="M467" s="48"/>
      <c r="N467" s="48">
        <v>50000</v>
      </c>
      <c r="O467" s="48"/>
      <c r="P467" s="48"/>
      <c r="Q467" s="48"/>
      <c r="R467" s="48"/>
      <c r="S467" s="48"/>
      <c r="T467" s="48"/>
      <c r="U467" s="48"/>
      <c r="V467" s="48"/>
      <c r="W467" s="48"/>
    </row>
    <row r="468" ht="32.9" customHeight="1" spans="1:23">
      <c r="A468" s="18" t="s">
        <v>539</v>
      </c>
      <c r="B468" s="152" t="s">
        <v>904</v>
      </c>
      <c r="C468" s="18" t="s">
        <v>903</v>
      </c>
      <c r="D468" s="18" t="s">
        <v>75</v>
      </c>
      <c r="E468" s="18" t="s">
        <v>116</v>
      </c>
      <c r="F468" s="18" t="s">
        <v>391</v>
      </c>
      <c r="G468" s="18" t="s">
        <v>275</v>
      </c>
      <c r="H468" s="18" t="s">
        <v>276</v>
      </c>
      <c r="I468" s="48">
        <v>3000</v>
      </c>
      <c r="J468" s="48"/>
      <c r="K468" s="48"/>
      <c r="L468" s="48"/>
      <c r="M468" s="48"/>
      <c r="N468" s="48">
        <v>3000</v>
      </c>
      <c r="O468" s="48"/>
      <c r="P468" s="48"/>
      <c r="Q468" s="48"/>
      <c r="R468" s="48"/>
      <c r="S468" s="48"/>
      <c r="T468" s="48"/>
      <c r="U468" s="48"/>
      <c r="V468" s="48"/>
      <c r="W468" s="48"/>
    </row>
    <row r="469" ht="32.9" customHeight="1" spans="1:23">
      <c r="A469" s="18" t="s">
        <v>539</v>
      </c>
      <c r="B469" s="152" t="s">
        <v>904</v>
      </c>
      <c r="C469" s="18" t="s">
        <v>903</v>
      </c>
      <c r="D469" s="18" t="s">
        <v>75</v>
      </c>
      <c r="E469" s="18" t="s">
        <v>116</v>
      </c>
      <c r="F469" s="18" t="s">
        <v>391</v>
      </c>
      <c r="G469" s="18" t="s">
        <v>281</v>
      </c>
      <c r="H469" s="18" t="s">
        <v>282</v>
      </c>
      <c r="I469" s="48">
        <v>47000</v>
      </c>
      <c r="J469" s="48"/>
      <c r="K469" s="48"/>
      <c r="L469" s="48"/>
      <c r="M469" s="48"/>
      <c r="N469" s="48">
        <v>47000</v>
      </c>
      <c r="O469" s="48"/>
      <c r="P469" s="48"/>
      <c r="Q469" s="48"/>
      <c r="R469" s="48"/>
      <c r="S469" s="48"/>
      <c r="T469" s="48"/>
      <c r="U469" s="48"/>
      <c r="V469" s="48"/>
      <c r="W469" s="48"/>
    </row>
    <row r="470" ht="32.9" customHeight="1" spans="1:23">
      <c r="A470" s="18"/>
      <c r="B470" s="18"/>
      <c r="C470" s="18" t="s">
        <v>905</v>
      </c>
      <c r="D470" s="18"/>
      <c r="E470" s="18"/>
      <c r="F470" s="18"/>
      <c r="G470" s="18"/>
      <c r="H470" s="18"/>
      <c r="I470" s="48">
        <v>50000</v>
      </c>
      <c r="J470" s="48"/>
      <c r="K470" s="48"/>
      <c r="L470" s="48"/>
      <c r="M470" s="48"/>
      <c r="N470" s="48">
        <v>50000</v>
      </c>
      <c r="O470" s="48"/>
      <c r="P470" s="48"/>
      <c r="Q470" s="48"/>
      <c r="R470" s="48"/>
      <c r="S470" s="48"/>
      <c r="T470" s="48"/>
      <c r="U470" s="48"/>
      <c r="V470" s="48"/>
      <c r="W470" s="48"/>
    </row>
    <row r="471" ht="32.9" customHeight="1" spans="1:23">
      <c r="A471" s="18" t="s">
        <v>539</v>
      </c>
      <c r="B471" s="152" t="s">
        <v>906</v>
      </c>
      <c r="C471" s="18" t="s">
        <v>905</v>
      </c>
      <c r="D471" s="18" t="s">
        <v>75</v>
      </c>
      <c r="E471" s="18" t="s">
        <v>116</v>
      </c>
      <c r="F471" s="18" t="s">
        <v>391</v>
      </c>
      <c r="G471" s="18" t="s">
        <v>275</v>
      </c>
      <c r="H471" s="18" t="s">
        <v>276</v>
      </c>
      <c r="I471" s="48">
        <v>3000</v>
      </c>
      <c r="J471" s="48"/>
      <c r="K471" s="48"/>
      <c r="L471" s="48"/>
      <c r="M471" s="48"/>
      <c r="N471" s="48">
        <v>3000</v>
      </c>
      <c r="O471" s="48"/>
      <c r="P471" s="48"/>
      <c r="Q471" s="48"/>
      <c r="R471" s="48"/>
      <c r="S471" s="48"/>
      <c r="T471" s="48"/>
      <c r="U471" s="48"/>
      <c r="V471" s="48"/>
      <c r="W471" s="48"/>
    </row>
    <row r="472" ht="32.9" customHeight="1" spans="1:23">
      <c r="A472" s="18" t="s">
        <v>539</v>
      </c>
      <c r="B472" s="152" t="s">
        <v>906</v>
      </c>
      <c r="C472" s="18" t="s">
        <v>905</v>
      </c>
      <c r="D472" s="18" t="s">
        <v>75</v>
      </c>
      <c r="E472" s="18" t="s">
        <v>116</v>
      </c>
      <c r="F472" s="18" t="s">
        <v>391</v>
      </c>
      <c r="G472" s="18" t="s">
        <v>281</v>
      </c>
      <c r="H472" s="18" t="s">
        <v>282</v>
      </c>
      <c r="I472" s="48">
        <v>47000</v>
      </c>
      <c r="J472" s="48"/>
      <c r="K472" s="48"/>
      <c r="L472" s="48"/>
      <c r="M472" s="48"/>
      <c r="N472" s="48">
        <v>47000</v>
      </c>
      <c r="O472" s="48"/>
      <c r="P472" s="48"/>
      <c r="Q472" s="48"/>
      <c r="R472" s="48"/>
      <c r="S472" s="48"/>
      <c r="T472" s="48"/>
      <c r="U472" s="48"/>
      <c r="V472" s="48"/>
      <c r="W472" s="48"/>
    </row>
    <row r="473" ht="32.9" customHeight="1" spans="1:23">
      <c r="A473" s="18"/>
      <c r="B473" s="18"/>
      <c r="C473" s="18" t="s">
        <v>907</v>
      </c>
      <c r="D473" s="18"/>
      <c r="E473" s="18"/>
      <c r="F473" s="18"/>
      <c r="G473" s="18"/>
      <c r="H473" s="18"/>
      <c r="I473" s="48">
        <v>15089</v>
      </c>
      <c r="J473" s="48"/>
      <c r="K473" s="48"/>
      <c r="L473" s="48"/>
      <c r="M473" s="48"/>
      <c r="N473" s="48">
        <v>15089</v>
      </c>
      <c r="O473" s="48"/>
      <c r="P473" s="48"/>
      <c r="Q473" s="48"/>
      <c r="R473" s="48"/>
      <c r="S473" s="48"/>
      <c r="T473" s="48"/>
      <c r="U473" s="48"/>
      <c r="V473" s="48"/>
      <c r="W473" s="48"/>
    </row>
    <row r="474" ht="32.9" customHeight="1" spans="1:23">
      <c r="A474" s="18" t="s">
        <v>539</v>
      </c>
      <c r="B474" s="152" t="s">
        <v>908</v>
      </c>
      <c r="C474" s="18" t="s">
        <v>907</v>
      </c>
      <c r="D474" s="18" t="s">
        <v>75</v>
      </c>
      <c r="E474" s="18" t="s">
        <v>116</v>
      </c>
      <c r="F474" s="18" t="s">
        <v>391</v>
      </c>
      <c r="G474" s="18" t="s">
        <v>328</v>
      </c>
      <c r="H474" s="18" t="s">
        <v>329</v>
      </c>
      <c r="I474" s="48">
        <v>15089</v>
      </c>
      <c r="J474" s="48"/>
      <c r="K474" s="48"/>
      <c r="L474" s="48"/>
      <c r="M474" s="48"/>
      <c r="N474" s="48">
        <v>15089</v>
      </c>
      <c r="O474" s="48"/>
      <c r="P474" s="48"/>
      <c r="Q474" s="48"/>
      <c r="R474" s="48"/>
      <c r="S474" s="48"/>
      <c r="T474" s="48"/>
      <c r="U474" s="48"/>
      <c r="V474" s="48"/>
      <c r="W474" s="48"/>
    </row>
    <row r="475" ht="32.9" customHeight="1" spans="1:23">
      <c r="A475" s="18"/>
      <c r="B475" s="18"/>
      <c r="C475" s="18" t="s">
        <v>909</v>
      </c>
      <c r="D475" s="18"/>
      <c r="E475" s="18"/>
      <c r="F475" s="18"/>
      <c r="G475" s="18"/>
      <c r="H475" s="18"/>
      <c r="I475" s="48">
        <v>18800</v>
      </c>
      <c r="J475" s="48"/>
      <c r="K475" s="48"/>
      <c r="L475" s="48"/>
      <c r="M475" s="48"/>
      <c r="N475" s="48">
        <v>18800</v>
      </c>
      <c r="O475" s="48"/>
      <c r="P475" s="48"/>
      <c r="Q475" s="48"/>
      <c r="R475" s="48"/>
      <c r="S475" s="48"/>
      <c r="T475" s="48"/>
      <c r="U475" s="48"/>
      <c r="V475" s="48"/>
      <c r="W475" s="48"/>
    </row>
    <row r="476" ht="32.9" customHeight="1" spans="1:23">
      <c r="A476" s="18" t="s">
        <v>539</v>
      </c>
      <c r="B476" s="152" t="s">
        <v>910</v>
      </c>
      <c r="C476" s="18" t="s">
        <v>909</v>
      </c>
      <c r="D476" s="18" t="s">
        <v>75</v>
      </c>
      <c r="E476" s="18" t="s">
        <v>116</v>
      </c>
      <c r="F476" s="18" t="s">
        <v>391</v>
      </c>
      <c r="G476" s="18" t="s">
        <v>328</v>
      </c>
      <c r="H476" s="18" t="s">
        <v>329</v>
      </c>
      <c r="I476" s="48">
        <v>3801</v>
      </c>
      <c r="J476" s="48"/>
      <c r="K476" s="48"/>
      <c r="L476" s="48"/>
      <c r="M476" s="48"/>
      <c r="N476" s="48">
        <v>3801</v>
      </c>
      <c r="O476" s="48"/>
      <c r="P476" s="48"/>
      <c r="Q476" s="48"/>
      <c r="R476" s="48"/>
      <c r="S476" s="48"/>
      <c r="T476" s="48"/>
      <c r="U476" s="48"/>
      <c r="V476" s="48"/>
      <c r="W476" s="48"/>
    </row>
    <row r="477" ht="32.9" customHeight="1" spans="1:23">
      <c r="A477" s="18" t="s">
        <v>539</v>
      </c>
      <c r="B477" s="152" t="s">
        <v>910</v>
      </c>
      <c r="C477" s="18" t="s">
        <v>909</v>
      </c>
      <c r="D477" s="18" t="s">
        <v>75</v>
      </c>
      <c r="E477" s="18" t="s">
        <v>116</v>
      </c>
      <c r="F477" s="18" t="s">
        <v>391</v>
      </c>
      <c r="G477" s="18" t="s">
        <v>379</v>
      </c>
      <c r="H477" s="18" t="s">
        <v>380</v>
      </c>
      <c r="I477" s="48">
        <v>14999</v>
      </c>
      <c r="J477" s="48"/>
      <c r="K477" s="48"/>
      <c r="L477" s="48"/>
      <c r="M477" s="48"/>
      <c r="N477" s="48">
        <v>14999</v>
      </c>
      <c r="O477" s="48"/>
      <c r="P477" s="48"/>
      <c r="Q477" s="48"/>
      <c r="R477" s="48"/>
      <c r="S477" s="48"/>
      <c r="T477" s="48"/>
      <c r="U477" s="48"/>
      <c r="V477" s="48"/>
      <c r="W477" s="48"/>
    </row>
    <row r="478" ht="32.9" customHeight="1" spans="1:23">
      <c r="A478" s="18"/>
      <c r="B478" s="18"/>
      <c r="C478" s="18" t="s">
        <v>911</v>
      </c>
      <c r="D478" s="18"/>
      <c r="E478" s="18"/>
      <c r="F478" s="18"/>
      <c r="G478" s="18"/>
      <c r="H478" s="18"/>
      <c r="I478" s="48">
        <v>44270</v>
      </c>
      <c r="J478" s="48"/>
      <c r="K478" s="48"/>
      <c r="L478" s="48"/>
      <c r="M478" s="48"/>
      <c r="N478" s="48">
        <v>44270</v>
      </c>
      <c r="O478" s="48"/>
      <c r="P478" s="48"/>
      <c r="Q478" s="48"/>
      <c r="R478" s="48"/>
      <c r="S478" s="48"/>
      <c r="T478" s="48"/>
      <c r="U478" s="48"/>
      <c r="V478" s="48"/>
      <c r="W478" s="48"/>
    </row>
    <row r="479" ht="32.9" customHeight="1" spans="1:23">
      <c r="A479" s="18" t="s">
        <v>539</v>
      </c>
      <c r="B479" s="152" t="s">
        <v>912</v>
      </c>
      <c r="C479" s="18" t="s">
        <v>911</v>
      </c>
      <c r="D479" s="18" t="s">
        <v>75</v>
      </c>
      <c r="E479" s="18" t="s">
        <v>116</v>
      </c>
      <c r="F479" s="18" t="s">
        <v>391</v>
      </c>
      <c r="G479" s="18" t="s">
        <v>281</v>
      </c>
      <c r="H479" s="18" t="s">
        <v>282</v>
      </c>
      <c r="I479" s="48">
        <v>44270</v>
      </c>
      <c r="J479" s="48"/>
      <c r="K479" s="48"/>
      <c r="L479" s="48"/>
      <c r="M479" s="48"/>
      <c r="N479" s="48">
        <v>44270</v>
      </c>
      <c r="O479" s="48"/>
      <c r="P479" s="48"/>
      <c r="Q479" s="48"/>
      <c r="R479" s="48"/>
      <c r="S479" s="48"/>
      <c r="T479" s="48"/>
      <c r="U479" s="48"/>
      <c r="V479" s="48"/>
      <c r="W479" s="48"/>
    </row>
    <row r="480" ht="32.9" customHeight="1" spans="1:23">
      <c r="A480" s="18"/>
      <c r="B480" s="18"/>
      <c r="C480" s="18" t="s">
        <v>913</v>
      </c>
      <c r="D480" s="18"/>
      <c r="E480" s="18"/>
      <c r="F480" s="18"/>
      <c r="G480" s="18"/>
      <c r="H480" s="18"/>
      <c r="I480" s="48">
        <v>1000000</v>
      </c>
      <c r="J480" s="48"/>
      <c r="K480" s="48"/>
      <c r="L480" s="48"/>
      <c r="M480" s="48"/>
      <c r="N480" s="48">
        <v>1000000</v>
      </c>
      <c r="O480" s="48"/>
      <c r="P480" s="48"/>
      <c r="Q480" s="48"/>
      <c r="R480" s="48"/>
      <c r="S480" s="48"/>
      <c r="T480" s="48"/>
      <c r="U480" s="48"/>
      <c r="V480" s="48"/>
      <c r="W480" s="48"/>
    </row>
    <row r="481" ht="32.9" customHeight="1" spans="1:23">
      <c r="A481" s="18" t="s">
        <v>539</v>
      </c>
      <c r="B481" s="152" t="s">
        <v>914</v>
      </c>
      <c r="C481" s="18" t="s">
        <v>913</v>
      </c>
      <c r="D481" s="18" t="s">
        <v>75</v>
      </c>
      <c r="E481" s="18" t="s">
        <v>116</v>
      </c>
      <c r="F481" s="18" t="s">
        <v>391</v>
      </c>
      <c r="G481" s="18" t="s">
        <v>379</v>
      </c>
      <c r="H481" s="18" t="s">
        <v>380</v>
      </c>
      <c r="I481" s="48">
        <v>1000000</v>
      </c>
      <c r="J481" s="48"/>
      <c r="K481" s="48"/>
      <c r="L481" s="48"/>
      <c r="M481" s="48"/>
      <c r="N481" s="48">
        <v>1000000</v>
      </c>
      <c r="O481" s="48"/>
      <c r="P481" s="48"/>
      <c r="Q481" s="48"/>
      <c r="R481" s="48"/>
      <c r="S481" s="48"/>
      <c r="T481" s="48"/>
      <c r="U481" s="48"/>
      <c r="V481" s="48"/>
      <c r="W481" s="48"/>
    </row>
    <row r="482" ht="32.9" customHeight="1" spans="1:23">
      <c r="A482" s="18"/>
      <c r="B482" s="18"/>
      <c r="C482" s="18" t="s">
        <v>915</v>
      </c>
      <c r="D482" s="18"/>
      <c r="E482" s="18"/>
      <c r="F482" s="18"/>
      <c r="G482" s="18"/>
      <c r="H482" s="18"/>
      <c r="I482" s="48">
        <v>11894700</v>
      </c>
      <c r="J482" s="48"/>
      <c r="K482" s="48"/>
      <c r="L482" s="48"/>
      <c r="M482" s="48"/>
      <c r="N482" s="48">
        <v>11894700</v>
      </c>
      <c r="O482" s="48"/>
      <c r="P482" s="48"/>
      <c r="Q482" s="48"/>
      <c r="R482" s="48"/>
      <c r="S482" s="48"/>
      <c r="T482" s="48"/>
      <c r="U482" s="48"/>
      <c r="V482" s="48"/>
      <c r="W482" s="48"/>
    </row>
    <row r="483" ht="32.9" customHeight="1" spans="1:23">
      <c r="A483" s="18" t="s">
        <v>542</v>
      </c>
      <c r="B483" s="152" t="s">
        <v>916</v>
      </c>
      <c r="C483" s="18" t="s">
        <v>915</v>
      </c>
      <c r="D483" s="18" t="s">
        <v>75</v>
      </c>
      <c r="E483" s="18" t="s">
        <v>116</v>
      </c>
      <c r="F483" s="18" t="s">
        <v>391</v>
      </c>
      <c r="G483" s="18" t="s">
        <v>744</v>
      </c>
      <c r="H483" s="18" t="s">
        <v>745</v>
      </c>
      <c r="I483" s="48">
        <v>11894700</v>
      </c>
      <c r="J483" s="48"/>
      <c r="K483" s="48"/>
      <c r="L483" s="48"/>
      <c r="M483" s="48"/>
      <c r="N483" s="48">
        <v>11894700</v>
      </c>
      <c r="O483" s="48"/>
      <c r="P483" s="48"/>
      <c r="Q483" s="48"/>
      <c r="R483" s="48"/>
      <c r="S483" s="48"/>
      <c r="T483" s="48"/>
      <c r="U483" s="48"/>
      <c r="V483" s="48"/>
      <c r="W483" s="48"/>
    </row>
    <row r="484" ht="32.9" customHeight="1" spans="1:23">
      <c r="A484" s="18"/>
      <c r="B484" s="18"/>
      <c r="C484" s="18" t="s">
        <v>917</v>
      </c>
      <c r="D484" s="18"/>
      <c r="E484" s="18"/>
      <c r="F484" s="18"/>
      <c r="G484" s="18"/>
      <c r="H484" s="18"/>
      <c r="I484" s="48">
        <v>4500000</v>
      </c>
      <c r="J484" s="48"/>
      <c r="K484" s="48"/>
      <c r="L484" s="48"/>
      <c r="M484" s="48"/>
      <c r="N484" s="48">
        <v>4500000</v>
      </c>
      <c r="O484" s="48"/>
      <c r="P484" s="48"/>
      <c r="Q484" s="48"/>
      <c r="R484" s="48"/>
      <c r="S484" s="48"/>
      <c r="T484" s="48"/>
      <c r="U484" s="48"/>
      <c r="V484" s="48"/>
      <c r="W484" s="48"/>
    </row>
    <row r="485" ht="32.9" customHeight="1" spans="1:23">
      <c r="A485" s="18" t="s">
        <v>542</v>
      </c>
      <c r="B485" s="152" t="s">
        <v>918</v>
      </c>
      <c r="C485" s="18" t="s">
        <v>917</v>
      </c>
      <c r="D485" s="18" t="s">
        <v>75</v>
      </c>
      <c r="E485" s="18" t="s">
        <v>116</v>
      </c>
      <c r="F485" s="18" t="s">
        <v>391</v>
      </c>
      <c r="G485" s="18" t="s">
        <v>744</v>
      </c>
      <c r="H485" s="18" t="s">
        <v>745</v>
      </c>
      <c r="I485" s="48">
        <v>2232102.54</v>
      </c>
      <c r="J485" s="48"/>
      <c r="K485" s="48"/>
      <c r="L485" s="48"/>
      <c r="M485" s="48"/>
      <c r="N485" s="48">
        <v>2232102.54</v>
      </c>
      <c r="O485" s="48"/>
      <c r="P485" s="48"/>
      <c r="Q485" s="48"/>
      <c r="R485" s="48"/>
      <c r="S485" s="48"/>
      <c r="T485" s="48"/>
      <c r="U485" s="48"/>
      <c r="V485" s="48"/>
      <c r="W485" s="48"/>
    </row>
    <row r="486" ht="32.9" customHeight="1" spans="1:23">
      <c r="A486" s="18" t="s">
        <v>542</v>
      </c>
      <c r="B486" s="152" t="s">
        <v>918</v>
      </c>
      <c r="C486" s="18" t="s">
        <v>917</v>
      </c>
      <c r="D486" s="18" t="s">
        <v>75</v>
      </c>
      <c r="E486" s="18" t="s">
        <v>116</v>
      </c>
      <c r="F486" s="18" t="s">
        <v>391</v>
      </c>
      <c r="G486" s="18" t="s">
        <v>291</v>
      </c>
      <c r="H486" s="18" t="s">
        <v>292</v>
      </c>
      <c r="I486" s="48">
        <v>2267897.46</v>
      </c>
      <c r="J486" s="48"/>
      <c r="K486" s="48"/>
      <c r="L486" s="48"/>
      <c r="M486" s="48"/>
      <c r="N486" s="48">
        <v>2267897.46</v>
      </c>
      <c r="O486" s="48"/>
      <c r="P486" s="48"/>
      <c r="Q486" s="48"/>
      <c r="R486" s="48"/>
      <c r="S486" s="48"/>
      <c r="T486" s="48"/>
      <c r="U486" s="48"/>
      <c r="V486" s="48"/>
      <c r="W486" s="48"/>
    </row>
    <row r="487" ht="32.9" customHeight="1" spans="1:23">
      <c r="A487" s="18"/>
      <c r="B487" s="18"/>
      <c r="C487" s="18" t="s">
        <v>919</v>
      </c>
      <c r="D487" s="18"/>
      <c r="E487" s="18"/>
      <c r="F487" s="18"/>
      <c r="G487" s="18"/>
      <c r="H487" s="18"/>
      <c r="I487" s="48">
        <v>1900000</v>
      </c>
      <c r="J487" s="48">
        <v>1900000</v>
      </c>
      <c r="K487" s="48">
        <v>1900000</v>
      </c>
      <c r="L487" s="48"/>
      <c r="M487" s="48"/>
      <c r="N487" s="48"/>
      <c r="O487" s="48"/>
      <c r="P487" s="48"/>
      <c r="Q487" s="48"/>
      <c r="R487" s="48"/>
      <c r="S487" s="48"/>
      <c r="T487" s="48"/>
      <c r="U487" s="48"/>
      <c r="V487" s="48"/>
      <c r="W487" s="48"/>
    </row>
    <row r="488" ht="32.9" customHeight="1" spans="1:23">
      <c r="A488" s="18" t="s">
        <v>539</v>
      </c>
      <c r="B488" s="152" t="s">
        <v>920</v>
      </c>
      <c r="C488" s="18" t="s">
        <v>919</v>
      </c>
      <c r="D488" s="18" t="s">
        <v>75</v>
      </c>
      <c r="E488" s="18" t="s">
        <v>116</v>
      </c>
      <c r="F488" s="18" t="s">
        <v>391</v>
      </c>
      <c r="G488" s="18" t="s">
        <v>878</v>
      </c>
      <c r="H488" s="18" t="s">
        <v>879</v>
      </c>
      <c r="I488" s="48">
        <v>1900000</v>
      </c>
      <c r="J488" s="48">
        <v>1900000</v>
      </c>
      <c r="K488" s="48">
        <v>1900000</v>
      </c>
      <c r="L488" s="48"/>
      <c r="M488" s="48"/>
      <c r="N488" s="48"/>
      <c r="O488" s="48"/>
      <c r="P488" s="48"/>
      <c r="Q488" s="48"/>
      <c r="R488" s="48"/>
      <c r="S488" s="48"/>
      <c r="T488" s="48"/>
      <c r="U488" s="48"/>
      <c r="V488" s="48"/>
      <c r="W488" s="48"/>
    </row>
    <row r="489" ht="32.9" customHeight="1" spans="1:23">
      <c r="A489" s="18"/>
      <c r="B489" s="18"/>
      <c r="C489" s="18" t="s">
        <v>921</v>
      </c>
      <c r="D489" s="18"/>
      <c r="E489" s="18"/>
      <c r="F489" s="18"/>
      <c r="G489" s="18"/>
      <c r="H489" s="18"/>
      <c r="I489" s="48">
        <v>9750</v>
      </c>
      <c r="J489" s="48">
        <v>9750</v>
      </c>
      <c r="K489" s="48">
        <v>9750</v>
      </c>
      <c r="L489" s="48"/>
      <c r="M489" s="48"/>
      <c r="N489" s="48"/>
      <c r="O489" s="48"/>
      <c r="P489" s="48"/>
      <c r="Q489" s="48"/>
      <c r="R489" s="48"/>
      <c r="S489" s="48"/>
      <c r="T489" s="48"/>
      <c r="U489" s="48"/>
      <c r="V489" s="48"/>
      <c r="W489" s="48"/>
    </row>
    <row r="490" ht="32.9" customHeight="1" spans="1:23">
      <c r="A490" s="18" t="s">
        <v>539</v>
      </c>
      <c r="B490" s="152" t="s">
        <v>922</v>
      </c>
      <c r="C490" s="18" t="s">
        <v>921</v>
      </c>
      <c r="D490" s="18" t="s">
        <v>75</v>
      </c>
      <c r="E490" s="18" t="s">
        <v>116</v>
      </c>
      <c r="F490" s="18" t="s">
        <v>391</v>
      </c>
      <c r="G490" s="18" t="s">
        <v>732</v>
      </c>
      <c r="H490" s="18" t="s">
        <v>733</v>
      </c>
      <c r="I490" s="48">
        <v>9750</v>
      </c>
      <c r="J490" s="48">
        <v>9750</v>
      </c>
      <c r="K490" s="48">
        <v>9750</v>
      </c>
      <c r="L490" s="48"/>
      <c r="M490" s="48"/>
      <c r="N490" s="48"/>
      <c r="O490" s="48"/>
      <c r="P490" s="48"/>
      <c r="Q490" s="48"/>
      <c r="R490" s="48"/>
      <c r="S490" s="48"/>
      <c r="T490" s="48"/>
      <c r="U490" s="48"/>
      <c r="V490" s="48"/>
      <c r="W490" s="48"/>
    </row>
    <row r="491" ht="32.9" customHeight="1" spans="1:23">
      <c r="A491" s="18"/>
      <c r="B491" s="18"/>
      <c r="C491" s="18" t="s">
        <v>923</v>
      </c>
      <c r="D491" s="18"/>
      <c r="E491" s="18"/>
      <c r="F491" s="18"/>
      <c r="G491" s="18"/>
      <c r="H491" s="18"/>
      <c r="I491" s="48">
        <v>500000</v>
      </c>
      <c r="J491" s="48"/>
      <c r="K491" s="48"/>
      <c r="L491" s="48"/>
      <c r="M491" s="48"/>
      <c r="N491" s="48"/>
      <c r="O491" s="48"/>
      <c r="P491" s="48"/>
      <c r="Q491" s="48"/>
      <c r="R491" s="48">
        <v>500000</v>
      </c>
      <c r="S491" s="48"/>
      <c r="T491" s="48"/>
      <c r="U491" s="48"/>
      <c r="V491" s="48"/>
      <c r="W491" s="48">
        <v>500000</v>
      </c>
    </row>
    <row r="492" ht="32.9" customHeight="1" spans="1:23">
      <c r="A492" s="18" t="s">
        <v>539</v>
      </c>
      <c r="B492" s="152" t="s">
        <v>924</v>
      </c>
      <c r="C492" s="18" t="s">
        <v>923</v>
      </c>
      <c r="D492" s="18" t="s">
        <v>75</v>
      </c>
      <c r="E492" s="18" t="s">
        <v>116</v>
      </c>
      <c r="F492" s="18" t="s">
        <v>391</v>
      </c>
      <c r="G492" s="18" t="s">
        <v>273</v>
      </c>
      <c r="H492" s="18" t="s">
        <v>274</v>
      </c>
      <c r="I492" s="48">
        <v>100000</v>
      </c>
      <c r="J492" s="48"/>
      <c r="K492" s="48"/>
      <c r="L492" s="48"/>
      <c r="M492" s="48"/>
      <c r="N492" s="48"/>
      <c r="O492" s="48"/>
      <c r="P492" s="48"/>
      <c r="Q492" s="48"/>
      <c r="R492" s="48">
        <v>100000</v>
      </c>
      <c r="S492" s="48"/>
      <c r="T492" s="48"/>
      <c r="U492" s="48"/>
      <c r="V492" s="48"/>
      <c r="W492" s="48">
        <v>100000</v>
      </c>
    </row>
    <row r="493" ht="32.9" customHeight="1" spans="1:23">
      <c r="A493" s="18" t="s">
        <v>539</v>
      </c>
      <c r="B493" s="152" t="s">
        <v>924</v>
      </c>
      <c r="C493" s="18" t="s">
        <v>923</v>
      </c>
      <c r="D493" s="18" t="s">
        <v>75</v>
      </c>
      <c r="E493" s="18" t="s">
        <v>116</v>
      </c>
      <c r="F493" s="18" t="s">
        <v>391</v>
      </c>
      <c r="G493" s="18" t="s">
        <v>277</v>
      </c>
      <c r="H493" s="18" t="s">
        <v>278</v>
      </c>
      <c r="I493" s="48">
        <v>100000</v>
      </c>
      <c r="J493" s="48"/>
      <c r="K493" s="48"/>
      <c r="L493" s="48"/>
      <c r="M493" s="48"/>
      <c r="N493" s="48"/>
      <c r="O493" s="48"/>
      <c r="P493" s="48"/>
      <c r="Q493" s="48"/>
      <c r="R493" s="48">
        <v>100000</v>
      </c>
      <c r="S493" s="48"/>
      <c r="T493" s="48"/>
      <c r="U493" s="48"/>
      <c r="V493" s="48"/>
      <c r="W493" s="48">
        <v>100000</v>
      </c>
    </row>
    <row r="494" ht="32.9" customHeight="1" spans="1:23">
      <c r="A494" s="18" t="s">
        <v>539</v>
      </c>
      <c r="B494" s="152" t="s">
        <v>924</v>
      </c>
      <c r="C494" s="18" t="s">
        <v>923</v>
      </c>
      <c r="D494" s="18" t="s">
        <v>75</v>
      </c>
      <c r="E494" s="18" t="s">
        <v>116</v>
      </c>
      <c r="F494" s="18" t="s">
        <v>391</v>
      </c>
      <c r="G494" s="18" t="s">
        <v>330</v>
      </c>
      <c r="H494" s="18" t="s">
        <v>331</v>
      </c>
      <c r="I494" s="48">
        <v>100000</v>
      </c>
      <c r="J494" s="48"/>
      <c r="K494" s="48"/>
      <c r="L494" s="48"/>
      <c r="M494" s="48"/>
      <c r="N494" s="48"/>
      <c r="O494" s="48"/>
      <c r="P494" s="48"/>
      <c r="Q494" s="48"/>
      <c r="R494" s="48">
        <v>100000</v>
      </c>
      <c r="S494" s="48"/>
      <c r="T494" s="48"/>
      <c r="U494" s="48"/>
      <c r="V494" s="48"/>
      <c r="W494" s="48">
        <v>100000</v>
      </c>
    </row>
    <row r="495" ht="32.9" customHeight="1" spans="1:23">
      <c r="A495" s="18" t="s">
        <v>539</v>
      </c>
      <c r="B495" s="152" t="s">
        <v>924</v>
      </c>
      <c r="C495" s="18" t="s">
        <v>923</v>
      </c>
      <c r="D495" s="18" t="s">
        <v>75</v>
      </c>
      <c r="E495" s="18" t="s">
        <v>116</v>
      </c>
      <c r="F495" s="18" t="s">
        <v>391</v>
      </c>
      <c r="G495" s="18" t="s">
        <v>291</v>
      </c>
      <c r="H495" s="18" t="s">
        <v>292</v>
      </c>
      <c r="I495" s="48">
        <v>100000</v>
      </c>
      <c r="J495" s="48"/>
      <c r="K495" s="48"/>
      <c r="L495" s="48"/>
      <c r="M495" s="48"/>
      <c r="N495" s="48"/>
      <c r="O495" s="48"/>
      <c r="P495" s="48"/>
      <c r="Q495" s="48"/>
      <c r="R495" s="48">
        <v>100000</v>
      </c>
      <c r="S495" s="48"/>
      <c r="T495" s="48"/>
      <c r="U495" s="48"/>
      <c r="V495" s="48"/>
      <c r="W495" s="48">
        <v>100000</v>
      </c>
    </row>
    <row r="496" ht="32.9" customHeight="1" spans="1:23">
      <c r="A496" s="18" t="s">
        <v>539</v>
      </c>
      <c r="B496" s="152" t="s">
        <v>924</v>
      </c>
      <c r="C496" s="18" t="s">
        <v>923</v>
      </c>
      <c r="D496" s="18" t="s">
        <v>75</v>
      </c>
      <c r="E496" s="18" t="s">
        <v>116</v>
      </c>
      <c r="F496" s="18" t="s">
        <v>391</v>
      </c>
      <c r="G496" s="18" t="s">
        <v>379</v>
      </c>
      <c r="H496" s="18" t="s">
        <v>380</v>
      </c>
      <c r="I496" s="48">
        <v>100000</v>
      </c>
      <c r="J496" s="48"/>
      <c r="K496" s="48"/>
      <c r="L496" s="48"/>
      <c r="M496" s="48"/>
      <c r="N496" s="48"/>
      <c r="O496" s="48"/>
      <c r="P496" s="48"/>
      <c r="Q496" s="48"/>
      <c r="R496" s="48">
        <v>100000</v>
      </c>
      <c r="S496" s="48"/>
      <c r="T496" s="48"/>
      <c r="U496" s="48"/>
      <c r="V496" s="48"/>
      <c r="W496" s="48">
        <v>100000</v>
      </c>
    </row>
    <row r="497" ht="32.9" customHeight="1" spans="1:23">
      <c r="A497" s="18"/>
      <c r="B497" s="18"/>
      <c r="C497" s="18" t="s">
        <v>925</v>
      </c>
      <c r="D497" s="18"/>
      <c r="E497" s="18"/>
      <c r="F497" s="18"/>
      <c r="G497" s="18"/>
      <c r="H497" s="18"/>
      <c r="I497" s="48">
        <v>711510</v>
      </c>
      <c r="J497" s="48"/>
      <c r="K497" s="48"/>
      <c r="L497" s="48"/>
      <c r="M497" s="48"/>
      <c r="N497" s="48">
        <v>711510</v>
      </c>
      <c r="O497" s="48"/>
      <c r="P497" s="48"/>
      <c r="Q497" s="48"/>
      <c r="R497" s="48"/>
      <c r="S497" s="48"/>
      <c r="T497" s="48"/>
      <c r="U497" s="48"/>
      <c r="V497" s="48"/>
      <c r="W497" s="48"/>
    </row>
    <row r="498" ht="32.9" customHeight="1" spans="1:23">
      <c r="A498" s="18" t="s">
        <v>542</v>
      </c>
      <c r="B498" s="152" t="s">
        <v>926</v>
      </c>
      <c r="C498" s="18" t="s">
        <v>925</v>
      </c>
      <c r="D498" s="18" t="s">
        <v>77</v>
      </c>
      <c r="E498" s="18" t="s">
        <v>116</v>
      </c>
      <c r="F498" s="18" t="s">
        <v>391</v>
      </c>
      <c r="G498" s="18" t="s">
        <v>732</v>
      </c>
      <c r="H498" s="18" t="s">
        <v>733</v>
      </c>
      <c r="I498" s="48">
        <v>711510</v>
      </c>
      <c r="J498" s="48"/>
      <c r="K498" s="48"/>
      <c r="L498" s="48"/>
      <c r="M498" s="48"/>
      <c r="N498" s="48">
        <v>711510</v>
      </c>
      <c r="O498" s="48"/>
      <c r="P498" s="48"/>
      <c r="Q498" s="48"/>
      <c r="R498" s="48"/>
      <c r="S498" s="48"/>
      <c r="T498" s="48"/>
      <c r="U498" s="48"/>
      <c r="V498" s="48"/>
      <c r="W498" s="48"/>
    </row>
    <row r="499" ht="32.9" customHeight="1" spans="1:23">
      <c r="A499" s="18"/>
      <c r="B499" s="18"/>
      <c r="C499" s="18" t="s">
        <v>927</v>
      </c>
      <c r="D499" s="18"/>
      <c r="E499" s="18"/>
      <c r="F499" s="18"/>
      <c r="G499" s="18"/>
      <c r="H499" s="18"/>
      <c r="I499" s="48">
        <v>3942435</v>
      </c>
      <c r="J499" s="48"/>
      <c r="K499" s="48"/>
      <c r="L499" s="48"/>
      <c r="M499" s="48"/>
      <c r="N499" s="48"/>
      <c r="O499" s="48"/>
      <c r="P499" s="48"/>
      <c r="Q499" s="48">
        <v>3942435</v>
      </c>
      <c r="R499" s="48"/>
      <c r="S499" s="48"/>
      <c r="T499" s="48"/>
      <c r="U499" s="48"/>
      <c r="V499" s="48"/>
      <c r="W499" s="48"/>
    </row>
    <row r="500" ht="32.9" customHeight="1" spans="1:23">
      <c r="A500" s="18" t="s">
        <v>539</v>
      </c>
      <c r="B500" s="152" t="s">
        <v>928</v>
      </c>
      <c r="C500" s="18" t="s">
        <v>927</v>
      </c>
      <c r="D500" s="18" t="s">
        <v>77</v>
      </c>
      <c r="E500" s="18" t="s">
        <v>116</v>
      </c>
      <c r="F500" s="18" t="s">
        <v>391</v>
      </c>
      <c r="G500" s="18" t="s">
        <v>313</v>
      </c>
      <c r="H500" s="18" t="s">
        <v>312</v>
      </c>
      <c r="I500" s="48">
        <v>700000</v>
      </c>
      <c r="J500" s="48"/>
      <c r="K500" s="48"/>
      <c r="L500" s="48"/>
      <c r="M500" s="48"/>
      <c r="N500" s="48"/>
      <c r="O500" s="48"/>
      <c r="P500" s="48"/>
      <c r="Q500" s="48">
        <v>700000</v>
      </c>
      <c r="R500" s="48"/>
      <c r="S500" s="48"/>
      <c r="T500" s="48"/>
      <c r="U500" s="48"/>
      <c r="V500" s="48"/>
      <c r="W500" s="48"/>
    </row>
    <row r="501" ht="32.9" customHeight="1" spans="1:23">
      <c r="A501" s="18" t="s">
        <v>539</v>
      </c>
      <c r="B501" s="152" t="s">
        <v>928</v>
      </c>
      <c r="C501" s="18" t="s">
        <v>927</v>
      </c>
      <c r="D501" s="18" t="s">
        <v>77</v>
      </c>
      <c r="E501" s="18" t="s">
        <v>116</v>
      </c>
      <c r="F501" s="18" t="s">
        <v>391</v>
      </c>
      <c r="G501" s="18" t="s">
        <v>277</v>
      </c>
      <c r="H501" s="18" t="s">
        <v>278</v>
      </c>
      <c r="I501" s="48">
        <v>181435</v>
      </c>
      <c r="J501" s="48"/>
      <c r="K501" s="48"/>
      <c r="L501" s="48"/>
      <c r="M501" s="48"/>
      <c r="N501" s="48"/>
      <c r="O501" s="48"/>
      <c r="P501" s="48"/>
      <c r="Q501" s="48">
        <v>181435</v>
      </c>
      <c r="R501" s="48"/>
      <c r="S501" s="48"/>
      <c r="T501" s="48"/>
      <c r="U501" s="48"/>
      <c r="V501" s="48"/>
      <c r="W501" s="48"/>
    </row>
    <row r="502" ht="32.9" customHeight="1" spans="1:23">
      <c r="A502" s="18" t="s">
        <v>539</v>
      </c>
      <c r="B502" s="152" t="s">
        <v>928</v>
      </c>
      <c r="C502" s="18" t="s">
        <v>927</v>
      </c>
      <c r="D502" s="18" t="s">
        <v>77</v>
      </c>
      <c r="E502" s="18" t="s">
        <v>116</v>
      </c>
      <c r="F502" s="18" t="s">
        <v>391</v>
      </c>
      <c r="G502" s="18" t="s">
        <v>328</v>
      </c>
      <c r="H502" s="18" t="s">
        <v>329</v>
      </c>
      <c r="I502" s="48">
        <v>21000</v>
      </c>
      <c r="J502" s="48"/>
      <c r="K502" s="48"/>
      <c r="L502" s="48"/>
      <c r="M502" s="48"/>
      <c r="N502" s="48"/>
      <c r="O502" s="48"/>
      <c r="P502" s="48"/>
      <c r="Q502" s="48">
        <v>21000</v>
      </c>
      <c r="R502" s="48"/>
      <c r="S502" s="48"/>
      <c r="T502" s="48"/>
      <c r="U502" s="48"/>
      <c r="V502" s="48"/>
      <c r="W502" s="48"/>
    </row>
    <row r="503" ht="32.9" customHeight="1" spans="1:23">
      <c r="A503" s="18" t="s">
        <v>539</v>
      </c>
      <c r="B503" s="152" t="s">
        <v>928</v>
      </c>
      <c r="C503" s="18" t="s">
        <v>927</v>
      </c>
      <c r="D503" s="18" t="s">
        <v>77</v>
      </c>
      <c r="E503" s="18" t="s">
        <v>116</v>
      </c>
      <c r="F503" s="18" t="s">
        <v>391</v>
      </c>
      <c r="G503" s="18" t="s">
        <v>732</v>
      </c>
      <c r="H503" s="18" t="s">
        <v>733</v>
      </c>
      <c r="I503" s="48">
        <v>40000</v>
      </c>
      <c r="J503" s="48"/>
      <c r="K503" s="48"/>
      <c r="L503" s="48"/>
      <c r="M503" s="48"/>
      <c r="N503" s="48"/>
      <c r="O503" s="48"/>
      <c r="P503" s="48"/>
      <c r="Q503" s="48">
        <v>40000</v>
      </c>
      <c r="R503" s="48"/>
      <c r="S503" s="48"/>
      <c r="T503" s="48"/>
      <c r="U503" s="48"/>
      <c r="V503" s="48"/>
      <c r="W503" s="48"/>
    </row>
    <row r="504" ht="32.9" customHeight="1" spans="1:23">
      <c r="A504" s="18" t="s">
        <v>539</v>
      </c>
      <c r="B504" s="152" t="s">
        <v>928</v>
      </c>
      <c r="C504" s="18" t="s">
        <v>927</v>
      </c>
      <c r="D504" s="18" t="s">
        <v>77</v>
      </c>
      <c r="E504" s="18" t="s">
        <v>116</v>
      </c>
      <c r="F504" s="18" t="s">
        <v>391</v>
      </c>
      <c r="G504" s="18" t="s">
        <v>744</v>
      </c>
      <c r="H504" s="18" t="s">
        <v>745</v>
      </c>
      <c r="I504" s="48">
        <v>2500000</v>
      </c>
      <c r="J504" s="48"/>
      <c r="K504" s="48"/>
      <c r="L504" s="48"/>
      <c r="M504" s="48"/>
      <c r="N504" s="48"/>
      <c r="O504" s="48"/>
      <c r="P504" s="48"/>
      <c r="Q504" s="48">
        <v>2500000</v>
      </c>
      <c r="R504" s="48"/>
      <c r="S504" s="48"/>
      <c r="T504" s="48"/>
      <c r="U504" s="48"/>
      <c r="V504" s="48"/>
      <c r="W504" s="48"/>
    </row>
    <row r="505" ht="32.9" customHeight="1" spans="1:23">
      <c r="A505" s="18" t="s">
        <v>539</v>
      </c>
      <c r="B505" s="152" t="s">
        <v>928</v>
      </c>
      <c r="C505" s="18" t="s">
        <v>927</v>
      </c>
      <c r="D505" s="18" t="s">
        <v>77</v>
      </c>
      <c r="E505" s="18" t="s">
        <v>116</v>
      </c>
      <c r="F505" s="18" t="s">
        <v>391</v>
      </c>
      <c r="G505" s="18" t="s">
        <v>929</v>
      </c>
      <c r="H505" s="18" t="s">
        <v>930</v>
      </c>
      <c r="I505" s="48">
        <v>500000</v>
      </c>
      <c r="J505" s="48"/>
      <c r="K505" s="48"/>
      <c r="L505" s="48"/>
      <c r="M505" s="48"/>
      <c r="N505" s="48"/>
      <c r="O505" s="48"/>
      <c r="P505" s="48"/>
      <c r="Q505" s="48">
        <v>500000</v>
      </c>
      <c r="R505" s="48"/>
      <c r="S505" s="48"/>
      <c r="T505" s="48"/>
      <c r="U505" s="48"/>
      <c r="V505" s="48"/>
      <c r="W505" s="48"/>
    </row>
    <row r="506" ht="32.9" customHeight="1" spans="1:23">
      <c r="A506" s="18"/>
      <c r="B506" s="18"/>
      <c r="C506" s="18" t="s">
        <v>931</v>
      </c>
      <c r="D506" s="18"/>
      <c r="E506" s="18"/>
      <c r="F506" s="18"/>
      <c r="G506" s="18"/>
      <c r="H506" s="18"/>
      <c r="I506" s="48">
        <v>2800000</v>
      </c>
      <c r="J506" s="48"/>
      <c r="K506" s="48"/>
      <c r="L506" s="48"/>
      <c r="M506" s="48"/>
      <c r="N506" s="48"/>
      <c r="O506" s="48"/>
      <c r="P506" s="48"/>
      <c r="Q506" s="48"/>
      <c r="R506" s="48">
        <v>2800000</v>
      </c>
      <c r="S506" s="48"/>
      <c r="T506" s="48"/>
      <c r="U506" s="48"/>
      <c r="V506" s="48"/>
      <c r="W506" s="48">
        <v>2800000</v>
      </c>
    </row>
    <row r="507" ht="32.9" customHeight="1" spans="1:23">
      <c r="A507" s="18" t="s">
        <v>539</v>
      </c>
      <c r="B507" s="152" t="s">
        <v>932</v>
      </c>
      <c r="C507" s="18" t="s">
        <v>931</v>
      </c>
      <c r="D507" s="18" t="s">
        <v>77</v>
      </c>
      <c r="E507" s="18" t="s">
        <v>116</v>
      </c>
      <c r="F507" s="18" t="s">
        <v>391</v>
      </c>
      <c r="G507" s="18" t="s">
        <v>273</v>
      </c>
      <c r="H507" s="18" t="s">
        <v>274</v>
      </c>
      <c r="I507" s="48">
        <v>400000</v>
      </c>
      <c r="J507" s="48"/>
      <c r="K507" s="48"/>
      <c r="L507" s="48"/>
      <c r="M507" s="48"/>
      <c r="N507" s="48"/>
      <c r="O507" s="48"/>
      <c r="P507" s="48"/>
      <c r="Q507" s="48"/>
      <c r="R507" s="48">
        <v>400000</v>
      </c>
      <c r="S507" s="48"/>
      <c r="T507" s="48"/>
      <c r="U507" s="48"/>
      <c r="V507" s="48"/>
      <c r="W507" s="48">
        <v>400000</v>
      </c>
    </row>
    <row r="508" ht="32.9" customHeight="1" spans="1:23">
      <c r="A508" s="18" t="s">
        <v>539</v>
      </c>
      <c r="B508" s="152" t="s">
        <v>932</v>
      </c>
      <c r="C508" s="18" t="s">
        <v>931</v>
      </c>
      <c r="D508" s="18" t="s">
        <v>77</v>
      </c>
      <c r="E508" s="18" t="s">
        <v>116</v>
      </c>
      <c r="F508" s="18" t="s">
        <v>391</v>
      </c>
      <c r="G508" s="18" t="s">
        <v>732</v>
      </c>
      <c r="H508" s="18" t="s">
        <v>733</v>
      </c>
      <c r="I508" s="48">
        <v>1720000</v>
      </c>
      <c r="J508" s="48"/>
      <c r="K508" s="48"/>
      <c r="L508" s="48"/>
      <c r="M508" s="48"/>
      <c r="N508" s="48"/>
      <c r="O508" s="48"/>
      <c r="P508" s="48"/>
      <c r="Q508" s="48"/>
      <c r="R508" s="48">
        <v>1720000</v>
      </c>
      <c r="S508" s="48"/>
      <c r="T508" s="48"/>
      <c r="U508" s="48"/>
      <c r="V508" s="48"/>
      <c r="W508" s="48">
        <v>1720000</v>
      </c>
    </row>
    <row r="509" ht="32.9" customHeight="1" spans="1:23">
      <c r="A509" s="18" t="s">
        <v>539</v>
      </c>
      <c r="B509" s="152" t="s">
        <v>932</v>
      </c>
      <c r="C509" s="18" t="s">
        <v>931</v>
      </c>
      <c r="D509" s="18" t="s">
        <v>77</v>
      </c>
      <c r="E509" s="18" t="s">
        <v>116</v>
      </c>
      <c r="F509" s="18" t="s">
        <v>391</v>
      </c>
      <c r="G509" s="18" t="s">
        <v>933</v>
      </c>
      <c r="H509" s="18" t="s">
        <v>934</v>
      </c>
      <c r="I509" s="48">
        <v>280000</v>
      </c>
      <c r="J509" s="48"/>
      <c r="K509" s="48"/>
      <c r="L509" s="48"/>
      <c r="M509" s="48"/>
      <c r="N509" s="48"/>
      <c r="O509" s="48"/>
      <c r="P509" s="48"/>
      <c r="Q509" s="48"/>
      <c r="R509" s="48">
        <v>280000</v>
      </c>
      <c r="S509" s="48"/>
      <c r="T509" s="48"/>
      <c r="U509" s="48"/>
      <c r="V509" s="48"/>
      <c r="W509" s="48">
        <v>280000</v>
      </c>
    </row>
    <row r="510" ht="32.9" customHeight="1" spans="1:23">
      <c r="A510" s="18" t="s">
        <v>539</v>
      </c>
      <c r="B510" s="152" t="s">
        <v>932</v>
      </c>
      <c r="C510" s="18" t="s">
        <v>931</v>
      </c>
      <c r="D510" s="18" t="s">
        <v>77</v>
      </c>
      <c r="E510" s="18" t="s">
        <v>116</v>
      </c>
      <c r="F510" s="18" t="s">
        <v>391</v>
      </c>
      <c r="G510" s="18" t="s">
        <v>291</v>
      </c>
      <c r="H510" s="18" t="s">
        <v>292</v>
      </c>
      <c r="I510" s="48">
        <v>400000</v>
      </c>
      <c r="J510" s="48"/>
      <c r="K510" s="48"/>
      <c r="L510" s="48"/>
      <c r="M510" s="48"/>
      <c r="N510" s="48"/>
      <c r="O510" s="48"/>
      <c r="P510" s="48"/>
      <c r="Q510" s="48"/>
      <c r="R510" s="48">
        <v>400000</v>
      </c>
      <c r="S510" s="48"/>
      <c r="T510" s="48"/>
      <c r="U510" s="48"/>
      <c r="V510" s="48"/>
      <c r="W510" s="48">
        <v>400000</v>
      </c>
    </row>
    <row r="511" ht="32.9" customHeight="1" spans="1:23">
      <c r="A511" s="18"/>
      <c r="B511" s="18"/>
      <c r="C511" s="18" t="s">
        <v>766</v>
      </c>
      <c r="D511" s="18"/>
      <c r="E511" s="18"/>
      <c r="F511" s="18"/>
      <c r="G511" s="18"/>
      <c r="H511" s="18"/>
      <c r="I511" s="48">
        <v>525430</v>
      </c>
      <c r="J511" s="48"/>
      <c r="K511" s="48"/>
      <c r="L511" s="48"/>
      <c r="M511" s="48"/>
      <c r="N511" s="48">
        <v>525430</v>
      </c>
      <c r="O511" s="48"/>
      <c r="P511" s="48"/>
      <c r="Q511" s="48"/>
      <c r="R511" s="48"/>
      <c r="S511" s="48"/>
      <c r="T511" s="48"/>
      <c r="U511" s="48"/>
      <c r="V511" s="48"/>
      <c r="W511" s="48"/>
    </row>
    <row r="512" ht="32.9" customHeight="1" spans="1:23">
      <c r="A512" s="18" t="s">
        <v>617</v>
      </c>
      <c r="B512" s="152" t="s">
        <v>935</v>
      </c>
      <c r="C512" s="18" t="s">
        <v>766</v>
      </c>
      <c r="D512" s="18" t="s">
        <v>77</v>
      </c>
      <c r="E512" s="18" t="s">
        <v>116</v>
      </c>
      <c r="F512" s="18" t="s">
        <v>391</v>
      </c>
      <c r="G512" s="18" t="s">
        <v>273</v>
      </c>
      <c r="H512" s="18" t="s">
        <v>274</v>
      </c>
      <c r="I512" s="48">
        <v>128410</v>
      </c>
      <c r="J512" s="48"/>
      <c r="K512" s="48"/>
      <c r="L512" s="48"/>
      <c r="M512" s="48"/>
      <c r="N512" s="48">
        <v>128410</v>
      </c>
      <c r="O512" s="48"/>
      <c r="P512" s="48"/>
      <c r="Q512" s="48"/>
      <c r="R512" s="48"/>
      <c r="S512" s="48"/>
      <c r="T512" s="48"/>
      <c r="U512" s="48"/>
      <c r="V512" s="48"/>
      <c r="W512" s="48"/>
    </row>
    <row r="513" ht="32.9" customHeight="1" spans="1:23">
      <c r="A513" s="18" t="s">
        <v>617</v>
      </c>
      <c r="B513" s="152" t="s">
        <v>935</v>
      </c>
      <c r="C513" s="18" t="s">
        <v>766</v>
      </c>
      <c r="D513" s="18" t="s">
        <v>77</v>
      </c>
      <c r="E513" s="18" t="s">
        <v>116</v>
      </c>
      <c r="F513" s="18" t="s">
        <v>391</v>
      </c>
      <c r="G513" s="18" t="s">
        <v>281</v>
      </c>
      <c r="H513" s="18" t="s">
        <v>282</v>
      </c>
      <c r="I513" s="48">
        <v>397000</v>
      </c>
      <c r="J513" s="48"/>
      <c r="K513" s="48"/>
      <c r="L513" s="48"/>
      <c r="M513" s="48"/>
      <c r="N513" s="48">
        <v>397000</v>
      </c>
      <c r="O513" s="48"/>
      <c r="P513" s="48"/>
      <c r="Q513" s="48"/>
      <c r="R513" s="48"/>
      <c r="S513" s="48"/>
      <c r="T513" s="48"/>
      <c r="U513" s="48"/>
      <c r="V513" s="48"/>
      <c r="W513" s="48"/>
    </row>
    <row r="514" ht="32.9" customHeight="1" spans="1:23">
      <c r="A514" s="18" t="s">
        <v>617</v>
      </c>
      <c r="B514" s="152" t="s">
        <v>935</v>
      </c>
      <c r="C514" s="18" t="s">
        <v>766</v>
      </c>
      <c r="D514" s="18" t="s">
        <v>77</v>
      </c>
      <c r="E514" s="18" t="s">
        <v>116</v>
      </c>
      <c r="F514" s="18" t="s">
        <v>391</v>
      </c>
      <c r="G514" s="18" t="s">
        <v>291</v>
      </c>
      <c r="H514" s="18" t="s">
        <v>292</v>
      </c>
      <c r="I514" s="48">
        <v>20</v>
      </c>
      <c r="J514" s="48"/>
      <c r="K514" s="48"/>
      <c r="L514" s="48"/>
      <c r="M514" s="48"/>
      <c r="N514" s="48">
        <v>20</v>
      </c>
      <c r="O514" s="48"/>
      <c r="P514" s="48"/>
      <c r="Q514" s="48"/>
      <c r="R514" s="48"/>
      <c r="S514" s="48"/>
      <c r="T514" s="48"/>
      <c r="U514" s="48"/>
      <c r="V514" s="48"/>
      <c r="W514" s="48"/>
    </row>
    <row r="515" ht="32.9" customHeight="1" spans="1:23">
      <c r="A515" s="18"/>
      <c r="B515" s="18"/>
      <c r="C515" s="18" t="s">
        <v>936</v>
      </c>
      <c r="D515" s="18"/>
      <c r="E515" s="18"/>
      <c r="F515" s="18"/>
      <c r="G515" s="18"/>
      <c r="H515" s="18"/>
      <c r="I515" s="48">
        <v>4238415</v>
      </c>
      <c r="J515" s="48"/>
      <c r="K515" s="48"/>
      <c r="L515" s="48"/>
      <c r="M515" s="48"/>
      <c r="N515" s="48"/>
      <c r="O515" s="48"/>
      <c r="P515" s="48"/>
      <c r="Q515" s="48">
        <v>4238415</v>
      </c>
      <c r="R515" s="48"/>
      <c r="S515" s="48"/>
      <c r="T515" s="48"/>
      <c r="U515" s="48"/>
      <c r="V515" s="48"/>
      <c r="W515" s="48"/>
    </row>
    <row r="516" ht="32.9" customHeight="1" spans="1:23">
      <c r="A516" s="18" t="s">
        <v>617</v>
      </c>
      <c r="B516" s="152" t="s">
        <v>937</v>
      </c>
      <c r="C516" s="18" t="s">
        <v>936</v>
      </c>
      <c r="D516" s="18" t="s">
        <v>77</v>
      </c>
      <c r="E516" s="18" t="s">
        <v>116</v>
      </c>
      <c r="F516" s="18" t="s">
        <v>391</v>
      </c>
      <c r="G516" s="18" t="s">
        <v>878</v>
      </c>
      <c r="H516" s="18" t="s">
        <v>879</v>
      </c>
      <c r="I516" s="48">
        <v>4238415</v>
      </c>
      <c r="J516" s="48"/>
      <c r="K516" s="48"/>
      <c r="L516" s="48"/>
      <c r="M516" s="48"/>
      <c r="N516" s="48"/>
      <c r="O516" s="48"/>
      <c r="P516" s="48"/>
      <c r="Q516" s="48">
        <v>4238415</v>
      </c>
      <c r="R516" s="48"/>
      <c r="S516" s="48"/>
      <c r="T516" s="48"/>
      <c r="U516" s="48"/>
      <c r="V516" s="48"/>
      <c r="W516" s="48"/>
    </row>
    <row r="517" ht="32.9" customHeight="1" spans="1:23">
      <c r="A517" s="18"/>
      <c r="B517" s="18"/>
      <c r="C517" s="18" t="s">
        <v>938</v>
      </c>
      <c r="D517" s="18"/>
      <c r="E517" s="18"/>
      <c r="F517" s="18"/>
      <c r="G517" s="18"/>
      <c r="H517" s="18"/>
      <c r="I517" s="48">
        <v>380000</v>
      </c>
      <c r="J517" s="48">
        <v>380000</v>
      </c>
      <c r="K517" s="48">
        <v>380000</v>
      </c>
      <c r="L517" s="48"/>
      <c r="M517" s="48"/>
      <c r="N517" s="48"/>
      <c r="O517" s="48"/>
      <c r="P517" s="48"/>
      <c r="Q517" s="48"/>
      <c r="R517" s="48"/>
      <c r="S517" s="48"/>
      <c r="T517" s="48"/>
      <c r="U517" s="48"/>
      <c r="V517" s="48"/>
      <c r="W517" s="48"/>
    </row>
    <row r="518" ht="32.9" customHeight="1" spans="1:23">
      <c r="A518" s="18" t="s">
        <v>539</v>
      </c>
      <c r="B518" s="152" t="s">
        <v>939</v>
      </c>
      <c r="C518" s="18" t="s">
        <v>938</v>
      </c>
      <c r="D518" s="18" t="s">
        <v>77</v>
      </c>
      <c r="E518" s="18" t="s">
        <v>116</v>
      </c>
      <c r="F518" s="18" t="s">
        <v>391</v>
      </c>
      <c r="G518" s="18" t="s">
        <v>281</v>
      </c>
      <c r="H518" s="18" t="s">
        <v>282</v>
      </c>
      <c r="I518" s="48">
        <v>380000</v>
      </c>
      <c r="J518" s="48">
        <v>380000</v>
      </c>
      <c r="K518" s="48">
        <v>380000</v>
      </c>
      <c r="L518" s="48"/>
      <c r="M518" s="48"/>
      <c r="N518" s="48"/>
      <c r="O518" s="48"/>
      <c r="P518" s="48"/>
      <c r="Q518" s="48"/>
      <c r="R518" s="48"/>
      <c r="S518" s="48"/>
      <c r="T518" s="48"/>
      <c r="U518" s="48"/>
      <c r="V518" s="48"/>
      <c r="W518" s="48"/>
    </row>
    <row r="519" ht="32.9" customHeight="1" spans="1:23">
      <c r="A519" s="18"/>
      <c r="B519" s="18"/>
      <c r="C519" s="18" t="s">
        <v>940</v>
      </c>
      <c r="D519" s="18"/>
      <c r="E519" s="18"/>
      <c r="F519" s="18"/>
      <c r="G519" s="18"/>
      <c r="H519" s="18"/>
      <c r="I519" s="48">
        <v>690000</v>
      </c>
      <c r="J519" s="48">
        <v>690000</v>
      </c>
      <c r="K519" s="48">
        <v>690000</v>
      </c>
      <c r="L519" s="48"/>
      <c r="M519" s="48"/>
      <c r="N519" s="48"/>
      <c r="O519" s="48"/>
      <c r="P519" s="48"/>
      <c r="Q519" s="48"/>
      <c r="R519" s="48"/>
      <c r="S519" s="48"/>
      <c r="T519" s="48"/>
      <c r="U519" s="48"/>
      <c r="V519" s="48"/>
      <c r="W519" s="48"/>
    </row>
    <row r="520" ht="32.9" customHeight="1" spans="1:23">
      <c r="A520" s="18" t="s">
        <v>617</v>
      </c>
      <c r="B520" s="152" t="s">
        <v>941</v>
      </c>
      <c r="C520" s="18" t="s">
        <v>940</v>
      </c>
      <c r="D520" s="18" t="s">
        <v>77</v>
      </c>
      <c r="E520" s="18" t="s">
        <v>116</v>
      </c>
      <c r="F520" s="18" t="s">
        <v>391</v>
      </c>
      <c r="G520" s="18" t="s">
        <v>744</v>
      </c>
      <c r="H520" s="18" t="s">
        <v>745</v>
      </c>
      <c r="I520" s="48">
        <v>690000</v>
      </c>
      <c r="J520" s="48">
        <v>690000</v>
      </c>
      <c r="K520" s="48">
        <v>690000</v>
      </c>
      <c r="L520" s="48"/>
      <c r="M520" s="48"/>
      <c r="N520" s="48"/>
      <c r="O520" s="48"/>
      <c r="P520" s="48"/>
      <c r="Q520" s="48"/>
      <c r="R520" s="48"/>
      <c r="S520" s="48"/>
      <c r="T520" s="48"/>
      <c r="U520" s="48"/>
      <c r="V520" s="48"/>
      <c r="W520" s="48"/>
    </row>
    <row r="521" ht="32.9" customHeight="1" spans="1:23">
      <c r="A521" s="18"/>
      <c r="B521" s="18"/>
      <c r="C521" s="18" t="s">
        <v>942</v>
      </c>
      <c r="D521" s="18"/>
      <c r="E521" s="18"/>
      <c r="F521" s="18"/>
      <c r="G521" s="18"/>
      <c r="H521" s="18"/>
      <c r="I521" s="48">
        <v>264065.91</v>
      </c>
      <c r="J521" s="48"/>
      <c r="K521" s="48"/>
      <c r="L521" s="48"/>
      <c r="M521" s="48"/>
      <c r="N521" s="48">
        <v>264065.91</v>
      </c>
      <c r="O521" s="48"/>
      <c r="P521" s="48"/>
      <c r="Q521" s="48"/>
      <c r="R521" s="48"/>
      <c r="S521" s="48"/>
      <c r="T521" s="48"/>
      <c r="U521" s="48"/>
      <c r="V521" s="48"/>
      <c r="W521" s="48"/>
    </row>
    <row r="522" ht="32.9" customHeight="1" spans="1:23">
      <c r="A522" s="18" t="s">
        <v>617</v>
      </c>
      <c r="B522" s="152" t="s">
        <v>943</v>
      </c>
      <c r="C522" s="18" t="s">
        <v>942</v>
      </c>
      <c r="D522" s="18" t="s">
        <v>77</v>
      </c>
      <c r="E522" s="18" t="s">
        <v>116</v>
      </c>
      <c r="F522" s="18" t="s">
        <v>391</v>
      </c>
      <c r="G522" s="18" t="s">
        <v>275</v>
      </c>
      <c r="H522" s="18" t="s">
        <v>276</v>
      </c>
      <c r="I522" s="48">
        <v>194710.91</v>
      </c>
      <c r="J522" s="48"/>
      <c r="K522" s="48"/>
      <c r="L522" s="48"/>
      <c r="M522" s="48"/>
      <c r="N522" s="48">
        <v>194710.91</v>
      </c>
      <c r="O522" s="48"/>
      <c r="P522" s="48"/>
      <c r="Q522" s="48"/>
      <c r="R522" s="48"/>
      <c r="S522" s="48"/>
      <c r="T522" s="48"/>
      <c r="U522" s="48"/>
      <c r="V522" s="48"/>
      <c r="W522" s="48"/>
    </row>
    <row r="523" ht="32.9" customHeight="1" spans="1:23">
      <c r="A523" s="18" t="s">
        <v>617</v>
      </c>
      <c r="B523" s="152" t="s">
        <v>943</v>
      </c>
      <c r="C523" s="18" t="s">
        <v>942</v>
      </c>
      <c r="D523" s="18" t="s">
        <v>77</v>
      </c>
      <c r="E523" s="18" t="s">
        <v>116</v>
      </c>
      <c r="F523" s="18" t="s">
        <v>391</v>
      </c>
      <c r="G523" s="18" t="s">
        <v>253</v>
      </c>
      <c r="H523" s="18" t="s">
        <v>254</v>
      </c>
      <c r="I523" s="48">
        <v>69355</v>
      </c>
      <c r="J523" s="48"/>
      <c r="K523" s="48"/>
      <c r="L523" s="48"/>
      <c r="M523" s="48"/>
      <c r="N523" s="48">
        <v>69355</v>
      </c>
      <c r="O523" s="48"/>
      <c r="P523" s="48"/>
      <c r="Q523" s="48"/>
      <c r="R523" s="48"/>
      <c r="S523" s="48"/>
      <c r="T523" s="48"/>
      <c r="U523" s="48"/>
      <c r="V523" s="48"/>
      <c r="W523" s="48"/>
    </row>
    <row r="524" ht="32.9" customHeight="1" spans="1:23">
      <c r="A524" s="18"/>
      <c r="B524" s="18"/>
      <c r="C524" s="18" t="s">
        <v>944</v>
      </c>
      <c r="D524" s="18"/>
      <c r="E524" s="18"/>
      <c r="F524" s="18"/>
      <c r="G524" s="18"/>
      <c r="H524" s="18"/>
      <c r="I524" s="48">
        <v>5927740</v>
      </c>
      <c r="J524" s="48">
        <v>5927740</v>
      </c>
      <c r="K524" s="48">
        <v>5927740</v>
      </c>
      <c r="L524" s="48"/>
      <c r="M524" s="48"/>
      <c r="N524" s="48"/>
      <c r="O524" s="48"/>
      <c r="P524" s="48"/>
      <c r="Q524" s="48"/>
      <c r="R524" s="48"/>
      <c r="S524" s="48"/>
      <c r="T524" s="48"/>
      <c r="U524" s="48"/>
      <c r="V524" s="48"/>
      <c r="W524" s="48"/>
    </row>
    <row r="525" ht="32.9" customHeight="1" spans="1:23">
      <c r="A525" s="18" t="s">
        <v>542</v>
      </c>
      <c r="B525" s="152" t="s">
        <v>945</v>
      </c>
      <c r="C525" s="18" t="s">
        <v>944</v>
      </c>
      <c r="D525" s="18" t="s">
        <v>77</v>
      </c>
      <c r="E525" s="18" t="s">
        <v>116</v>
      </c>
      <c r="F525" s="18" t="s">
        <v>391</v>
      </c>
      <c r="G525" s="18" t="s">
        <v>273</v>
      </c>
      <c r="H525" s="18" t="s">
        <v>274</v>
      </c>
      <c r="I525" s="48">
        <v>729807</v>
      </c>
      <c r="J525" s="48">
        <v>729807</v>
      </c>
      <c r="K525" s="48">
        <v>729807</v>
      </c>
      <c r="L525" s="48"/>
      <c r="M525" s="48"/>
      <c r="N525" s="48"/>
      <c r="O525" s="48"/>
      <c r="P525" s="48"/>
      <c r="Q525" s="48"/>
      <c r="R525" s="48"/>
      <c r="S525" s="48"/>
      <c r="T525" s="48"/>
      <c r="U525" s="48"/>
      <c r="V525" s="48"/>
      <c r="W525" s="48"/>
    </row>
    <row r="526" ht="32.9" customHeight="1" spans="1:23">
      <c r="A526" s="18" t="s">
        <v>542</v>
      </c>
      <c r="B526" s="152" t="s">
        <v>945</v>
      </c>
      <c r="C526" s="18" t="s">
        <v>944</v>
      </c>
      <c r="D526" s="18" t="s">
        <v>77</v>
      </c>
      <c r="E526" s="18" t="s">
        <v>116</v>
      </c>
      <c r="F526" s="18" t="s">
        <v>391</v>
      </c>
      <c r="G526" s="18" t="s">
        <v>285</v>
      </c>
      <c r="H526" s="18" t="s">
        <v>286</v>
      </c>
      <c r="I526" s="48">
        <v>341740</v>
      </c>
      <c r="J526" s="48">
        <v>341740</v>
      </c>
      <c r="K526" s="48">
        <v>341740</v>
      </c>
      <c r="L526" s="48"/>
      <c r="M526" s="48"/>
      <c r="N526" s="48"/>
      <c r="O526" s="48"/>
      <c r="P526" s="48"/>
      <c r="Q526" s="48"/>
      <c r="R526" s="48"/>
      <c r="S526" s="48"/>
      <c r="T526" s="48"/>
      <c r="U526" s="48"/>
      <c r="V526" s="48"/>
      <c r="W526" s="48"/>
    </row>
    <row r="527" ht="32.9" customHeight="1" spans="1:23">
      <c r="A527" s="18" t="s">
        <v>542</v>
      </c>
      <c r="B527" s="152" t="s">
        <v>945</v>
      </c>
      <c r="C527" s="18" t="s">
        <v>944</v>
      </c>
      <c r="D527" s="18" t="s">
        <v>77</v>
      </c>
      <c r="E527" s="18" t="s">
        <v>116</v>
      </c>
      <c r="F527" s="18" t="s">
        <v>391</v>
      </c>
      <c r="G527" s="18" t="s">
        <v>287</v>
      </c>
      <c r="H527" s="18" t="s">
        <v>288</v>
      </c>
      <c r="I527" s="48">
        <v>340000</v>
      </c>
      <c r="J527" s="48">
        <v>340000</v>
      </c>
      <c r="K527" s="48">
        <v>340000</v>
      </c>
      <c r="L527" s="48"/>
      <c r="M527" s="48"/>
      <c r="N527" s="48"/>
      <c r="O527" s="48"/>
      <c r="P527" s="48"/>
      <c r="Q527" s="48"/>
      <c r="R527" s="48"/>
      <c r="S527" s="48"/>
      <c r="T527" s="48"/>
      <c r="U527" s="48"/>
      <c r="V527" s="48"/>
      <c r="W527" s="48"/>
    </row>
    <row r="528" ht="32.9" customHeight="1" spans="1:23">
      <c r="A528" s="18" t="s">
        <v>542</v>
      </c>
      <c r="B528" s="152" t="s">
        <v>945</v>
      </c>
      <c r="C528" s="18" t="s">
        <v>944</v>
      </c>
      <c r="D528" s="18" t="s">
        <v>77</v>
      </c>
      <c r="E528" s="18" t="s">
        <v>116</v>
      </c>
      <c r="F528" s="18" t="s">
        <v>391</v>
      </c>
      <c r="G528" s="18" t="s">
        <v>313</v>
      </c>
      <c r="H528" s="18" t="s">
        <v>312</v>
      </c>
      <c r="I528" s="48">
        <v>1337640</v>
      </c>
      <c r="J528" s="48">
        <v>1337640</v>
      </c>
      <c r="K528" s="48">
        <v>1337640</v>
      </c>
      <c r="L528" s="48"/>
      <c r="M528" s="48"/>
      <c r="N528" s="48"/>
      <c r="O528" s="48"/>
      <c r="P528" s="48"/>
      <c r="Q528" s="48"/>
      <c r="R528" s="48"/>
      <c r="S528" s="48"/>
      <c r="T528" s="48"/>
      <c r="U528" s="48"/>
      <c r="V528" s="48"/>
      <c r="W528" s="48"/>
    </row>
    <row r="529" ht="32.9" customHeight="1" spans="1:23">
      <c r="A529" s="18" t="s">
        <v>542</v>
      </c>
      <c r="B529" s="152" t="s">
        <v>945</v>
      </c>
      <c r="C529" s="18" t="s">
        <v>944</v>
      </c>
      <c r="D529" s="18" t="s">
        <v>77</v>
      </c>
      <c r="E529" s="18" t="s">
        <v>116</v>
      </c>
      <c r="F529" s="18" t="s">
        <v>391</v>
      </c>
      <c r="G529" s="18" t="s">
        <v>275</v>
      </c>
      <c r="H529" s="18" t="s">
        <v>276</v>
      </c>
      <c r="I529" s="48">
        <v>189000</v>
      </c>
      <c r="J529" s="48">
        <v>189000</v>
      </c>
      <c r="K529" s="48">
        <v>189000</v>
      </c>
      <c r="L529" s="48"/>
      <c r="M529" s="48"/>
      <c r="N529" s="48"/>
      <c r="O529" s="48"/>
      <c r="P529" s="48"/>
      <c r="Q529" s="48"/>
      <c r="R529" s="48"/>
      <c r="S529" s="48"/>
      <c r="T529" s="48"/>
      <c r="U529" s="48"/>
      <c r="V529" s="48"/>
      <c r="W529" s="48"/>
    </row>
    <row r="530" ht="32.9" customHeight="1" spans="1:23">
      <c r="A530" s="18" t="s">
        <v>542</v>
      </c>
      <c r="B530" s="152" t="s">
        <v>945</v>
      </c>
      <c r="C530" s="18" t="s">
        <v>944</v>
      </c>
      <c r="D530" s="18" t="s">
        <v>77</v>
      </c>
      <c r="E530" s="18" t="s">
        <v>116</v>
      </c>
      <c r="F530" s="18" t="s">
        <v>391</v>
      </c>
      <c r="G530" s="18" t="s">
        <v>277</v>
      </c>
      <c r="H530" s="18" t="s">
        <v>278</v>
      </c>
      <c r="I530" s="48">
        <v>401779</v>
      </c>
      <c r="J530" s="48">
        <v>401779</v>
      </c>
      <c r="K530" s="48">
        <v>401779</v>
      </c>
      <c r="L530" s="48"/>
      <c r="M530" s="48"/>
      <c r="N530" s="48"/>
      <c r="O530" s="48"/>
      <c r="P530" s="48"/>
      <c r="Q530" s="48"/>
      <c r="R530" s="48"/>
      <c r="S530" s="48"/>
      <c r="T530" s="48"/>
      <c r="U530" s="48"/>
      <c r="V530" s="48"/>
      <c r="W530" s="48"/>
    </row>
    <row r="531" ht="32.9" customHeight="1" spans="1:23">
      <c r="A531" s="18" t="s">
        <v>542</v>
      </c>
      <c r="B531" s="152" t="s">
        <v>945</v>
      </c>
      <c r="C531" s="18" t="s">
        <v>944</v>
      </c>
      <c r="D531" s="18" t="s">
        <v>77</v>
      </c>
      <c r="E531" s="18" t="s">
        <v>116</v>
      </c>
      <c r="F531" s="18" t="s">
        <v>391</v>
      </c>
      <c r="G531" s="18" t="s">
        <v>316</v>
      </c>
      <c r="H531" s="18" t="s">
        <v>317</v>
      </c>
      <c r="I531" s="48">
        <v>36774</v>
      </c>
      <c r="J531" s="48">
        <v>36774</v>
      </c>
      <c r="K531" s="48">
        <v>36774</v>
      </c>
      <c r="L531" s="48"/>
      <c r="M531" s="48"/>
      <c r="N531" s="48"/>
      <c r="O531" s="48"/>
      <c r="P531" s="48"/>
      <c r="Q531" s="48"/>
      <c r="R531" s="48"/>
      <c r="S531" s="48"/>
      <c r="T531" s="48"/>
      <c r="U531" s="48"/>
      <c r="V531" s="48"/>
      <c r="W531" s="48"/>
    </row>
    <row r="532" ht="32.9" customHeight="1" spans="1:23">
      <c r="A532" s="18" t="s">
        <v>542</v>
      </c>
      <c r="B532" s="152" t="s">
        <v>945</v>
      </c>
      <c r="C532" s="18" t="s">
        <v>944</v>
      </c>
      <c r="D532" s="18" t="s">
        <v>77</v>
      </c>
      <c r="E532" s="18" t="s">
        <v>116</v>
      </c>
      <c r="F532" s="18" t="s">
        <v>391</v>
      </c>
      <c r="G532" s="18" t="s">
        <v>279</v>
      </c>
      <c r="H532" s="18" t="s">
        <v>280</v>
      </c>
      <c r="I532" s="48">
        <v>30000</v>
      </c>
      <c r="J532" s="48">
        <v>30000</v>
      </c>
      <c r="K532" s="48">
        <v>30000</v>
      </c>
      <c r="L532" s="48"/>
      <c r="M532" s="48"/>
      <c r="N532" s="48"/>
      <c r="O532" s="48"/>
      <c r="P532" s="48"/>
      <c r="Q532" s="48"/>
      <c r="R532" s="48"/>
      <c r="S532" s="48"/>
      <c r="T532" s="48"/>
      <c r="U532" s="48"/>
      <c r="V532" s="48"/>
      <c r="W532" s="48"/>
    </row>
    <row r="533" ht="32.9" customHeight="1" spans="1:23">
      <c r="A533" s="18" t="s">
        <v>542</v>
      </c>
      <c r="B533" s="152" t="s">
        <v>945</v>
      </c>
      <c r="C533" s="18" t="s">
        <v>944</v>
      </c>
      <c r="D533" s="18" t="s">
        <v>77</v>
      </c>
      <c r="E533" s="18" t="s">
        <v>116</v>
      </c>
      <c r="F533" s="18" t="s">
        <v>391</v>
      </c>
      <c r="G533" s="18" t="s">
        <v>294</v>
      </c>
      <c r="H533" s="18" t="s">
        <v>192</v>
      </c>
      <c r="I533" s="48">
        <v>8000</v>
      </c>
      <c r="J533" s="48">
        <v>8000</v>
      </c>
      <c r="K533" s="48">
        <v>8000</v>
      </c>
      <c r="L533" s="48"/>
      <c r="M533" s="48"/>
      <c r="N533" s="48"/>
      <c r="O533" s="48"/>
      <c r="P533" s="48"/>
      <c r="Q533" s="48"/>
      <c r="R533" s="48"/>
      <c r="S533" s="48"/>
      <c r="T533" s="48"/>
      <c r="U533" s="48"/>
      <c r="V533" s="48"/>
      <c r="W533" s="48"/>
    </row>
    <row r="534" ht="32.9" customHeight="1" spans="1:23">
      <c r="A534" s="18" t="s">
        <v>542</v>
      </c>
      <c r="B534" s="152" t="s">
        <v>945</v>
      </c>
      <c r="C534" s="18" t="s">
        <v>944</v>
      </c>
      <c r="D534" s="18" t="s">
        <v>77</v>
      </c>
      <c r="E534" s="18" t="s">
        <v>116</v>
      </c>
      <c r="F534" s="18" t="s">
        <v>391</v>
      </c>
      <c r="G534" s="18" t="s">
        <v>328</v>
      </c>
      <c r="H534" s="18" t="s">
        <v>329</v>
      </c>
      <c r="I534" s="48">
        <v>16500</v>
      </c>
      <c r="J534" s="48">
        <v>16500</v>
      </c>
      <c r="K534" s="48">
        <v>16500</v>
      </c>
      <c r="L534" s="48"/>
      <c r="M534" s="48"/>
      <c r="N534" s="48"/>
      <c r="O534" s="48"/>
      <c r="P534" s="48"/>
      <c r="Q534" s="48"/>
      <c r="R534" s="48"/>
      <c r="S534" s="48"/>
      <c r="T534" s="48"/>
      <c r="U534" s="48"/>
      <c r="V534" s="48"/>
      <c r="W534" s="48"/>
    </row>
    <row r="535" ht="32.9" customHeight="1" spans="1:23">
      <c r="A535" s="18" t="s">
        <v>542</v>
      </c>
      <c r="B535" s="152" t="s">
        <v>945</v>
      </c>
      <c r="C535" s="18" t="s">
        <v>944</v>
      </c>
      <c r="D535" s="18" t="s">
        <v>77</v>
      </c>
      <c r="E535" s="18" t="s">
        <v>116</v>
      </c>
      <c r="F535" s="18" t="s">
        <v>391</v>
      </c>
      <c r="G535" s="18" t="s">
        <v>330</v>
      </c>
      <c r="H535" s="18" t="s">
        <v>331</v>
      </c>
      <c r="I535" s="48">
        <v>102000</v>
      </c>
      <c r="J535" s="48">
        <v>102000</v>
      </c>
      <c r="K535" s="48">
        <v>102000</v>
      </c>
      <c r="L535" s="48"/>
      <c r="M535" s="48"/>
      <c r="N535" s="48"/>
      <c r="O535" s="48"/>
      <c r="P535" s="48"/>
      <c r="Q535" s="48"/>
      <c r="R535" s="48"/>
      <c r="S535" s="48"/>
      <c r="T535" s="48"/>
      <c r="U535" s="48"/>
      <c r="V535" s="48"/>
      <c r="W535" s="48"/>
    </row>
    <row r="536" ht="32.9" customHeight="1" spans="1:23">
      <c r="A536" s="18" t="s">
        <v>542</v>
      </c>
      <c r="B536" s="152" t="s">
        <v>945</v>
      </c>
      <c r="C536" s="18" t="s">
        <v>944</v>
      </c>
      <c r="D536" s="18" t="s">
        <v>77</v>
      </c>
      <c r="E536" s="18" t="s">
        <v>116</v>
      </c>
      <c r="F536" s="18" t="s">
        <v>391</v>
      </c>
      <c r="G536" s="18" t="s">
        <v>301</v>
      </c>
      <c r="H536" s="18" t="s">
        <v>302</v>
      </c>
      <c r="I536" s="48">
        <v>300000</v>
      </c>
      <c r="J536" s="48">
        <v>300000</v>
      </c>
      <c r="K536" s="48">
        <v>300000</v>
      </c>
      <c r="L536" s="48"/>
      <c r="M536" s="48"/>
      <c r="N536" s="48"/>
      <c r="O536" s="48"/>
      <c r="P536" s="48"/>
      <c r="Q536" s="48"/>
      <c r="R536" s="48"/>
      <c r="S536" s="48"/>
      <c r="T536" s="48"/>
      <c r="U536" s="48"/>
      <c r="V536" s="48"/>
      <c r="W536" s="48"/>
    </row>
    <row r="537" ht="32.9" customHeight="1" spans="1:23">
      <c r="A537" s="18" t="s">
        <v>542</v>
      </c>
      <c r="B537" s="152" t="s">
        <v>945</v>
      </c>
      <c r="C537" s="18" t="s">
        <v>944</v>
      </c>
      <c r="D537" s="18" t="s">
        <v>77</v>
      </c>
      <c r="E537" s="18" t="s">
        <v>116</v>
      </c>
      <c r="F537" s="18" t="s">
        <v>391</v>
      </c>
      <c r="G537" s="18" t="s">
        <v>270</v>
      </c>
      <c r="H537" s="18" t="s">
        <v>269</v>
      </c>
      <c r="I537" s="48">
        <v>820000</v>
      </c>
      <c r="J537" s="48">
        <v>820000</v>
      </c>
      <c r="K537" s="48">
        <v>820000</v>
      </c>
      <c r="L537" s="48"/>
      <c r="M537" s="48"/>
      <c r="N537" s="48"/>
      <c r="O537" s="48"/>
      <c r="P537" s="48"/>
      <c r="Q537" s="48"/>
      <c r="R537" s="48"/>
      <c r="S537" s="48"/>
      <c r="T537" s="48"/>
      <c r="U537" s="48"/>
      <c r="V537" s="48"/>
      <c r="W537" s="48"/>
    </row>
    <row r="538" ht="32.9" customHeight="1" spans="1:23">
      <c r="A538" s="18" t="s">
        <v>542</v>
      </c>
      <c r="B538" s="152" t="s">
        <v>945</v>
      </c>
      <c r="C538" s="18" t="s">
        <v>944</v>
      </c>
      <c r="D538" s="18" t="s">
        <v>77</v>
      </c>
      <c r="E538" s="18" t="s">
        <v>116</v>
      </c>
      <c r="F538" s="18" t="s">
        <v>391</v>
      </c>
      <c r="G538" s="18" t="s">
        <v>262</v>
      </c>
      <c r="H538" s="18" t="s">
        <v>263</v>
      </c>
      <c r="I538" s="48">
        <v>39300</v>
      </c>
      <c r="J538" s="48">
        <v>39300</v>
      </c>
      <c r="K538" s="48">
        <v>39300</v>
      </c>
      <c r="L538" s="48"/>
      <c r="M538" s="48"/>
      <c r="N538" s="48"/>
      <c r="O538" s="48"/>
      <c r="P538" s="48"/>
      <c r="Q538" s="48"/>
      <c r="R538" s="48"/>
      <c r="S538" s="48"/>
      <c r="T538" s="48"/>
      <c r="U538" s="48"/>
      <c r="V538" s="48"/>
      <c r="W538" s="48"/>
    </row>
    <row r="539" ht="32.9" customHeight="1" spans="1:23">
      <c r="A539" s="18" t="s">
        <v>542</v>
      </c>
      <c r="B539" s="152" t="s">
        <v>945</v>
      </c>
      <c r="C539" s="18" t="s">
        <v>944</v>
      </c>
      <c r="D539" s="18" t="s">
        <v>77</v>
      </c>
      <c r="E539" s="18" t="s">
        <v>116</v>
      </c>
      <c r="F539" s="18" t="s">
        <v>391</v>
      </c>
      <c r="G539" s="18" t="s">
        <v>266</v>
      </c>
      <c r="H539" s="18" t="s">
        <v>267</v>
      </c>
      <c r="I539" s="48">
        <v>30000</v>
      </c>
      <c r="J539" s="48">
        <v>30000</v>
      </c>
      <c r="K539" s="48">
        <v>30000</v>
      </c>
      <c r="L539" s="48"/>
      <c r="M539" s="48"/>
      <c r="N539" s="48"/>
      <c r="O539" s="48"/>
      <c r="P539" s="48"/>
      <c r="Q539" s="48"/>
      <c r="R539" s="48"/>
      <c r="S539" s="48"/>
      <c r="T539" s="48"/>
      <c r="U539" s="48"/>
      <c r="V539" s="48"/>
      <c r="W539" s="48"/>
    </row>
    <row r="540" ht="32.9" customHeight="1" spans="1:23">
      <c r="A540" s="18" t="s">
        <v>542</v>
      </c>
      <c r="B540" s="152" t="s">
        <v>945</v>
      </c>
      <c r="C540" s="18" t="s">
        <v>944</v>
      </c>
      <c r="D540" s="18" t="s">
        <v>77</v>
      </c>
      <c r="E540" s="18" t="s">
        <v>116</v>
      </c>
      <c r="F540" s="18" t="s">
        <v>391</v>
      </c>
      <c r="G540" s="18" t="s">
        <v>946</v>
      </c>
      <c r="H540" s="18" t="s">
        <v>947</v>
      </c>
      <c r="I540" s="48">
        <v>2000</v>
      </c>
      <c r="J540" s="48">
        <v>2000</v>
      </c>
      <c r="K540" s="48">
        <v>2000</v>
      </c>
      <c r="L540" s="48"/>
      <c r="M540" s="48"/>
      <c r="N540" s="48"/>
      <c r="O540" s="48"/>
      <c r="P540" s="48"/>
      <c r="Q540" s="48"/>
      <c r="R540" s="48"/>
      <c r="S540" s="48"/>
      <c r="T540" s="48"/>
      <c r="U540" s="48"/>
      <c r="V540" s="48"/>
      <c r="W540" s="48"/>
    </row>
    <row r="541" ht="32.9" customHeight="1" spans="1:23">
      <c r="A541" s="18" t="s">
        <v>542</v>
      </c>
      <c r="B541" s="152" t="s">
        <v>945</v>
      </c>
      <c r="C541" s="18" t="s">
        <v>944</v>
      </c>
      <c r="D541" s="18" t="s">
        <v>77</v>
      </c>
      <c r="E541" s="18" t="s">
        <v>116</v>
      </c>
      <c r="F541" s="18" t="s">
        <v>391</v>
      </c>
      <c r="G541" s="18" t="s">
        <v>283</v>
      </c>
      <c r="H541" s="18" t="s">
        <v>284</v>
      </c>
      <c r="I541" s="48">
        <v>1063200</v>
      </c>
      <c r="J541" s="48">
        <v>1063200</v>
      </c>
      <c r="K541" s="48">
        <v>1063200</v>
      </c>
      <c r="L541" s="48"/>
      <c r="M541" s="48"/>
      <c r="N541" s="48"/>
      <c r="O541" s="48"/>
      <c r="P541" s="48"/>
      <c r="Q541" s="48"/>
      <c r="R541" s="48"/>
      <c r="S541" s="48"/>
      <c r="T541" s="48"/>
      <c r="U541" s="48"/>
      <c r="V541" s="48"/>
      <c r="W541" s="48"/>
    </row>
    <row r="542" ht="32.9" customHeight="1" spans="1:23">
      <c r="A542" s="18" t="s">
        <v>542</v>
      </c>
      <c r="B542" s="152" t="s">
        <v>945</v>
      </c>
      <c r="C542" s="18" t="s">
        <v>944</v>
      </c>
      <c r="D542" s="18" t="s">
        <v>77</v>
      </c>
      <c r="E542" s="18" t="s">
        <v>116</v>
      </c>
      <c r="F542" s="18" t="s">
        <v>391</v>
      </c>
      <c r="G542" s="18" t="s">
        <v>291</v>
      </c>
      <c r="H542" s="18" t="s">
        <v>292</v>
      </c>
      <c r="I542" s="48">
        <v>140000</v>
      </c>
      <c r="J542" s="48">
        <v>140000</v>
      </c>
      <c r="K542" s="48">
        <v>140000</v>
      </c>
      <c r="L542" s="48"/>
      <c r="M542" s="48"/>
      <c r="N542" s="48"/>
      <c r="O542" s="48"/>
      <c r="P542" s="48"/>
      <c r="Q542" s="48"/>
      <c r="R542" s="48"/>
      <c r="S542" s="48"/>
      <c r="T542" s="48"/>
      <c r="U542" s="48"/>
      <c r="V542" s="48"/>
      <c r="W542" s="48"/>
    </row>
    <row r="543" ht="32.9" customHeight="1" spans="1:23">
      <c r="A543" s="18"/>
      <c r="B543" s="18"/>
      <c r="C543" s="18" t="s">
        <v>948</v>
      </c>
      <c r="D543" s="18"/>
      <c r="E543" s="18"/>
      <c r="F543" s="18"/>
      <c r="G543" s="18"/>
      <c r="H543" s="18"/>
      <c r="I543" s="48">
        <v>173400</v>
      </c>
      <c r="J543" s="48">
        <v>173400</v>
      </c>
      <c r="K543" s="48">
        <v>173400</v>
      </c>
      <c r="L543" s="48"/>
      <c r="M543" s="48"/>
      <c r="N543" s="48"/>
      <c r="O543" s="48"/>
      <c r="P543" s="48"/>
      <c r="Q543" s="48"/>
      <c r="R543" s="48"/>
      <c r="S543" s="48"/>
      <c r="T543" s="48"/>
      <c r="U543" s="48"/>
      <c r="V543" s="48"/>
      <c r="W543" s="48"/>
    </row>
    <row r="544" ht="32.9" customHeight="1" spans="1:23">
      <c r="A544" s="18" t="s">
        <v>617</v>
      </c>
      <c r="B544" s="152" t="s">
        <v>949</v>
      </c>
      <c r="C544" s="18" t="s">
        <v>948</v>
      </c>
      <c r="D544" s="18" t="s">
        <v>77</v>
      </c>
      <c r="E544" s="18" t="s">
        <v>116</v>
      </c>
      <c r="F544" s="18" t="s">
        <v>391</v>
      </c>
      <c r="G544" s="18" t="s">
        <v>277</v>
      </c>
      <c r="H544" s="18" t="s">
        <v>278</v>
      </c>
      <c r="I544" s="48">
        <v>173400</v>
      </c>
      <c r="J544" s="48">
        <v>173400</v>
      </c>
      <c r="K544" s="48">
        <v>173400</v>
      </c>
      <c r="L544" s="48"/>
      <c r="M544" s="48"/>
      <c r="N544" s="48"/>
      <c r="O544" s="48"/>
      <c r="P544" s="48"/>
      <c r="Q544" s="48"/>
      <c r="R544" s="48"/>
      <c r="S544" s="48"/>
      <c r="T544" s="48"/>
      <c r="U544" s="48"/>
      <c r="V544" s="48"/>
      <c r="W544" s="48"/>
    </row>
    <row r="545" ht="32.9" customHeight="1" spans="1:23">
      <c r="A545" s="18"/>
      <c r="B545" s="18"/>
      <c r="C545" s="18" t="s">
        <v>950</v>
      </c>
      <c r="D545" s="18"/>
      <c r="E545" s="18"/>
      <c r="F545" s="18"/>
      <c r="G545" s="18"/>
      <c r="H545" s="18"/>
      <c r="I545" s="48">
        <v>1147501.58</v>
      </c>
      <c r="J545" s="48">
        <v>83201.58</v>
      </c>
      <c r="K545" s="48">
        <v>83201.58</v>
      </c>
      <c r="L545" s="48"/>
      <c r="M545" s="48"/>
      <c r="N545" s="48">
        <v>1064300</v>
      </c>
      <c r="O545" s="48"/>
      <c r="P545" s="48"/>
      <c r="Q545" s="48"/>
      <c r="R545" s="48"/>
      <c r="S545" s="48"/>
      <c r="T545" s="48"/>
      <c r="U545" s="48"/>
      <c r="V545" s="48"/>
      <c r="W545" s="48"/>
    </row>
    <row r="546" ht="32.9" customHeight="1" spans="1:23">
      <c r="A546" s="18" t="s">
        <v>542</v>
      </c>
      <c r="B546" s="152" t="s">
        <v>951</v>
      </c>
      <c r="C546" s="18" t="s">
        <v>950</v>
      </c>
      <c r="D546" s="18" t="s">
        <v>77</v>
      </c>
      <c r="E546" s="18" t="s">
        <v>116</v>
      </c>
      <c r="F546" s="18" t="s">
        <v>391</v>
      </c>
      <c r="G546" s="18" t="s">
        <v>732</v>
      </c>
      <c r="H546" s="18" t="s">
        <v>733</v>
      </c>
      <c r="I546" s="48">
        <v>1147501.58</v>
      </c>
      <c r="J546" s="48">
        <v>83201.58</v>
      </c>
      <c r="K546" s="48">
        <v>83201.58</v>
      </c>
      <c r="L546" s="48"/>
      <c r="M546" s="48"/>
      <c r="N546" s="48">
        <v>1064300</v>
      </c>
      <c r="O546" s="48"/>
      <c r="P546" s="48"/>
      <c r="Q546" s="48"/>
      <c r="R546" s="48"/>
      <c r="S546" s="48"/>
      <c r="T546" s="48"/>
      <c r="U546" s="48"/>
      <c r="V546" s="48"/>
      <c r="W546" s="48"/>
    </row>
    <row r="547" ht="32.9" customHeight="1" spans="1:23">
      <c r="A547" s="18"/>
      <c r="B547" s="18"/>
      <c r="C547" s="18" t="s">
        <v>952</v>
      </c>
      <c r="D547" s="18"/>
      <c r="E547" s="18"/>
      <c r="F547" s="18"/>
      <c r="G547" s="18"/>
      <c r="H547" s="18"/>
      <c r="I547" s="48">
        <v>6720</v>
      </c>
      <c r="J547" s="48">
        <v>6720</v>
      </c>
      <c r="K547" s="48">
        <v>6720</v>
      </c>
      <c r="L547" s="48"/>
      <c r="M547" s="48"/>
      <c r="N547" s="48"/>
      <c r="O547" s="48"/>
      <c r="P547" s="48"/>
      <c r="Q547" s="48"/>
      <c r="R547" s="48"/>
      <c r="S547" s="48"/>
      <c r="T547" s="48"/>
      <c r="U547" s="48"/>
      <c r="V547" s="48"/>
      <c r="W547" s="48"/>
    </row>
    <row r="548" ht="32.9" customHeight="1" spans="1:23">
      <c r="A548" s="18" t="s">
        <v>617</v>
      </c>
      <c r="B548" s="152" t="s">
        <v>953</v>
      </c>
      <c r="C548" s="18" t="s">
        <v>952</v>
      </c>
      <c r="D548" s="18" t="s">
        <v>77</v>
      </c>
      <c r="E548" s="18" t="s">
        <v>116</v>
      </c>
      <c r="F548" s="18" t="s">
        <v>391</v>
      </c>
      <c r="G548" s="18" t="s">
        <v>732</v>
      </c>
      <c r="H548" s="18" t="s">
        <v>733</v>
      </c>
      <c r="I548" s="48">
        <v>6720</v>
      </c>
      <c r="J548" s="48">
        <v>6720</v>
      </c>
      <c r="K548" s="48">
        <v>6720</v>
      </c>
      <c r="L548" s="48"/>
      <c r="M548" s="48"/>
      <c r="N548" s="48"/>
      <c r="O548" s="48"/>
      <c r="P548" s="48"/>
      <c r="Q548" s="48"/>
      <c r="R548" s="48"/>
      <c r="S548" s="48"/>
      <c r="T548" s="48"/>
      <c r="U548" s="48"/>
      <c r="V548" s="48"/>
      <c r="W548" s="48"/>
    </row>
    <row r="549" ht="32.9" customHeight="1" spans="1:23">
      <c r="A549" s="18"/>
      <c r="B549" s="18"/>
      <c r="C549" s="18" t="s">
        <v>954</v>
      </c>
      <c r="D549" s="18"/>
      <c r="E549" s="18"/>
      <c r="F549" s="18"/>
      <c r="G549" s="18"/>
      <c r="H549" s="18"/>
      <c r="I549" s="48">
        <v>990950</v>
      </c>
      <c r="J549" s="48"/>
      <c r="K549" s="48"/>
      <c r="L549" s="48"/>
      <c r="M549" s="48"/>
      <c r="N549" s="48">
        <v>990950</v>
      </c>
      <c r="O549" s="48"/>
      <c r="P549" s="48"/>
      <c r="Q549" s="48"/>
      <c r="R549" s="48"/>
      <c r="S549" s="48"/>
      <c r="T549" s="48"/>
      <c r="U549" s="48"/>
      <c r="V549" s="48"/>
      <c r="W549" s="48"/>
    </row>
    <row r="550" ht="32.9" customHeight="1" spans="1:23">
      <c r="A550" s="18" t="s">
        <v>617</v>
      </c>
      <c r="B550" s="152" t="s">
        <v>955</v>
      </c>
      <c r="C550" s="18" t="s">
        <v>954</v>
      </c>
      <c r="D550" s="18" t="s">
        <v>77</v>
      </c>
      <c r="E550" s="18" t="s">
        <v>116</v>
      </c>
      <c r="F550" s="18" t="s">
        <v>391</v>
      </c>
      <c r="G550" s="18" t="s">
        <v>281</v>
      </c>
      <c r="H550" s="18" t="s">
        <v>282</v>
      </c>
      <c r="I550" s="48">
        <v>990950</v>
      </c>
      <c r="J550" s="48"/>
      <c r="K550" s="48"/>
      <c r="L550" s="48"/>
      <c r="M550" s="48"/>
      <c r="N550" s="48">
        <v>990950</v>
      </c>
      <c r="O550" s="48"/>
      <c r="P550" s="48"/>
      <c r="Q550" s="48"/>
      <c r="R550" s="48"/>
      <c r="S550" s="48"/>
      <c r="T550" s="48"/>
      <c r="U550" s="48"/>
      <c r="V550" s="48"/>
      <c r="W550" s="48"/>
    </row>
    <row r="551" ht="32.9" customHeight="1" spans="1:23">
      <c r="A551" s="18"/>
      <c r="B551" s="18"/>
      <c r="C551" s="18" t="s">
        <v>956</v>
      </c>
      <c r="D551" s="18"/>
      <c r="E551" s="18"/>
      <c r="F551" s="18"/>
      <c r="G551" s="18"/>
      <c r="H551" s="18"/>
      <c r="I551" s="48">
        <v>122755.54</v>
      </c>
      <c r="J551" s="48"/>
      <c r="K551" s="48"/>
      <c r="L551" s="48"/>
      <c r="M551" s="48"/>
      <c r="N551" s="48">
        <v>122755.54</v>
      </c>
      <c r="O551" s="48"/>
      <c r="P551" s="48"/>
      <c r="Q551" s="48"/>
      <c r="R551" s="48"/>
      <c r="S551" s="48"/>
      <c r="T551" s="48"/>
      <c r="U551" s="48"/>
      <c r="V551" s="48"/>
      <c r="W551" s="48"/>
    </row>
    <row r="552" ht="32.9" customHeight="1" spans="1:23">
      <c r="A552" s="18" t="s">
        <v>617</v>
      </c>
      <c r="B552" s="152" t="s">
        <v>957</v>
      </c>
      <c r="C552" s="18" t="s">
        <v>956</v>
      </c>
      <c r="D552" s="18" t="s">
        <v>77</v>
      </c>
      <c r="E552" s="18" t="s">
        <v>116</v>
      </c>
      <c r="F552" s="18" t="s">
        <v>391</v>
      </c>
      <c r="G552" s="18" t="s">
        <v>273</v>
      </c>
      <c r="H552" s="18" t="s">
        <v>274</v>
      </c>
      <c r="I552" s="48">
        <v>19767.54</v>
      </c>
      <c r="J552" s="48"/>
      <c r="K552" s="48"/>
      <c r="L552" s="48"/>
      <c r="M552" s="48"/>
      <c r="N552" s="48">
        <v>19767.54</v>
      </c>
      <c r="O552" s="48"/>
      <c r="P552" s="48"/>
      <c r="Q552" s="48"/>
      <c r="R552" s="48"/>
      <c r="S552" s="48"/>
      <c r="T552" s="48"/>
      <c r="U552" s="48"/>
      <c r="V552" s="48"/>
      <c r="W552" s="48"/>
    </row>
    <row r="553" ht="32.9" customHeight="1" spans="1:23">
      <c r="A553" s="18" t="s">
        <v>617</v>
      </c>
      <c r="B553" s="152" t="s">
        <v>957</v>
      </c>
      <c r="C553" s="18" t="s">
        <v>956</v>
      </c>
      <c r="D553" s="18" t="s">
        <v>77</v>
      </c>
      <c r="E553" s="18" t="s">
        <v>116</v>
      </c>
      <c r="F553" s="18" t="s">
        <v>391</v>
      </c>
      <c r="G553" s="18" t="s">
        <v>277</v>
      </c>
      <c r="H553" s="18" t="s">
        <v>278</v>
      </c>
      <c r="I553" s="48">
        <v>100000</v>
      </c>
      <c r="J553" s="48"/>
      <c r="K553" s="48"/>
      <c r="L553" s="48"/>
      <c r="M553" s="48"/>
      <c r="N553" s="48">
        <v>100000</v>
      </c>
      <c r="O553" s="48"/>
      <c r="P553" s="48"/>
      <c r="Q553" s="48"/>
      <c r="R553" s="48"/>
      <c r="S553" s="48"/>
      <c r="T553" s="48"/>
      <c r="U553" s="48"/>
      <c r="V553" s="48"/>
      <c r="W553" s="48"/>
    </row>
    <row r="554" ht="32.9" customHeight="1" spans="1:23">
      <c r="A554" s="18" t="s">
        <v>617</v>
      </c>
      <c r="B554" s="152" t="s">
        <v>957</v>
      </c>
      <c r="C554" s="18" t="s">
        <v>956</v>
      </c>
      <c r="D554" s="18" t="s">
        <v>77</v>
      </c>
      <c r="E554" s="18" t="s">
        <v>116</v>
      </c>
      <c r="F554" s="18" t="s">
        <v>391</v>
      </c>
      <c r="G554" s="18" t="s">
        <v>328</v>
      </c>
      <c r="H554" s="18" t="s">
        <v>329</v>
      </c>
      <c r="I554" s="48">
        <v>2988</v>
      </c>
      <c r="J554" s="48"/>
      <c r="K554" s="48"/>
      <c r="L554" s="48"/>
      <c r="M554" s="48"/>
      <c r="N554" s="48">
        <v>2988</v>
      </c>
      <c r="O554" s="48"/>
      <c r="P554" s="48"/>
      <c r="Q554" s="48"/>
      <c r="R554" s="48"/>
      <c r="S554" s="48"/>
      <c r="T554" s="48"/>
      <c r="U554" s="48"/>
      <c r="V554" s="48"/>
      <c r="W554" s="48"/>
    </row>
    <row r="555" ht="32.9" customHeight="1" spans="1:23">
      <c r="A555" s="18"/>
      <c r="B555" s="18"/>
      <c r="C555" s="18" t="s">
        <v>958</v>
      </c>
      <c r="D555" s="18"/>
      <c r="E555" s="18"/>
      <c r="F555" s="18"/>
      <c r="G555" s="18"/>
      <c r="H555" s="18"/>
      <c r="I555" s="48">
        <v>56571.48</v>
      </c>
      <c r="J555" s="48"/>
      <c r="K555" s="48"/>
      <c r="L555" s="48"/>
      <c r="M555" s="48"/>
      <c r="N555" s="48">
        <v>56571.48</v>
      </c>
      <c r="O555" s="48"/>
      <c r="P555" s="48"/>
      <c r="Q555" s="48"/>
      <c r="R555" s="48"/>
      <c r="S555" s="48"/>
      <c r="T555" s="48"/>
      <c r="U555" s="48"/>
      <c r="V555" s="48"/>
      <c r="W555" s="48"/>
    </row>
    <row r="556" ht="32.9" customHeight="1" spans="1:23">
      <c r="A556" s="18" t="s">
        <v>617</v>
      </c>
      <c r="B556" s="152" t="s">
        <v>959</v>
      </c>
      <c r="C556" s="18" t="s">
        <v>958</v>
      </c>
      <c r="D556" s="18" t="s">
        <v>77</v>
      </c>
      <c r="E556" s="18" t="s">
        <v>116</v>
      </c>
      <c r="F556" s="18" t="s">
        <v>391</v>
      </c>
      <c r="G556" s="18" t="s">
        <v>960</v>
      </c>
      <c r="H556" s="18" t="s">
        <v>961</v>
      </c>
      <c r="I556" s="48">
        <v>56571.48</v>
      </c>
      <c r="J556" s="48"/>
      <c r="K556" s="48"/>
      <c r="L556" s="48"/>
      <c r="M556" s="48"/>
      <c r="N556" s="48">
        <v>56571.48</v>
      </c>
      <c r="O556" s="48"/>
      <c r="P556" s="48"/>
      <c r="Q556" s="48"/>
      <c r="R556" s="48"/>
      <c r="S556" s="48"/>
      <c r="T556" s="48"/>
      <c r="U556" s="48"/>
      <c r="V556" s="48"/>
      <c r="W556" s="48"/>
    </row>
    <row r="557" ht="32.9" customHeight="1" spans="1:23">
      <c r="A557" s="18"/>
      <c r="B557" s="18"/>
      <c r="C557" s="18" t="s">
        <v>962</v>
      </c>
      <c r="D557" s="18"/>
      <c r="E557" s="18"/>
      <c r="F557" s="18"/>
      <c r="G557" s="18"/>
      <c r="H557" s="18"/>
      <c r="I557" s="48">
        <v>797283.24</v>
      </c>
      <c r="J557" s="48"/>
      <c r="K557" s="48"/>
      <c r="L557" s="48"/>
      <c r="M557" s="48"/>
      <c r="N557" s="48">
        <v>797283.24</v>
      </c>
      <c r="O557" s="48"/>
      <c r="P557" s="48"/>
      <c r="Q557" s="48"/>
      <c r="R557" s="48"/>
      <c r="S557" s="48"/>
      <c r="T557" s="48"/>
      <c r="U557" s="48"/>
      <c r="V557" s="48"/>
      <c r="W557" s="48"/>
    </row>
    <row r="558" ht="32.9" customHeight="1" spans="1:23">
      <c r="A558" s="18" t="s">
        <v>617</v>
      </c>
      <c r="B558" s="152" t="s">
        <v>963</v>
      </c>
      <c r="C558" s="18" t="s">
        <v>962</v>
      </c>
      <c r="D558" s="18" t="s">
        <v>77</v>
      </c>
      <c r="E558" s="18" t="s">
        <v>116</v>
      </c>
      <c r="F558" s="18" t="s">
        <v>391</v>
      </c>
      <c r="G558" s="18" t="s">
        <v>291</v>
      </c>
      <c r="H558" s="18" t="s">
        <v>292</v>
      </c>
      <c r="I558" s="48">
        <v>98.8</v>
      </c>
      <c r="J558" s="48"/>
      <c r="K558" s="48"/>
      <c r="L558" s="48"/>
      <c r="M558" s="48"/>
      <c r="N558" s="48">
        <v>98.8</v>
      </c>
      <c r="O558" s="48"/>
      <c r="P558" s="48"/>
      <c r="Q558" s="48"/>
      <c r="R558" s="48"/>
      <c r="S558" s="48"/>
      <c r="T558" s="48"/>
      <c r="U558" s="48"/>
      <c r="V558" s="48"/>
      <c r="W558" s="48"/>
    </row>
    <row r="559" ht="32.9" customHeight="1" spans="1:23">
      <c r="A559" s="18" t="s">
        <v>617</v>
      </c>
      <c r="B559" s="152" t="s">
        <v>963</v>
      </c>
      <c r="C559" s="18" t="s">
        <v>962</v>
      </c>
      <c r="D559" s="18" t="s">
        <v>77</v>
      </c>
      <c r="E559" s="18" t="s">
        <v>116</v>
      </c>
      <c r="F559" s="18" t="s">
        <v>391</v>
      </c>
      <c r="G559" s="18" t="s">
        <v>960</v>
      </c>
      <c r="H559" s="18" t="s">
        <v>961</v>
      </c>
      <c r="I559" s="48">
        <v>797184.44</v>
      </c>
      <c r="J559" s="48"/>
      <c r="K559" s="48"/>
      <c r="L559" s="48"/>
      <c r="M559" s="48"/>
      <c r="N559" s="48">
        <v>797184.44</v>
      </c>
      <c r="O559" s="48"/>
      <c r="P559" s="48"/>
      <c r="Q559" s="48"/>
      <c r="R559" s="48"/>
      <c r="S559" s="48"/>
      <c r="T559" s="48"/>
      <c r="U559" s="48"/>
      <c r="V559" s="48"/>
      <c r="W559" s="48"/>
    </row>
    <row r="560" ht="32.9" customHeight="1" spans="1:23">
      <c r="A560" s="18"/>
      <c r="B560" s="18"/>
      <c r="C560" s="18" t="s">
        <v>964</v>
      </c>
      <c r="D560" s="18"/>
      <c r="E560" s="18"/>
      <c r="F560" s="18"/>
      <c r="G560" s="18"/>
      <c r="H560" s="18"/>
      <c r="I560" s="48">
        <v>537052.03</v>
      </c>
      <c r="J560" s="48"/>
      <c r="K560" s="48"/>
      <c r="L560" s="48"/>
      <c r="M560" s="48"/>
      <c r="N560" s="48">
        <v>537052.03</v>
      </c>
      <c r="O560" s="48"/>
      <c r="P560" s="48"/>
      <c r="Q560" s="48"/>
      <c r="R560" s="48"/>
      <c r="S560" s="48"/>
      <c r="T560" s="48"/>
      <c r="U560" s="48"/>
      <c r="V560" s="48"/>
      <c r="W560" s="48"/>
    </row>
    <row r="561" ht="32.9" customHeight="1" spans="1:23">
      <c r="A561" s="18" t="s">
        <v>617</v>
      </c>
      <c r="B561" s="152" t="s">
        <v>965</v>
      </c>
      <c r="C561" s="18" t="s">
        <v>964</v>
      </c>
      <c r="D561" s="18" t="s">
        <v>77</v>
      </c>
      <c r="E561" s="18" t="s">
        <v>116</v>
      </c>
      <c r="F561" s="18" t="s">
        <v>391</v>
      </c>
      <c r="G561" s="18" t="s">
        <v>960</v>
      </c>
      <c r="H561" s="18" t="s">
        <v>961</v>
      </c>
      <c r="I561" s="48">
        <v>537052.03</v>
      </c>
      <c r="J561" s="48"/>
      <c r="K561" s="48"/>
      <c r="L561" s="48"/>
      <c r="M561" s="48"/>
      <c r="N561" s="48">
        <v>537052.03</v>
      </c>
      <c r="O561" s="48"/>
      <c r="P561" s="48"/>
      <c r="Q561" s="48"/>
      <c r="R561" s="48"/>
      <c r="S561" s="48"/>
      <c r="T561" s="48"/>
      <c r="U561" s="48"/>
      <c r="V561" s="48"/>
      <c r="W561" s="48"/>
    </row>
    <row r="562" ht="32.9" customHeight="1" spans="1:23">
      <c r="A562" s="18"/>
      <c r="B562" s="18"/>
      <c r="C562" s="18" t="s">
        <v>966</v>
      </c>
      <c r="D562" s="18"/>
      <c r="E562" s="18"/>
      <c r="F562" s="18"/>
      <c r="G562" s="18"/>
      <c r="H562" s="18"/>
      <c r="I562" s="48">
        <v>4500000</v>
      </c>
      <c r="J562" s="48"/>
      <c r="K562" s="48"/>
      <c r="L562" s="48"/>
      <c r="M562" s="48"/>
      <c r="N562" s="48"/>
      <c r="O562" s="48"/>
      <c r="P562" s="48"/>
      <c r="Q562" s="48"/>
      <c r="R562" s="48">
        <v>4500000</v>
      </c>
      <c r="S562" s="48"/>
      <c r="T562" s="48"/>
      <c r="U562" s="48"/>
      <c r="V562" s="48"/>
      <c r="W562" s="48">
        <v>4500000</v>
      </c>
    </row>
    <row r="563" ht="32.9" customHeight="1" spans="1:23">
      <c r="A563" s="18" t="s">
        <v>617</v>
      </c>
      <c r="B563" s="152" t="s">
        <v>967</v>
      </c>
      <c r="C563" s="18" t="s">
        <v>966</v>
      </c>
      <c r="D563" s="18" t="s">
        <v>77</v>
      </c>
      <c r="E563" s="18" t="s">
        <v>116</v>
      </c>
      <c r="F563" s="18" t="s">
        <v>391</v>
      </c>
      <c r="G563" s="18" t="s">
        <v>273</v>
      </c>
      <c r="H563" s="18" t="s">
        <v>274</v>
      </c>
      <c r="I563" s="48">
        <v>587000</v>
      </c>
      <c r="J563" s="48"/>
      <c r="K563" s="48"/>
      <c r="L563" s="48"/>
      <c r="M563" s="48"/>
      <c r="N563" s="48"/>
      <c r="O563" s="48"/>
      <c r="P563" s="48"/>
      <c r="Q563" s="48"/>
      <c r="R563" s="48">
        <v>587000</v>
      </c>
      <c r="S563" s="48"/>
      <c r="T563" s="48"/>
      <c r="U563" s="48"/>
      <c r="V563" s="48"/>
      <c r="W563" s="48">
        <v>587000</v>
      </c>
    </row>
    <row r="564" ht="32.9" customHeight="1" spans="1:23">
      <c r="A564" s="18" t="s">
        <v>617</v>
      </c>
      <c r="B564" s="152" t="s">
        <v>967</v>
      </c>
      <c r="C564" s="18" t="s">
        <v>966</v>
      </c>
      <c r="D564" s="18" t="s">
        <v>77</v>
      </c>
      <c r="E564" s="18" t="s">
        <v>116</v>
      </c>
      <c r="F564" s="18" t="s">
        <v>391</v>
      </c>
      <c r="G564" s="18" t="s">
        <v>289</v>
      </c>
      <c r="H564" s="18" t="s">
        <v>290</v>
      </c>
      <c r="I564" s="48">
        <v>100000</v>
      </c>
      <c r="J564" s="48"/>
      <c r="K564" s="48"/>
      <c r="L564" s="48"/>
      <c r="M564" s="48"/>
      <c r="N564" s="48"/>
      <c r="O564" s="48"/>
      <c r="P564" s="48"/>
      <c r="Q564" s="48"/>
      <c r="R564" s="48">
        <v>100000</v>
      </c>
      <c r="S564" s="48"/>
      <c r="T564" s="48"/>
      <c r="U564" s="48"/>
      <c r="V564" s="48"/>
      <c r="W564" s="48">
        <v>100000</v>
      </c>
    </row>
    <row r="565" ht="32.9" customHeight="1" spans="1:23">
      <c r="A565" s="18" t="s">
        <v>617</v>
      </c>
      <c r="B565" s="152" t="s">
        <v>967</v>
      </c>
      <c r="C565" s="18" t="s">
        <v>966</v>
      </c>
      <c r="D565" s="18" t="s">
        <v>77</v>
      </c>
      <c r="E565" s="18" t="s">
        <v>116</v>
      </c>
      <c r="F565" s="18" t="s">
        <v>391</v>
      </c>
      <c r="G565" s="18" t="s">
        <v>277</v>
      </c>
      <c r="H565" s="18" t="s">
        <v>278</v>
      </c>
      <c r="I565" s="48">
        <v>668000</v>
      </c>
      <c r="J565" s="48"/>
      <c r="K565" s="48"/>
      <c r="L565" s="48"/>
      <c r="M565" s="48"/>
      <c r="N565" s="48"/>
      <c r="O565" s="48"/>
      <c r="P565" s="48"/>
      <c r="Q565" s="48"/>
      <c r="R565" s="48">
        <v>668000</v>
      </c>
      <c r="S565" s="48"/>
      <c r="T565" s="48"/>
      <c r="U565" s="48"/>
      <c r="V565" s="48"/>
      <c r="W565" s="48">
        <v>668000</v>
      </c>
    </row>
    <row r="566" ht="32.9" customHeight="1" spans="1:23">
      <c r="A566" s="18" t="s">
        <v>617</v>
      </c>
      <c r="B566" s="152" t="s">
        <v>967</v>
      </c>
      <c r="C566" s="18" t="s">
        <v>966</v>
      </c>
      <c r="D566" s="18" t="s">
        <v>77</v>
      </c>
      <c r="E566" s="18" t="s">
        <v>116</v>
      </c>
      <c r="F566" s="18" t="s">
        <v>391</v>
      </c>
      <c r="G566" s="18" t="s">
        <v>330</v>
      </c>
      <c r="H566" s="18" t="s">
        <v>331</v>
      </c>
      <c r="I566" s="48">
        <v>100000</v>
      </c>
      <c r="J566" s="48"/>
      <c r="K566" s="48"/>
      <c r="L566" s="48"/>
      <c r="M566" s="48"/>
      <c r="N566" s="48"/>
      <c r="O566" s="48"/>
      <c r="P566" s="48"/>
      <c r="Q566" s="48"/>
      <c r="R566" s="48">
        <v>100000</v>
      </c>
      <c r="S566" s="48"/>
      <c r="T566" s="48"/>
      <c r="U566" s="48"/>
      <c r="V566" s="48"/>
      <c r="W566" s="48">
        <v>100000</v>
      </c>
    </row>
    <row r="567" ht="32.9" customHeight="1" spans="1:23">
      <c r="A567" s="18" t="s">
        <v>617</v>
      </c>
      <c r="B567" s="152" t="s">
        <v>967</v>
      </c>
      <c r="C567" s="18" t="s">
        <v>966</v>
      </c>
      <c r="D567" s="18" t="s">
        <v>77</v>
      </c>
      <c r="E567" s="18" t="s">
        <v>116</v>
      </c>
      <c r="F567" s="18" t="s">
        <v>391</v>
      </c>
      <c r="G567" s="18" t="s">
        <v>301</v>
      </c>
      <c r="H567" s="18" t="s">
        <v>302</v>
      </c>
      <c r="I567" s="48">
        <v>300000</v>
      </c>
      <c r="J567" s="48"/>
      <c r="K567" s="48"/>
      <c r="L567" s="48"/>
      <c r="M567" s="48"/>
      <c r="N567" s="48"/>
      <c r="O567" s="48"/>
      <c r="P567" s="48"/>
      <c r="Q567" s="48"/>
      <c r="R567" s="48">
        <v>300000</v>
      </c>
      <c r="S567" s="48"/>
      <c r="T567" s="48"/>
      <c r="U567" s="48"/>
      <c r="V567" s="48"/>
      <c r="W567" s="48">
        <v>300000</v>
      </c>
    </row>
    <row r="568" ht="32.9" customHeight="1" spans="1:23">
      <c r="A568" s="18" t="s">
        <v>617</v>
      </c>
      <c r="B568" s="152" t="s">
        <v>967</v>
      </c>
      <c r="C568" s="18" t="s">
        <v>966</v>
      </c>
      <c r="D568" s="18" t="s">
        <v>77</v>
      </c>
      <c r="E568" s="18" t="s">
        <v>116</v>
      </c>
      <c r="F568" s="18" t="s">
        <v>391</v>
      </c>
      <c r="G568" s="18" t="s">
        <v>283</v>
      </c>
      <c r="H568" s="18" t="s">
        <v>284</v>
      </c>
      <c r="I568" s="48">
        <v>45000</v>
      </c>
      <c r="J568" s="48"/>
      <c r="K568" s="48"/>
      <c r="L568" s="48"/>
      <c r="M568" s="48"/>
      <c r="N568" s="48"/>
      <c r="O568" s="48"/>
      <c r="P568" s="48"/>
      <c r="Q568" s="48"/>
      <c r="R568" s="48">
        <v>45000</v>
      </c>
      <c r="S568" s="48"/>
      <c r="T568" s="48"/>
      <c r="U568" s="48"/>
      <c r="V568" s="48"/>
      <c r="W568" s="48">
        <v>45000</v>
      </c>
    </row>
    <row r="569" ht="32.9" customHeight="1" spans="1:23">
      <c r="A569" s="18" t="s">
        <v>617</v>
      </c>
      <c r="B569" s="152" t="s">
        <v>967</v>
      </c>
      <c r="C569" s="18" t="s">
        <v>966</v>
      </c>
      <c r="D569" s="18" t="s">
        <v>77</v>
      </c>
      <c r="E569" s="18" t="s">
        <v>116</v>
      </c>
      <c r="F569" s="18" t="s">
        <v>391</v>
      </c>
      <c r="G569" s="18" t="s">
        <v>732</v>
      </c>
      <c r="H569" s="18" t="s">
        <v>733</v>
      </c>
      <c r="I569" s="48">
        <v>2000000</v>
      </c>
      <c r="J569" s="48"/>
      <c r="K569" s="48"/>
      <c r="L569" s="48"/>
      <c r="M569" s="48"/>
      <c r="N569" s="48"/>
      <c r="O569" s="48"/>
      <c r="P569" s="48"/>
      <c r="Q569" s="48"/>
      <c r="R569" s="48">
        <v>2000000</v>
      </c>
      <c r="S569" s="48"/>
      <c r="T569" s="48"/>
      <c r="U569" s="48"/>
      <c r="V569" s="48"/>
      <c r="W569" s="48">
        <v>2000000</v>
      </c>
    </row>
    <row r="570" ht="32.9" customHeight="1" spans="1:23">
      <c r="A570" s="18" t="s">
        <v>617</v>
      </c>
      <c r="B570" s="152" t="s">
        <v>967</v>
      </c>
      <c r="C570" s="18" t="s">
        <v>966</v>
      </c>
      <c r="D570" s="18" t="s">
        <v>77</v>
      </c>
      <c r="E570" s="18" t="s">
        <v>116</v>
      </c>
      <c r="F570" s="18" t="s">
        <v>391</v>
      </c>
      <c r="G570" s="18" t="s">
        <v>933</v>
      </c>
      <c r="H570" s="18" t="s">
        <v>934</v>
      </c>
      <c r="I570" s="48">
        <v>250000</v>
      </c>
      <c r="J570" s="48"/>
      <c r="K570" s="48"/>
      <c r="L570" s="48"/>
      <c r="M570" s="48"/>
      <c r="N570" s="48"/>
      <c r="O570" s="48"/>
      <c r="P570" s="48"/>
      <c r="Q570" s="48"/>
      <c r="R570" s="48">
        <v>250000</v>
      </c>
      <c r="S570" s="48"/>
      <c r="T570" s="48"/>
      <c r="U570" s="48"/>
      <c r="V570" s="48"/>
      <c r="W570" s="48">
        <v>250000</v>
      </c>
    </row>
    <row r="571" ht="32.9" customHeight="1" spans="1:23">
      <c r="A571" s="18" t="s">
        <v>617</v>
      </c>
      <c r="B571" s="152" t="s">
        <v>967</v>
      </c>
      <c r="C571" s="18" t="s">
        <v>966</v>
      </c>
      <c r="D571" s="18" t="s">
        <v>77</v>
      </c>
      <c r="E571" s="18" t="s">
        <v>116</v>
      </c>
      <c r="F571" s="18" t="s">
        <v>391</v>
      </c>
      <c r="G571" s="18" t="s">
        <v>291</v>
      </c>
      <c r="H571" s="18" t="s">
        <v>292</v>
      </c>
      <c r="I571" s="48">
        <v>450000</v>
      </c>
      <c r="J571" s="48"/>
      <c r="K571" s="48"/>
      <c r="L571" s="48"/>
      <c r="M571" s="48"/>
      <c r="N571" s="48"/>
      <c r="O571" s="48"/>
      <c r="P571" s="48"/>
      <c r="Q571" s="48"/>
      <c r="R571" s="48">
        <v>450000</v>
      </c>
      <c r="S571" s="48"/>
      <c r="T571" s="48"/>
      <c r="U571" s="48"/>
      <c r="V571" s="48"/>
      <c r="W571" s="48">
        <v>450000</v>
      </c>
    </row>
    <row r="572" ht="32.9" customHeight="1" spans="1:23">
      <c r="A572" s="18"/>
      <c r="B572" s="18"/>
      <c r="C572" s="18" t="s">
        <v>968</v>
      </c>
      <c r="D572" s="18"/>
      <c r="E572" s="18"/>
      <c r="F572" s="18"/>
      <c r="G572" s="18"/>
      <c r="H572" s="18"/>
      <c r="I572" s="48">
        <v>12000000</v>
      </c>
      <c r="J572" s="48"/>
      <c r="K572" s="48"/>
      <c r="L572" s="48"/>
      <c r="M572" s="48"/>
      <c r="N572" s="48"/>
      <c r="O572" s="48"/>
      <c r="P572" s="48"/>
      <c r="Q572" s="48"/>
      <c r="R572" s="48">
        <v>12000000</v>
      </c>
      <c r="S572" s="48"/>
      <c r="T572" s="48"/>
      <c r="U572" s="48"/>
      <c r="V572" s="48"/>
      <c r="W572" s="48">
        <v>12000000</v>
      </c>
    </row>
    <row r="573" ht="32.9" customHeight="1" spans="1:23">
      <c r="A573" s="18" t="s">
        <v>617</v>
      </c>
      <c r="B573" s="152" t="s">
        <v>969</v>
      </c>
      <c r="C573" s="18" t="s">
        <v>968</v>
      </c>
      <c r="D573" s="18" t="s">
        <v>77</v>
      </c>
      <c r="E573" s="18" t="s">
        <v>116</v>
      </c>
      <c r="F573" s="18" t="s">
        <v>391</v>
      </c>
      <c r="G573" s="18" t="s">
        <v>744</v>
      </c>
      <c r="H573" s="18" t="s">
        <v>745</v>
      </c>
      <c r="I573" s="48">
        <v>12000000</v>
      </c>
      <c r="J573" s="48"/>
      <c r="K573" s="48"/>
      <c r="L573" s="48"/>
      <c r="M573" s="48"/>
      <c r="N573" s="48"/>
      <c r="O573" s="48"/>
      <c r="P573" s="48"/>
      <c r="Q573" s="48"/>
      <c r="R573" s="48">
        <v>12000000</v>
      </c>
      <c r="S573" s="48"/>
      <c r="T573" s="48"/>
      <c r="U573" s="48"/>
      <c r="V573" s="48"/>
      <c r="W573" s="48">
        <v>12000000</v>
      </c>
    </row>
    <row r="574" ht="32.9" customHeight="1" spans="1:23">
      <c r="A574" s="18"/>
      <c r="B574" s="18"/>
      <c r="C574" s="18" t="s">
        <v>867</v>
      </c>
      <c r="D574" s="18"/>
      <c r="E574" s="18"/>
      <c r="F574" s="18"/>
      <c r="G574" s="18"/>
      <c r="H574" s="18"/>
      <c r="I574" s="48">
        <v>15089</v>
      </c>
      <c r="J574" s="48"/>
      <c r="K574" s="48"/>
      <c r="L574" s="48"/>
      <c r="M574" s="48"/>
      <c r="N574" s="48">
        <v>15089</v>
      </c>
      <c r="O574" s="48"/>
      <c r="P574" s="48"/>
      <c r="Q574" s="48"/>
      <c r="R574" s="48"/>
      <c r="S574" s="48"/>
      <c r="T574" s="48"/>
      <c r="U574" s="48"/>
      <c r="V574" s="48"/>
      <c r="W574" s="48"/>
    </row>
    <row r="575" ht="32.9" customHeight="1" spans="1:23">
      <c r="A575" s="18" t="s">
        <v>617</v>
      </c>
      <c r="B575" s="152" t="s">
        <v>970</v>
      </c>
      <c r="C575" s="18" t="s">
        <v>867</v>
      </c>
      <c r="D575" s="18" t="s">
        <v>77</v>
      </c>
      <c r="E575" s="18" t="s">
        <v>116</v>
      </c>
      <c r="F575" s="18" t="s">
        <v>391</v>
      </c>
      <c r="G575" s="18" t="s">
        <v>328</v>
      </c>
      <c r="H575" s="18" t="s">
        <v>329</v>
      </c>
      <c r="I575" s="48">
        <v>15089</v>
      </c>
      <c r="J575" s="48"/>
      <c r="K575" s="48"/>
      <c r="L575" s="48"/>
      <c r="M575" s="48"/>
      <c r="N575" s="48">
        <v>15089</v>
      </c>
      <c r="O575" s="48"/>
      <c r="P575" s="48"/>
      <c r="Q575" s="48"/>
      <c r="R575" s="48"/>
      <c r="S575" s="48"/>
      <c r="T575" s="48"/>
      <c r="U575" s="48"/>
      <c r="V575" s="48"/>
      <c r="W575" s="48"/>
    </row>
    <row r="576" ht="32.9" customHeight="1" spans="1:23">
      <c r="A576" s="18"/>
      <c r="B576" s="18"/>
      <c r="C576" s="18" t="s">
        <v>971</v>
      </c>
      <c r="D576" s="18"/>
      <c r="E576" s="18"/>
      <c r="F576" s="18"/>
      <c r="G576" s="18"/>
      <c r="H576" s="18"/>
      <c r="I576" s="48">
        <v>100000</v>
      </c>
      <c r="J576" s="48"/>
      <c r="K576" s="48"/>
      <c r="L576" s="48"/>
      <c r="M576" s="48"/>
      <c r="N576" s="48">
        <v>100000</v>
      </c>
      <c r="O576" s="48"/>
      <c r="P576" s="48"/>
      <c r="Q576" s="48"/>
      <c r="R576" s="48"/>
      <c r="S576" s="48"/>
      <c r="T576" s="48"/>
      <c r="U576" s="48"/>
      <c r="V576" s="48"/>
      <c r="W576" s="48"/>
    </row>
    <row r="577" ht="32.9" customHeight="1" spans="1:23">
      <c r="A577" s="18" t="s">
        <v>617</v>
      </c>
      <c r="B577" s="152" t="s">
        <v>972</v>
      </c>
      <c r="C577" s="18" t="s">
        <v>971</v>
      </c>
      <c r="D577" s="18" t="s">
        <v>77</v>
      </c>
      <c r="E577" s="18" t="s">
        <v>116</v>
      </c>
      <c r="F577" s="18" t="s">
        <v>391</v>
      </c>
      <c r="G577" s="18" t="s">
        <v>281</v>
      </c>
      <c r="H577" s="18" t="s">
        <v>282</v>
      </c>
      <c r="I577" s="48">
        <v>100000</v>
      </c>
      <c r="J577" s="48"/>
      <c r="K577" s="48"/>
      <c r="L577" s="48"/>
      <c r="M577" s="48"/>
      <c r="N577" s="48">
        <v>100000</v>
      </c>
      <c r="O577" s="48"/>
      <c r="P577" s="48"/>
      <c r="Q577" s="48"/>
      <c r="R577" s="48"/>
      <c r="S577" s="48"/>
      <c r="T577" s="48"/>
      <c r="U577" s="48"/>
      <c r="V577" s="48"/>
      <c r="W577" s="48"/>
    </row>
    <row r="578" ht="32.9" customHeight="1" spans="1:23">
      <c r="A578" s="18"/>
      <c r="B578" s="18"/>
      <c r="C578" s="18" t="s">
        <v>973</v>
      </c>
      <c r="D578" s="18"/>
      <c r="E578" s="18"/>
      <c r="F578" s="18"/>
      <c r="G578" s="18"/>
      <c r="H578" s="18"/>
      <c r="I578" s="48">
        <v>2500000</v>
      </c>
      <c r="J578" s="48"/>
      <c r="K578" s="48"/>
      <c r="L578" s="48"/>
      <c r="M578" s="48"/>
      <c r="N578" s="48">
        <v>2500000</v>
      </c>
      <c r="O578" s="48"/>
      <c r="P578" s="48"/>
      <c r="Q578" s="48"/>
      <c r="R578" s="48"/>
      <c r="S578" s="48"/>
      <c r="T578" s="48"/>
      <c r="U578" s="48"/>
      <c r="V578" s="48"/>
      <c r="W578" s="48"/>
    </row>
    <row r="579" ht="32.9" customHeight="1" spans="1:23">
      <c r="A579" s="18" t="s">
        <v>617</v>
      </c>
      <c r="B579" s="152" t="s">
        <v>974</v>
      </c>
      <c r="C579" s="18" t="s">
        <v>973</v>
      </c>
      <c r="D579" s="18" t="s">
        <v>77</v>
      </c>
      <c r="E579" s="18" t="s">
        <v>116</v>
      </c>
      <c r="F579" s="18" t="s">
        <v>391</v>
      </c>
      <c r="G579" s="18" t="s">
        <v>273</v>
      </c>
      <c r="H579" s="18" t="s">
        <v>274</v>
      </c>
      <c r="I579" s="48">
        <v>43000</v>
      </c>
      <c r="J579" s="48"/>
      <c r="K579" s="48"/>
      <c r="L579" s="48"/>
      <c r="M579" s="48"/>
      <c r="N579" s="48">
        <v>43000</v>
      </c>
      <c r="O579" s="48"/>
      <c r="P579" s="48"/>
      <c r="Q579" s="48"/>
      <c r="R579" s="48"/>
      <c r="S579" s="48"/>
      <c r="T579" s="48"/>
      <c r="U579" s="48"/>
      <c r="V579" s="48"/>
      <c r="W579" s="48"/>
    </row>
    <row r="580" ht="32.9" customHeight="1" spans="1:23">
      <c r="A580" s="18" t="s">
        <v>617</v>
      </c>
      <c r="B580" s="152" t="s">
        <v>974</v>
      </c>
      <c r="C580" s="18" t="s">
        <v>973</v>
      </c>
      <c r="D580" s="18" t="s">
        <v>77</v>
      </c>
      <c r="E580" s="18" t="s">
        <v>116</v>
      </c>
      <c r="F580" s="18" t="s">
        <v>391</v>
      </c>
      <c r="G580" s="18" t="s">
        <v>277</v>
      </c>
      <c r="H580" s="18" t="s">
        <v>278</v>
      </c>
      <c r="I580" s="48">
        <v>50000</v>
      </c>
      <c r="J580" s="48"/>
      <c r="K580" s="48"/>
      <c r="L580" s="48"/>
      <c r="M580" s="48"/>
      <c r="N580" s="48">
        <v>50000</v>
      </c>
      <c r="O580" s="48"/>
      <c r="P580" s="48"/>
      <c r="Q580" s="48"/>
      <c r="R580" s="48"/>
      <c r="S580" s="48"/>
      <c r="T580" s="48"/>
      <c r="U580" s="48"/>
      <c r="V580" s="48"/>
      <c r="W580" s="48"/>
    </row>
    <row r="581" ht="32.9" customHeight="1" spans="1:23">
      <c r="A581" s="18" t="s">
        <v>617</v>
      </c>
      <c r="B581" s="152" t="s">
        <v>974</v>
      </c>
      <c r="C581" s="18" t="s">
        <v>973</v>
      </c>
      <c r="D581" s="18" t="s">
        <v>77</v>
      </c>
      <c r="E581" s="18" t="s">
        <v>116</v>
      </c>
      <c r="F581" s="18" t="s">
        <v>391</v>
      </c>
      <c r="G581" s="18" t="s">
        <v>328</v>
      </c>
      <c r="H581" s="18" t="s">
        <v>329</v>
      </c>
      <c r="I581" s="48">
        <v>187000</v>
      </c>
      <c r="J581" s="48"/>
      <c r="K581" s="48"/>
      <c r="L581" s="48"/>
      <c r="M581" s="48"/>
      <c r="N581" s="48">
        <v>187000</v>
      </c>
      <c r="O581" s="48"/>
      <c r="P581" s="48"/>
      <c r="Q581" s="48"/>
      <c r="R581" s="48"/>
      <c r="S581" s="48"/>
      <c r="T581" s="48"/>
      <c r="U581" s="48"/>
      <c r="V581" s="48"/>
      <c r="W581" s="48"/>
    </row>
    <row r="582" ht="32.9" customHeight="1" spans="1:23">
      <c r="A582" s="18" t="s">
        <v>617</v>
      </c>
      <c r="B582" s="152" t="s">
        <v>974</v>
      </c>
      <c r="C582" s="18" t="s">
        <v>973</v>
      </c>
      <c r="D582" s="18" t="s">
        <v>77</v>
      </c>
      <c r="E582" s="18" t="s">
        <v>116</v>
      </c>
      <c r="F582" s="18" t="s">
        <v>391</v>
      </c>
      <c r="G582" s="18" t="s">
        <v>283</v>
      </c>
      <c r="H582" s="18" t="s">
        <v>284</v>
      </c>
      <c r="I582" s="48">
        <v>200000</v>
      </c>
      <c r="J582" s="48"/>
      <c r="K582" s="48"/>
      <c r="L582" s="48"/>
      <c r="M582" s="48"/>
      <c r="N582" s="48">
        <v>200000</v>
      </c>
      <c r="O582" s="48"/>
      <c r="P582" s="48"/>
      <c r="Q582" s="48"/>
      <c r="R582" s="48"/>
      <c r="S582" s="48"/>
      <c r="T582" s="48"/>
      <c r="U582" s="48"/>
      <c r="V582" s="48"/>
      <c r="W582" s="48"/>
    </row>
    <row r="583" ht="32.9" customHeight="1" spans="1:23">
      <c r="A583" s="18" t="s">
        <v>617</v>
      </c>
      <c r="B583" s="152" t="s">
        <v>974</v>
      </c>
      <c r="C583" s="18" t="s">
        <v>973</v>
      </c>
      <c r="D583" s="18" t="s">
        <v>77</v>
      </c>
      <c r="E583" s="18" t="s">
        <v>116</v>
      </c>
      <c r="F583" s="18" t="s">
        <v>391</v>
      </c>
      <c r="G583" s="18" t="s">
        <v>291</v>
      </c>
      <c r="H583" s="18" t="s">
        <v>292</v>
      </c>
      <c r="I583" s="48">
        <v>900000</v>
      </c>
      <c r="J583" s="48"/>
      <c r="K583" s="48"/>
      <c r="L583" s="48"/>
      <c r="M583" s="48"/>
      <c r="N583" s="48">
        <v>900000</v>
      </c>
      <c r="O583" s="48"/>
      <c r="P583" s="48"/>
      <c r="Q583" s="48"/>
      <c r="R583" s="48"/>
      <c r="S583" s="48"/>
      <c r="T583" s="48"/>
      <c r="U583" s="48"/>
      <c r="V583" s="48"/>
      <c r="W583" s="48"/>
    </row>
    <row r="584" ht="32.9" customHeight="1" spans="1:23">
      <c r="A584" s="18" t="s">
        <v>617</v>
      </c>
      <c r="B584" s="152" t="s">
        <v>974</v>
      </c>
      <c r="C584" s="18" t="s">
        <v>973</v>
      </c>
      <c r="D584" s="18" t="s">
        <v>77</v>
      </c>
      <c r="E584" s="18" t="s">
        <v>116</v>
      </c>
      <c r="F584" s="18" t="s">
        <v>391</v>
      </c>
      <c r="G584" s="18" t="s">
        <v>975</v>
      </c>
      <c r="H584" s="18" t="s">
        <v>976</v>
      </c>
      <c r="I584" s="48">
        <v>100000</v>
      </c>
      <c r="J584" s="48"/>
      <c r="K584" s="48"/>
      <c r="L584" s="48"/>
      <c r="M584" s="48"/>
      <c r="N584" s="48">
        <v>100000</v>
      </c>
      <c r="O584" s="48"/>
      <c r="P584" s="48"/>
      <c r="Q584" s="48"/>
      <c r="R584" s="48"/>
      <c r="S584" s="48"/>
      <c r="T584" s="48"/>
      <c r="U584" s="48"/>
      <c r="V584" s="48"/>
      <c r="W584" s="48"/>
    </row>
    <row r="585" ht="32.9" customHeight="1" spans="1:23">
      <c r="A585" s="18" t="s">
        <v>617</v>
      </c>
      <c r="B585" s="152" t="s">
        <v>974</v>
      </c>
      <c r="C585" s="18" t="s">
        <v>973</v>
      </c>
      <c r="D585" s="18" t="s">
        <v>77</v>
      </c>
      <c r="E585" s="18" t="s">
        <v>117</v>
      </c>
      <c r="F585" s="18" t="s">
        <v>977</v>
      </c>
      <c r="G585" s="18" t="s">
        <v>281</v>
      </c>
      <c r="H585" s="18" t="s">
        <v>282</v>
      </c>
      <c r="I585" s="48">
        <v>1020000</v>
      </c>
      <c r="J585" s="48"/>
      <c r="K585" s="48"/>
      <c r="L585" s="48"/>
      <c r="M585" s="48"/>
      <c r="N585" s="48">
        <v>1020000</v>
      </c>
      <c r="O585" s="48"/>
      <c r="P585" s="48"/>
      <c r="Q585" s="48"/>
      <c r="R585" s="48"/>
      <c r="S585" s="48"/>
      <c r="T585" s="48"/>
      <c r="U585" s="48"/>
      <c r="V585" s="48"/>
      <c r="W585" s="48"/>
    </row>
    <row r="586" ht="32.9" customHeight="1" spans="1:23">
      <c r="A586" s="18"/>
      <c r="B586" s="18"/>
      <c r="C586" s="18" t="s">
        <v>978</v>
      </c>
      <c r="D586" s="18"/>
      <c r="E586" s="18"/>
      <c r="F586" s="18"/>
      <c r="G586" s="18"/>
      <c r="H586" s="18"/>
      <c r="I586" s="48">
        <v>7000000</v>
      </c>
      <c r="J586" s="48"/>
      <c r="K586" s="48"/>
      <c r="L586" s="48"/>
      <c r="M586" s="48"/>
      <c r="N586" s="48">
        <v>7000000</v>
      </c>
      <c r="O586" s="48"/>
      <c r="P586" s="48"/>
      <c r="Q586" s="48"/>
      <c r="R586" s="48"/>
      <c r="S586" s="48"/>
      <c r="T586" s="48"/>
      <c r="U586" s="48"/>
      <c r="V586" s="48"/>
      <c r="W586" s="48"/>
    </row>
    <row r="587" ht="32.9" customHeight="1" spans="1:23">
      <c r="A587" s="18" t="s">
        <v>617</v>
      </c>
      <c r="B587" s="152" t="s">
        <v>979</v>
      </c>
      <c r="C587" s="18" t="s">
        <v>978</v>
      </c>
      <c r="D587" s="18" t="s">
        <v>77</v>
      </c>
      <c r="E587" s="18" t="s">
        <v>116</v>
      </c>
      <c r="F587" s="18" t="s">
        <v>391</v>
      </c>
      <c r="G587" s="18" t="s">
        <v>291</v>
      </c>
      <c r="H587" s="18" t="s">
        <v>292</v>
      </c>
      <c r="I587" s="48">
        <v>2000000</v>
      </c>
      <c r="J587" s="48"/>
      <c r="K587" s="48"/>
      <c r="L587" s="48"/>
      <c r="M587" s="48"/>
      <c r="N587" s="48">
        <v>2000000</v>
      </c>
      <c r="O587" s="48"/>
      <c r="P587" s="48"/>
      <c r="Q587" s="48"/>
      <c r="R587" s="48"/>
      <c r="S587" s="48"/>
      <c r="T587" s="48"/>
      <c r="U587" s="48"/>
      <c r="V587" s="48"/>
      <c r="W587" s="48"/>
    </row>
    <row r="588" ht="32.9" customHeight="1" spans="1:23">
      <c r="A588" s="18" t="s">
        <v>617</v>
      </c>
      <c r="B588" s="152" t="s">
        <v>979</v>
      </c>
      <c r="C588" s="18" t="s">
        <v>978</v>
      </c>
      <c r="D588" s="18" t="s">
        <v>77</v>
      </c>
      <c r="E588" s="18" t="s">
        <v>116</v>
      </c>
      <c r="F588" s="18" t="s">
        <v>391</v>
      </c>
      <c r="G588" s="18" t="s">
        <v>960</v>
      </c>
      <c r="H588" s="18" t="s">
        <v>961</v>
      </c>
      <c r="I588" s="48">
        <v>5000000</v>
      </c>
      <c r="J588" s="48"/>
      <c r="K588" s="48"/>
      <c r="L588" s="48"/>
      <c r="M588" s="48"/>
      <c r="N588" s="48">
        <v>5000000</v>
      </c>
      <c r="O588" s="48"/>
      <c r="P588" s="48"/>
      <c r="Q588" s="48"/>
      <c r="R588" s="48"/>
      <c r="S588" s="48"/>
      <c r="T588" s="48"/>
      <c r="U588" s="48"/>
      <c r="V588" s="48"/>
      <c r="W588" s="48"/>
    </row>
    <row r="589" ht="32.9" customHeight="1" spans="1:23">
      <c r="A589" s="18"/>
      <c r="B589" s="18"/>
      <c r="C589" s="18" t="s">
        <v>980</v>
      </c>
      <c r="D589" s="18"/>
      <c r="E589" s="18"/>
      <c r="F589" s="18"/>
      <c r="G589" s="18"/>
      <c r="H589" s="18"/>
      <c r="I589" s="48">
        <v>5000000</v>
      </c>
      <c r="J589" s="48"/>
      <c r="K589" s="48"/>
      <c r="L589" s="48"/>
      <c r="M589" s="48"/>
      <c r="N589" s="48"/>
      <c r="O589" s="48"/>
      <c r="P589" s="48"/>
      <c r="Q589" s="48"/>
      <c r="R589" s="48">
        <v>5000000</v>
      </c>
      <c r="S589" s="48"/>
      <c r="T589" s="48"/>
      <c r="U589" s="48"/>
      <c r="V589" s="48"/>
      <c r="W589" s="48">
        <v>5000000</v>
      </c>
    </row>
    <row r="590" ht="32.9" customHeight="1" spans="1:23">
      <c r="A590" s="18" t="s">
        <v>617</v>
      </c>
      <c r="B590" s="152" t="s">
        <v>981</v>
      </c>
      <c r="C590" s="18" t="s">
        <v>980</v>
      </c>
      <c r="D590" s="18" t="s">
        <v>77</v>
      </c>
      <c r="E590" s="18" t="s">
        <v>116</v>
      </c>
      <c r="F590" s="18" t="s">
        <v>391</v>
      </c>
      <c r="G590" s="18" t="s">
        <v>744</v>
      </c>
      <c r="H590" s="18" t="s">
        <v>745</v>
      </c>
      <c r="I590" s="48">
        <v>5000000</v>
      </c>
      <c r="J590" s="48"/>
      <c r="K590" s="48"/>
      <c r="L590" s="48"/>
      <c r="M590" s="48"/>
      <c r="N590" s="48"/>
      <c r="O590" s="48"/>
      <c r="P590" s="48"/>
      <c r="Q590" s="48"/>
      <c r="R590" s="48">
        <v>5000000</v>
      </c>
      <c r="S590" s="48"/>
      <c r="T590" s="48"/>
      <c r="U590" s="48"/>
      <c r="V590" s="48"/>
      <c r="W590" s="48">
        <v>5000000</v>
      </c>
    </row>
    <row r="591" ht="32.9" customHeight="1" spans="1:23">
      <c r="A591" s="18"/>
      <c r="B591" s="18"/>
      <c r="C591" s="18" t="s">
        <v>982</v>
      </c>
      <c r="D591" s="18"/>
      <c r="E591" s="18"/>
      <c r="F591" s="18"/>
      <c r="G591" s="18"/>
      <c r="H591" s="18"/>
      <c r="I591" s="48">
        <v>10000</v>
      </c>
      <c r="J591" s="48"/>
      <c r="K591" s="48"/>
      <c r="L591" s="48"/>
      <c r="M591" s="48"/>
      <c r="N591" s="48"/>
      <c r="O591" s="48"/>
      <c r="P591" s="48"/>
      <c r="Q591" s="48"/>
      <c r="R591" s="48">
        <v>10000</v>
      </c>
      <c r="S591" s="48"/>
      <c r="T591" s="48"/>
      <c r="U591" s="48"/>
      <c r="V591" s="48"/>
      <c r="W591" s="48">
        <v>10000</v>
      </c>
    </row>
    <row r="592" ht="32.9" customHeight="1" spans="1:23">
      <c r="A592" s="18" t="s">
        <v>617</v>
      </c>
      <c r="B592" s="152" t="s">
        <v>983</v>
      </c>
      <c r="C592" s="18" t="s">
        <v>982</v>
      </c>
      <c r="D592" s="18" t="s">
        <v>77</v>
      </c>
      <c r="E592" s="18" t="s">
        <v>116</v>
      </c>
      <c r="F592" s="18" t="s">
        <v>391</v>
      </c>
      <c r="G592" s="18" t="s">
        <v>273</v>
      </c>
      <c r="H592" s="18" t="s">
        <v>274</v>
      </c>
      <c r="I592" s="48">
        <v>10000</v>
      </c>
      <c r="J592" s="48"/>
      <c r="K592" s="48"/>
      <c r="L592" s="48"/>
      <c r="M592" s="48"/>
      <c r="N592" s="48"/>
      <c r="O592" s="48"/>
      <c r="P592" s="48"/>
      <c r="Q592" s="48"/>
      <c r="R592" s="48">
        <v>10000</v>
      </c>
      <c r="S592" s="48"/>
      <c r="T592" s="48"/>
      <c r="U592" s="48"/>
      <c r="V592" s="48"/>
      <c r="W592" s="48">
        <v>10000</v>
      </c>
    </row>
    <row r="593" ht="32.9" customHeight="1" spans="1:23">
      <c r="A593" s="18"/>
      <c r="B593" s="18"/>
      <c r="C593" s="18" t="s">
        <v>919</v>
      </c>
      <c r="D593" s="18"/>
      <c r="E593" s="18"/>
      <c r="F593" s="18"/>
      <c r="G593" s="18"/>
      <c r="H593" s="18"/>
      <c r="I593" s="48">
        <v>3120000</v>
      </c>
      <c r="J593" s="48">
        <v>3120000</v>
      </c>
      <c r="K593" s="48">
        <v>3120000</v>
      </c>
      <c r="L593" s="48"/>
      <c r="M593" s="48"/>
      <c r="N593" s="48"/>
      <c r="O593" s="48"/>
      <c r="P593" s="48"/>
      <c r="Q593" s="48"/>
      <c r="R593" s="48"/>
      <c r="S593" s="48"/>
      <c r="T593" s="48"/>
      <c r="U593" s="48"/>
      <c r="V593" s="48"/>
      <c r="W593" s="48"/>
    </row>
    <row r="594" ht="32.9" customHeight="1" spans="1:23">
      <c r="A594" s="18" t="s">
        <v>617</v>
      </c>
      <c r="B594" s="152" t="s">
        <v>984</v>
      </c>
      <c r="C594" s="18" t="s">
        <v>919</v>
      </c>
      <c r="D594" s="18" t="s">
        <v>77</v>
      </c>
      <c r="E594" s="18" t="s">
        <v>116</v>
      </c>
      <c r="F594" s="18" t="s">
        <v>391</v>
      </c>
      <c r="G594" s="18" t="s">
        <v>878</v>
      </c>
      <c r="H594" s="18" t="s">
        <v>879</v>
      </c>
      <c r="I594" s="48">
        <v>3120000</v>
      </c>
      <c r="J594" s="48">
        <v>3120000</v>
      </c>
      <c r="K594" s="48">
        <v>3120000</v>
      </c>
      <c r="L594" s="48"/>
      <c r="M594" s="48"/>
      <c r="N594" s="48"/>
      <c r="O594" s="48"/>
      <c r="P594" s="48"/>
      <c r="Q594" s="48"/>
      <c r="R594" s="48"/>
      <c r="S594" s="48"/>
      <c r="T594" s="48"/>
      <c r="U594" s="48"/>
      <c r="V594" s="48"/>
      <c r="W594" s="48"/>
    </row>
    <row r="595" ht="32.9" customHeight="1" spans="1:23">
      <c r="A595" s="18"/>
      <c r="B595" s="18"/>
      <c r="C595" s="18" t="s">
        <v>921</v>
      </c>
      <c r="D595" s="18"/>
      <c r="E595" s="18"/>
      <c r="F595" s="18"/>
      <c r="G595" s="18"/>
      <c r="H595" s="18"/>
      <c r="I595" s="48">
        <v>9000</v>
      </c>
      <c r="J595" s="48">
        <v>9000</v>
      </c>
      <c r="K595" s="48">
        <v>9000</v>
      </c>
      <c r="L595" s="48"/>
      <c r="M595" s="48"/>
      <c r="N595" s="48"/>
      <c r="O595" s="48"/>
      <c r="P595" s="48"/>
      <c r="Q595" s="48"/>
      <c r="R595" s="48"/>
      <c r="S595" s="48"/>
      <c r="T595" s="48"/>
      <c r="U595" s="48"/>
      <c r="V595" s="48"/>
      <c r="W595" s="48"/>
    </row>
    <row r="596" ht="32.9" customHeight="1" spans="1:23">
      <c r="A596" s="18" t="s">
        <v>617</v>
      </c>
      <c r="B596" s="152" t="s">
        <v>985</v>
      </c>
      <c r="C596" s="18" t="s">
        <v>921</v>
      </c>
      <c r="D596" s="18" t="s">
        <v>77</v>
      </c>
      <c r="E596" s="18" t="s">
        <v>116</v>
      </c>
      <c r="F596" s="18" t="s">
        <v>391</v>
      </c>
      <c r="G596" s="18" t="s">
        <v>732</v>
      </c>
      <c r="H596" s="18" t="s">
        <v>733</v>
      </c>
      <c r="I596" s="48">
        <v>9000</v>
      </c>
      <c r="J596" s="48">
        <v>9000</v>
      </c>
      <c r="K596" s="48">
        <v>9000</v>
      </c>
      <c r="L596" s="48"/>
      <c r="M596" s="48"/>
      <c r="N596" s="48"/>
      <c r="O596" s="48"/>
      <c r="P596" s="48"/>
      <c r="Q596" s="48"/>
      <c r="R596" s="48"/>
      <c r="S596" s="48"/>
      <c r="T596" s="48"/>
      <c r="U596" s="48"/>
      <c r="V596" s="48"/>
      <c r="W596" s="48"/>
    </row>
    <row r="597" ht="32.9" customHeight="1" spans="1:23">
      <c r="A597" s="18"/>
      <c r="B597" s="18"/>
      <c r="C597" s="18" t="s">
        <v>921</v>
      </c>
      <c r="D597" s="18"/>
      <c r="E597" s="18"/>
      <c r="F597" s="18"/>
      <c r="G597" s="18"/>
      <c r="H597" s="18"/>
      <c r="I597" s="48">
        <v>16100</v>
      </c>
      <c r="J597" s="48">
        <v>11250</v>
      </c>
      <c r="K597" s="48">
        <v>11250</v>
      </c>
      <c r="L597" s="48"/>
      <c r="M597" s="48"/>
      <c r="N597" s="48">
        <v>4850</v>
      </c>
      <c r="O597" s="48"/>
      <c r="P597" s="48"/>
      <c r="Q597" s="48"/>
      <c r="R597" s="48"/>
      <c r="S597" s="48"/>
      <c r="T597" s="48"/>
      <c r="U597" s="48"/>
      <c r="V597" s="48"/>
      <c r="W597" s="48"/>
    </row>
    <row r="598" ht="32.9" customHeight="1" spans="1:23">
      <c r="A598" s="18" t="s">
        <v>542</v>
      </c>
      <c r="B598" s="152" t="s">
        <v>986</v>
      </c>
      <c r="C598" s="18" t="s">
        <v>921</v>
      </c>
      <c r="D598" s="18" t="s">
        <v>79</v>
      </c>
      <c r="E598" s="18" t="s">
        <v>116</v>
      </c>
      <c r="F598" s="18" t="s">
        <v>391</v>
      </c>
      <c r="G598" s="18" t="s">
        <v>732</v>
      </c>
      <c r="H598" s="18" t="s">
        <v>733</v>
      </c>
      <c r="I598" s="48">
        <v>16100</v>
      </c>
      <c r="J598" s="48">
        <v>11250</v>
      </c>
      <c r="K598" s="48">
        <v>11250</v>
      </c>
      <c r="L598" s="48"/>
      <c r="M598" s="48"/>
      <c r="N598" s="48">
        <v>4850</v>
      </c>
      <c r="O598" s="48"/>
      <c r="P598" s="48"/>
      <c r="Q598" s="48"/>
      <c r="R598" s="48"/>
      <c r="S598" s="48"/>
      <c r="T598" s="48"/>
      <c r="U598" s="48"/>
      <c r="V598" s="48"/>
      <c r="W598" s="48"/>
    </row>
    <row r="599" ht="32.9" customHeight="1" spans="1:23">
      <c r="A599" s="18"/>
      <c r="B599" s="18"/>
      <c r="C599" s="18" t="s">
        <v>987</v>
      </c>
      <c r="D599" s="18"/>
      <c r="E599" s="18"/>
      <c r="F599" s="18"/>
      <c r="G599" s="18"/>
      <c r="H599" s="18"/>
      <c r="I599" s="48">
        <v>7920</v>
      </c>
      <c r="J599" s="48">
        <v>7920</v>
      </c>
      <c r="K599" s="48">
        <v>7920</v>
      </c>
      <c r="L599" s="48"/>
      <c r="M599" s="48"/>
      <c r="N599" s="48"/>
      <c r="O599" s="48"/>
      <c r="P599" s="48"/>
      <c r="Q599" s="48"/>
      <c r="R599" s="48"/>
      <c r="S599" s="48"/>
      <c r="T599" s="48"/>
      <c r="U599" s="48"/>
      <c r="V599" s="48"/>
      <c r="W599" s="48"/>
    </row>
    <row r="600" ht="32.9" customHeight="1" spans="1:23">
      <c r="A600" s="18" t="s">
        <v>542</v>
      </c>
      <c r="B600" s="152" t="s">
        <v>988</v>
      </c>
      <c r="C600" s="18" t="s">
        <v>987</v>
      </c>
      <c r="D600" s="18" t="s">
        <v>79</v>
      </c>
      <c r="E600" s="18" t="s">
        <v>116</v>
      </c>
      <c r="F600" s="18" t="s">
        <v>391</v>
      </c>
      <c r="G600" s="18" t="s">
        <v>732</v>
      </c>
      <c r="H600" s="18" t="s">
        <v>733</v>
      </c>
      <c r="I600" s="48">
        <v>7920</v>
      </c>
      <c r="J600" s="48">
        <v>7920</v>
      </c>
      <c r="K600" s="48">
        <v>7920</v>
      </c>
      <c r="L600" s="48"/>
      <c r="M600" s="48"/>
      <c r="N600" s="48"/>
      <c r="O600" s="48"/>
      <c r="P600" s="48"/>
      <c r="Q600" s="48"/>
      <c r="R600" s="48"/>
      <c r="S600" s="48"/>
      <c r="T600" s="48"/>
      <c r="U600" s="48"/>
      <c r="V600" s="48"/>
      <c r="W600" s="48"/>
    </row>
    <row r="601" ht="32.9" customHeight="1" spans="1:23">
      <c r="A601" s="18"/>
      <c r="B601" s="18"/>
      <c r="C601" s="18" t="s">
        <v>989</v>
      </c>
      <c r="D601" s="18"/>
      <c r="E601" s="18"/>
      <c r="F601" s="18"/>
      <c r="G601" s="18"/>
      <c r="H601" s="18"/>
      <c r="I601" s="48">
        <v>1169980</v>
      </c>
      <c r="J601" s="48">
        <v>107640</v>
      </c>
      <c r="K601" s="48">
        <v>107640</v>
      </c>
      <c r="L601" s="48"/>
      <c r="M601" s="48"/>
      <c r="N601" s="48">
        <v>1062340</v>
      </c>
      <c r="O601" s="48"/>
      <c r="P601" s="48"/>
      <c r="Q601" s="48"/>
      <c r="R601" s="48"/>
      <c r="S601" s="48"/>
      <c r="T601" s="48"/>
      <c r="U601" s="48"/>
      <c r="V601" s="48"/>
      <c r="W601" s="48"/>
    </row>
    <row r="602" ht="32.9" customHeight="1" spans="1:23">
      <c r="A602" s="18" t="s">
        <v>542</v>
      </c>
      <c r="B602" s="152" t="s">
        <v>990</v>
      </c>
      <c r="C602" s="18" t="s">
        <v>989</v>
      </c>
      <c r="D602" s="18" t="s">
        <v>79</v>
      </c>
      <c r="E602" s="18" t="s">
        <v>116</v>
      </c>
      <c r="F602" s="18" t="s">
        <v>391</v>
      </c>
      <c r="G602" s="18" t="s">
        <v>732</v>
      </c>
      <c r="H602" s="18" t="s">
        <v>733</v>
      </c>
      <c r="I602" s="48">
        <v>1169980</v>
      </c>
      <c r="J602" s="48">
        <v>107640</v>
      </c>
      <c r="K602" s="48">
        <v>107640</v>
      </c>
      <c r="L602" s="48"/>
      <c r="M602" s="48"/>
      <c r="N602" s="48">
        <v>1062340</v>
      </c>
      <c r="O602" s="48"/>
      <c r="P602" s="48"/>
      <c r="Q602" s="48"/>
      <c r="R602" s="48"/>
      <c r="S602" s="48"/>
      <c r="T602" s="48"/>
      <c r="U602" s="48"/>
      <c r="V602" s="48"/>
      <c r="W602" s="48"/>
    </row>
    <row r="603" ht="32.9" customHeight="1" spans="1:23">
      <c r="A603" s="18"/>
      <c r="B603" s="18"/>
      <c r="C603" s="18" t="s">
        <v>991</v>
      </c>
      <c r="D603" s="18"/>
      <c r="E603" s="18"/>
      <c r="F603" s="18"/>
      <c r="G603" s="18"/>
      <c r="H603" s="18"/>
      <c r="I603" s="48">
        <v>1765560</v>
      </c>
      <c r="J603" s="48"/>
      <c r="K603" s="48"/>
      <c r="L603" s="48"/>
      <c r="M603" s="48"/>
      <c r="N603" s="48"/>
      <c r="O603" s="48"/>
      <c r="P603" s="48"/>
      <c r="Q603" s="48">
        <v>1765560</v>
      </c>
      <c r="R603" s="48"/>
      <c r="S603" s="48"/>
      <c r="T603" s="48"/>
      <c r="U603" s="48"/>
      <c r="V603" s="48"/>
      <c r="W603" s="48"/>
    </row>
    <row r="604" ht="32.9" customHeight="1" spans="1:23">
      <c r="A604" s="18" t="s">
        <v>617</v>
      </c>
      <c r="B604" s="152" t="s">
        <v>992</v>
      </c>
      <c r="C604" s="18" t="s">
        <v>991</v>
      </c>
      <c r="D604" s="18" t="s">
        <v>79</v>
      </c>
      <c r="E604" s="18" t="s">
        <v>116</v>
      </c>
      <c r="F604" s="18" t="s">
        <v>391</v>
      </c>
      <c r="G604" s="18" t="s">
        <v>313</v>
      </c>
      <c r="H604" s="18" t="s">
        <v>312</v>
      </c>
      <c r="I604" s="48">
        <v>984715</v>
      </c>
      <c r="J604" s="48"/>
      <c r="K604" s="48"/>
      <c r="L604" s="48"/>
      <c r="M604" s="48"/>
      <c r="N604" s="48"/>
      <c r="O604" s="48"/>
      <c r="P604" s="48"/>
      <c r="Q604" s="48">
        <v>984715</v>
      </c>
      <c r="R604" s="48"/>
      <c r="S604" s="48"/>
      <c r="T604" s="48"/>
      <c r="U604" s="48"/>
      <c r="V604" s="48"/>
      <c r="W604" s="48"/>
    </row>
    <row r="605" ht="32.9" customHeight="1" spans="1:23">
      <c r="A605" s="18" t="s">
        <v>617</v>
      </c>
      <c r="B605" s="152" t="s">
        <v>992</v>
      </c>
      <c r="C605" s="18" t="s">
        <v>991</v>
      </c>
      <c r="D605" s="18" t="s">
        <v>79</v>
      </c>
      <c r="E605" s="18" t="s">
        <v>116</v>
      </c>
      <c r="F605" s="18" t="s">
        <v>391</v>
      </c>
      <c r="G605" s="18" t="s">
        <v>277</v>
      </c>
      <c r="H605" s="18" t="s">
        <v>278</v>
      </c>
      <c r="I605" s="48">
        <v>711145</v>
      </c>
      <c r="J605" s="48"/>
      <c r="K605" s="48"/>
      <c r="L605" s="48"/>
      <c r="M605" s="48"/>
      <c r="N605" s="48"/>
      <c r="O605" s="48"/>
      <c r="P605" s="48"/>
      <c r="Q605" s="48">
        <v>711145</v>
      </c>
      <c r="R605" s="48"/>
      <c r="S605" s="48"/>
      <c r="T605" s="48"/>
      <c r="U605" s="48"/>
      <c r="V605" s="48"/>
      <c r="W605" s="48"/>
    </row>
    <row r="606" ht="32.9" customHeight="1" spans="1:23">
      <c r="A606" s="18" t="s">
        <v>617</v>
      </c>
      <c r="B606" s="152" t="s">
        <v>992</v>
      </c>
      <c r="C606" s="18" t="s">
        <v>991</v>
      </c>
      <c r="D606" s="18" t="s">
        <v>79</v>
      </c>
      <c r="E606" s="18" t="s">
        <v>116</v>
      </c>
      <c r="F606" s="18" t="s">
        <v>391</v>
      </c>
      <c r="G606" s="18" t="s">
        <v>732</v>
      </c>
      <c r="H606" s="18" t="s">
        <v>733</v>
      </c>
      <c r="I606" s="48">
        <v>25000</v>
      </c>
      <c r="J606" s="48"/>
      <c r="K606" s="48"/>
      <c r="L606" s="48"/>
      <c r="M606" s="48"/>
      <c r="N606" s="48"/>
      <c r="O606" s="48"/>
      <c r="P606" s="48"/>
      <c r="Q606" s="48">
        <v>25000</v>
      </c>
      <c r="R606" s="48"/>
      <c r="S606" s="48"/>
      <c r="T606" s="48"/>
      <c r="U606" s="48"/>
      <c r="V606" s="48"/>
      <c r="W606" s="48"/>
    </row>
    <row r="607" ht="32.9" customHeight="1" spans="1:23">
      <c r="A607" s="18" t="s">
        <v>617</v>
      </c>
      <c r="B607" s="152" t="s">
        <v>992</v>
      </c>
      <c r="C607" s="18" t="s">
        <v>991</v>
      </c>
      <c r="D607" s="18" t="s">
        <v>79</v>
      </c>
      <c r="E607" s="18" t="s">
        <v>116</v>
      </c>
      <c r="F607" s="18" t="s">
        <v>391</v>
      </c>
      <c r="G607" s="18" t="s">
        <v>291</v>
      </c>
      <c r="H607" s="18" t="s">
        <v>292</v>
      </c>
      <c r="I607" s="48">
        <v>44700</v>
      </c>
      <c r="J607" s="48"/>
      <c r="K607" s="48"/>
      <c r="L607" s="48"/>
      <c r="M607" s="48"/>
      <c r="N607" s="48"/>
      <c r="O607" s="48"/>
      <c r="P607" s="48"/>
      <c r="Q607" s="48">
        <v>44700</v>
      </c>
      <c r="R607" s="48"/>
      <c r="S607" s="48"/>
      <c r="T607" s="48"/>
      <c r="U607" s="48"/>
      <c r="V607" s="48"/>
      <c r="W607" s="48"/>
    </row>
    <row r="608" ht="32.9" customHeight="1" spans="1:23">
      <c r="A608" s="18"/>
      <c r="B608" s="18"/>
      <c r="C608" s="18" t="s">
        <v>993</v>
      </c>
      <c r="D608" s="18"/>
      <c r="E608" s="18"/>
      <c r="F608" s="18"/>
      <c r="G608" s="18"/>
      <c r="H608" s="18"/>
      <c r="I608" s="48">
        <v>150000</v>
      </c>
      <c r="J608" s="48"/>
      <c r="K608" s="48"/>
      <c r="L608" s="48"/>
      <c r="M608" s="48"/>
      <c r="N608" s="48">
        <v>150000</v>
      </c>
      <c r="O608" s="48"/>
      <c r="P608" s="48"/>
      <c r="Q608" s="48"/>
      <c r="R608" s="48"/>
      <c r="S608" s="48"/>
      <c r="T608" s="48"/>
      <c r="U608" s="48"/>
      <c r="V608" s="48"/>
      <c r="W608" s="48"/>
    </row>
    <row r="609" ht="32.9" customHeight="1" spans="1:23">
      <c r="A609" s="18" t="s">
        <v>617</v>
      </c>
      <c r="B609" s="152" t="s">
        <v>994</v>
      </c>
      <c r="C609" s="18" t="s">
        <v>993</v>
      </c>
      <c r="D609" s="18" t="s">
        <v>79</v>
      </c>
      <c r="E609" s="18" t="s">
        <v>116</v>
      </c>
      <c r="F609" s="18" t="s">
        <v>391</v>
      </c>
      <c r="G609" s="18" t="s">
        <v>281</v>
      </c>
      <c r="H609" s="18" t="s">
        <v>282</v>
      </c>
      <c r="I609" s="48">
        <v>150000</v>
      </c>
      <c r="J609" s="48"/>
      <c r="K609" s="48"/>
      <c r="L609" s="48"/>
      <c r="M609" s="48"/>
      <c r="N609" s="48">
        <v>150000</v>
      </c>
      <c r="O609" s="48"/>
      <c r="P609" s="48"/>
      <c r="Q609" s="48"/>
      <c r="R609" s="48"/>
      <c r="S609" s="48"/>
      <c r="T609" s="48"/>
      <c r="U609" s="48"/>
      <c r="V609" s="48"/>
      <c r="W609" s="48"/>
    </row>
    <row r="610" ht="32.9" customHeight="1" spans="1:23">
      <c r="A610" s="18"/>
      <c r="B610" s="18"/>
      <c r="C610" s="18" t="s">
        <v>995</v>
      </c>
      <c r="D610" s="18"/>
      <c r="E610" s="18"/>
      <c r="F610" s="18"/>
      <c r="G610" s="18"/>
      <c r="H610" s="18"/>
      <c r="I610" s="48">
        <v>543840</v>
      </c>
      <c r="J610" s="48">
        <v>543840</v>
      </c>
      <c r="K610" s="48">
        <v>543840</v>
      </c>
      <c r="L610" s="48"/>
      <c r="M610" s="48"/>
      <c r="N610" s="48"/>
      <c r="O610" s="48"/>
      <c r="P610" s="48"/>
      <c r="Q610" s="48"/>
      <c r="R610" s="48"/>
      <c r="S610" s="48"/>
      <c r="T610" s="48"/>
      <c r="U610" s="48"/>
      <c r="V610" s="48"/>
      <c r="W610" s="48"/>
    </row>
    <row r="611" ht="32.9" customHeight="1" spans="1:23">
      <c r="A611" s="18" t="s">
        <v>539</v>
      </c>
      <c r="B611" s="152" t="s">
        <v>996</v>
      </c>
      <c r="C611" s="18" t="s">
        <v>995</v>
      </c>
      <c r="D611" s="18" t="s">
        <v>79</v>
      </c>
      <c r="E611" s="18" t="s">
        <v>116</v>
      </c>
      <c r="F611" s="18" t="s">
        <v>391</v>
      </c>
      <c r="G611" s="18" t="s">
        <v>277</v>
      </c>
      <c r="H611" s="18" t="s">
        <v>278</v>
      </c>
      <c r="I611" s="48">
        <v>543840</v>
      </c>
      <c r="J611" s="48">
        <v>543840</v>
      </c>
      <c r="K611" s="48">
        <v>543840</v>
      </c>
      <c r="L611" s="48"/>
      <c r="M611" s="48"/>
      <c r="N611" s="48"/>
      <c r="O611" s="48"/>
      <c r="P611" s="48"/>
      <c r="Q611" s="48"/>
      <c r="R611" s="48"/>
      <c r="S611" s="48"/>
      <c r="T611" s="48"/>
      <c r="U611" s="48"/>
      <c r="V611" s="48"/>
      <c r="W611" s="48"/>
    </row>
    <row r="612" ht="32.9" customHeight="1" spans="1:23">
      <c r="A612" s="18"/>
      <c r="B612" s="18"/>
      <c r="C612" s="18" t="s">
        <v>997</v>
      </c>
      <c r="D612" s="18"/>
      <c r="E612" s="18"/>
      <c r="F612" s="18"/>
      <c r="G612" s="18"/>
      <c r="H612" s="18"/>
      <c r="I612" s="48">
        <v>100000</v>
      </c>
      <c r="J612" s="48"/>
      <c r="K612" s="48"/>
      <c r="L612" s="48"/>
      <c r="M612" s="48"/>
      <c r="N612" s="48"/>
      <c r="O612" s="48"/>
      <c r="P612" s="48"/>
      <c r="Q612" s="48"/>
      <c r="R612" s="48">
        <v>100000</v>
      </c>
      <c r="S612" s="48"/>
      <c r="T612" s="48"/>
      <c r="U612" s="48"/>
      <c r="V612" s="48"/>
      <c r="W612" s="48">
        <v>100000</v>
      </c>
    </row>
    <row r="613" ht="32.9" customHeight="1" spans="1:23">
      <c r="A613" s="18" t="s">
        <v>539</v>
      </c>
      <c r="B613" s="152" t="s">
        <v>998</v>
      </c>
      <c r="C613" s="18" t="s">
        <v>997</v>
      </c>
      <c r="D613" s="18" t="s">
        <v>79</v>
      </c>
      <c r="E613" s="18" t="s">
        <v>116</v>
      </c>
      <c r="F613" s="18" t="s">
        <v>391</v>
      </c>
      <c r="G613" s="18" t="s">
        <v>732</v>
      </c>
      <c r="H613" s="18" t="s">
        <v>733</v>
      </c>
      <c r="I613" s="48">
        <v>100000</v>
      </c>
      <c r="J613" s="48"/>
      <c r="K613" s="48"/>
      <c r="L613" s="48"/>
      <c r="M613" s="48"/>
      <c r="N613" s="48"/>
      <c r="O613" s="48"/>
      <c r="P613" s="48"/>
      <c r="Q613" s="48"/>
      <c r="R613" s="48">
        <v>100000</v>
      </c>
      <c r="S613" s="48"/>
      <c r="T613" s="48"/>
      <c r="U613" s="48"/>
      <c r="V613" s="48"/>
      <c r="W613" s="48">
        <v>100000</v>
      </c>
    </row>
    <row r="614" ht="32.9" customHeight="1" spans="1:23">
      <c r="A614" s="18"/>
      <c r="B614" s="18"/>
      <c r="C614" s="18" t="s">
        <v>999</v>
      </c>
      <c r="D614" s="18"/>
      <c r="E614" s="18"/>
      <c r="F614" s="18"/>
      <c r="G614" s="18"/>
      <c r="H614" s="18"/>
      <c r="I614" s="48">
        <v>3467100</v>
      </c>
      <c r="J614" s="48">
        <v>3467100</v>
      </c>
      <c r="K614" s="48">
        <v>3467100</v>
      </c>
      <c r="L614" s="48"/>
      <c r="M614" s="48"/>
      <c r="N614" s="48"/>
      <c r="O614" s="48"/>
      <c r="P614" s="48"/>
      <c r="Q614" s="48"/>
      <c r="R614" s="48"/>
      <c r="S614" s="48"/>
      <c r="T614" s="48"/>
      <c r="U614" s="48"/>
      <c r="V614" s="48"/>
      <c r="W614" s="48"/>
    </row>
    <row r="615" ht="32.9" customHeight="1" spans="1:23">
      <c r="A615" s="18" t="s">
        <v>542</v>
      </c>
      <c r="B615" s="152" t="s">
        <v>1000</v>
      </c>
      <c r="C615" s="18" t="s">
        <v>999</v>
      </c>
      <c r="D615" s="18" t="s">
        <v>79</v>
      </c>
      <c r="E615" s="18" t="s">
        <v>116</v>
      </c>
      <c r="F615" s="18" t="s">
        <v>391</v>
      </c>
      <c r="G615" s="18" t="s">
        <v>273</v>
      </c>
      <c r="H615" s="18" t="s">
        <v>274</v>
      </c>
      <c r="I615" s="48">
        <v>526800</v>
      </c>
      <c r="J615" s="48">
        <v>526800</v>
      </c>
      <c r="K615" s="48">
        <v>526800</v>
      </c>
      <c r="L615" s="48"/>
      <c r="M615" s="48"/>
      <c r="N615" s="48"/>
      <c r="O615" s="48"/>
      <c r="P615" s="48"/>
      <c r="Q615" s="48"/>
      <c r="R615" s="48"/>
      <c r="S615" s="48"/>
      <c r="T615" s="48"/>
      <c r="U615" s="48"/>
      <c r="V615" s="48"/>
      <c r="W615" s="48"/>
    </row>
    <row r="616" ht="32.9" customHeight="1" spans="1:23">
      <c r="A616" s="18" t="s">
        <v>542</v>
      </c>
      <c r="B616" s="152" t="s">
        <v>1000</v>
      </c>
      <c r="C616" s="18" t="s">
        <v>999</v>
      </c>
      <c r="D616" s="18" t="s">
        <v>79</v>
      </c>
      <c r="E616" s="18" t="s">
        <v>116</v>
      </c>
      <c r="F616" s="18" t="s">
        <v>391</v>
      </c>
      <c r="G616" s="18" t="s">
        <v>324</v>
      </c>
      <c r="H616" s="18" t="s">
        <v>325</v>
      </c>
      <c r="I616" s="48">
        <v>42000</v>
      </c>
      <c r="J616" s="48">
        <v>42000</v>
      </c>
      <c r="K616" s="48">
        <v>42000</v>
      </c>
      <c r="L616" s="48"/>
      <c r="M616" s="48"/>
      <c r="N616" s="48"/>
      <c r="O616" s="48"/>
      <c r="P616" s="48"/>
      <c r="Q616" s="48"/>
      <c r="R616" s="48"/>
      <c r="S616" s="48"/>
      <c r="T616" s="48"/>
      <c r="U616" s="48"/>
      <c r="V616" s="48"/>
      <c r="W616" s="48"/>
    </row>
    <row r="617" ht="32.9" customHeight="1" spans="1:23">
      <c r="A617" s="18" t="s">
        <v>542</v>
      </c>
      <c r="B617" s="152" t="s">
        <v>1000</v>
      </c>
      <c r="C617" s="18" t="s">
        <v>999</v>
      </c>
      <c r="D617" s="18" t="s">
        <v>79</v>
      </c>
      <c r="E617" s="18" t="s">
        <v>116</v>
      </c>
      <c r="F617" s="18" t="s">
        <v>391</v>
      </c>
      <c r="G617" s="18" t="s">
        <v>285</v>
      </c>
      <c r="H617" s="18" t="s">
        <v>286</v>
      </c>
      <c r="I617" s="48">
        <v>450000</v>
      </c>
      <c r="J617" s="48">
        <v>450000</v>
      </c>
      <c r="K617" s="48">
        <v>450000</v>
      </c>
      <c r="L617" s="48"/>
      <c r="M617" s="48"/>
      <c r="N617" s="48"/>
      <c r="O617" s="48"/>
      <c r="P617" s="48"/>
      <c r="Q617" s="48"/>
      <c r="R617" s="48"/>
      <c r="S617" s="48"/>
      <c r="T617" s="48"/>
      <c r="U617" s="48"/>
      <c r="V617" s="48"/>
      <c r="W617" s="48"/>
    </row>
    <row r="618" ht="32.9" customHeight="1" spans="1:23">
      <c r="A618" s="18" t="s">
        <v>542</v>
      </c>
      <c r="B618" s="152" t="s">
        <v>1000</v>
      </c>
      <c r="C618" s="18" t="s">
        <v>999</v>
      </c>
      <c r="D618" s="18" t="s">
        <v>79</v>
      </c>
      <c r="E618" s="18" t="s">
        <v>116</v>
      </c>
      <c r="F618" s="18" t="s">
        <v>391</v>
      </c>
      <c r="G618" s="18" t="s">
        <v>287</v>
      </c>
      <c r="H618" s="18" t="s">
        <v>288</v>
      </c>
      <c r="I618" s="48">
        <v>520000</v>
      </c>
      <c r="J618" s="48">
        <v>520000</v>
      </c>
      <c r="K618" s="48">
        <v>520000</v>
      </c>
      <c r="L618" s="48"/>
      <c r="M618" s="48"/>
      <c r="N618" s="48"/>
      <c r="O618" s="48"/>
      <c r="P618" s="48"/>
      <c r="Q618" s="48"/>
      <c r="R618" s="48"/>
      <c r="S618" s="48"/>
      <c r="T618" s="48"/>
      <c r="U618" s="48"/>
      <c r="V618" s="48"/>
      <c r="W618" s="48"/>
    </row>
    <row r="619" ht="32.9" customHeight="1" spans="1:23">
      <c r="A619" s="18" t="s">
        <v>542</v>
      </c>
      <c r="B619" s="152" t="s">
        <v>1000</v>
      </c>
      <c r="C619" s="18" t="s">
        <v>999</v>
      </c>
      <c r="D619" s="18" t="s">
        <v>79</v>
      </c>
      <c r="E619" s="18" t="s">
        <v>116</v>
      </c>
      <c r="F619" s="18" t="s">
        <v>391</v>
      </c>
      <c r="G619" s="18" t="s">
        <v>289</v>
      </c>
      <c r="H619" s="18" t="s">
        <v>290</v>
      </c>
      <c r="I619" s="48">
        <v>4000</v>
      </c>
      <c r="J619" s="48">
        <v>4000</v>
      </c>
      <c r="K619" s="48">
        <v>4000</v>
      </c>
      <c r="L619" s="48"/>
      <c r="M619" s="48"/>
      <c r="N619" s="48"/>
      <c r="O619" s="48"/>
      <c r="P619" s="48"/>
      <c r="Q619" s="48"/>
      <c r="R619" s="48"/>
      <c r="S619" s="48"/>
      <c r="T619" s="48"/>
      <c r="U619" s="48"/>
      <c r="V619" s="48"/>
      <c r="W619" s="48"/>
    </row>
    <row r="620" ht="32.9" customHeight="1" spans="1:23">
      <c r="A620" s="18" t="s">
        <v>542</v>
      </c>
      <c r="B620" s="152" t="s">
        <v>1000</v>
      </c>
      <c r="C620" s="18" t="s">
        <v>999</v>
      </c>
      <c r="D620" s="18" t="s">
        <v>79</v>
      </c>
      <c r="E620" s="18" t="s">
        <v>116</v>
      </c>
      <c r="F620" s="18" t="s">
        <v>391</v>
      </c>
      <c r="G620" s="18" t="s">
        <v>313</v>
      </c>
      <c r="H620" s="18" t="s">
        <v>312</v>
      </c>
      <c r="I620" s="48">
        <v>120000</v>
      </c>
      <c r="J620" s="48">
        <v>120000</v>
      </c>
      <c r="K620" s="48">
        <v>120000</v>
      </c>
      <c r="L620" s="48"/>
      <c r="M620" s="48"/>
      <c r="N620" s="48"/>
      <c r="O620" s="48"/>
      <c r="P620" s="48"/>
      <c r="Q620" s="48"/>
      <c r="R620" s="48"/>
      <c r="S620" s="48"/>
      <c r="T620" s="48"/>
      <c r="U620" s="48"/>
      <c r="V620" s="48"/>
      <c r="W620" s="48"/>
    </row>
    <row r="621" ht="32.9" customHeight="1" spans="1:23">
      <c r="A621" s="18" t="s">
        <v>542</v>
      </c>
      <c r="B621" s="152" t="s">
        <v>1000</v>
      </c>
      <c r="C621" s="18" t="s">
        <v>999</v>
      </c>
      <c r="D621" s="18" t="s">
        <v>79</v>
      </c>
      <c r="E621" s="18" t="s">
        <v>116</v>
      </c>
      <c r="F621" s="18" t="s">
        <v>391</v>
      </c>
      <c r="G621" s="18" t="s">
        <v>275</v>
      </c>
      <c r="H621" s="18" t="s">
        <v>276</v>
      </c>
      <c r="I621" s="48">
        <v>150000</v>
      </c>
      <c r="J621" s="48">
        <v>150000</v>
      </c>
      <c r="K621" s="48">
        <v>150000</v>
      </c>
      <c r="L621" s="48"/>
      <c r="M621" s="48"/>
      <c r="N621" s="48"/>
      <c r="O621" s="48"/>
      <c r="P621" s="48"/>
      <c r="Q621" s="48"/>
      <c r="R621" s="48"/>
      <c r="S621" s="48"/>
      <c r="T621" s="48"/>
      <c r="U621" s="48"/>
      <c r="V621" s="48"/>
      <c r="W621" s="48"/>
    </row>
    <row r="622" ht="32.9" customHeight="1" spans="1:23">
      <c r="A622" s="18" t="s">
        <v>542</v>
      </c>
      <c r="B622" s="152" t="s">
        <v>1000</v>
      </c>
      <c r="C622" s="18" t="s">
        <v>999</v>
      </c>
      <c r="D622" s="18" t="s">
        <v>79</v>
      </c>
      <c r="E622" s="18" t="s">
        <v>116</v>
      </c>
      <c r="F622" s="18" t="s">
        <v>391</v>
      </c>
      <c r="G622" s="18" t="s">
        <v>277</v>
      </c>
      <c r="H622" s="18" t="s">
        <v>278</v>
      </c>
      <c r="I622" s="48">
        <v>200000</v>
      </c>
      <c r="J622" s="48">
        <v>200000</v>
      </c>
      <c r="K622" s="48">
        <v>200000</v>
      </c>
      <c r="L622" s="48"/>
      <c r="M622" s="48"/>
      <c r="N622" s="48"/>
      <c r="O622" s="48"/>
      <c r="P622" s="48"/>
      <c r="Q622" s="48"/>
      <c r="R622" s="48"/>
      <c r="S622" s="48"/>
      <c r="T622" s="48"/>
      <c r="U622" s="48"/>
      <c r="V622" s="48"/>
      <c r="W622" s="48"/>
    </row>
    <row r="623" ht="32.9" customHeight="1" spans="1:23">
      <c r="A623" s="18" t="s">
        <v>542</v>
      </c>
      <c r="B623" s="152" t="s">
        <v>1000</v>
      </c>
      <c r="C623" s="18" t="s">
        <v>999</v>
      </c>
      <c r="D623" s="18" t="s">
        <v>79</v>
      </c>
      <c r="E623" s="18" t="s">
        <v>116</v>
      </c>
      <c r="F623" s="18" t="s">
        <v>391</v>
      </c>
      <c r="G623" s="18" t="s">
        <v>279</v>
      </c>
      <c r="H623" s="18" t="s">
        <v>280</v>
      </c>
      <c r="I623" s="48">
        <v>35000</v>
      </c>
      <c r="J623" s="48">
        <v>35000</v>
      </c>
      <c r="K623" s="48">
        <v>35000</v>
      </c>
      <c r="L623" s="48"/>
      <c r="M623" s="48"/>
      <c r="N623" s="48"/>
      <c r="O623" s="48"/>
      <c r="P623" s="48"/>
      <c r="Q623" s="48"/>
      <c r="R623" s="48"/>
      <c r="S623" s="48"/>
      <c r="T623" s="48"/>
      <c r="U623" s="48"/>
      <c r="V623" s="48"/>
      <c r="W623" s="48"/>
    </row>
    <row r="624" ht="32.9" customHeight="1" spans="1:23">
      <c r="A624" s="18" t="s">
        <v>542</v>
      </c>
      <c r="B624" s="152" t="s">
        <v>1000</v>
      </c>
      <c r="C624" s="18" t="s">
        <v>999</v>
      </c>
      <c r="D624" s="18" t="s">
        <v>79</v>
      </c>
      <c r="E624" s="18" t="s">
        <v>116</v>
      </c>
      <c r="F624" s="18" t="s">
        <v>391</v>
      </c>
      <c r="G624" s="18" t="s">
        <v>281</v>
      </c>
      <c r="H624" s="18" t="s">
        <v>282</v>
      </c>
      <c r="I624" s="48">
        <v>90000</v>
      </c>
      <c r="J624" s="48">
        <v>90000</v>
      </c>
      <c r="K624" s="48">
        <v>90000</v>
      </c>
      <c r="L624" s="48"/>
      <c r="M624" s="48"/>
      <c r="N624" s="48"/>
      <c r="O624" s="48"/>
      <c r="P624" s="48"/>
      <c r="Q624" s="48"/>
      <c r="R624" s="48"/>
      <c r="S624" s="48"/>
      <c r="T624" s="48"/>
      <c r="U624" s="48"/>
      <c r="V624" s="48"/>
      <c r="W624" s="48"/>
    </row>
    <row r="625" ht="32.9" customHeight="1" spans="1:23">
      <c r="A625" s="18" t="s">
        <v>542</v>
      </c>
      <c r="B625" s="152" t="s">
        <v>1000</v>
      </c>
      <c r="C625" s="18" t="s">
        <v>999</v>
      </c>
      <c r="D625" s="18" t="s">
        <v>79</v>
      </c>
      <c r="E625" s="18" t="s">
        <v>116</v>
      </c>
      <c r="F625" s="18" t="s">
        <v>391</v>
      </c>
      <c r="G625" s="18" t="s">
        <v>294</v>
      </c>
      <c r="H625" s="18" t="s">
        <v>192</v>
      </c>
      <c r="I625" s="48">
        <v>30000</v>
      </c>
      <c r="J625" s="48">
        <v>30000</v>
      </c>
      <c r="K625" s="48">
        <v>30000</v>
      </c>
      <c r="L625" s="48"/>
      <c r="M625" s="48"/>
      <c r="N625" s="48"/>
      <c r="O625" s="48"/>
      <c r="P625" s="48"/>
      <c r="Q625" s="48"/>
      <c r="R625" s="48"/>
      <c r="S625" s="48"/>
      <c r="T625" s="48"/>
      <c r="U625" s="48"/>
      <c r="V625" s="48"/>
      <c r="W625" s="48"/>
    </row>
    <row r="626" ht="32.9" customHeight="1" spans="1:23">
      <c r="A626" s="18" t="s">
        <v>542</v>
      </c>
      <c r="B626" s="152" t="s">
        <v>1000</v>
      </c>
      <c r="C626" s="18" t="s">
        <v>999</v>
      </c>
      <c r="D626" s="18" t="s">
        <v>79</v>
      </c>
      <c r="E626" s="18" t="s">
        <v>116</v>
      </c>
      <c r="F626" s="18" t="s">
        <v>391</v>
      </c>
      <c r="G626" s="18" t="s">
        <v>328</v>
      </c>
      <c r="H626" s="18" t="s">
        <v>329</v>
      </c>
      <c r="I626" s="48">
        <v>70000</v>
      </c>
      <c r="J626" s="48">
        <v>70000</v>
      </c>
      <c r="K626" s="48">
        <v>70000</v>
      </c>
      <c r="L626" s="48"/>
      <c r="M626" s="48"/>
      <c r="N626" s="48"/>
      <c r="O626" s="48"/>
      <c r="P626" s="48"/>
      <c r="Q626" s="48"/>
      <c r="R626" s="48"/>
      <c r="S626" s="48"/>
      <c r="T626" s="48"/>
      <c r="U626" s="48"/>
      <c r="V626" s="48"/>
      <c r="W626" s="48"/>
    </row>
    <row r="627" ht="32.9" customHeight="1" spans="1:23">
      <c r="A627" s="18" t="s">
        <v>542</v>
      </c>
      <c r="B627" s="152" t="s">
        <v>1000</v>
      </c>
      <c r="C627" s="18" t="s">
        <v>999</v>
      </c>
      <c r="D627" s="18" t="s">
        <v>79</v>
      </c>
      <c r="E627" s="18" t="s">
        <v>116</v>
      </c>
      <c r="F627" s="18" t="s">
        <v>391</v>
      </c>
      <c r="G627" s="18" t="s">
        <v>330</v>
      </c>
      <c r="H627" s="18" t="s">
        <v>331</v>
      </c>
      <c r="I627" s="48">
        <v>72000</v>
      </c>
      <c r="J627" s="48">
        <v>72000</v>
      </c>
      <c r="K627" s="48">
        <v>72000</v>
      </c>
      <c r="L627" s="48"/>
      <c r="M627" s="48"/>
      <c r="N627" s="48"/>
      <c r="O627" s="48"/>
      <c r="P627" s="48"/>
      <c r="Q627" s="48"/>
      <c r="R627" s="48"/>
      <c r="S627" s="48"/>
      <c r="T627" s="48"/>
      <c r="U627" s="48"/>
      <c r="V627" s="48"/>
      <c r="W627" s="48"/>
    </row>
    <row r="628" ht="32.9" customHeight="1" spans="1:23">
      <c r="A628" s="18" t="s">
        <v>542</v>
      </c>
      <c r="B628" s="152" t="s">
        <v>1000</v>
      </c>
      <c r="C628" s="18" t="s">
        <v>999</v>
      </c>
      <c r="D628" s="18" t="s">
        <v>79</v>
      </c>
      <c r="E628" s="18" t="s">
        <v>116</v>
      </c>
      <c r="F628" s="18" t="s">
        <v>391</v>
      </c>
      <c r="G628" s="18" t="s">
        <v>301</v>
      </c>
      <c r="H628" s="18" t="s">
        <v>302</v>
      </c>
      <c r="I628" s="48">
        <v>30000</v>
      </c>
      <c r="J628" s="48">
        <v>30000</v>
      </c>
      <c r="K628" s="48">
        <v>30000</v>
      </c>
      <c r="L628" s="48"/>
      <c r="M628" s="48"/>
      <c r="N628" s="48"/>
      <c r="O628" s="48"/>
      <c r="P628" s="48"/>
      <c r="Q628" s="48"/>
      <c r="R628" s="48"/>
      <c r="S628" s="48"/>
      <c r="T628" s="48"/>
      <c r="U628" s="48"/>
      <c r="V628" s="48"/>
      <c r="W628" s="48"/>
    </row>
    <row r="629" ht="32.9" customHeight="1" spans="1:23">
      <c r="A629" s="18" t="s">
        <v>542</v>
      </c>
      <c r="B629" s="152" t="s">
        <v>1000</v>
      </c>
      <c r="C629" s="18" t="s">
        <v>999</v>
      </c>
      <c r="D629" s="18" t="s">
        <v>79</v>
      </c>
      <c r="E629" s="18" t="s">
        <v>116</v>
      </c>
      <c r="F629" s="18" t="s">
        <v>391</v>
      </c>
      <c r="G629" s="18" t="s">
        <v>270</v>
      </c>
      <c r="H629" s="18" t="s">
        <v>269</v>
      </c>
      <c r="I629" s="48">
        <v>550000</v>
      </c>
      <c r="J629" s="48">
        <v>550000</v>
      </c>
      <c r="K629" s="48">
        <v>550000</v>
      </c>
      <c r="L629" s="48"/>
      <c r="M629" s="48"/>
      <c r="N629" s="48"/>
      <c r="O629" s="48"/>
      <c r="P629" s="48"/>
      <c r="Q629" s="48"/>
      <c r="R629" s="48"/>
      <c r="S629" s="48"/>
      <c r="T629" s="48"/>
      <c r="U629" s="48"/>
      <c r="V629" s="48"/>
      <c r="W629" s="48"/>
    </row>
    <row r="630" ht="32.9" customHeight="1" spans="1:23">
      <c r="A630" s="18" t="s">
        <v>542</v>
      </c>
      <c r="B630" s="152" t="s">
        <v>1000</v>
      </c>
      <c r="C630" s="18" t="s">
        <v>999</v>
      </c>
      <c r="D630" s="18" t="s">
        <v>79</v>
      </c>
      <c r="E630" s="18" t="s">
        <v>116</v>
      </c>
      <c r="F630" s="18" t="s">
        <v>391</v>
      </c>
      <c r="G630" s="18" t="s">
        <v>262</v>
      </c>
      <c r="H630" s="18" t="s">
        <v>263</v>
      </c>
      <c r="I630" s="48">
        <v>39300</v>
      </c>
      <c r="J630" s="48">
        <v>39300</v>
      </c>
      <c r="K630" s="48">
        <v>39300</v>
      </c>
      <c r="L630" s="48"/>
      <c r="M630" s="48"/>
      <c r="N630" s="48"/>
      <c r="O630" s="48"/>
      <c r="P630" s="48"/>
      <c r="Q630" s="48"/>
      <c r="R630" s="48"/>
      <c r="S630" s="48"/>
      <c r="T630" s="48"/>
      <c r="U630" s="48"/>
      <c r="V630" s="48"/>
      <c r="W630" s="48"/>
    </row>
    <row r="631" ht="32.9" customHeight="1" spans="1:23">
      <c r="A631" s="18" t="s">
        <v>542</v>
      </c>
      <c r="B631" s="152" t="s">
        <v>1000</v>
      </c>
      <c r="C631" s="18" t="s">
        <v>999</v>
      </c>
      <c r="D631" s="18" t="s">
        <v>79</v>
      </c>
      <c r="E631" s="18" t="s">
        <v>116</v>
      </c>
      <c r="F631" s="18" t="s">
        <v>391</v>
      </c>
      <c r="G631" s="18" t="s">
        <v>266</v>
      </c>
      <c r="H631" s="18" t="s">
        <v>267</v>
      </c>
      <c r="I631" s="48">
        <v>10000</v>
      </c>
      <c r="J631" s="48">
        <v>10000</v>
      </c>
      <c r="K631" s="48">
        <v>10000</v>
      </c>
      <c r="L631" s="48"/>
      <c r="M631" s="48"/>
      <c r="N631" s="48"/>
      <c r="O631" s="48"/>
      <c r="P631" s="48"/>
      <c r="Q631" s="48"/>
      <c r="R631" s="48"/>
      <c r="S631" s="48"/>
      <c r="T631" s="48"/>
      <c r="U631" s="48"/>
      <c r="V631" s="48"/>
      <c r="W631" s="48"/>
    </row>
    <row r="632" ht="32.9" customHeight="1" spans="1:23">
      <c r="A632" s="18" t="s">
        <v>542</v>
      </c>
      <c r="B632" s="152" t="s">
        <v>1000</v>
      </c>
      <c r="C632" s="18" t="s">
        <v>999</v>
      </c>
      <c r="D632" s="18" t="s">
        <v>79</v>
      </c>
      <c r="E632" s="18" t="s">
        <v>116</v>
      </c>
      <c r="F632" s="18" t="s">
        <v>391</v>
      </c>
      <c r="G632" s="18" t="s">
        <v>283</v>
      </c>
      <c r="H632" s="18" t="s">
        <v>284</v>
      </c>
      <c r="I632" s="48">
        <v>528000</v>
      </c>
      <c r="J632" s="48">
        <v>528000</v>
      </c>
      <c r="K632" s="48">
        <v>528000</v>
      </c>
      <c r="L632" s="48"/>
      <c r="M632" s="48"/>
      <c r="N632" s="48"/>
      <c r="O632" s="48"/>
      <c r="P632" s="48"/>
      <c r="Q632" s="48"/>
      <c r="R632" s="48"/>
      <c r="S632" s="48"/>
      <c r="T632" s="48"/>
      <c r="U632" s="48"/>
      <c r="V632" s="48"/>
      <c r="W632" s="48"/>
    </row>
    <row r="633" ht="32.9" customHeight="1" spans="1:23">
      <c r="A633" s="18"/>
      <c r="B633" s="18"/>
      <c r="C633" s="18" t="s">
        <v>1001</v>
      </c>
      <c r="D633" s="18"/>
      <c r="E633" s="18"/>
      <c r="F633" s="18"/>
      <c r="G633" s="18"/>
      <c r="H633" s="18"/>
      <c r="I633" s="48">
        <v>3000</v>
      </c>
      <c r="J633" s="48"/>
      <c r="K633" s="48"/>
      <c r="L633" s="48"/>
      <c r="M633" s="48"/>
      <c r="N633" s="48">
        <v>3000</v>
      </c>
      <c r="O633" s="48"/>
      <c r="P633" s="48"/>
      <c r="Q633" s="48"/>
      <c r="R633" s="48"/>
      <c r="S633" s="48"/>
      <c r="T633" s="48"/>
      <c r="U633" s="48"/>
      <c r="V633" s="48"/>
      <c r="W633" s="48"/>
    </row>
    <row r="634" ht="32.9" customHeight="1" spans="1:23">
      <c r="A634" s="18" t="s">
        <v>539</v>
      </c>
      <c r="B634" s="152" t="s">
        <v>1002</v>
      </c>
      <c r="C634" s="18" t="s">
        <v>1001</v>
      </c>
      <c r="D634" s="18" t="s">
        <v>79</v>
      </c>
      <c r="E634" s="18" t="s">
        <v>116</v>
      </c>
      <c r="F634" s="18" t="s">
        <v>391</v>
      </c>
      <c r="G634" s="18" t="s">
        <v>281</v>
      </c>
      <c r="H634" s="18" t="s">
        <v>282</v>
      </c>
      <c r="I634" s="48">
        <v>3000</v>
      </c>
      <c r="J634" s="48"/>
      <c r="K634" s="48"/>
      <c r="L634" s="48"/>
      <c r="M634" s="48"/>
      <c r="N634" s="48">
        <v>3000</v>
      </c>
      <c r="O634" s="48"/>
      <c r="P634" s="48"/>
      <c r="Q634" s="48"/>
      <c r="R634" s="48"/>
      <c r="S634" s="48"/>
      <c r="T634" s="48"/>
      <c r="U634" s="48"/>
      <c r="V634" s="48"/>
      <c r="W634" s="48"/>
    </row>
    <row r="635" ht="32.9" customHeight="1" spans="1:23">
      <c r="A635" s="18"/>
      <c r="B635" s="18"/>
      <c r="C635" s="18" t="s">
        <v>1003</v>
      </c>
      <c r="D635" s="18"/>
      <c r="E635" s="18"/>
      <c r="F635" s="18"/>
      <c r="G635" s="18"/>
      <c r="H635" s="18"/>
      <c r="I635" s="48">
        <v>240000</v>
      </c>
      <c r="J635" s="48"/>
      <c r="K635" s="48"/>
      <c r="L635" s="48"/>
      <c r="M635" s="48"/>
      <c r="N635" s="48">
        <v>240000</v>
      </c>
      <c r="O635" s="48"/>
      <c r="P635" s="48"/>
      <c r="Q635" s="48"/>
      <c r="R635" s="48"/>
      <c r="S635" s="48"/>
      <c r="T635" s="48"/>
      <c r="U635" s="48"/>
      <c r="V635" s="48"/>
      <c r="W635" s="48"/>
    </row>
    <row r="636" ht="32.9" customHeight="1" spans="1:23">
      <c r="A636" s="18" t="s">
        <v>617</v>
      </c>
      <c r="B636" s="152" t="s">
        <v>1004</v>
      </c>
      <c r="C636" s="18" t="s">
        <v>1003</v>
      </c>
      <c r="D636" s="18" t="s">
        <v>79</v>
      </c>
      <c r="E636" s="18" t="s">
        <v>116</v>
      </c>
      <c r="F636" s="18" t="s">
        <v>391</v>
      </c>
      <c r="G636" s="18" t="s">
        <v>253</v>
      </c>
      <c r="H636" s="18" t="s">
        <v>254</v>
      </c>
      <c r="I636" s="48">
        <v>240000</v>
      </c>
      <c r="J636" s="48"/>
      <c r="K636" s="48"/>
      <c r="L636" s="48"/>
      <c r="M636" s="48"/>
      <c r="N636" s="48">
        <v>240000</v>
      </c>
      <c r="O636" s="48"/>
      <c r="P636" s="48"/>
      <c r="Q636" s="48"/>
      <c r="R636" s="48"/>
      <c r="S636" s="48"/>
      <c r="T636" s="48"/>
      <c r="U636" s="48"/>
      <c r="V636" s="48"/>
      <c r="W636" s="48"/>
    </row>
    <row r="637" ht="32.9" customHeight="1" spans="1:23">
      <c r="A637" s="18"/>
      <c r="B637" s="18"/>
      <c r="C637" s="18" t="s">
        <v>1005</v>
      </c>
      <c r="D637" s="18"/>
      <c r="E637" s="18"/>
      <c r="F637" s="18"/>
      <c r="G637" s="18"/>
      <c r="H637" s="18"/>
      <c r="I637" s="48">
        <v>732880</v>
      </c>
      <c r="J637" s="48"/>
      <c r="K637" s="48"/>
      <c r="L637" s="48"/>
      <c r="M637" s="48"/>
      <c r="N637" s="48">
        <v>732880</v>
      </c>
      <c r="O637" s="48"/>
      <c r="P637" s="48"/>
      <c r="Q637" s="48"/>
      <c r="R637" s="48"/>
      <c r="S637" s="48"/>
      <c r="T637" s="48"/>
      <c r="U637" s="48"/>
      <c r="V637" s="48"/>
      <c r="W637" s="48"/>
    </row>
    <row r="638" ht="32.9" customHeight="1" spans="1:23">
      <c r="A638" s="18" t="s">
        <v>539</v>
      </c>
      <c r="B638" s="152" t="s">
        <v>1006</v>
      </c>
      <c r="C638" s="18" t="s">
        <v>1005</v>
      </c>
      <c r="D638" s="18" t="s">
        <v>79</v>
      </c>
      <c r="E638" s="18" t="s">
        <v>116</v>
      </c>
      <c r="F638" s="18" t="s">
        <v>391</v>
      </c>
      <c r="G638" s="18" t="s">
        <v>1007</v>
      </c>
      <c r="H638" s="18" t="s">
        <v>961</v>
      </c>
      <c r="I638" s="48">
        <v>732880</v>
      </c>
      <c r="J638" s="48"/>
      <c r="K638" s="48"/>
      <c r="L638" s="48"/>
      <c r="M638" s="48"/>
      <c r="N638" s="48">
        <v>732880</v>
      </c>
      <c r="O638" s="48"/>
      <c r="P638" s="48"/>
      <c r="Q638" s="48"/>
      <c r="R638" s="48"/>
      <c r="S638" s="48"/>
      <c r="T638" s="48"/>
      <c r="U638" s="48"/>
      <c r="V638" s="48"/>
      <c r="W638" s="48"/>
    </row>
    <row r="639" ht="32.9" customHeight="1" spans="1:23">
      <c r="A639" s="18"/>
      <c r="B639" s="18"/>
      <c r="C639" s="18" t="s">
        <v>1008</v>
      </c>
      <c r="D639" s="18"/>
      <c r="E639" s="18"/>
      <c r="F639" s="18"/>
      <c r="G639" s="18"/>
      <c r="H639" s="18"/>
      <c r="I639" s="48">
        <v>100000</v>
      </c>
      <c r="J639" s="48"/>
      <c r="K639" s="48"/>
      <c r="L639" s="48"/>
      <c r="M639" s="48"/>
      <c r="N639" s="48"/>
      <c r="O639" s="48"/>
      <c r="P639" s="48"/>
      <c r="Q639" s="48"/>
      <c r="R639" s="48">
        <v>100000</v>
      </c>
      <c r="S639" s="48"/>
      <c r="T639" s="48"/>
      <c r="U639" s="48"/>
      <c r="V639" s="48"/>
      <c r="W639" s="48">
        <v>100000</v>
      </c>
    </row>
    <row r="640" ht="32.9" customHeight="1" spans="1:23">
      <c r="A640" s="18" t="s">
        <v>539</v>
      </c>
      <c r="B640" s="152" t="s">
        <v>1009</v>
      </c>
      <c r="C640" s="18" t="s">
        <v>1008</v>
      </c>
      <c r="D640" s="18" t="s">
        <v>79</v>
      </c>
      <c r="E640" s="18" t="s">
        <v>116</v>
      </c>
      <c r="F640" s="18" t="s">
        <v>391</v>
      </c>
      <c r="G640" s="18" t="s">
        <v>281</v>
      </c>
      <c r="H640" s="18" t="s">
        <v>282</v>
      </c>
      <c r="I640" s="48">
        <v>100000</v>
      </c>
      <c r="J640" s="48"/>
      <c r="K640" s="48"/>
      <c r="L640" s="48"/>
      <c r="M640" s="48"/>
      <c r="N640" s="48"/>
      <c r="O640" s="48"/>
      <c r="P640" s="48"/>
      <c r="Q640" s="48"/>
      <c r="R640" s="48">
        <v>100000</v>
      </c>
      <c r="S640" s="48"/>
      <c r="T640" s="48"/>
      <c r="U640" s="48"/>
      <c r="V640" s="48"/>
      <c r="W640" s="48">
        <v>100000</v>
      </c>
    </row>
    <row r="641" ht="32.9" customHeight="1" spans="1:23">
      <c r="A641" s="18"/>
      <c r="B641" s="18"/>
      <c r="C641" s="18" t="s">
        <v>1010</v>
      </c>
      <c r="D641" s="18"/>
      <c r="E641" s="18"/>
      <c r="F641" s="18"/>
      <c r="G641" s="18"/>
      <c r="H641" s="18"/>
      <c r="I641" s="48">
        <v>60000</v>
      </c>
      <c r="J641" s="48"/>
      <c r="K641" s="48"/>
      <c r="L641" s="48"/>
      <c r="M641" s="48"/>
      <c r="N641" s="48"/>
      <c r="O641" s="48"/>
      <c r="P641" s="48"/>
      <c r="Q641" s="48"/>
      <c r="R641" s="48">
        <v>60000</v>
      </c>
      <c r="S641" s="48"/>
      <c r="T641" s="48"/>
      <c r="U641" s="48"/>
      <c r="V641" s="48"/>
      <c r="W641" s="48">
        <v>60000</v>
      </c>
    </row>
    <row r="642" ht="32.9" customHeight="1" spans="1:23">
      <c r="A642" s="18" t="s">
        <v>539</v>
      </c>
      <c r="B642" s="152" t="s">
        <v>1011</v>
      </c>
      <c r="C642" s="18" t="s">
        <v>1010</v>
      </c>
      <c r="D642" s="18" t="s">
        <v>79</v>
      </c>
      <c r="E642" s="18" t="s">
        <v>116</v>
      </c>
      <c r="F642" s="18" t="s">
        <v>391</v>
      </c>
      <c r="G642" s="18" t="s">
        <v>732</v>
      </c>
      <c r="H642" s="18" t="s">
        <v>733</v>
      </c>
      <c r="I642" s="48">
        <v>60000</v>
      </c>
      <c r="J642" s="48"/>
      <c r="K642" s="48"/>
      <c r="L642" s="48"/>
      <c r="M642" s="48"/>
      <c r="N642" s="48"/>
      <c r="O642" s="48"/>
      <c r="P642" s="48"/>
      <c r="Q642" s="48"/>
      <c r="R642" s="48">
        <v>60000</v>
      </c>
      <c r="S642" s="48"/>
      <c r="T642" s="48"/>
      <c r="U642" s="48"/>
      <c r="V642" s="48"/>
      <c r="W642" s="48">
        <v>60000</v>
      </c>
    </row>
    <row r="643" ht="32.9" customHeight="1" spans="1:23">
      <c r="A643" s="18"/>
      <c r="B643" s="18"/>
      <c r="C643" s="18" t="s">
        <v>1012</v>
      </c>
      <c r="D643" s="18"/>
      <c r="E643" s="18"/>
      <c r="F643" s="18"/>
      <c r="G643" s="18"/>
      <c r="H643" s="18"/>
      <c r="I643" s="48">
        <v>2571.64</v>
      </c>
      <c r="J643" s="48"/>
      <c r="K643" s="48"/>
      <c r="L643" s="48"/>
      <c r="M643" s="48"/>
      <c r="N643" s="48">
        <v>2571.64</v>
      </c>
      <c r="O643" s="48"/>
      <c r="P643" s="48"/>
      <c r="Q643" s="48"/>
      <c r="R643" s="48"/>
      <c r="S643" s="48"/>
      <c r="T643" s="48"/>
      <c r="U643" s="48"/>
      <c r="V643" s="48"/>
      <c r="W643" s="48"/>
    </row>
    <row r="644" ht="32.9" customHeight="1" spans="1:23">
      <c r="A644" s="18" t="s">
        <v>617</v>
      </c>
      <c r="B644" s="152" t="s">
        <v>1013</v>
      </c>
      <c r="C644" s="18" t="s">
        <v>1012</v>
      </c>
      <c r="D644" s="18" t="s">
        <v>79</v>
      </c>
      <c r="E644" s="18" t="s">
        <v>116</v>
      </c>
      <c r="F644" s="18" t="s">
        <v>391</v>
      </c>
      <c r="G644" s="18" t="s">
        <v>273</v>
      </c>
      <c r="H644" s="18" t="s">
        <v>274</v>
      </c>
      <c r="I644" s="48">
        <v>2491.64</v>
      </c>
      <c r="J644" s="48"/>
      <c r="K644" s="48"/>
      <c r="L644" s="48"/>
      <c r="M644" s="48"/>
      <c r="N644" s="48">
        <v>2491.64</v>
      </c>
      <c r="O644" s="48"/>
      <c r="P644" s="48"/>
      <c r="Q644" s="48"/>
      <c r="R644" s="48"/>
      <c r="S644" s="48"/>
      <c r="T644" s="48"/>
      <c r="U644" s="48"/>
      <c r="V644" s="48"/>
      <c r="W644" s="48"/>
    </row>
    <row r="645" ht="32.9" customHeight="1" spans="1:23">
      <c r="A645" s="18" t="s">
        <v>617</v>
      </c>
      <c r="B645" s="152" t="s">
        <v>1013</v>
      </c>
      <c r="C645" s="18" t="s">
        <v>1012</v>
      </c>
      <c r="D645" s="18" t="s">
        <v>79</v>
      </c>
      <c r="E645" s="18" t="s">
        <v>116</v>
      </c>
      <c r="F645" s="18" t="s">
        <v>391</v>
      </c>
      <c r="G645" s="18" t="s">
        <v>291</v>
      </c>
      <c r="H645" s="18" t="s">
        <v>292</v>
      </c>
      <c r="I645" s="48">
        <v>80</v>
      </c>
      <c r="J645" s="48"/>
      <c r="K645" s="48"/>
      <c r="L645" s="48"/>
      <c r="M645" s="48"/>
      <c r="N645" s="48">
        <v>80</v>
      </c>
      <c r="O645" s="48"/>
      <c r="P645" s="48"/>
      <c r="Q645" s="48"/>
      <c r="R645" s="48"/>
      <c r="S645" s="48"/>
      <c r="T645" s="48"/>
      <c r="U645" s="48"/>
      <c r="V645" s="48"/>
      <c r="W645" s="48"/>
    </row>
    <row r="646" ht="32.9" customHeight="1" spans="1:23">
      <c r="A646" s="18"/>
      <c r="B646" s="18"/>
      <c r="C646" s="18" t="s">
        <v>1014</v>
      </c>
      <c r="D646" s="18"/>
      <c r="E646" s="18"/>
      <c r="F646" s="18"/>
      <c r="G646" s="18"/>
      <c r="H646" s="18"/>
      <c r="I646" s="48">
        <v>15089</v>
      </c>
      <c r="J646" s="48"/>
      <c r="K646" s="48"/>
      <c r="L646" s="48"/>
      <c r="M646" s="48"/>
      <c r="N646" s="48">
        <v>15089</v>
      </c>
      <c r="O646" s="48"/>
      <c r="P646" s="48"/>
      <c r="Q646" s="48"/>
      <c r="R646" s="48"/>
      <c r="S646" s="48"/>
      <c r="T646" s="48"/>
      <c r="U646" s="48"/>
      <c r="V646" s="48"/>
      <c r="W646" s="48"/>
    </row>
    <row r="647" ht="32.9" customHeight="1" spans="1:23">
      <c r="A647" s="18" t="s">
        <v>539</v>
      </c>
      <c r="B647" s="152" t="s">
        <v>1015</v>
      </c>
      <c r="C647" s="18" t="s">
        <v>1014</v>
      </c>
      <c r="D647" s="18" t="s">
        <v>79</v>
      </c>
      <c r="E647" s="18" t="s">
        <v>116</v>
      </c>
      <c r="F647" s="18" t="s">
        <v>391</v>
      </c>
      <c r="G647" s="18" t="s">
        <v>273</v>
      </c>
      <c r="H647" s="18" t="s">
        <v>274</v>
      </c>
      <c r="I647" s="48">
        <v>15089</v>
      </c>
      <c r="J647" s="48"/>
      <c r="K647" s="48"/>
      <c r="L647" s="48"/>
      <c r="M647" s="48"/>
      <c r="N647" s="48">
        <v>15089</v>
      </c>
      <c r="O647" s="48"/>
      <c r="P647" s="48"/>
      <c r="Q647" s="48"/>
      <c r="R647" s="48"/>
      <c r="S647" s="48"/>
      <c r="T647" s="48"/>
      <c r="U647" s="48"/>
      <c r="V647" s="48"/>
      <c r="W647" s="48"/>
    </row>
    <row r="648" ht="32.9" customHeight="1" spans="1:23">
      <c r="A648" s="18"/>
      <c r="B648" s="18"/>
      <c r="C648" s="18" t="s">
        <v>1016</v>
      </c>
      <c r="D648" s="18"/>
      <c r="E648" s="18"/>
      <c r="F648" s="18"/>
      <c r="G648" s="18"/>
      <c r="H648" s="18"/>
      <c r="I648" s="48">
        <v>144270</v>
      </c>
      <c r="J648" s="48"/>
      <c r="K648" s="48"/>
      <c r="L648" s="48"/>
      <c r="M648" s="48"/>
      <c r="N648" s="48">
        <v>144270</v>
      </c>
      <c r="O648" s="48"/>
      <c r="P648" s="48"/>
      <c r="Q648" s="48"/>
      <c r="R648" s="48"/>
      <c r="S648" s="48"/>
      <c r="T648" s="48"/>
      <c r="U648" s="48"/>
      <c r="V648" s="48"/>
      <c r="W648" s="48"/>
    </row>
    <row r="649" ht="32.9" customHeight="1" spans="1:23">
      <c r="A649" s="18" t="s">
        <v>539</v>
      </c>
      <c r="B649" s="152" t="s">
        <v>1017</v>
      </c>
      <c r="C649" s="18" t="s">
        <v>1016</v>
      </c>
      <c r="D649" s="18" t="s">
        <v>79</v>
      </c>
      <c r="E649" s="18" t="s">
        <v>116</v>
      </c>
      <c r="F649" s="18" t="s">
        <v>391</v>
      </c>
      <c r="G649" s="18" t="s">
        <v>281</v>
      </c>
      <c r="H649" s="18" t="s">
        <v>282</v>
      </c>
      <c r="I649" s="48">
        <v>144270</v>
      </c>
      <c r="J649" s="48"/>
      <c r="K649" s="48"/>
      <c r="L649" s="48"/>
      <c r="M649" s="48"/>
      <c r="N649" s="48">
        <v>144270</v>
      </c>
      <c r="O649" s="48"/>
      <c r="P649" s="48"/>
      <c r="Q649" s="48"/>
      <c r="R649" s="48"/>
      <c r="S649" s="48"/>
      <c r="T649" s="48"/>
      <c r="U649" s="48"/>
      <c r="V649" s="48"/>
      <c r="W649" s="48"/>
    </row>
    <row r="650" ht="32.9" customHeight="1" spans="1:23">
      <c r="A650" s="18"/>
      <c r="B650" s="18"/>
      <c r="C650" s="18" t="s">
        <v>1018</v>
      </c>
      <c r="D650" s="18"/>
      <c r="E650" s="18"/>
      <c r="F650" s="18"/>
      <c r="G650" s="18"/>
      <c r="H650" s="18"/>
      <c r="I650" s="48">
        <v>4000000</v>
      </c>
      <c r="J650" s="48"/>
      <c r="K650" s="48"/>
      <c r="L650" s="48"/>
      <c r="M650" s="48"/>
      <c r="N650" s="48">
        <v>4000000</v>
      </c>
      <c r="O650" s="48"/>
      <c r="P650" s="48"/>
      <c r="Q650" s="48"/>
      <c r="R650" s="48"/>
      <c r="S650" s="48"/>
      <c r="T650" s="48"/>
      <c r="U650" s="48"/>
      <c r="V650" s="48"/>
      <c r="W650" s="48"/>
    </row>
    <row r="651" ht="32.9" customHeight="1" spans="1:23">
      <c r="A651" s="18" t="s">
        <v>539</v>
      </c>
      <c r="B651" s="152" t="s">
        <v>1019</v>
      </c>
      <c r="C651" s="18" t="s">
        <v>1018</v>
      </c>
      <c r="D651" s="18" t="s">
        <v>79</v>
      </c>
      <c r="E651" s="18" t="s">
        <v>116</v>
      </c>
      <c r="F651" s="18" t="s">
        <v>391</v>
      </c>
      <c r="G651" s="18" t="s">
        <v>960</v>
      </c>
      <c r="H651" s="18" t="s">
        <v>961</v>
      </c>
      <c r="I651" s="48">
        <v>4000000</v>
      </c>
      <c r="J651" s="48"/>
      <c r="K651" s="48"/>
      <c r="L651" s="48"/>
      <c r="M651" s="48"/>
      <c r="N651" s="48">
        <v>4000000</v>
      </c>
      <c r="O651" s="48"/>
      <c r="P651" s="48"/>
      <c r="Q651" s="48"/>
      <c r="R651" s="48"/>
      <c r="S651" s="48"/>
      <c r="T651" s="48"/>
      <c r="U651" s="48"/>
      <c r="V651" s="48"/>
      <c r="W651" s="48"/>
    </row>
    <row r="652" ht="32.9" customHeight="1" spans="1:23">
      <c r="A652" s="18"/>
      <c r="B652" s="18"/>
      <c r="C652" s="18" t="s">
        <v>1020</v>
      </c>
      <c r="D652" s="18"/>
      <c r="E652" s="18"/>
      <c r="F652" s="18"/>
      <c r="G652" s="18"/>
      <c r="H652" s="18"/>
      <c r="I652" s="48">
        <v>1000000</v>
      </c>
      <c r="J652" s="48"/>
      <c r="K652" s="48"/>
      <c r="L652" s="48"/>
      <c r="M652" s="48"/>
      <c r="N652" s="48">
        <v>1000000</v>
      </c>
      <c r="O652" s="48"/>
      <c r="P652" s="48"/>
      <c r="Q652" s="48"/>
      <c r="R652" s="48"/>
      <c r="S652" s="48"/>
      <c r="T652" s="48"/>
      <c r="U652" s="48"/>
      <c r="V652" s="48"/>
      <c r="W652" s="48"/>
    </row>
    <row r="653" ht="32.9" customHeight="1" spans="1:23">
      <c r="A653" s="18" t="s">
        <v>539</v>
      </c>
      <c r="B653" s="152" t="s">
        <v>1021</v>
      </c>
      <c r="C653" s="18" t="s">
        <v>1020</v>
      </c>
      <c r="D653" s="18" t="s">
        <v>79</v>
      </c>
      <c r="E653" s="18" t="s">
        <v>116</v>
      </c>
      <c r="F653" s="18" t="s">
        <v>391</v>
      </c>
      <c r="G653" s="18" t="s">
        <v>291</v>
      </c>
      <c r="H653" s="18" t="s">
        <v>292</v>
      </c>
      <c r="I653" s="48">
        <v>100000</v>
      </c>
      <c r="J653" s="48"/>
      <c r="K653" s="48"/>
      <c r="L653" s="48"/>
      <c r="M653" s="48"/>
      <c r="N653" s="48">
        <v>100000</v>
      </c>
      <c r="O653" s="48"/>
      <c r="P653" s="48"/>
      <c r="Q653" s="48"/>
      <c r="R653" s="48"/>
      <c r="S653" s="48"/>
      <c r="T653" s="48"/>
      <c r="U653" s="48"/>
      <c r="V653" s="48"/>
      <c r="W653" s="48"/>
    </row>
    <row r="654" ht="32.9" customHeight="1" spans="1:23">
      <c r="A654" s="18" t="s">
        <v>539</v>
      </c>
      <c r="B654" s="152" t="s">
        <v>1021</v>
      </c>
      <c r="C654" s="18" t="s">
        <v>1020</v>
      </c>
      <c r="D654" s="18" t="s">
        <v>79</v>
      </c>
      <c r="E654" s="18" t="s">
        <v>116</v>
      </c>
      <c r="F654" s="18" t="s">
        <v>391</v>
      </c>
      <c r="G654" s="18" t="s">
        <v>975</v>
      </c>
      <c r="H654" s="18" t="s">
        <v>976</v>
      </c>
      <c r="I654" s="48">
        <v>900000</v>
      </c>
      <c r="J654" s="48"/>
      <c r="K654" s="48"/>
      <c r="L654" s="48"/>
      <c r="M654" s="48"/>
      <c r="N654" s="48">
        <v>900000</v>
      </c>
      <c r="O654" s="48"/>
      <c r="P654" s="48"/>
      <c r="Q654" s="48"/>
      <c r="R654" s="48"/>
      <c r="S654" s="48"/>
      <c r="T654" s="48"/>
      <c r="U654" s="48"/>
      <c r="V654" s="48"/>
      <c r="W654" s="48"/>
    </row>
    <row r="655" ht="32.9" customHeight="1" spans="1:23">
      <c r="A655" s="18"/>
      <c r="B655" s="18"/>
      <c r="C655" s="18" t="s">
        <v>762</v>
      </c>
      <c r="D655" s="18"/>
      <c r="E655" s="18"/>
      <c r="F655" s="18"/>
      <c r="G655" s="18"/>
      <c r="H655" s="18"/>
      <c r="I655" s="48">
        <v>50000</v>
      </c>
      <c r="J655" s="48"/>
      <c r="K655" s="48"/>
      <c r="L655" s="48"/>
      <c r="M655" s="48"/>
      <c r="N655" s="48"/>
      <c r="O655" s="48"/>
      <c r="P655" s="48"/>
      <c r="Q655" s="48"/>
      <c r="R655" s="48">
        <v>50000</v>
      </c>
      <c r="S655" s="48"/>
      <c r="T655" s="48"/>
      <c r="U655" s="48"/>
      <c r="V655" s="48"/>
      <c r="W655" s="48">
        <v>50000</v>
      </c>
    </row>
    <row r="656" ht="32.9" customHeight="1" spans="1:23">
      <c r="A656" s="18" t="s">
        <v>539</v>
      </c>
      <c r="B656" s="152" t="s">
        <v>1022</v>
      </c>
      <c r="C656" s="18" t="s">
        <v>762</v>
      </c>
      <c r="D656" s="18" t="s">
        <v>79</v>
      </c>
      <c r="E656" s="18" t="s">
        <v>116</v>
      </c>
      <c r="F656" s="18" t="s">
        <v>391</v>
      </c>
      <c r="G656" s="18" t="s">
        <v>273</v>
      </c>
      <c r="H656" s="18" t="s">
        <v>274</v>
      </c>
      <c r="I656" s="48">
        <v>50000</v>
      </c>
      <c r="J656" s="48"/>
      <c r="K656" s="48"/>
      <c r="L656" s="48"/>
      <c r="M656" s="48"/>
      <c r="N656" s="48"/>
      <c r="O656" s="48"/>
      <c r="P656" s="48"/>
      <c r="Q656" s="48"/>
      <c r="R656" s="48">
        <v>50000</v>
      </c>
      <c r="S656" s="48"/>
      <c r="T656" s="48"/>
      <c r="U656" s="48"/>
      <c r="V656" s="48"/>
      <c r="W656" s="48">
        <v>50000</v>
      </c>
    </row>
    <row r="657" ht="32.9" customHeight="1" spans="1:23">
      <c r="A657" s="18"/>
      <c r="B657" s="18"/>
      <c r="C657" s="18" t="s">
        <v>1023</v>
      </c>
      <c r="D657" s="18"/>
      <c r="E657" s="18"/>
      <c r="F657" s="18"/>
      <c r="G657" s="18"/>
      <c r="H657" s="18"/>
      <c r="I657" s="48">
        <v>20000</v>
      </c>
      <c r="J657" s="48"/>
      <c r="K657" s="48"/>
      <c r="L657" s="48"/>
      <c r="M657" s="48"/>
      <c r="N657" s="48"/>
      <c r="O657" s="48"/>
      <c r="P657" s="48"/>
      <c r="Q657" s="48"/>
      <c r="R657" s="48">
        <v>20000</v>
      </c>
      <c r="S657" s="48"/>
      <c r="T657" s="48"/>
      <c r="U657" s="48"/>
      <c r="V657" s="48"/>
      <c r="W657" s="48">
        <v>20000</v>
      </c>
    </row>
    <row r="658" ht="32.9" customHeight="1" spans="1:23">
      <c r="A658" s="18" t="s">
        <v>617</v>
      </c>
      <c r="B658" s="152" t="s">
        <v>1024</v>
      </c>
      <c r="C658" s="18" t="s">
        <v>1023</v>
      </c>
      <c r="D658" s="18" t="s">
        <v>79</v>
      </c>
      <c r="E658" s="18" t="s">
        <v>116</v>
      </c>
      <c r="F658" s="18" t="s">
        <v>391</v>
      </c>
      <c r="G658" s="18" t="s">
        <v>281</v>
      </c>
      <c r="H658" s="18" t="s">
        <v>282</v>
      </c>
      <c r="I658" s="48">
        <v>20000</v>
      </c>
      <c r="J658" s="48"/>
      <c r="K658" s="48"/>
      <c r="L658" s="48"/>
      <c r="M658" s="48"/>
      <c r="N658" s="48"/>
      <c r="O658" s="48"/>
      <c r="P658" s="48"/>
      <c r="Q658" s="48"/>
      <c r="R658" s="48">
        <v>20000</v>
      </c>
      <c r="S658" s="48"/>
      <c r="T658" s="48"/>
      <c r="U658" s="48"/>
      <c r="V658" s="48"/>
      <c r="W658" s="48">
        <v>20000</v>
      </c>
    </row>
    <row r="659" ht="32.9" customHeight="1" spans="1:23">
      <c r="A659" s="18"/>
      <c r="B659" s="18"/>
      <c r="C659" s="18" t="s">
        <v>919</v>
      </c>
      <c r="D659" s="18"/>
      <c r="E659" s="18"/>
      <c r="F659" s="18"/>
      <c r="G659" s="18"/>
      <c r="H659" s="18"/>
      <c r="I659" s="48">
        <v>1900000</v>
      </c>
      <c r="J659" s="48">
        <v>1900000</v>
      </c>
      <c r="K659" s="48">
        <v>1900000</v>
      </c>
      <c r="L659" s="48"/>
      <c r="M659" s="48"/>
      <c r="N659" s="48"/>
      <c r="O659" s="48"/>
      <c r="P659" s="48"/>
      <c r="Q659" s="48"/>
      <c r="R659" s="48"/>
      <c r="S659" s="48"/>
      <c r="T659" s="48"/>
      <c r="U659" s="48"/>
      <c r="V659" s="48"/>
      <c r="W659" s="48"/>
    </row>
    <row r="660" ht="32.9" customHeight="1" spans="1:23">
      <c r="A660" s="18" t="s">
        <v>542</v>
      </c>
      <c r="B660" s="152" t="s">
        <v>1025</v>
      </c>
      <c r="C660" s="18" t="s">
        <v>919</v>
      </c>
      <c r="D660" s="18" t="s">
        <v>79</v>
      </c>
      <c r="E660" s="18" t="s">
        <v>116</v>
      </c>
      <c r="F660" s="18" t="s">
        <v>391</v>
      </c>
      <c r="G660" s="18" t="s">
        <v>878</v>
      </c>
      <c r="H660" s="18" t="s">
        <v>879</v>
      </c>
      <c r="I660" s="48">
        <v>1900000</v>
      </c>
      <c r="J660" s="48">
        <v>1900000</v>
      </c>
      <c r="K660" s="48">
        <v>1900000</v>
      </c>
      <c r="L660" s="48"/>
      <c r="M660" s="48"/>
      <c r="N660" s="48"/>
      <c r="O660" s="48"/>
      <c r="P660" s="48"/>
      <c r="Q660" s="48"/>
      <c r="R660" s="48"/>
      <c r="S660" s="48"/>
      <c r="T660" s="48"/>
      <c r="U660" s="48"/>
      <c r="V660" s="48"/>
      <c r="W660" s="48"/>
    </row>
    <row r="661" ht="32.9" customHeight="1" spans="1:23">
      <c r="A661" s="18"/>
      <c r="B661" s="18"/>
      <c r="C661" s="18" t="s">
        <v>1026</v>
      </c>
      <c r="D661" s="18"/>
      <c r="E661" s="18"/>
      <c r="F661" s="18"/>
      <c r="G661" s="18"/>
      <c r="H661" s="18"/>
      <c r="I661" s="48">
        <v>1529364</v>
      </c>
      <c r="J661" s="48"/>
      <c r="K661" s="48"/>
      <c r="L661" s="48"/>
      <c r="M661" s="48"/>
      <c r="N661" s="48"/>
      <c r="O661" s="48"/>
      <c r="P661" s="48"/>
      <c r="Q661" s="48">
        <v>1529364</v>
      </c>
      <c r="R661" s="48"/>
      <c r="S661" s="48"/>
      <c r="T661" s="48"/>
      <c r="U661" s="48"/>
      <c r="V661" s="48"/>
      <c r="W661" s="48"/>
    </row>
    <row r="662" ht="32.9" customHeight="1" spans="1:23">
      <c r="A662" s="18" t="s">
        <v>617</v>
      </c>
      <c r="B662" s="152" t="s">
        <v>1027</v>
      </c>
      <c r="C662" s="18" t="s">
        <v>1026</v>
      </c>
      <c r="D662" s="18" t="s">
        <v>79</v>
      </c>
      <c r="E662" s="18" t="s">
        <v>116</v>
      </c>
      <c r="F662" s="18" t="s">
        <v>391</v>
      </c>
      <c r="G662" s="18" t="s">
        <v>878</v>
      </c>
      <c r="H662" s="18" t="s">
        <v>879</v>
      </c>
      <c r="I662" s="48">
        <v>1529364</v>
      </c>
      <c r="J662" s="48"/>
      <c r="K662" s="48"/>
      <c r="L662" s="48"/>
      <c r="M662" s="48"/>
      <c r="N662" s="48"/>
      <c r="O662" s="48"/>
      <c r="P662" s="48"/>
      <c r="Q662" s="48">
        <v>1529364</v>
      </c>
      <c r="R662" s="48"/>
      <c r="S662" s="48"/>
      <c r="T662" s="48"/>
      <c r="U662" s="48"/>
      <c r="V662" s="48"/>
      <c r="W662" s="48"/>
    </row>
    <row r="663" ht="32.9" customHeight="1" spans="1:23">
      <c r="A663" s="18"/>
      <c r="B663" s="18"/>
      <c r="C663" s="18" t="s">
        <v>1028</v>
      </c>
      <c r="D663" s="18"/>
      <c r="E663" s="18"/>
      <c r="F663" s="18"/>
      <c r="G663" s="18"/>
      <c r="H663" s="18"/>
      <c r="I663" s="48">
        <v>2513028.55</v>
      </c>
      <c r="J663" s="48">
        <v>191524.2</v>
      </c>
      <c r="K663" s="48">
        <v>191524.2</v>
      </c>
      <c r="L663" s="48"/>
      <c r="M663" s="48"/>
      <c r="N663" s="48">
        <v>2321504.35</v>
      </c>
      <c r="O663" s="48"/>
      <c r="P663" s="48"/>
      <c r="Q663" s="48"/>
      <c r="R663" s="48"/>
      <c r="S663" s="48"/>
      <c r="T663" s="48"/>
      <c r="U663" s="48"/>
      <c r="V663" s="48"/>
      <c r="W663" s="48"/>
    </row>
    <row r="664" ht="32.9" customHeight="1" spans="1:23">
      <c r="A664" s="18" t="s">
        <v>542</v>
      </c>
      <c r="B664" s="152" t="s">
        <v>1029</v>
      </c>
      <c r="C664" s="18" t="s">
        <v>1028</v>
      </c>
      <c r="D664" s="18" t="s">
        <v>81</v>
      </c>
      <c r="E664" s="18" t="s">
        <v>124</v>
      </c>
      <c r="F664" s="18" t="s">
        <v>434</v>
      </c>
      <c r="G664" s="18" t="s">
        <v>273</v>
      </c>
      <c r="H664" s="18" t="s">
        <v>274</v>
      </c>
      <c r="I664" s="48">
        <v>1119709.01</v>
      </c>
      <c r="J664" s="48">
        <v>142518.6</v>
      </c>
      <c r="K664" s="48">
        <v>142518.6</v>
      </c>
      <c r="L664" s="48"/>
      <c r="M664" s="48"/>
      <c r="N664" s="48">
        <v>977190.41</v>
      </c>
      <c r="O664" s="48"/>
      <c r="P664" s="48"/>
      <c r="Q664" s="48"/>
      <c r="R664" s="48"/>
      <c r="S664" s="48"/>
      <c r="T664" s="48"/>
      <c r="U664" s="48"/>
      <c r="V664" s="48"/>
      <c r="W664" s="48"/>
    </row>
    <row r="665" ht="32.9" customHeight="1" spans="1:23">
      <c r="A665" s="18" t="s">
        <v>542</v>
      </c>
      <c r="B665" s="152" t="s">
        <v>1029</v>
      </c>
      <c r="C665" s="18" t="s">
        <v>1028</v>
      </c>
      <c r="D665" s="18" t="s">
        <v>81</v>
      </c>
      <c r="E665" s="18" t="s">
        <v>124</v>
      </c>
      <c r="F665" s="18" t="s">
        <v>434</v>
      </c>
      <c r="G665" s="18" t="s">
        <v>285</v>
      </c>
      <c r="H665" s="18" t="s">
        <v>286</v>
      </c>
      <c r="I665" s="48">
        <v>21664.64</v>
      </c>
      <c r="J665" s="48"/>
      <c r="K665" s="48"/>
      <c r="L665" s="48"/>
      <c r="M665" s="48"/>
      <c r="N665" s="48">
        <v>21664.64</v>
      </c>
      <c r="O665" s="48"/>
      <c r="P665" s="48"/>
      <c r="Q665" s="48"/>
      <c r="R665" s="48"/>
      <c r="S665" s="48"/>
      <c r="T665" s="48"/>
      <c r="U665" s="48"/>
      <c r="V665" s="48"/>
      <c r="W665" s="48"/>
    </row>
    <row r="666" ht="32.9" customHeight="1" spans="1:23">
      <c r="A666" s="18" t="s">
        <v>542</v>
      </c>
      <c r="B666" s="152" t="s">
        <v>1029</v>
      </c>
      <c r="C666" s="18" t="s">
        <v>1028</v>
      </c>
      <c r="D666" s="18" t="s">
        <v>81</v>
      </c>
      <c r="E666" s="18" t="s">
        <v>124</v>
      </c>
      <c r="F666" s="18" t="s">
        <v>434</v>
      </c>
      <c r="G666" s="18" t="s">
        <v>287</v>
      </c>
      <c r="H666" s="18" t="s">
        <v>288</v>
      </c>
      <c r="I666" s="48">
        <v>37395.63</v>
      </c>
      <c r="J666" s="48"/>
      <c r="K666" s="48"/>
      <c r="L666" s="48"/>
      <c r="M666" s="48"/>
      <c r="N666" s="48">
        <v>37395.63</v>
      </c>
      <c r="O666" s="48"/>
      <c r="P666" s="48"/>
      <c r="Q666" s="48"/>
      <c r="R666" s="48"/>
      <c r="S666" s="48"/>
      <c r="T666" s="48"/>
      <c r="U666" s="48"/>
      <c r="V666" s="48"/>
      <c r="W666" s="48"/>
    </row>
    <row r="667" ht="32.9" customHeight="1" spans="1:23">
      <c r="A667" s="18" t="s">
        <v>542</v>
      </c>
      <c r="B667" s="152" t="s">
        <v>1029</v>
      </c>
      <c r="C667" s="18" t="s">
        <v>1028</v>
      </c>
      <c r="D667" s="18" t="s">
        <v>81</v>
      </c>
      <c r="E667" s="18" t="s">
        <v>124</v>
      </c>
      <c r="F667" s="18" t="s">
        <v>434</v>
      </c>
      <c r="G667" s="18" t="s">
        <v>313</v>
      </c>
      <c r="H667" s="18" t="s">
        <v>312</v>
      </c>
      <c r="I667" s="48">
        <v>223802.1</v>
      </c>
      <c r="J667" s="48"/>
      <c r="K667" s="48"/>
      <c r="L667" s="48"/>
      <c r="M667" s="48"/>
      <c r="N667" s="48">
        <v>223802.1</v>
      </c>
      <c r="O667" s="48"/>
      <c r="P667" s="48"/>
      <c r="Q667" s="48"/>
      <c r="R667" s="48"/>
      <c r="S667" s="48"/>
      <c r="T667" s="48"/>
      <c r="U667" s="48"/>
      <c r="V667" s="48"/>
      <c r="W667" s="48"/>
    </row>
    <row r="668" ht="32.9" customHeight="1" spans="1:23">
      <c r="A668" s="18" t="s">
        <v>542</v>
      </c>
      <c r="B668" s="152" t="s">
        <v>1029</v>
      </c>
      <c r="C668" s="18" t="s">
        <v>1028</v>
      </c>
      <c r="D668" s="18" t="s">
        <v>81</v>
      </c>
      <c r="E668" s="18" t="s">
        <v>124</v>
      </c>
      <c r="F668" s="18" t="s">
        <v>434</v>
      </c>
      <c r="G668" s="18" t="s">
        <v>275</v>
      </c>
      <c r="H668" s="18" t="s">
        <v>276</v>
      </c>
      <c r="I668" s="48">
        <v>116893.38</v>
      </c>
      <c r="J668" s="48"/>
      <c r="K668" s="48"/>
      <c r="L668" s="48"/>
      <c r="M668" s="48"/>
      <c r="N668" s="48">
        <v>116893.38</v>
      </c>
      <c r="O668" s="48"/>
      <c r="P668" s="48"/>
      <c r="Q668" s="48"/>
      <c r="R668" s="48"/>
      <c r="S668" s="48"/>
      <c r="T668" s="48"/>
      <c r="U668" s="48"/>
      <c r="V668" s="48"/>
      <c r="W668" s="48"/>
    </row>
    <row r="669" ht="32.9" customHeight="1" spans="1:23">
      <c r="A669" s="18" t="s">
        <v>542</v>
      </c>
      <c r="B669" s="152" t="s">
        <v>1029</v>
      </c>
      <c r="C669" s="18" t="s">
        <v>1028</v>
      </c>
      <c r="D669" s="18" t="s">
        <v>81</v>
      </c>
      <c r="E669" s="18" t="s">
        <v>124</v>
      </c>
      <c r="F669" s="18" t="s">
        <v>434</v>
      </c>
      <c r="G669" s="18" t="s">
        <v>277</v>
      </c>
      <c r="H669" s="18" t="s">
        <v>278</v>
      </c>
      <c r="I669" s="48">
        <v>183500</v>
      </c>
      <c r="J669" s="48"/>
      <c r="K669" s="48"/>
      <c r="L669" s="48"/>
      <c r="M669" s="48"/>
      <c r="N669" s="48">
        <v>183500</v>
      </c>
      <c r="O669" s="48"/>
      <c r="P669" s="48"/>
      <c r="Q669" s="48"/>
      <c r="R669" s="48"/>
      <c r="S669" s="48"/>
      <c r="T669" s="48"/>
      <c r="U669" s="48"/>
      <c r="V669" s="48"/>
      <c r="W669" s="48"/>
    </row>
    <row r="670" ht="32.9" customHeight="1" spans="1:23">
      <c r="A670" s="18" t="s">
        <v>542</v>
      </c>
      <c r="B670" s="152" t="s">
        <v>1029</v>
      </c>
      <c r="C670" s="18" t="s">
        <v>1028</v>
      </c>
      <c r="D670" s="18" t="s">
        <v>81</v>
      </c>
      <c r="E670" s="18" t="s">
        <v>124</v>
      </c>
      <c r="F670" s="18" t="s">
        <v>434</v>
      </c>
      <c r="G670" s="18" t="s">
        <v>279</v>
      </c>
      <c r="H670" s="18" t="s">
        <v>280</v>
      </c>
      <c r="I670" s="48">
        <v>50000</v>
      </c>
      <c r="J670" s="48"/>
      <c r="K670" s="48"/>
      <c r="L670" s="48"/>
      <c r="M670" s="48"/>
      <c r="N670" s="48">
        <v>50000</v>
      </c>
      <c r="O670" s="48"/>
      <c r="P670" s="48"/>
      <c r="Q670" s="48"/>
      <c r="R670" s="48"/>
      <c r="S670" s="48"/>
      <c r="T670" s="48"/>
      <c r="U670" s="48"/>
      <c r="V670" s="48"/>
      <c r="W670" s="48"/>
    </row>
    <row r="671" ht="32.9" customHeight="1" spans="1:23">
      <c r="A671" s="18" t="s">
        <v>542</v>
      </c>
      <c r="B671" s="152" t="s">
        <v>1029</v>
      </c>
      <c r="C671" s="18" t="s">
        <v>1028</v>
      </c>
      <c r="D671" s="18" t="s">
        <v>81</v>
      </c>
      <c r="E671" s="18" t="s">
        <v>124</v>
      </c>
      <c r="F671" s="18" t="s">
        <v>434</v>
      </c>
      <c r="G671" s="18" t="s">
        <v>281</v>
      </c>
      <c r="H671" s="18" t="s">
        <v>282</v>
      </c>
      <c r="I671" s="48">
        <v>320000</v>
      </c>
      <c r="J671" s="48"/>
      <c r="K671" s="48"/>
      <c r="L671" s="48"/>
      <c r="M671" s="48"/>
      <c r="N671" s="48">
        <v>320000</v>
      </c>
      <c r="O671" s="48"/>
      <c r="P671" s="48"/>
      <c r="Q671" s="48"/>
      <c r="R671" s="48"/>
      <c r="S671" s="48"/>
      <c r="T671" s="48"/>
      <c r="U671" s="48"/>
      <c r="V671" s="48"/>
      <c r="W671" s="48"/>
    </row>
    <row r="672" ht="32.9" customHeight="1" spans="1:23">
      <c r="A672" s="18" t="s">
        <v>542</v>
      </c>
      <c r="B672" s="152" t="s">
        <v>1029</v>
      </c>
      <c r="C672" s="18" t="s">
        <v>1028</v>
      </c>
      <c r="D672" s="18" t="s">
        <v>81</v>
      </c>
      <c r="E672" s="18" t="s">
        <v>124</v>
      </c>
      <c r="F672" s="18" t="s">
        <v>434</v>
      </c>
      <c r="G672" s="18" t="s">
        <v>294</v>
      </c>
      <c r="H672" s="18" t="s">
        <v>192</v>
      </c>
      <c r="I672" s="48">
        <v>18001.2</v>
      </c>
      <c r="J672" s="48">
        <v>18001.2</v>
      </c>
      <c r="K672" s="48">
        <v>18001.2</v>
      </c>
      <c r="L672" s="48"/>
      <c r="M672" s="48"/>
      <c r="N672" s="48"/>
      <c r="O672" s="48"/>
      <c r="P672" s="48"/>
      <c r="Q672" s="48"/>
      <c r="R672" s="48"/>
      <c r="S672" s="48"/>
      <c r="T672" s="48"/>
      <c r="U672" s="48"/>
      <c r="V672" s="48"/>
      <c r="W672" s="48"/>
    </row>
    <row r="673" ht="32.9" customHeight="1" spans="1:23">
      <c r="A673" s="18" t="s">
        <v>542</v>
      </c>
      <c r="B673" s="152" t="s">
        <v>1029</v>
      </c>
      <c r="C673" s="18" t="s">
        <v>1028</v>
      </c>
      <c r="D673" s="18" t="s">
        <v>81</v>
      </c>
      <c r="E673" s="18" t="s">
        <v>124</v>
      </c>
      <c r="F673" s="18" t="s">
        <v>434</v>
      </c>
      <c r="G673" s="18" t="s">
        <v>330</v>
      </c>
      <c r="H673" s="18" t="s">
        <v>331</v>
      </c>
      <c r="I673" s="48">
        <v>42120</v>
      </c>
      <c r="J673" s="48"/>
      <c r="K673" s="48"/>
      <c r="L673" s="48"/>
      <c r="M673" s="48"/>
      <c r="N673" s="48">
        <v>42120</v>
      </c>
      <c r="O673" s="48"/>
      <c r="P673" s="48"/>
      <c r="Q673" s="48"/>
      <c r="R673" s="48"/>
      <c r="S673" s="48"/>
      <c r="T673" s="48"/>
      <c r="U673" s="48"/>
      <c r="V673" s="48"/>
      <c r="W673" s="48"/>
    </row>
    <row r="674" ht="32.9" customHeight="1" spans="1:23">
      <c r="A674" s="18" t="s">
        <v>542</v>
      </c>
      <c r="B674" s="152" t="s">
        <v>1029</v>
      </c>
      <c r="C674" s="18" t="s">
        <v>1028</v>
      </c>
      <c r="D674" s="18" t="s">
        <v>81</v>
      </c>
      <c r="E674" s="18" t="s">
        <v>124</v>
      </c>
      <c r="F674" s="18" t="s">
        <v>434</v>
      </c>
      <c r="G674" s="18" t="s">
        <v>301</v>
      </c>
      <c r="H674" s="18" t="s">
        <v>302</v>
      </c>
      <c r="I674" s="48">
        <v>120089</v>
      </c>
      <c r="J674" s="48"/>
      <c r="K674" s="48"/>
      <c r="L674" s="48"/>
      <c r="M674" s="48"/>
      <c r="N674" s="48">
        <v>120089</v>
      </c>
      <c r="O674" s="48"/>
      <c r="P674" s="48"/>
      <c r="Q674" s="48"/>
      <c r="R674" s="48"/>
      <c r="S674" s="48"/>
      <c r="T674" s="48"/>
      <c r="U674" s="48"/>
      <c r="V674" s="48"/>
      <c r="W674" s="48"/>
    </row>
    <row r="675" ht="32.9" customHeight="1" spans="1:23">
      <c r="A675" s="18" t="s">
        <v>542</v>
      </c>
      <c r="B675" s="152" t="s">
        <v>1029</v>
      </c>
      <c r="C675" s="18" t="s">
        <v>1028</v>
      </c>
      <c r="D675" s="18" t="s">
        <v>81</v>
      </c>
      <c r="E675" s="18" t="s">
        <v>124</v>
      </c>
      <c r="F675" s="18" t="s">
        <v>434</v>
      </c>
      <c r="G675" s="18" t="s">
        <v>262</v>
      </c>
      <c r="H675" s="18" t="s">
        <v>263</v>
      </c>
      <c r="I675" s="48">
        <v>22003.8</v>
      </c>
      <c r="J675" s="48">
        <v>22003.8</v>
      </c>
      <c r="K675" s="48">
        <v>22003.8</v>
      </c>
      <c r="L675" s="48"/>
      <c r="M675" s="48"/>
      <c r="N675" s="48"/>
      <c r="O675" s="48"/>
      <c r="P675" s="48"/>
      <c r="Q675" s="48"/>
      <c r="R675" s="48"/>
      <c r="S675" s="48"/>
      <c r="T675" s="48"/>
      <c r="U675" s="48"/>
      <c r="V675" s="48"/>
      <c r="W675" s="48"/>
    </row>
    <row r="676" ht="32.9" customHeight="1" spans="1:23">
      <c r="A676" s="18" t="s">
        <v>542</v>
      </c>
      <c r="B676" s="152" t="s">
        <v>1029</v>
      </c>
      <c r="C676" s="18" t="s">
        <v>1028</v>
      </c>
      <c r="D676" s="18" t="s">
        <v>81</v>
      </c>
      <c r="E676" s="18" t="s">
        <v>124</v>
      </c>
      <c r="F676" s="18" t="s">
        <v>434</v>
      </c>
      <c r="G676" s="18" t="s">
        <v>283</v>
      </c>
      <c r="H676" s="18" t="s">
        <v>284</v>
      </c>
      <c r="I676" s="48">
        <v>9000.6</v>
      </c>
      <c r="J676" s="48">
        <v>9000.6</v>
      </c>
      <c r="K676" s="48">
        <v>9000.6</v>
      </c>
      <c r="L676" s="48"/>
      <c r="M676" s="48"/>
      <c r="N676" s="48"/>
      <c r="O676" s="48"/>
      <c r="P676" s="48"/>
      <c r="Q676" s="48"/>
      <c r="R676" s="48"/>
      <c r="S676" s="48"/>
      <c r="T676" s="48"/>
      <c r="U676" s="48"/>
      <c r="V676" s="48"/>
      <c r="W676" s="48"/>
    </row>
    <row r="677" ht="32.9" customHeight="1" spans="1:23">
      <c r="A677" s="18" t="s">
        <v>542</v>
      </c>
      <c r="B677" s="152" t="s">
        <v>1029</v>
      </c>
      <c r="C677" s="18" t="s">
        <v>1028</v>
      </c>
      <c r="D677" s="18" t="s">
        <v>81</v>
      </c>
      <c r="E677" s="18" t="s">
        <v>124</v>
      </c>
      <c r="F677" s="18" t="s">
        <v>434</v>
      </c>
      <c r="G677" s="18" t="s">
        <v>291</v>
      </c>
      <c r="H677" s="18" t="s">
        <v>292</v>
      </c>
      <c r="I677" s="48">
        <v>228849.19</v>
      </c>
      <c r="J677" s="48"/>
      <c r="K677" s="48"/>
      <c r="L677" s="48"/>
      <c r="M677" s="48"/>
      <c r="N677" s="48">
        <v>228849.19</v>
      </c>
      <c r="O677" s="48"/>
      <c r="P677" s="48"/>
      <c r="Q677" s="48"/>
      <c r="R677" s="48"/>
      <c r="S677" s="48"/>
      <c r="T677" s="48"/>
      <c r="U677" s="48"/>
      <c r="V677" s="48"/>
      <c r="W677" s="48"/>
    </row>
    <row r="678" ht="32.9" customHeight="1" spans="1:23">
      <c r="A678" s="18"/>
      <c r="B678" s="18"/>
      <c r="C678" s="18" t="s">
        <v>551</v>
      </c>
      <c r="D678" s="18"/>
      <c r="E678" s="18"/>
      <c r="F678" s="18"/>
      <c r="G678" s="18"/>
      <c r="H678" s="18"/>
      <c r="I678" s="48">
        <v>242583.77</v>
      </c>
      <c r="J678" s="48">
        <v>56801.25</v>
      </c>
      <c r="K678" s="48">
        <v>56801.25</v>
      </c>
      <c r="L678" s="48"/>
      <c r="M678" s="48"/>
      <c r="N678" s="48">
        <v>185782.52</v>
      </c>
      <c r="O678" s="48"/>
      <c r="P678" s="48"/>
      <c r="Q678" s="48"/>
      <c r="R678" s="48"/>
      <c r="S678" s="48"/>
      <c r="T678" s="48"/>
      <c r="U678" s="48"/>
      <c r="V678" s="48"/>
      <c r="W678" s="48"/>
    </row>
    <row r="679" ht="32.9" customHeight="1" spans="1:23">
      <c r="A679" s="18" t="s">
        <v>542</v>
      </c>
      <c r="B679" s="152" t="s">
        <v>1030</v>
      </c>
      <c r="C679" s="18" t="s">
        <v>551</v>
      </c>
      <c r="D679" s="18" t="s">
        <v>81</v>
      </c>
      <c r="E679" s="18" t="s">
        <v>114</v>
      </c>
      <c r="F679" s="18" t="s">
        <v>581</v>
      </c>
      <c r="G679" s="18" t="s">
        <v>732</v>
      </c>
      <c r="H679" s="18" t="s">
        <v>733</v>
      </c>
      <c r="I679" s="48">
        <v>46226.25</v>
      </c>
      <c r="J679" s="48">
        <v>46226.25</v>
      </c>
      <c r="K679" s="48">
        <v>46226.25</v>
      </c>
      <c r="L679" s="48"/>
      <c r="M679" s="48"/>
      <c r="N679" s="48"/>
      <c r="O679" s="48"/>
      <c r="P679" s="48"/>
      <c r="Q679" s="48"/>
      <c r="R679" s="48"/>
      <c r="S679" s="48"/>
      <c r="T679" s="48"/>
      <c r="U679" s="48"/>
      <c r="V679" s="48"/>
      <c r="W679" s="48"/>
    </row>
    <row r="680" ht="32.9" customHeight="1" spans="1:23">
      <c r="A680" s="18" t="s">
        <v>542</v>
      </c>
      <c r="B680" s="152" t="s">
        <v>1030</v>
      </c>
      <c r="C680" s="18" t="s">
        <v>551</v>
      </c>
      <c r="D680" s="18" t="s">
        <v>81</v>
      </c>
      <c r="E680" s="18" t="s">
        <v>115</v>
      </c>
      <c r="F680" s="18" t="s">
        <v>820</v>
      </c>
      <c r="G680" s="18" t="s">
        <v>732</v>
      </c>
      <c r="H680" s="18" t="s">
        <v>733</v>
      </c>
      <c r="I680" s="48">
        <v>196357.52</v>
      </c>
      <c r="J680" s="48">
        <v>10575</v>
      </c>
      <c r="K680" s="48">
        <v>10575</v>
      </c>
      <c r="L680" s="48"/>
      <c r="M680" s="48"/>
      <c r="N680" s="48">
        <v>185782.52</v>
      </c>
      <c r="O680" s="48"/>
      <c r="P680" s="48"/>
      <c r="Q680" s="48"/>
      <c r="R680" s="48"/>
      <c r="S680" s="48"/>
      <c r="T680" s="48"/>
      <c r="U680" s="48"/>
      <c r="V680" s="48"/>
      <c r="W680" s="48"/>
    </row>
    <row r="681" ht="32.9" customHeight="1" spans="1:23">
      <c r="A681" s="18"/>
      <c r="B681" s="18"/>
      <c r="C681" s="18" t="s">
        <v>1031</v>
      </c>
      <c r="D681" s="18"/>
      <c r="E681" s="18"/>
      <c r="F681" s="18"/>
      <c r="G681" s="18"/>
      <c r="H681" s="18"/>
      <c r="I681" s="48">
        <v>110864.48</v>
      </c>
      <c r="J681" s="48">
        <v>8801.76</v>
      </c>
      <c r="K681" s="48">
        <v>8801.76</v>
      </c>
      <c r="L681" s="48"/>
      <c r="M681" s="48"/>
      <c r="N681" s="48">
        <v>102062.72</v>
      </c>
      <c r="O681" s="48"/>
      <c r="P681" s="48"/>
      <c r="Q681" s="48"/>
      <c r="R681" s="48"/>
      <c r="S681" s="48"/>
      <c r="T681" s="48"/>
      <c r="U681" s="48"/>
      <c r="V681" s="48"/>
      <c r="W681" s="48"/>
    </row>
    <row r="682" ht="32.9" customHeight="1" spans="1:23">
      <c r="A682" s="18" t="s">
        <v>542</v>
      </c>
      <c r="B682" s="152" t="s">
        <v>1032</v>
      </c>
      <c r="C682" s="18" t="s">
        <v>1031</v>
      </c>
      <c r="D682" s="18" t="s">
        <v>81</v>
      </c>
      <c r="E682" s="18" t="s">
        <v>120</v>
      </c>
      <c r="F682" s="18" t="s">
        <v>355</v>
      </c>
      <c r="G682" s="18" t="s">
        <v>732</v>
      </c>
      <c r="H682" s="18" t="s">
        <v>733</v>
      </c>
      <c r="I682" s="48">
        <v>110864.48</v>
      </c>
      <c r="J682" s="48">
        <v>8801.76</v>
      </c>
      <c r="K682" s="48">
        <v>8801.76</v>
      </c>
      <c r="L682" s="48"/>
      <c r="M682" s="48"/>
      <c r="N682" s="48">
        <v>102062.72</v>
      </c>
      <c r="O682" s="48"/>
      <c r="P682" s="48"/>
      <c r="Q682" s="48"/>
      <c r="R682" s="48"/>
      <c r="S682" s="48"/>
      <c r="T682" s="48"/>
      <c r="U682" s="48"/>
      <c r="V682" s="48"/>
      <c r="W682" s="48"/>
    </row>
    <row r="683" ht="32.9" customHeight="1" spans="1:23">
      <c r="A683" s="18"/>
      <c r="B683" s="18"/>
      <c r="C683" s="18" t="s">
        <v>1033</v>
      </c>
      <c r="D683" s="18"/>
      <c r="E683" s="18"/>
      <c r="F683" s="18"/>
      <c r="G683" s="18"/>
      <c r="H683" s="18"/>
      <c r="I683" s="48">
        <v>100000</v>
      </c>
      <c r="J683" s="48"/>
      <c r="K683" s="48"/>
      <c r="L683" s="48"/>
      <c r="M683" s="48"/>
      <c r="N683" s="48"/>
      <c r="O683" s="48"/>
      <c r="P683" s="48"/>
      <c r="Q683" s="48"/>
      <c r="R683" s="48">
        <v>100000</v>
      </c>
      <c r="S683" s="48"/>
      <c r="T683" s="48"/>
      <c r="U683" s="48"/>
      <c r="V683" s="48"/>
      <c r="W683" s="48">
        <v>100000</v>
      </c>
    </row>
    <row r="684" ht="32.9" customHeight="1" spans="1:23">
      <c r="A684" s="18" t="s">
        <v>617</v>
      </c>
      <c r="B684" s="152" t="s">
        <v>1034</v>
      </c>
      <c r="C684" s="18" t="s">
        <v>1033</v>
      </c>
      <c r="D684" s="18" t="s">
        <v>81</v>
      </c>
      <c r="E684" s="18" t="s">
        <v>124</v>
      </c>
      <c r="F684" s="18" t="s">
        <v>434</v>
      </c>
      <c r="G684" s="18" t="s">
        <v>273</v>
      </c>
      <c r="H684" s="18" t="s">
        <v>274</v>
      </c>
      <c r="I684" s="48">
        <v>61100</v>
      </c>
      <c r="J684" s="48"/>
      <c r="K684" s="48"/>
      <c r="L684" s="48"/>
      <c r="M684" s="48"/>
      <c r="N684" s="48"/>
      <c r="O684" s="48"/>
      <c r="P684" s="48"/>
      <c r="Q684" s="48"/>
      <c r="R684" s="48">
        <v>61100</v>
      </c>
      <c r="S684" s="48"/>
      <c r="T684" s="48"/>
      <c r="U684" s="48"/>
      <c r="V684" s="48"/>
      <c r="W684" s="48">
        <v>61100</v>
      </c>
    </row>
    <row r="685" ht="32.9" customHeight="1" spans="1:23">
      <c r="A685" s="18" t="s">
        <v>617</v>
      </c>
      <c r="B685" s="152" t="s">
        <v>1034</v>
      </c>
      <c r="C685" s="18" t="s">
        <v>1033</v>
      </c>
      <c r="D685" s="18" t="s">
        <v>81</v>
      </c>
      <c r="E685" s="18" t="s">
        <v>124</v>
      </c>
      <c r="F685" s="18" t="s">
        <v>434</v>
      </c>
      <c r="G685" s="18" t="s">
        <v>283</v>
      </c>
      <c r="H685" s="18" t="s">
        <v>284</v>
      </c>
      <c r="I685" s="48">
        <v>900</v>
      </c>
      <c r="J685" s="48"/>
      <c r="K685" s="48"/>
      <c r="L685" s="48"/>
      <c r="M685" s="48"/>
      <c r="N685" s="48"/>
      <c r="O685" s="48"/>
      <c r="P685" s="48"/>
      <c r="Q685" s="48"/>
      <c r="R685" s="48">
        <v>900</v>
      </c>
      <c r="S685" s="48"/>
      <c r="T685" s="48"/>
      <c r="U685" s="48"/>
      <c r="V685" s="48"/>
      <c r="W685" s="48">
        <v>900</v>
      </c>
    </row>
    <row r="686" ht="32.9" customHeight="1" spans="1:23">
      <c r="A686" s="18" t="s">
        <v>617</v>
      </c>
      <c r="B686" s="152" t="s">
        <v>1034</v>
      </c>
      <c r="C686" s="18" t="s">
        <v>1033</v>
      </c>
      <c r="D686" s="18" t="s">
        <v>81</v>
      </c>
      <c r="E686" s="18" t="s">
        <v>124</v>
      </c>
      <c r="F686" s="18" t="s">
        <v>434</v>
      </c>
      <c r="G686" s="18" t="s">
        <v>732</v>
      </c>
      <c r="H686" s="18" t="s">
        <v>733</v>
      </c>
      <c r="I686" s="48">
        <v>30000</v>
      </c>
      <c r="J686" s="48"/>
      <c r="K686" s="48"/>
      <c r="L686" s="48"/>
      <c r="M686" s="48"/>
      <c r="N686" s="48"/>
      <c r="O686" s="48"/>
      <c r="P686" s="48"/>
      <c r="Q686" s="48"/>
      <c r="R686" s="48">
        <v>30000</v>
      </c>
      <c r="S686" s="48"/>
      <c r="T686" s="48"/>
      <c r="U686" s="48"/>
      <c r="V686" s="48"/>
      <c r="W686" s="48">
        <v>30000</v>
      </c>
    </row>
    <row r="687" ht="32.9" customHeight="1" spans="1:23">
      <c r="A687" s="18" t="s">
        <v>617</v>
      </c>
      <c r="B687" s="152" t="s">
        <v>1034</v>
      </c>
      <c r="C687" s="18" t="s">
        <v>1033</v>
      </c>
      <c r="D687" s="18" t="s">
        <v>81</v>
      </c>
      <c r="E687" s="18" t="s">
        <v>124</v>
      </c>
      <c r="F687" s="18" t="s">
        <v>434</v>
      </c>
      <c r="G687" s="18" t="s">
        <v>933</v>
      </c>
      <c r="H687" s="18" t="s">
        <v>934</v>
      </c>
      <c r="I687" s="48">
        <v>8000</v>
      </c>
      <c r="J687" s="48"/>
      <c r="K687" s="48"/>
      <c r="L687" s="48"/>
      <c r="M687" s="48"/>
      <c r="N687" s="48"/>
      <c r="O687" s="48"/>
      <c r="P687" s="48"/>
      <c r="Q687" s="48"/>
      <c r="R687" s="48">
        <v>8000</v>
      </c>
      <c r="S687" s="48"/>
      <c r="T687" s="48"/>
      <c r="U687" s="48"/>
      <c r="V687" s="48"/>
      <c r="W687" s="48">
        <v>8000</v>
      </c>
    </row>
    <row r="688" ht="32.9" customHeight="1" spans="1:23">
      <c r="A688" s="18"/>
      <c r="B688" s="18"/>
      <c r="C688" s="18" t="s">
        <v>1035</v>
      </c>
      <c r="D688" s="18"/>
      <c r="E688" s="18"/>
      <c r="F688" s="18"/>
      <c r="G688" s="18"/>
      <c r="H688" s="18"/>
      <c r="I688" s="48">
        <v>135000</v>
      </c>
      <c r="J688" s="48"/>
      <c r="K688" s="48"/>
      <c r="L688" s="48"/>
      <c r="M688" s="48"/>
      <c r="N688" s="48"/>
      <c r="O688" s="48"/>
      <c r="P688" s="48"/>
      <c r="Q688" s="48"/>
      <c r="R688" s="48">
        <v>135000</v>
      </c>
      <c r="S688" s="48"/>
      <c r="T688" s="48"/>
      <c r="U688" s="48"/>
      <c r="V688" s="48"/>
      <c r="W688" s="48">
        <v>135000</v>
      </c>
    </row>
    <row r="689" ht="32.9" customHeight="1" spans="1:23">
      <c r="A689" s="18" t="s">
        <v>617</v>
      </c>
      <c r="B689" s="152" t="s">
        <v>1036</v>
      </c>
      <c r="C689" s="18" t="s">
        <v>1035</v>
      </c>
      <c r="D689" s="18" t="s">
        <v>81</v>
      </c>
      <c r="E689" s="18" t="s">
        <v>124</v>
      </c>
      <c r="F689" s="18" t="s">
        <v>434</v>
      </c>
      <c r="G689" s="18" t="s">
        <v>330</v>
      </c>
      <c r="H689" s="18" t="s">
        <v>331</v>
      </c>
      <c r="I689" s="48">
        <v>135000</v>
      </c>
      <c r="J689" s="48"/>
      <c r="K689" s="48"/>
      <c r="L689" s="48"/>
      <c r="M689" s="48"/>
      <c r="N689" s="48"/>
      <c r="O689" s="48"/>
      <c r="P689" s="48"/>
      <c r="Q689" s="48"/>
      <c r="R689" s="48">
        <v>135000</v>
      </c>
      <c r="S689" s="48"/>
      <c r="T689" s="48"/>
      <c r="U689" s="48"/>
      <c r="V689" s="48"/>
      <c r="W689" s="48">
        <v>135000</v>
      </c>
    </row>
    <row r="690" ht="32.9" customHeight="1" spans="1:23">
      <c r="A690" s="18"/>
      <c r="B690" s="18"/>
      <c r="C690" s="18" t="s">
        <v>1037</v>
      </c>
      <c r="D690" s="18"/>
      <c r="E690" s="18"/>
      <c r="F690" s="18"/>
      <c r="G690" s="18"/>
      <c r="H690" s="18"/>
      <c r="I690" s="48">
        <v>680000</v>
      </c>
      <c r="J690" s="48">
        <v>680000</v>
      </c>
      <c r="K690" s="48">
        <v>680000</v>
      </c>
      <c r="L690" s="48"/>
      <c r="M690" s="48"/>
      <c r="N690" s="48"/>
      <c r="O690" s="48"/>
      <c r="P690" s="48"/>
      <c r="Q690" s="48"/>
      <c r="R690" s="48"/>
      <c r="S690" s="48"/>
      <c r="T690" s="48"/>
      <c r="U690" s="48"/>
      <c r="V690" s="48"/>
      <c r="W690" s="48"/>
    </row>
    <row r="691" ht="32.9" customHeight="1" spans="1:23">
      <c r="A691" s="18" t="s">
        <v>542</v>
      </c>
      <c r="B691" s="152" t="s">
        <v>1038</v>
      </c>
      <c r="C691" s="18" t="s">
        <v>1037</v>
      </c>
      <c r="D691" s="18" t="s">
        <v>81</v>
      </c>
      <c r="E691" s="18" t="s">
        <v>124</v>
      </c>
      <c r="F691" s="18" t="s">
        <v>434</v>
      </c>
      <c r="G691" s="18" t="s">
        <v>732</v>
      </c>
      <c r="H691" s="18" t="s">
        <v>733</v>
      </c>
      <c r="I691" s="48">
        <v>680000</v>
      </c>
      <c r="J691" s="48">
        <v>680000</v>
      </c>
      <c r="K691" s="48">
        <v>680000</v>
      </c>
      <c r="L691" s="48"/>
      <c r="M691" s="48"/>
      <c r="N691" s="48"/>
      <c r="O691" s="48"/>
      <c r="P691" s="48"/>
      <c r="Q691" s="48"/>
      <c r="R691" s="48"/>
      <c r="S691" s="48"/>
      <c r="T691" s="48"/>
      <c r="U691" s="48"/>
      <c r="V691" s="48"/>
      <c r="W691" s="48"/>
    </row>
    <row r="692" ht="32.9" customHeight="1" spans="1:23">
      <c r="A692" s="18"/>
      <c r="B692" s="18"/>
      <c r="C692" s="18" t="s">
        <v>1039</v>
      </c>
      <c r="D692" s="18"/>
      <c r="E692" s="18"/>
      <c r="F692" s="18"/>
      <c r="G692" s="18"/>
      <c r="H692" s="18"/>
      <c r="I692" s="48">
        <v>82311.99</v>
      </c>
      <c r="J692" s="48"/>
      <c r="K692" s="48"/>
      <c r="L692" s="48"/>
      <c r="M692" s="48"/>
      <c r="N692" s="48"/>
      <c r="O692" s="48">
        <v>82311.99</v>
      </c>
      <c r="P692" s="48"/>
      <c r="Q692" s="48"/>
      <c r="R692" s="48"/>
      <c r="S692" s="48"/>
      <c r="T692" s="48"/>
      <c r="U692" s="48"/>
      <c r="V692" s="48"/>
      <c r="W692" s="48"/>
    </row>
    <row r="693" ht="32.9" customHeight="1" spans="1:23">
      <c r="A693" s="18" t="s">
        <v>539</v>
      </c>
      <c r="B693" s="152" t="s">
        <v>1040</v>
      </c>
      <c r="C693" s="18" t="s">
        <v>1039</v>
      </c>
      <c r="D693" s="18" t="s">
        <v>81</v>
      </c>
      <c r="E693" s="18" t="s">
        <v>165</v>
      </c>
      <c r="F693" s="18" t="s">
        <v>1041</v>
      </c>
      <c r="G693" s="18" t="s">
        <v>301</v>
      </c>
      <c r="H693" s="18" t="s">
        <v>302</v>
      </c>
      <c r="I693" s="48">
        <v>82311.99</v>
      </c>
      <c r="J693" s="48"/>
      <c r="K693" s="48"/>
      <c r="L693" s="48"/>
      <c r="M693" s="48"/>
      <c r="N693" s="48"/>
      <c r="O693" s="48">
        <v>82311.99</v>
      </c>
      <c r="P693" s="48"/>
      <c r="Q693" s="48"/>
      <c r="R693" s="48"/>
      <c r="S693" s="48"/>
      <c r="T693" s="48"/>
      <c r="U693" s="48"/>
      <c r="V693" s="48"/>
      <c r="W693" s="48"/>
    </row>
    <row r="694" ht="32.9" customHeight="1" spans="1:23">
      <c r="A694" s="18"/>
      <c r="B694" s="18"/>
      <c r="C694" s="18" t="s">
        <v>1042</v>
      </c>
      <c r="D694" s="18"/>
      <c r="E694" s="18"/>
      <c r="F694" s="18"/>
      <c r="G694" s="18"/>
      <c r="H694" s="18"/>
      <c r="I694" s="48">
        <v>5944000</v>
      </c>
      <c r="J694" s="48"/>
      <c r="K694" s="48"/>
      <c r="L694" s="48"/>
      <c r="M694" s="48"/>
      <c r="N694" s="48">
        <v>5944000</v>
      </c>
      <c r="O694" s="48"/>
      <c r="P694" s="48"/>
      <c r="Q694" s="48"/>
      <c r="R694" s="48"/>
      <c r="S694" s="48"/>
      <c r="T694" s="48"/>
      <c r="U694" s="48"/>
      <c r="V694" s="48"/>
      <c r="W694" s="48"/>
    </row>
    <row r="695" ht="32.9" customHeight="1" spans="1:23">
      <c r="A695" s="18" t="s">
        <v>539</v>
      </c>
      <c r="B695" s="152" t="s">
        <v>1043</v>
      </c>
      <c r="C695" s="18" t="s">
        <v>1042</v>
      </c>
      <c r="D695" s="18" t="s">
        <v>81</v>
      </c>
      <c r="E695" s="18" t="s">
        <v>124</v>
      </c>
      <c r="F695" s="18" t="s">
        <v>434</v>
      </c>
      <c r="G695" s="18" t="s">
        <v>277</v>
      </c>
      <c r="H695" s="18" t="s">
        <v>278</v>
      </c>
      <c r="I695" s="48">
        <v>1680000</v>
      </c>
      <c r="J695" s="48"/>
      <c r="K695" s="48"/>
      <c r="L695" s="48"/>
      <c r="M695" s="48"/>
      <c r="N695" s="48">
        <v>1680000</v>
      </c>
      <c r="O695" s="48"/>
      <c r="P695" s="48"/>
      <c r="Q695" s="48"/>
      <c r="R695" s="48"/>
      <c r="S695" s="48"/>
      <c r="T695" s="48"/>
      <c r="U695" s="48"/>
      <c r="V695" s="48"/>
      <c r="W695" s="48"/>
    </row>
    <row r="696" ht="32.9" customHeight="1" spans="1:23">
      <c r="A696" s="18" t="s">
        <v>539</v>
      </c>
      <c r="B696" s="152" t="s">
        <v>1043</v>
      </c>
      <c r="C696" s="18" t="s">
        <v>1042</v>
      </c>
      <c r="D696" s="18" t="s">
        <v>81</v>
      </c>
      <c r="E696" s="18" t="s">
        <v>124</v>
      </c>
      <c r="F696" s="18" t="s">
        <v>434</v>
      </c>
      <c r="G696" s="18" t="s">
        <v>301</v>
      </c>
      <c r="H696" s="18" t="s">
        <v>302</v>
      </c>
      <c r="I696" s="48">
        <v>364000</v>
      </c>
      <c r="J696" s="48"/>
      <c r="K696" s="48"/>
      <c r="L696" s="48"/>
      <c r="M696" s="48"/>
      <c r="N696" s="48">
        <v>364000</v>
      </c>
      <c r="O696" s="48"/>
      <c r="P696" s="48"/>
      <c r="Q696" s="48"/>
      <c r="R696" s="48"/>
      <c r="S696" s="48"/>
      <c r="T696" s="48"/>
      <c r="U696" s="48"/>
      <c r="V696" s="48"/>
      <c r="W696" s="48"/>
    </row>
    <row r="697" ht="32.9" customHeight="1" spans="1:23">
      <c r="A697" s="18" t="s">
        <v>539</v>
      </c>
      <c r="B697" s="152" t="s">
        <v>1043</v>
      </c>
      <c r="C697" s="18" t="s">
        <v>1042</v>
      </c>
      <c r="D697" s="18" t="s">
        <v>81</v>
      </c>
      <c r="E697" s="18" t="s">
        <v>124</v>
      </c>
      <c r="F697" s="18" t="s">
        <v>434</v>
      </c>
      <c r="G697" s="18" t="s">
        <v>379</v>
      </c>
      <c r="H697" s="18" t="s">
        <v>380</v>
      </c>
      <c r="I697" s="48">
        <v>3900000</v>
      </c>
      <c r="J697" s="48"/>
      <c r="K697" s="48"/>
      <c r="L697" s="48"/>
      <c r="M697" s="48"/>
      <c r="N697" s="48">
        <v>3900000</v>
      </c>
      <c r="O697" s="48"/>
      <c r="P697" s="48"/>
      <c r="Q697" s="48"/>
      <c r="R697" s="48"/>
      <c r="S697" s="48"/>
      <c r="T697" s="48"/>
      <c r="U697" s="48"/>
      <c r="V697" s="48"/>
      <c r="W697" s="48"/>
    </row>
    <row r="698" ht="32.9" customHeight="1" spans="1:23">
      <c r="A698" s="18"/>
      <c r="B698" s="18"/>
      <c r="C698" s="18" t="s">
        <v>1044</v>
      </c>
      <c r="D698" s="18"/>
      <c r="E698" s="18"/>
      <c r="F698" s="18"/>
      <c r="G698" s="18"/>
      <c r="H698" s="18"/>
      <c r="I698" s="48">
        <v>850782</v>
      </c>
      <c r="J698" s="48"/>
      <c r="K698" s="48"/>
      <c r="L698" s="48"/>
      <c r="M698" s="48"/>
      <c r="N698" s="48">
        <v>850782</v>
      </c>
      <c r="O698" s="48"/>
      <c r="P698" s="48"/>
      <c r="Q698" s="48"/>
      <c r="R698" s="48"/>
      <c r="S698" s="48"/>
      <c r="T698" s="48"/>
      <c r="U698" s="48"/>
      <c r="V698" s="48"/>
      <c r="W698" s="48"/>
    </row>
    <row r="699" ht="32.9" customHeight="1" spans="1:23">
      <c r="A699" s="18" t="s">
        <v>539</v>
      </c>
      <c r="B699" s="152" t="s">
        <v>1045</v>
      </c>
      <c r="C699" s="18" t="s">
        <v>1044</v>
      </c>
      <c r="D699" s="18" t="s">
        <v>81</v>
      </c>
      <c r="E699" s="18" t="s">
        <v>124</v>
      </c>
      <c r="F699" s="18" t="s">
        <v>434</v>
      </c>
      <c r="G699" s="18" t="s">
        <v>379</v>
      </c>
      <c r="H699" s="18" t="s">
        <v>380</v>
      </c>
      <c r="I699" s="48">
        <v>850782</v>
      </c>
      <c r="J699" s="48"/>
      <c r="K699" s="48"/>
      <c r="L699" s="48"/>
      <c r="M699" s="48"/>
      <c r="N699" s="48">
        <v>850782</v>
      </c>
      <c r="O699" s="48"/>
      <c r="P699" s="48"/>
      <c r="Q699" s="48"/>
      <c r="R699" s="48"/>
      <c r="S699" s="48"/>
      <c r="T699" s="48"/>
      <c r="U699" s="48"/>
      <c r="V699" s="48"/>
      <c r="W699" s="48"/>
    </row>
    <row r="700" ht="32.9" customHeight="1" spans="1:23">
      <c r="A700" s="18"/>
      <c r="B700" s="18"/>
      <c r="C700" s="18" t="s">
        <v>1046</v>
      </c>
      <c r="D700" s="18"/>
      <c r="E700" s="18"/>
      <c r="F700" s="18"/>
      <c r="G700" s="18"/>
      <c r="H700" s="18"/>
      <c r="I700" s="48">
        <v>1200000</v>
      </c>
      <c r="J700" s="48"/>
      <c r="K700" s="48"/>
      <c r="L700" s="48"/>
      <c r="M700" s="48"/>
      <c r="N700" s="48">
        <v>1200000</v>
      </c>
      <c r="O700" s="48"/>
      <c r="P700" s="48"/>
      <c r="Q700" s="48"/>
      <c r="R700" s="48"/>
      <c r="S700" s="48"/>
      <c r="T700" s="48"/>
      <c r="U700" s="48"/>
      <c r="V700" s="48"/>
      <c r="W700" s="48"/>
    </row>
    <row r="701" ht="32.9" customHeight="1" spans="1:23">
      <c r="A701" s="18" t="s">
        <v>539</v>
      </c>
      <c r="B701" s="152" t="s">
        <v>1047</v>
      </c>
      <c r="C701" s="18" t="s">
        <v>1046</v>
      </c>
      <c r="D701" s="18" t="s">
        <v>81</v>
      </c>
      <c r="E701" s="18" t="s">
        <v>124</v>
      </c>
      <c r="F701" s="18" t="s">
        <v>434</v>
      </c>
      <c r="G701" s="18" t="s">
        <v>291</v>
      </c>
      <c r="H701" s="18" t="s">
        <v>292</v>
      </c>
      <c r="I701" s="48">
        <v>1200000</v>
      </c>
      <c r="J701" s="48"/>
      <c r="K701" s="48"/>
      <c r="L701" s="48"/>
      <c r="M701" s="48"/>
      <c r="N701" s="48">
        <v>1200000</v>
      </c>
      <c r="O701" s="48"/>
      <c r="P701" s="48"/>
      <c r="Q701" s="48"/>
      <c r="R701" s="48"/>
      <c r="S701" s="48"/>
      <c r="T701" s="48"/>
      <c r="U701" s="48"/>
      <c r="V701" s="48"/>
      <c r="W701" s="48"/>
    </row>
    <row r="702" ht="32.9" customHeight="1" spans="1:23">
      <c r="A702" s="18"/>
      <c r="B702" s="18"/>
      <c r="C702" s="18" t="s">
        <v>1048</v>
      </c>
      <c r="D702" s="18"/>
      <c r="E702" s="18"/>
      <c r="F702" s="18"/>
      <c r="G702" s="18"/>
      <c r="H702" s="18"/>
      <c r="I702" s="48">
        <v>200000</v>
      </c>
      <c r="J702" s="48"/>
      <c r="K702" s="48"/>
      <c r="L702" s="48"/>
      <c r="M702" s="48"/>
      <c r="N702" s="48"/>
      <c r="O702" s="48"/>
      <c r="P702" s="48"/>
      <c r="Q702" s="48"/>
      <c r="R702" s="48">
        <v>200000</v>
      </c>
      <c r="S702" s="48"/>
      <c r="T702" s="48"/>
      <c r="U702" s="48"/>
      <c r="V702" s="48"/>
      <c r="W702" s="48">
        <v>200000</v>
      </c>
    </row>
    <row r="703" ht="32.9" customHeight="1" spans="1:23">
      <c r="A703" s="18" t="s">
        <v>539</v>
      </c>
      <c r="B703" s="152" t="s">
        <v>1049</v>
      </c>
      <c r="C703" s="18" t="s">
        <v>1048</v>
      </c>
      <c r="D703" s="18" t="s">
        <v>81</v>
      </c>
      <c r="E703" s="18" t="s">
        <v>124</v>
      </c>
      <c r="F703" s="18" t="s">
        <v>434</v>
      </c>
      <c r="G703" s="18" t="s">
        <v>328</v>
      </c>
      <c r="H703" s="18" t="s">
        <v>329</v>
      </c>
      <c r="I703" s="48">
        <v>199800</v>
      </c>
      <c r="J703" s="48"/>
      <c r="K703" s="48"/>
      <c r="L703" s="48"/>
      <c r="M703" s="48"/>
      <c r="N703" s="48"/>
      <c r="O703" s="48"/>
      <c r="P703" s="48"/>
      <c r="Q703" s="48"/>
      <c r="R703" s="48">
        <v>199800</v>
      </c>
      <c r="S703" s="48"/>
      <c r="T703" s="48"/>
      <c r="U703" s="48"/>
      <c r="V703" s="48"/>
      <c r="W703" s="48">
        <v>199800</v>
      </c>
    </row>
    <row r="704" ht="32.9" customHeight="1" spans="1:23">
      <c r="A704" s="18" t="s">
        <v>539</v>
      </c>
      <c r="B704" s="152" t="s">
        <v>1049</v>
      </c>
      <c r="C704" s="18" t="s">
        <v>1048</v>
      </c>
      <c r="D704" s="18" t="s">
        <v>81</v>
      </c>
      <c r="E704" s="18" t="s">
        <v>124</v>
      </c>
      <c r="F704" s="18" t="s">
        <v>434</v>
      </c>
      <c r="G704" s="18" t="s">
        <v>283</v>
      </c>
      <c r="H704" s="18" t="s">
        <v>284</v>
      </c>
      <c r="I704" s="48">
        <v>200</v>
      </c>
      <c r="J704" s="48"/>
      <c r="K704" s="48"/>
      <c r="L704" s="48"/>
      <c r="M704" s="48"/>
      <c r="N704" s="48"/>
      <c r="O704" s="48"/>
      <c r="P704" s="48"/>
      <c r="Q704" s="48"/>
      <c r="R704" s="48">
        <v>200</v>
      </c>
      <c r="S704" s="48"/>
      <c r="T704" s="48"/>
      <c r="U704" s="48"/>
      <c r="V704" s="48"/>
      <c r="W704" s="48">
        <v>200</v>
      </c>
    </row>
    <row r="705" ht="32.9" customHeight="1" spans="1:23">
      <c r="A705" s="18"/>
      <c r="B705" s="18"/>
      <c r="C705" s="18" t="s">
        <v>1050</v>
      </c>
      <c r="D705" s="18"/>
      <c r="E705" s="18"/>
      <c r="F705" s="18"/>
      <c r="G705" s="18"/>
      <c r="H705" s="18"/>
      <c r="I705" s="48">
        <v>4347000</v>
      </c>
      <c r="J705" s="48">
        <v>4347000</v>
      </c>
      <c r="K705" s="48">
        <v>4347000</v>
      </c>
      <c r="L705" s="48"/>
      <c r="M705" s="48"/>
      <c r="N705" s="48"/>
      <c r="O705" s="48"/>
      <c r="P705" s="48"/>
      <c r="Q705" s="48"/>
      <c r="R705" s="48"/>
      <c r="S705" s="48"/>
      <c r="T705" s="48"/>
      <c r="U705" s="48"/>
      <c r="V705" s="48"/>
      <c r="W705" s="48"/>
    </row>
    <row r="706" ht="32.9" customHeight="1" spans="1:23">
      <c r="A706" s="18" t="s">
        <v>542</v>
      </c>
      <c r="B706" s="152" t="s">
        <v>1051</v>
      </c>
      <c r="C706" s="18" t="s">
        <v>1050</v>
      </c>
      <c r="D706" s="18" t="s">
        <v>83</v>
      </c>
      <c r="E706" s="18" t="s">
        <v>113</v>
      </c>
      <c r="F706" s="18" t="s">
        <v>446</v>
      </c>
      <c r="G706" s="18" t="s">
        <v>330</v>
      </c>
      <c r="H706" s="18" t="s">
        <v>331</v>
      </c>
      <c r="I706" s="48">
        <v>4300000</v>
      </c>
      <c r="J706" s="48">
        <v>4300000</v>
      </c>
      <c r="K706" s="48">
        <v>4300000</v>
      </c>
      <c r="L706" s="48"/>
      <c r="M706" s="48"/>
      <c r="N706" s="48"/>
      <c r="O706" s="48"/>
      <c r="P706" s="48"/>
      <c r="Q706" s="48"/>
      <c r="R706" s="48"/>
      <c r="S706" s="48"/>
      <c r="T706" s="48"/>
      <c r="U706" s="48"/>
      <c r="V706" s="48"/>
      <c r="W706" s="48"/>
    </row>
    <row r="707" ht="32.9" customHeight="1" spans="1:23">
      <c r="A707" s="18" t="s">
        <v>542</v>
      </c>
      <c r="B707" s="152" t="s">
        <v>1051</v>
      </c>
      <c r="C707" s="18" t="s">
        <v>1050</v>
      </c>
      <c r="D707" s="18" t="s">
        <v>83</v>
      </c>
      <c r="E707" s="18" t="s">
        <v>113</v>
      </c>
      <c r="F707" s="18" t="s">
        <v>446</v>
      </c>
      <c r="G707" s="18" t="s">
        <v>301</v>
      </c>
      <c r="H707" s="18" t="s">
        <v>302</v>
      </c>
      <c r="I707" s="48">
        <v>47000</v>
      </c>
      <c r="J707" s="48">
        <v>47000</v>
      </c>
      <c r="K707" s="48">
        <v>47000</v>
      </c>
      <c r="L707" s="48"/>
      <c r="M707" s="48"/>
      <c r="N707" s="48"/>
      <c r="O707" s="48"/>
      <c r="P707" s="48"/>
      <c r="Q707" s="48"/>
      <c r="R707" s="48"/>
      <c r="S707" s="48"/>
      <c r="T707" s="48"/>
      <c r="U707" s="48"/>
      <c r="V707" s="48"/>
      <c r="W707" s="48"/>
    </row>
    <row r="708" ht="32.9" customHeight="1" spans="1:23">
      <c r="A708" s="18"/>
      <c r="B708" s="18"/>
      <c r="C708" s="18" t="s">
        <v>1052</v>
      </c>
      <c r="D708" s="18"/>
      <c r="E708" s="18"/>
      <c r="F708" s="18"/>
      <c r="G708" s="18"/>
      <c r="H708" s="18"/>
      <c r="I708" s="48">
        <v>500000</v>
      </c>
      <c r="J708" s="48"/>
      <c r="K708" s="48"/>
      <c r="L708" s="48"/>
      <c r="M708" s="48"/>
      <c r="N708" s="48"/>
      <c r="O708" s="48"/>
      <c r="P708" s="48"/>
      <c r="Q708" s="48"/>
      <c r="R708" s="48">
        <v>500000</v>
      </c>
      <c r="S708" s="48"/>
      <c r="T708" s="48"/>
      <c r="U708" s="48"/>
      <c r="V708" s="48"/>
      <c r="W708" s="48">
        <v>500000</v>
      </c>
    </row>
    <row r="709" ht="32.9" customHeight="1" spans="1:23">
      <c r="A709" s="18" t="s">
        <v>539</v>
      </c>
      <c r="B709" s="152" t="s">
        <v>1053</v>
      </c>
      <c r="C709" s="18" t="s">
        <v>1052</v>
      </c>
      <c r="D709" s="18" t="s">
        <v>83</v>
      </c>
      <c r="E709" s="18" t="s">
        <v>113</v>
      </c>
      <c r="F709" s="18" t="s">
        <v>446</v>
      </c>
      <c r="G709" s="18" t="s">
        <v>277</v>
      </c>
      <c r="H709" s="18" t="s">
        <v>278</v>
      </c>
      <c r="I709" s="48">
        <v>300000</v>
      </c>
      <c r="J709" s="48"/>
      <c r="K709" s="48"/>
      <c r="L709" s="48"/>
      <c r="M709" s="48"/>
      <c r="N709" s="48"/>
      <c r="O709" s="48"/>
      <c r="P709" s="48"/>
      <c r="Q709" s="48"/>
      <c r="R709" s="48">
        <v>300000</v>
      </c>
      <c r="S709" s="48"/>
      <c r="T709" s="48"/>
      <c r="U709" s="48"/>
      <c r="V709" s="48"/>
      <c r="W709" s="48">
        <v>300000</v>
      </c>
    </row>
    <row r="710" ht="32.9" customHeight="1" spans="1:23">
      <c r="A710" s="18" t="s">
        <v>539</v>
      </c>
      <c r="B710" s="152" t="s">
        <v>1053</v>
      </c>
      <c r="C710" s="18" t="s">
        <v>1052</v>
      </c>
      <c r="D710" s="18" t="s">
        <v>83</v>
      </c>
      <c r="E710" s="18" t="s">
        <v>113</v>
      </c>
      <c r="F710" s="18" t="s">
        <v>446</v>
      </c>
      <c r="G710" s="18" t="s">
        <v>328</v>
      </c>
      <c r="H710" s="18" t="s">
        <v>329</v>
      </c>
      <c r="I710" s="48">
        <v>200000</v>
      </c>
      <c r="J710" s="48"/>
      <c r="K710" s="48"/>
      <c r="L710" s="48"/>
      <c r="M710" s="48"/>
      <c r="N710" s="48"/>
      <c r="O710" s="48"/>
      <c r="P710" s="48"/>
      <c r="Q710" s="48"/>
      <c r="R710" s="48">
        <v>200000</v>
      </c>
      <c r="S710" s="48"/>
      <c r="T710" s="48"/>
      <c r="U710" s="48"/>
      <c r="V710" s="48"/>
      <c r="W710" s="48">
        <v>200000</v>
      </c>
    </row>
    <row r="711" ht="32.9" customHeight="1" spans="1:23">
      <c r="A711" s="18"/>
      <c r="B711" s="18"/>
      <c r="C711" s="18" t="s">
        <v>1054</v>
      </c>
      <c r="D711" s="18"/>
      <c r="E711" s="18"/>
      <c r="F711" s="18"/>
      <c r="G711" s="18"/>
      <c r="H711" s="18"/>
      <c r="I711" s="48">
        <v>31043</v>
      </c>
      <c r="J711" s="48"/>
      <c r="K711" s="48"/>
      <c r="L711" s="48"/>
      <c r="M711" s="48"/>
      <c r="N711" s="48">
        <v>31043</v>
      </c>
      <c r="O711" s="48"/>
      <c r="P711" s="48"/>
      <c r="Q711" s="48"/>
      <c r="R711" s="48"/>
      <c r="S711" s="48"/>
      <c r="T711" s="48"/>
      <c r="U711" s="48"/>
      <c r="V711" s="48"/>
      <c r="W711" s="48"/>
    </row>
    <row r="712" ht="32.9" customHeight="1" spans="1:23">
      <c r="A712" s="18" t="s">
        <v>617</v>
      </c>
      <c r="B712" s="152" t="s">
        <v>1055</v>
      </c>
      <c r="C712" s="18" t="s">
        <v>1054</v>
      </c>
      <c r="D712" s="18" t="s">
        <v>83</v>
      </c>
      <c r="E712" s="18" t="s">
        <v>113</v>
      </c>
      <c r="F712" s="18" t="s">
        <v>446</v>
      </c>
      <c r="G712" s="18" t="s">
        <v>275</v>
      </c>
      <c r="H712" s="18" t="s">
        <v>276</v>
      </c>
      <c r="I712" s="48">
        <v>9435</v>
      </c>
      <c r="J712" s="48"/>
      <c r="K712" s="48"/>
      <c r="L712" s="48"/>
      <c r="M712" s="48"/>
      <c r="N712" s="48">
        <v>9435</v>
      </c>
      <c r="O712" s="48"/>
      <c r="P712" s="48"/>
      <c r="Q712" s="48"/>
      <c r="R712" s="48"/>
      <c r="S712" s="48"/>
      <c r="T712" s="48"/>
      <c r="U712" s="48"/>
      <c r="V712" s="48"/>
      <c r="W712" s="48"/>
    </row>
    <row r="713" ht="32.9" customHeight="1" spans="1:23">
      <c r="A713" s="18" t="s">
        <v>617</v>
      </c>
      <c r="B713" s="152" t="s">
        <v>1055</v>
      </c>
      <c r="C713" s="18" t="s">
        <v>1054</v>
      </c>
      <c r="D713" s="18" t="s">
        <v>83</v>
      </c>
      <c r="E713" s="18" t="s">
        <v>113</v>
      </c>
      <c r="F713" s="18" t="s">
        <v>446</v>
      </c>
      <c r="G713" s="18" t="s">
        <v>281</v>
      </c>
      <c r="H713" s="18" t="s">
        <v>282</v>
      </c>
      <c r="I713" s="48">
        <v>21608</v>
      </c>
      <c r="J713" s="48"/>
      <c r="K713" s="48"/>
      <c r="L713" s="48"/>
      <c r="M713" s="48"/>
      <c r="N713" s="48">
        <v>21608</v>
      </c>
      <c r="O713" s="48"/>
      <c r="P713" s="48"/>
      <c r="Q713" s="48"/>
      <c r="R713" s="48"/>
      <c r="S713" s="48"/>
      <c r="T713" s="48"/>
      <c r="U713" s="48"/>
      <c r="V713" s="48"/>
      <c r="W713" s="48"/>
    </row>
    <row r="714" ht="32.9" customHeight="1" spans="1:23">
      <c r="A714" s="18"/>
      <c r="B714" s="18"/>
      <c r="C714" s="18" t="s">
        <v>1056</v>
      </c>
      <c r="D714" s="18"/>
      <c r="E714" s="18"/>
      <c r="F714" s="18"/>
      <c r="G714" s="18"/>
      <c r="H714" s="18"/>
      <c r="I714" s="48">
        <v>1152851.65</v>
      </c>
      <c r="J714" s="48">
        <v>200000</v>
      </c>
      <c r="K714" s="48">
        <v>200000</v>
      </c>
      <c r="L714" s="48"/>
      <c r="M714" s="48"/>
      <c r="N714" s="48">
        <v>952851.65</v>
      </c>
      <c r="O714" s="48"/>
      <c r="P714" s="48"/>
      <c r="Q714" s="48"/>
      <c r="R714" s="48"/>
      <c r="S714" s="48"/>
      <c r="T714" s="48"/>
      <c r="U714" s="48"/>
      <c r="V714" s="48"/>
      <c r="W714" s="48"/>
    </row>
    <row r="715" ht="32.9" customHeight="1" spans="1:23">
      <c r="A715" s="18" t="s">
        <v>542</v>
      </c>
      <c r="B715" s="152" t="s">
        <v>1057</v>
      </c>
      <c r="C715" s="18" t="s">
        <v>1056</v>
      </c>
      <c r="D715" s="18" t="s">
        <v>83</v>
      </c>
      <c r="E715" s="18" t="s">
        <v>113</v>
      </c>
      <c r="F715" s="18" t="s">
        <v>446</v>
      </c>
      <c r="G715" s="18" t="s">
        <v>273</v>
      </c>
      <c r="H715" s="18" t="s">
        <v>274</v>
      </c>
      <c r="I715" s="48">
        <v>332164.95</v>
      </c>
      <c r="J715" s="48">
        <v>200000</v>
      </c>
      <c r="K715" s="48">
        <v>200000</v>
      </c>
      <c r="L715" s="48"/>
      <c r="M715" s="48"/>
      <c r="N715" s="48">
        <v>132164.95</v>
      </c>
      <c r="O715" s="48"/>
      <c r="P715" s="48"/>
      <c r="Q715" s="48"/>
      <c r="R715" s="48"/>
      <c r="S715" s="48"/>
      <c r="T715" s="48"/>
      <c r="U715" s="48"/>
      <c r="V715" s="48"/>
      <c r="W715" s="48"/>
    </row>
    <row r="716" ht="32.9" customHeight="1" spans="1:23">
      <c r="A716" s="18" t="s">
        <v>542</v>
      </c>
      <c r="B716" s="152" t="s">
        <v>1057</v>
      </c>
      <c r="C716" s="18" t="s">
        <v>1056</v>
      </c>
      <c r="D716" s="18" t="s">
        <v>83</v>
      </c>
      <c r="E716" s="18" t="s">
        <v>113</v>
      </c>
      <c r="F716" s="18" t="s">
        <v>446</v>
      </c>
      <c r="G716" s="18" t="s">
        <v>285</v>
      </c>
      <c r="H716" s="18" t="s">
        <v>286</v>
      </c>
      <c r="I716" s="48">
        <v>53643.81</v>
      </c>
      <c r="J716" s="48"/>
      <c r="K716" s="48"/>
      <c r="L716" s="48"/>
      <c r="M716" s="48"/>
      <c r="N716" s="48">
        <v>53643.81</v>
      </c>
      <c r="O716" s="48"/>
      <c r="P716" s="48"/>
      <c r="Q716" s="48"/>
      <c r="R716" s="48"/>
      <c r="S716" s="48"/>
      <c r="T716" s="48"/>
      <c r="U716" s="48"/>
      <c r="V716" s="48"/>
      <c r="W716" s="48"/>
    </row>
    <row r="717" ht="32.9" customHeight="1" spans="1:23">
      <c r="A717" s="18" t="s">
        <v>542</v>
      </c>
      <c r="B717" s="152" t="s">
        <v>1057</v>
      </c>
      <c r="C717" s="18" t="s">
        <v>1056</v>
      </c>
      <c r="D717" s="18" t="s">
        <v>83</v>
      </c>
      <c r="E717" s="18" t="s">
        <v>113</v>
      </c>
      <c r="F717" s="18" t="s">
        <v>446</v>
      </c>
      <c r="G717" s="18" t="s">
        <v>287</v>
      </c>
      <c r="H717" s="18" t="s">
        <v>288</v>
      </c>
      <c r="I717" s="48">
        <v>49201.47</v>
      </c>
      <c r="J717" s="48"/>
      <c r="K717" s="48"/>
      <c r="L717" s="48"/>
      <c r="M717" s="48"/>
      <c r="N717" s="48">
        <v>49201.47</v>
      </c>
      <c r="O717" s="48"/>
      <c r="P717" s="48"/>
      <c r="Q717" s="48"/>
      <c r="R717" s="48"/>
      <c r="S717" s="48"/>
      <c r="T717" s="48"/>
      <c r="U717" s="48"/>
      <c r="V717" s="48"/>
      <c r="W717" s="48"/>
    </row>
    <row r="718" ht="32.9" customHeight="1" spans="1:23">
      <c r="A718" s="18" t="s">
        <v>542</v>
      </c>
      <c r="B718" s="152" t="s">
        <v>1057</v>
      </c>
      <c r="C718" s="18" t="s">
        <v>1056</v>
      </c>
      <c r="D718" s="18" t="s">
        <v>83</v>
      </c>
      <c r="E718" s="18" t="s">
        <v>113</v>
      </c>
      <c r="F718" s="18" t="s">
        <v>446</v>
      </c>
      <c r="G718" s="18" t="s">
        <v>313</v>
      </c>
      <c r="H718" s="18" t="s">
        <v>312</v>
      </c>
      <c r="I718" s="48">
        <v>512546.42</v>
      </c>
      <c r="J718" s="48"/>
      <c r="K718" s="48"/>
      <c r="L718" s="48"/>
      <c r="M718" s="48"/>
      <c r="N718" s="48">
        <v>512546.42</v>
      </c>
      <c r="O718" s="48"/>
      <c r="P718" s="48"/>
      <c r="Q718" s="48"/>
      <c r="R718" s="48"/>
      <c r="S718" s="48"/>
      <c r="T718" s="48"/>
      <c r="U718" s="48"/>
      <c r="V718" s="48"/>
      <c r="W718" s="48"/>
    </row>
    <row r="719" ht="32.9" customHeight="1" spans="1:23">
      <c r="A719" s="18" t="s">
        <v>542</v>
      </c>
      <c r="B719" s="152" t="s">
        <v>1057</v>
      </c>
      <c r="C719" s="18" t="s">
        <v>1056</v>
      </c>
      <c r="D719" s="18" t="s">
        <v>83</v>
      </c>
      <c r="E719" s="18" t="s">
        <v>113</v>
      </c>
      <c r="F719" s="18" t="s">
        <v>446</v>
      </c>
      <c r="G719" s="18" t="s">
        <v>277</v>
      </c>
      <c r="H719" s="18" t="s">
        <v>278</v>
      </c>
      <c r="I719" s="48">
        <v>205295</v>
      </c>
      <c r="J719" s="48"/>
      <c r="K719" s="48"/>
      <c r="L719" s="48"/>
      <c r="M719" s="48"/>
      <c r="N719" s="48">
        <v>205295</v>
      </c>
      <c r="O719" s="48"/>
      <c r="P719" s="48"/>
      <c r="Q719" s="48"/>
      <c r="R719" s="48"/>
      <c r="S719" s="48"/>
      <c r="T719" s="48"/>
      <c r="U719" s="48"/>
      <c r="V719" s="48"/>
      <c r="W719" s="48"/>
    </row>
    <row r="720" ht="32.9" customHeight="1" spans="1:23">
      <c r="A720" s="18"/>
      <c r="B720" s="18"/>
      <c r="C720" s="18" t="s">
        <v>1058</v>
      </c>
      <c r="D720" s="18"/>
      <c r="E720" s="18"/>
      <c r="F720" s="18"/>
      <c r="G720" s="18"/>
      <c r="H720" s="18"/>
      <c r="I720" s="48">
        <v>75150</v>
      </c>
      <c r="J720" s="48"/>
      <c r="K720" s="48"/>
      <c r="L720" s="48"/>
      <c r="M720" s="48"/>
      <c r="N720" s="48">
        <v>75150</v>
      </c>
      <c r="O720" s="48"/>
      <c r="P720" s="48"/>
      <c r="Q720" s="48"/>
      <c r="R720" s="48"/>
      <c r="S720" s="48"/>
      <c r="T720" s="48"/>
      <c r="U720" s="48"/>
      <c r="V720" s="48"/>
      <c r="W720" s="48"/>
    </row>
    <row r="721" ht="32.9" customHeight="1" spans="1:23">
      <c r="A721" s="18" t="s">
        <v>539</v>
      </c>
      <c r="B721" s="152" t="s">
        <v>1059</v>
      </c>
      <c r="C721" s="18" t="s">
        <v>1058</v>
      </c>
      <c r="D721" s="18" t="s">
        <v>83</v>
      </c>
      <c r="E721" s="18" t="s">
        <v>113</v>
      </c>
      <c r="F721" s="18" t="s">
        <v>446</v>
      </c>
      <c r="G721" s="18" t="s">
        <v>273</v>
      </c>
      <c r="H721" s="18" t="s">
        <v>274</v>
      </c>
      <c r="I721" s="48">
        <v>35150</v>
      </c>
      <c r="J721" s="48"/>
      <c r="K721" s="48"/>
      <c r="L721" s="48"/>
      <c r="M721" s="48"/>
      <c r="N721" s="48">
        <v>35150</v>
      </c>
      <c r="O721" s="48"/>
      <c r="P721" s="48"/>
      <c r="Q721" s="48"/>
      <c r="R721" s="48"/>
      <c r="S721" s="48"/>
      <c r="T721" s="48"/>
      <c r="U721" s="48"/>
      <c r="V721" s="48"/>
      <c r="W721" s="48"/>
    </row>
    <row r="722" ht="32.9" customHeight="1" spans="1:23">
      <c r="A722" s="18" t="s">
        <v>539</v>
      </c>
      <c r="B722" s="152" t="s">
        <v>1059</v>
      </c>
      <c r="C722" s="18" t="s">
        <v>1058</v>
      </c>
      <c r="D722" s="18" t="s">
        <v>83</v>
      </c>
      <c r="E722" s="18" t="s">
        <v>113</v>
      </c>
      <c r="F722" s="18" t="s">
        <v>446</v>
      </c>
      <c r="G722" s="18" t="s">
        <v>275</v>
      </c>
      <c r="H722" s="18" t="s">
        <v>276</v>
      </c>
      <c r="I722" s="48">
        <v>15000</v>
      </c>
      <c r="J722" s="48"/>
      <c r="K722" s="48"/>
      <c r="L722" s="48"/>
      <c r="M722" s="48"/>
      <c r="N722" s="48">
        <v>15000</v>
      </c>
      <c r="O722" s="48"/>
      <c r="P722" s="48"/>
      <c r="Q722" s="48"/>
      <c r="R722" s="48"/>
      <c r="S722" s="48"/>
      <c r="T722" s="48"/>
      <c r="U722" s="48"/>
      <c r="V722" s="48"/>
      <c r="W722" s="48"/>
    </row>
    <row r="723" ht="32.9" customHeight="1" spans="1:23">
      <c r="A723" s="18" t="s">
        <v>539</v>
      </c>
      <c r="B723" s="152" t="s">
        <v>1059</v>
      </c>
      <c r="C723" s="18" t="s">
        <v>1058</v>
      </c>
      <c r="D723" s="18" t="s">
        <v>83</v>
      </c>
      <c r="E723" s="18" t="s">
        <v>113</v>
      </c>
      <c r="F723" s="18" t="s">
        <v>446</v>
      </c>
      <c r="G723" s="18" t="s">
        <v>281</v>
      </c>
      <c r="H723" s="18" t="s">
        <v>282</v>
      </c>
      <c r="I723" s="48">
        <v>25000</v>
      </c>
      <c r="J723" s="48"/>
      <c r="K723" s="48"/>
      <c r="L723" s="48"/>
      <c r="M723" s="48"/>
      <c r="N723" s="48">
        <v>25000</v>
      </c>
      <c r="O723" s="48"/>
      <c r="P723" s="48"/>
      <c r="Q723" s="48"/>
      <c r="R723" s="48"/>
      <c r="S723" s="48"/>
      <c r="T723" s="48"/>
      <c r="U723" s="48"/>
      <c r="V723" s="48"/>
      <c r="W723" s="48"/>
    </row>
    <row r="724" ht="32.9" customHeight="1" spans="1:23">
      <c r="A724" s="18"/>
      <c r="B724" s="18"/>
      <c r="C724" s="18" t="s">
        <v>1060</v>
      </c>
      <c r="D724" s="18"/>
      <c r="E724" s="18"/>
      <c r="F724" s="18"/>
      <c r="G724" s="18"/>
      <c r="H724" s="18"/>
      <c r="I724" s="48">
        <v>1100000</v>
      </c>
      <c r="J724" s="48"/>
      <c r="K724" s="48"/>
      <c r="L724" s="48"/>
      <c r="M724" s="48"/>
      <c r="N724" s="48">
        <v>1100000</v>
      </c>
      <c r="O724" s="48"/>
      <c r="P724" s="48"/>
      <c r="Q724" s="48"/>
      <c r="R724" s="48"/>
      <c r="S724" s="48"/>
      <c r="T724" s="48"/>
      <c r="U724" s="48"/>
      <c r="V724" s="48"/>
      <c r="W724" s="48"/>
    </row>
    <row r="725" ht="32.9" customHeight="1" spans="1:23">
      <c r="A725" s="18" t="s">
        <v>539</v>
      </c>
      <c r="B725" s="152" t="s">
        <v>1061</v>
      </c>
      <c r="C725" s="18" t="s">
        <v>1060</v>
      </c>
      <c r="D725" s="18" t="s">
        <v>83</v>
      </c>
      <c r="E725" s="18" t="s">
        <v>113</v>
      </c>
      <c r="F725" s="18" t="s">
        <v>446</v>
      </c>
      <c r="G725" s="18" t="s">
        <v>277</v>
      </c>
      <c r="H725" s="18" t="s">
        <v>278</v>
      </c>
      <c r="I725" s="48">
        <v>950000</v>
      </c>
      <c r="J725" s="48"/>
      <c r="K725" s="48"/>
      <c r="L725" s="48"/>
      <c r="M725" s="48"/>
      <c r="N725" s="48">
        <v>950000</v>
      </c>
      <c r="O725" s="48"/>
      <c r="P725" s="48"/>
      <c r="Q725" s="48"/>
      <c r="R725" s="48"/>
      <c r="S725" s="48"/>
      <c r="T725" s="48"/>
      <c r="U725" s="48"/>
      <c r="V725" s="48"/>
      <c r="W725" s="48"/>
    </row>
    <row r="726" ht="32.9" customHeight="1" spans="1:23">
      <c r="A726" s="18" t="s">
        <v>539</v>
      </c>
      <c r="B726" s="152" t="s">
        <v>1061</v>
      </c>
      <c r="C726" s="18" t="s">
        <v>1060</v>
      </c>
      <c r="D726" s="18" t="s">
        <v>83</v>
      </c>
      <c r="E726" s="18" t="s">
        <v>113</v>
      </c>
      <c r="F726" s="18" t="s">
        <v>446</v>
      </c>
      <c r="G726" s="18" t="s">
        <v>328</v>
      </c>
      <c r="H726" s="18" t="s">
        <v>329</v>
      </c>
      <c r="I726" s="48">
        <v>150000</v>
      </c>
      <c r="J726" s="48"/>
      <c r="K726" s="48"/>
      <c r="L726" s="48"/>
      <c r="M726" s="48"/>
      <c r="N726" s="48">
        <v>150000</v>
      </c>
      <c r="O726" s="48"/>
      <c r="P726" s="48"/>
      <c r="Q726" s="48"/>
      <c r="R726" s="48"/>
      <c r="S726" s="48"/>
      <c r="T726" s="48"/>
      <c r="U726" s="48"/>
      <c r="V726" s="48"/>
      <c r="W726" s="48"/>
    </row>
    <row r="727" ht="32.9" customHeight="1" spans="1:23">
      <c r="A727" s="18"/>
      <c r="B727" s="18"/>
      <c r="C727" s="18" t="s">
        <v>1062</v>
      </c>
      <c r="D727" s="18"/>
      <c r="E727" s="18"/>
      <c r="F727" s="18"/>
      <c r="G727" s="18"/>
      <c r="H727" s="18"/>
      <c r="I727" s="48">
        <v>1000000</v>
      </c>
      <c r="J727" s="48"/>
      <c r="K727" s="48"/>
      <c r="L727" s="48"/>
      <c r="M727" s="48"/>
      <c r="N727" s="48">
        <v>1000000</v>
      </c>
      <c r="O727" s="48"/>
      <c r="P727" s="48"/>
      <c r="Q727" s="48"/>
      <c r="R727" s="48"/>
      <c r="S727" s="48"/>
      <c r="T727" s="48"/>
      <c r="U727" s="48"/>
      <c r="V727" s="48"/>
      <c r="W727" s="48"/>
    </row>
    <row r="728" ht="32.9" customHeight="1" spans="1:23">
      <c r="A728" s="18" t="s">
        <v>539</v>
      </c>
      <c r="B728" s="152" t="s">
        <v>1063</v>
      </c>
      <c r="C728" s="18" t="s">
        <v>1062</v>
      </c>
      <c r="D728" s="18" t="s">
        <v>83</v>
      </c>
      <c r="E728" s="18" t="s">
        <v>113</v>
      </c>
      <c r="F728" s="18" t="s">
        <v>446</v>
      </c>
      <c r="G728" s="18" t="s">
        <v>277</v>
      </c>
      <c r="H728" s="18" t="s">
        <v>278</v>
      </c>
      <c r="I728" s="48">
        <v>350000</v>
      </c>
      <c r="J728" s="48"/>
      <c r="K728" s="48"/>
      <c r="L728" s="48"/>
      <c r="M728" s="48"/>
      <c r="N728" s="48">
        <v>350000</v>
      </c>
      <c r="O728" s="48"/>
      <c r="P728" s="48"/>
      <c r="Q728" s="48"/>
      <c r="R728" s="48"/>
      <c r="S728" s="48"/>
      <c r="T728" s="48"/>
      <c r="U728" s="48"/>
      <c r="V728" s="48"/>
      <c r="W728" s="48"/>
    </row>
    <row r="729" ht="32.9" customHeight="1" spans="1:23">
      <c r="A729" s="18" t="s">
        <v>539</v>
      </c>
      <c r="B729" s="152" t="s">
        <v>1063</v>
      </c>
      <c r="C729" s="18" t="s">
        <v>1062</v>
      </c>
      <c r="D729" s="18" t="s">
        <v>83</v>
      </c>
      <c r="E729" s="18" t="s">
        <v>113</v>
      </c>
      <c r="F729" s="18" t="s">
        <v>446</v>
      </c>
      <c r="G729" s="18" t="s">
        <v>379</v>
      </c>
      <c r="H729" s="18" t="s">
        <v>380</v>
      </c>
      <c r="I729" s="48">
        <v>650000</v>
      </c>
      <c r="J729" s="48"/>
      <c r="K729" s="48"/>
      <c r="L729" s="48"/>
      <c r="M729" s="48"/>
      <c r="N729" s="48">
        <v>650000</v>
      </c>
      <c r="O729" s="48"/>
      <c r="P729" s="48"/>
      <c r="Q729" s="48"/>
      <c r="R729" s="48"/>
      <c r="S729" s="48"/>
      <c r="T729" s="48"/>
      <c r="U729" s="48"/>
      <c r="V729" s="48"/>
      <c r="W729" s="48"/>
    </row>
    <row r="730" ht="32.9" customHeight="1" spans="1:23">
      <c r="A730" s="18"/>
      <c r="B730" s="18"/>
      <c r="C730" s="18" t="s">
        <v>1064</v>
      </c>
      <c r="D730" s="18"/>
      <c r="E730" s="18"/>
      <c r="F730" s="18"/>
      <c r="G730" s="18"/>
      <c r="H730" s="18"/>
      <c r="I730" s="48">
        <v>5878800</v>
      </c>
      <c r="J730" s="48"/>
      <c r="K730" s="48"/>
      <c r="L730" s="48"/>
      <c r="M730" s="48"/>
      <c r="N730" s="48"/>
      <c r="O730" s="48"/>
      <c r="P730" s="48"/>
      <c r="Q730" s="48"/>
      <c r="R730" s="48">
        <v>5878800</v>
      </c>
      <c r="S730" s="48"/>
      <c r="T730" s="48"/>
      <c r="U730" s="48"/>
      <c r="V730" s="48"/>
      <c r="W730" s="48">
        <v>5878800</v>
      </c>
    </row>
    <row r="731" ht="32.9" customHeight="1" spans="1:23">
      <c r="A731" s="18" t="s">
        <v>542</v>
      </c>
      <c r="B731" s="152" t="s">
        <v>1065</v>
      </c>
      <c r="C731" s="18" t="s">
        <v>1064</v>
      </c>
      <c r="D731" s="18" t="s">
        <v>83</v>
      </c>
      <c r="E731" s="18" t="s">
        <v>113</v>
      </c>
      <c r="F731" s="18" t="s">
        <v>446</v>
      </c>
      <c r="G731" s="18" t="s">
        <v>273</v>
      </c>
      <c r="H731" s="18" t="s">
        <v>274</v>
      </c>
      <c r="I731" s="48">
        <v>10000</v>
      </c>
      <c r="J731" s="48"/>
      <c r="K731" s="48"/>
      <c r="L731" s="48"/>
      <c r="M731" s="48"/>
      <c r="N731" s="48"/>
      <c r="O731" s="48"/>
      <c r="P731" s="48"/>
      <c r="Q731" s="48"/>
      <c r="R731" s="48">
        <v>10000</v>
      </c>
      <c r="S731" s="48"/>
      <c r="T731" s="48"/>
      <c r="U731" s="48"/>
      <c r="V731" s="48"/>
      <c r="W731" s="48">
        <v>10000</v>
      </c>
    </row>
    <row r="732" ht="32.9" customHeight="1" spans="1:23">
      <c r="A732" s="18" t="s">
        <v>542</v>
      </c>
      <c r="B732" s="152" t="s">
        <v>1065</v>
      </c>
      <c r="C732" s="18" t="s">
        <v>1064</v>
      </c>
      <c r="D732" s="18" t="s">
        <v>83</v>
      </c>
      <c r="E732" s="18" t="s">
        <v>113</v>
      </c>
      <c r="F732" s="18" t="s">
        <v>446</v>
      </c>
      <c r="G732" s="18" t="s">
        <v>277</v>
      </c>
      <c r="H732" s="18" t="s">
        <v>278</v>
      </c>
      <c r="I732" s="48">
        <v>58800</v>
      </c>
      <c r="J732" s="48"/>
      <c r="K732" s="48"/>
      <c r="L732" s="48"/>
      <c r="M732" s="48"/>
      <c r="N732" s="48"/>
      <c r="O732" s="48"/>
      <c r="P732" s="48"/>
      <c r="Q732" s="48"/>
      <c r="R732" s="48">
        <v>58800</v>
      </c>
      <c r="S732" s="48"/>
      <c r="T732" s="48"/>
      <c r="U732" s="48"/>
      <c r="V732" s="48"/>
      <c r="W732" s="48">
        <v>58800</v>
      </c>
    </row>
    <row r="733" ht="32.9" customHeight="1" spans="1:23">
      <c r="A733" s="18" t="s">
        <v>542</v>
      </c>
      <c r="B733" s="152" t="s">
        <v>1065</v>
      </c>
      <c r="C733" s="18" t="s">
        <v>1064</v>
      </c>
      <c r="D733" s="18" t="s">
        <v>83</v>
      </c>
      <c r="E733" s="18" t="s">
        <v>113</v>
      </c>
      <c r="F733" s="18" t="s">
        <v>446</v>
      </c>
      <c r="G733" s="18" t="s">
        <v>328</v>
      </c>
      <c r="H733" s="18" t="s">
        <v>329</v>
      </c>
      <c r="I733" s="48">
        <v>5160000</v>
      </c>
      <c r="J733" s="48"/>
      <c r="K733" s="48"/>
      <c r="L733" s="48"/>
      <c r="M733" s="48"/>
      <c r="N733" s="48"/>
      <c r="O733" s="48"/>
      <c r="P733" s="48"/>
      <c r="Q733" s="48"/>
      <c r="R733" s="48">
        <v>5160000</v>
      </c>
      <c r="S733" s="48"/>
      <c r="T733" s="48"/>
      <c r="U733" s="48"/>
      <c r="V733" s="48"/>
      <c r="W733" s="48">
        <v>5160000</v>
      </c>
    </row>
    <row r="734" ht="32.9" customHeight="1" spans="1:23">
      <c r="A734" s="18" t="s">
        <v>542</v>
      </c>
      <c r="B734" s="152" t="s">
        <v>1065</v>
      </c>
      <c r="C734" s="18" t="s">
        <v>1064</v>
      </c>
      <c r="D734" s="18" t="s">
        <v>83</v>
      </c>
      <c r="E734" s="18" t="s">
        <v>113</v>
      </c>
      <c r="F734" s="18" t="s">
        <v>446</v>
      </c>
      <c r="G734" s="18" t="s">
        <v>330</v>
      </c>
      <c r="H734" s="18" t="s">
        <v>331</v>
      </c>
      <c r="I734" s="48">
        <v>550000</v>
      </c>
      <c r="J734" s="48"/>
      <c r="K734" s="48"/>
      <c r="L734" s="48"/>
      <c r="M734" s="48"/>
      <c r="N734" s="48"/>
      <c r="O734" s="48"/>
      <c r="P734" s="48"/>
      <c r="Q734" s="48"/>
      <c r="R734" s="48">
        <v>550000</v>
      </c>
      <c r="S734" s="48"/>
      <c r="T734" s="48"/>
      <c r="U734" s="48"/>
      <c r="V734" s="48"/>
      <c r="W734" s="48">
        <v>550000</v>
      </c>
    </row>
    <row r="735" ht="32.9" customHeight="1" spans="1:23">
      <c r="A735" s="18" t="s">
        <v>542</v>
      </c>
      <c r="B735" s="152" t="s">
        <v>1065</v>
      </c>
      <c r="C735" s="18" t="s">
        <v>1064</v>
      </c>
      <c r="D735" s="18" t="s">
        <v>83</v>
      </c>
      <c r="E735" s="18" t="s">
        <v>113</v>
      </c>
      <c r="F735" s="18" t="s">
        <v>446</v>
      </c>
      <c r="G735" s="18" t="s">
        <v>283</v>
      </c>
      <c r="H735" s="18" t="s">
        <v>284</v>
      </c>
      <c r="I735" s="48">
        <v>100000</v>
      </c>
      <c r="J735" s="48"/>
      <c r="K735" s="48"/>
      <c r="L735" s="48"/>
      <c r="M735" s="48"/>
      <c r="N735" s="48"/>
      <c r="O735" s="48"/>
      <c r="P735" s="48"/>
      <c r="Q735" s="48"/>
      <c r="R735" s="48">
        <v>100000</v>
      </c>
      <c r="S735" s="48"/>
      <c r="T735" s="48"/>
      <c r="U735" s="48"/>
      <c r="V735" s="48"/>
      <c r="W735" s="48">
        <v>100000</v>
      </c>
    </row>
    <row r="736" ht="32.9" customHeight="1" spans="1:23">
      <c r="A736" s="18"/>
      <c r="B736" s="18"/>
      <c r="C736" s="18" t="s">
        <v>1066</v>
      </c>
      <c r="D736" s="18"/>
      <c r="E736" s="18"/>
      <c r="F736" s="18"/>
      <c r="G736" s="18"/>
      <c r="H736" s="18"/>
      <c r="I736" s="48">
        <v>1000000</v>
      </c>
      <c r="J736" s="48"/>
      <c r="K736" s="48"/>
      <c r="L736" s="48"/>
      <c r="M736" s="48"/>
      <c r="N736" s="48">
        <v>1000000</v>
      </c>
      <c r="O736" s="48"/>
      <c r="P736" s="48"/>
      <c r="Q736" s="48"/>
      <c r="R736" s="48"/>
      <c r="S736" s="48"/>
      <c r="T736" s="48"/>
      <c r="U736" s="48"/>
      <c r="V736" s="48"/>
      <c r="W736" s="48"/>
    </row>
    <row r="737" ht="32.9" customHeight="1" spans="1:23">
      <c r="A737" s="18" t="s">
        <v>539</v>
      </c>
      <c r="B737" s="152" t="s">
        <v>1067</v>
      </c>
      <c r="C737" s="18" t="s">
        <v>1066</v>
      </c>
      <c r="D737" s="18" t="s">
        <v>85</v>
      </c>
      <c r="E737" s="18" t="s">
        <v>113</v>
      </c>
      <c r="F737" s="18" t="s">
        <v>446</v>
      </c>
      <c r="G737" s="18" t="s">
        <v>301</v>
      </c>
      <c r="H737" s="18" t="s">
        <v>302</v>
      </c>
      <c r="I737" s="48">
        <v>110400</v>
      </c>
      <c r="J737" s="48"/>
      <c r="K737" s="48"/>
      <c r="L737" s="48"/>
      <c r="M737" s="48"/>
      <c r="N737" s="48">
        <v>110400</v>
      </c>
      <c r="O737" s="48"/>
      <c r="P737" s="48"/>
      <c r="Q737" s="48"/>
      <c r="R737" s="48"/>
      <c r="S737" s="48"/>
      <c r="T737" s="48"/>
      <c r="U737" s="48"/>
      <c r="V737" s="48"/>
      <c r="W737" s="48"/>
    </row>
    <row r="738" ht="32.9" customHeight="1" spans="1:23">
      <c r="A738" s="18" t="s">
        <v>539</v>
      </c>
      <c r="B738" s="152" t="s">
        <v>1067</v>
      </c>
      <c r="C738" s="18" t="s">
        <v>1066</v>
      </c>
      <c r="D738" s="18" t="s">
        <v>85</v>
      </c>
      <c r="E738" s="18" t="s">
        <v>113</v>
      </c>
      <c r="F738" s="18" t="s">
        <v>446</v>
      </c>
      <c r="G738" s="18" t="s">
        <v>379</v>
      </c>
      <c r="H738" s="18" t="s">
        <v>380</v>
      </c>
      <c r="I738" s="48">
        <v>300000</v>
      </c>
      <c r="J738" s="48"/>
      <c r="K738" s="48"/>
      <c r="L738" s="48"/>
      <c r="M738" s="48"/>
      <c r="N738" s="48">
        <v>300000</v>
      </c>
      <c r="O738" s="48"/>
      <c r="P738" s="48"/>
      <c r="Q738" s="48"/>
      <c r="R738" s="48"/>
      <c r="S738" s="48"/>
      <c r="T738" s="48"/>
      <c r="U738" s="48"/>
      <c r="V738" s="48"/>
      <c r="W738" s="48"/>
    </row>
    <row r="739" ht="32.9" customHeight="1" spans="1:23">
      <c r="A739" s="18" t="s">
        <v>539</v>
      </c>
      <c r="B739" s="152" t="s">
        <v>1067</v>
      </c>
      <c r="C739" s="18" t="s">
        <v>1066</v>
      </c>
      <c r="D739" s="18" t="s">
        <v>85</v>
      </c>
      <c r="E739" s="18" t="s">
        <v>113</v>
      </c>
      <c r="F739" s="18" t="s">
        <v>446</v>
      </c>
      <c r="G739" s="18" t="s">
        <v>960</v>
      </c>
      <c r="H739" s="18" t="s">
        <v>961</v>
      </c>
      <c r="I739" s="48">
        <v>589600</v>
      </c>
      <c r="J739" s="48"/>
      <c r="K739" s="48"/>
      <c r="L739" s="48"/>
      <c r="M739" s="48"/>
      <c r="N739" s="48">
        <v>589600</v>
      </c>
      <c r="O739" s="48"/>
      <c r="P739" s="48"/>
      <c r="Q739" s="48"/>
      <c r="R739" s="48"/>
      <c r="S739" s="48"/>
      <c r="T739" s="48"/>
      <c r="U739" s="48"/>
      <c r="V739" s="48"/>
      <c r="W739" s="48"/>
    </row>
    <row r="740" ht="32.9" customHeight="1" spans="1:23">
      <c r="A740" s="18"/>
      <c r="B740" s="18"/>
      <c r="C740" s="18" t="s">
        <v>1068</v>
      </c>
      <c r="D740" s="18"/>
      <c r="E740" s="18"/>
      <c r="F740" s="18"/>
      <c r="G740" s="18"/>
      <c r="H740" s="18"/>
      <c r="I740" s="48">
        <v>10872</v>
      </c>
      <c r="J740" s="48">
        <v>10872</v>
      </c>
      <c r="K740" s="48">
        <v>10872</v>
      </c>
      <c r="L740" s="48"/>
      <c r="M740" s="48"/>
      <c r="N740" s="48"/>
      <c r="O740" s="48"/>
      <c r="P740" s="48"/>
      <c r="Q740" s="48"/>
      <c r="R740" s="48"/>
      <c r="S740" s="48"/>
      <c r="T740" s="48"/>
      <c r="U740" s="48"/>
      <c r="V740" s="48"/>
      <c r="W740" s="48"/>
    </row>
    <row r="741" ht="32.9" customHeight="1" spans="1:23">
      <c r="A741" s="18" t="s">
        <v>542</v>
      </c>
      <c r="B741" s="152" t="s">
        <v>1069</v>
      </c>
      <c r="C741" s="18" t="s">
        <v>1068</v>
      </c>
      <c r="D741" s="18" t="s">
        <v>85</v>
      </c>
      <c r="E741" s="18" t="s">
        <v>145</v>
      </c>
      <c r="F741" s="18" t="s">
        <v>404</v>
      </c>
      <c r="G741" s="18" t="s">
        <v>253</v>
      </c>
      <c r="H741" s="18" t="s">
        <v>254</v>
      </c>
      <c r="I741" s="48">
        <v>10872</v>
      </c>
      <c r="J741" s="48">
        <v>10872</v>
      </c>
      <c r="K741" s="48">
        <v>10872</v>
      </c>
      <c r="L741" s="48"/>
      <c r="M741" s="48"/>
      <c r="N741" s="48"/>
      <c r="O741" s="48"/>
      <c r="P741" s="48"/>
      <c r="Q741" s="48"/>
      <c r="R741" s="48"/>
      <c r="S741" s="48"/>
      <c r="T741" s="48"/>
      <c r="U741" s="48"/>
      <c r="V741" s="48"/>
      <c r="W741" s="48"/>
    </row>
    <row r="742" ht="32.9" customHeight="1" spans="1:23">
      <c r="A742" s="18"/>
      <c r="B742" s="18"/>
      <c r="C742" s="18" t="s">
        <v>1070</v>
      </c>
      <c r="D742" s="18"/>
      <c r="E742" s="18"/>
      <c r="F742" s="18"/>
      <c r="G742" s="18"/>
      <c r="H742" s="18"/>
      <c r="I742" s="48">
        <v>2585100</v>
      </c>
      <c r="J742" s="48">
        <v>2585100</v>
      </c>
      <c r="K742" s="48">
        <v>2585100</v>
      </c>
      <c r="L742" s="48"/>
      <c r="M742" s="48"/>
      <c r="N742" s="48"/>
      <c r="O742" s="48"/>
      <c r="P742" s="48"/>
      <c r="Q742" s="48"/>
      <c r="R742" s="48"/>
      <c r="S742" s="48"/>
      <c r="T742" s="48"/>
      <c r="U742" s="48"/>
      <c r="V742" s="48"/>
      <c r="W742" s="48"/>
    </row>
    <row r="743" ht="32.9" customHeight="1" spans="1:23">
      <c r="A743" s="18" t="s">
        <v>542</v>
      </c>
      <c r="B743" s="152" t="s">
        <v>1071</v>
      </c>
      <c r="C743" s="18" t="s">
        <v>1070</v>
      </c>
      <c r="D743" s="18" t="s">
        <v>85</v>
      </c>
      <c r="E743" s="18" t="s">
        <v>113</v>
      </c>
      <c r="F743" s="18" t="s">
        <v>446</v>
      </c>
      <c r="G743" s="18" t="s">
        <v>273</v>
      </c>
      <c r="H743" s="18" t="s">
        <v>274</v>
      </c>
      <c r="I743" s="48">
        <v>77600</v>
      </c>
      <c r="J743" s="48">
        <v>77600</v>
      </c>
      <c r="K743" s="48">
        <v>77600</v>
      </c>
      <c r="L743" s="48"/>
      <c r="M743" s="48"/>
      <c r="N743" s="48"/>
      <c r="O743" s="48"/>
      <c r="P743" s="48"/>
      <c r="Q743" s="48"/>
      <c r="R743" s="48"/>
      <c r="S743" s="48"/>
      <c r="T743" s="48"/>
      <c r="U743" s="48"/>
      <c r="V743" s="48"/>
      <c r="W743" s="48"/>
    </row>
    <row r="744" ht="32.9" customHeight="1" spans="1:23">
      <c r="A744" s="18" t="s">
        <v>542</v>
      </c>
      <c r="B744" s="152" t="s">
        <v>1071</v>
      </c>
      <c r="C744" s="18" t="s">
        <v>1070</v>
      </c>
      <c r="D744" s="18" t="s">
        <v>85</v>
      </c>
      <c r="E744" s="18" t="s">
        <v>113</v>
      </c>
      <c r="F744" s="18" t="s">
        <v>446</v>
      </c>
      <c r="G744" s="18" t="s">
        <v>285</v>
      </c>
      <c r="H744" s="18" t="s">
        <v>286</v>
      </c>
      <c r="I744" s="48">
        <v>40000</v>
      </c>
      <c r="J744" s="48">
        <v>40000</v>
      </c>
      <c r="K744" s="48">
        <v>40000</v>
      </c>
      <c r="L744" s="48"/>
      <c r="M744" s="48"/>
      <c r="N744" s="48"/>
      <c r="O744" s="48"/>
      <c r="P744" s="48"/>
      <c r="Q744" s="48"/>
      <c r="R744" s="48"/>
      <c r="S744" s="48"/>
      <c r="T744" s="48"/>
      <c r="U744" s="48"/>
      <c r="V744" s="48"/>
      <c r="W744" s="48"/>
    </row>
    <row r="745" ht="32.9" customHeight="1" spans="1:23">
      <c r="A745" s="18" t="s">
        <v>542</v>
      </c>
      <c r="B745" s="152" t="s">
        <v>1071</v>
      </c>
      <c r="C745" s="18" t="s">
        <v>1070</v>
      </c>
      <c r="D745" s="18" t="s">
        <v>85</v>
      </c>
      <c r="E745" s="18" t="s">
        <v>113</v>
      </c>
      <c r="F745" s="18" t="s">
        <v>446</v>
      </c>
      <c r="G745" s="18" t="s">
        <v>287</v>
      </c>
      <c r="H745" s="18" t="s">
        <v>288</v>
      </c>
      <c r="I745" s="48">
        <v>80000</v>
      </c>
      <c r="J745" s="48">
        <v>80000</v>
      </c>
      <c r="K745" s="48">
        <v>80000</v>
      </c>
      <c r="L745" s="48"/>
      <c r="M745" s="48"/>
      <c r="N745" s="48"/>
      <c r="O745" s="48"/>
      <c r="P745" s="48"/>
      <c r="Q745" s="48"/>
      <c r="R745" s="48"/>
      <c r="S745" s="48"/>
      <c r="T745" s="48"/>
      <c r="U745" s="48"/>
      <c r="V745" s="48"/>
      <c r="W745" s="48"/>
    </row>
    <row r="746" ht="32.9" customHeight="1" spans="1:23">
      <c r="A746" s="18" t="s">
        <v>542</v>
      </c>
      <c r="B746" s="152" t="s">
        <v>1071</v>
      </c>
      <c r="C746" s="18" t="s">
        <v>1070</v>
      </c>
      <c r="D746" s="18" t="s">
        <v>85</v>
      </c>
      <c r="E746" s="18" t="s">
        <v>113</v>
      </c>
      <c r="F746" s="18" t="s">
        <v>446</v>
      </c>
      <c r="G746" s="18" t="s">
        <v>275</v>
      </c>
      <c r="H746" s="18" t="s">
        <v>276</v>
      </c>
      <c r="I746" s="48">
        <v>31580</v>
      </c>
      <c r="J746" s="48">
        <v>31580</v>
      </c>
      <c r="K746" s="48">
        <v>31580</v>
      </c>
      <c r="L746" s="48"/>
      <c r="M746" s="48"/>
      <c r="N746" s="48"/>
      <c r="O746" s="48"/>
      <c r="P746" s="48"/>
      <c r="Q746" s="48"/>
      <c r="R746" s="48"/>
      <c r="S746" s="48"/>
      <c r="T746" s="48"/>
      <c r="U746" s="48"/>
      <c r="V746" s="48"/>
      <c r="W746" s="48"/>
    </row>
    <row r="747" ht="32.9" customHeight="1" spans="1:23">
      <c r="A747" s="18" t="s">
        <v>542</v>
      </c>
      <c r="B747" s="152" t="s">
        <v>1071</v>
      </c>
      <c r="C747" s="18" t="s">
        <v>1070</v>
      </c>
      <c r="D747" s="18" t="s">
        <v>85</v>
      </c>
      <c r="E747" s="18" t="s">
        <v>113</v>
      </c>
      <c r="F747" s="18" t="s">
        <v>446</v>
      </c>
      <c r="G747" s="18" t="s">
        <v>316</v>
      </c>
      <c r="H747" s="18" t="s">
        <v>317</v>
      </c>
      <c r="I747" s="48">
        <v>50000</v>
      </c>
      <c r="J747" s="48">
        <v>50000</v>
      </c>
      <c r="K747" s="48">
        <v>50000</v>
      </c>
      <c r="L747" s="48"/>
      <c r="M747" s="48"/>
      <c r="N747" s="48"/>
      <c r="O747" s="48"/>
      <c r="P747" s="48"/>
      <c r="Q747" s="48"/>
      <c r="R747" s="48"/>
      <c r="S747" s="48"/>
      <c r="T747" s="48"/>
      <c r="U747" s="48"/>
      <c r="V747" s="48"/>
      <c r="W747" s="48"/>
    </row>
    <row r="748" ht="32.9" customHeight="1" spans="1:23">
      <c r="A748" s="18" t="s">
        <v>542</v>
      </c>
      <c r="B748" s="152" t="s">
        <v>1071</v>
      </c>
      <c r="C748" s="18" t="s">
        <v>1070</v>
      </c>
      <c r="D748" s="18" t="s">
        <v>85</v>
      </c>
      <c r="E748" s="18" t="s">
        <v>113</v>
      </c>
      <c r="F748" s="18" t="s">
        <v>446</v>
      </c>
      <c r="G748" s="18" t="s">
        <v>330</v>
      </c>
      <c r="H748" s="18" t="s">
        <v>331</v>
      </c>
      <c r="I748" s="48">
        <v>2275920</v>
      </c>
      <c r="J748" s="48">
        <v>2275920</v>
      </c>
      <c r="K748" s="48">
        <v>2275920</v>
      </c>
      <c r="L748" s="48"/>
      <c r="M748" s="48"/>
      <c r="N748" s="48"/>
      <c r="O748" s="48"/>
      <c r="P748" s="48"/>
      <c r="Q748" s="48"/>
      <c r="R748" s="48"/>
      <c r="S748" s="48"/>
      <c r="T748" s="48"/>
      <c r="U748" s="48"/>
      <c r="V748" s="48"/>
      <c r="W748" s="48"/>
    </row>
    <row r="749" ht="32.9" customHeight="1" spans="1:23">
      <c r="A749" s="18" t="s">
        <v>542</v>
      </c>
      <c r="B749" s="152" t="s">
        <v>1071</v>
      </c>
      <c r="C749" s="18" t="s">
        <v>1070</v>
      </c>
      <c r="D749" s="18" t="s">
        <v>85</v>
      </c>
      <c r="E749" s="18" t="s">
        <v>113</v>
      </c>
      <c r="F749" s="18" t="s">
        <v>446</v>
      </c>
      <c r="G749" s="18" t="s">
        <v>301</v>
      </c>
      <c r="H749" s="18" t="s">
        <v>302</v>
      </c>
      <c r="I749" s="48">
        <v>30000</v>
      </c>
      <c r="J749" s="48">
        <v>30000</v>
      </c>
      <c r="K749" s="48">
        <v>30000</v>
      </c>
      <c r="L749" s="48"/>
      <c r="M749" s="48"/>
      <c r="N749" s="48"/>
      <c r="O749" s="48"/>
      <c r="P749" s="48"/>
      <c r="Q749" s="48"/>
      <c r="R749" s="48"/>
      <c r="S749" s="48"/>
      <c r="T749" s="48"/>
      <c r="U749" s="48"/>
      <c r="V749" s="48"/>
      <c r="W749" s="48"/>
    </row>
    <row r="750" ht="32.9" customHeight="1" spans="1:23">
      <c r="A750" s="18"/>
      <c r="B750" s="18"/>
      <c r="C750" s="18" t="s">
        <v>1072</v>
      </c>
      <c r="D750" s="18"/>
      <c r="E750" s="18"/>
      <c r="F750" s="18"/>
      <c r="G750" s="18"/>
      <c r="H750" s="18"/>
      <c r="I750" s="48">
        <v>295515.75</v>
      </c>
      <c r="J750" s="48"/>
      <c r="K750" s="48"/>
      <c r="L750" s="48"/>
      <c r="M750" s="48"/>
      <c r="N750" s="48">
        <v>295515.75</v>
      </c>
      <c r="O750" s="48"/>
      <c r="P750" s="48"/>
      <c r="Q750" s="48"/>
      <c r="R750" s="48"/>
      <c r="S750" s="48"/>
      <c r="T750" s="48"/>
      <c r="U750" s="48"/>
      <c r="V750" s="48"/>
      <c r="W750" s="48"/>
    </row>
    <row r="751" ht="32.9" customHeight="1" spans="1:23">
      <c r="A751" s="18" t="s">
        <v>542</v>
      </c>
      <c r="B751" s="152" t="s">
        <v>1073</v>
      </c>
      <c r="C751" s="18" t="s">
        <v>1072</v>
      </c>
      <c r="D751" s="18" t="s">
        <v>85</v>
      </c>
      <c r="E751" s="18" t="s">
        <v>113</v>
      </c>
      <c r="F751" s="18" t="s">
        <v>446</v>
      </c>
      <c r="G751" s="18" t="s">
        <v>273</v>
      </c>
      <c r="H751" s="18" t="s">
        <v>274</v>
      </c>
      <c r="I751" s="48">
        <v>228215.75</v>
      </c>
      <c r="J751" s="48"/>
      <c r="K751" s="48"/>
      <c r="L751" s="48"/>
      <c r="M751" s="48"/>
      <c r="N751" s="48">
        <v>228215.75</v>
      </c>
      <c r="O751" s="48"/>
      <c r="P751" s="48"/>
      <c r="Q751" s="48"/>
      <c r="R751" s="48"/>
      <c r="S751" s="48"/>
      <c r="T751" s="48"/>
      <c r="U751" s="48"/>
      <c r="V751" s="48"/>
      <c r="W751" s="48"/>
    </row>
    <row r="752" ht="32.9" customHeight="1" spans="1:23">
      <c r="A752" s="18" t="s">
        <v>542</v>
      </c>
      <c r="B752" s="152" t="s">
        <v>1073</v>
      </c>
      <c r="C752" s="18" t="s">
        <v>1072</v>
      </c>
      <c r="D752" s="18" t="s">
        <v>85</v>
      </c>
      <c r="E752" s="18" t="s">
        <v>113</v>
      </c>
      <c r="F752" s="18" t="s">
        <v>446</v>
      </c>
      <c r="G752" s="18" t="s">
        <v>330</v>
      </c>
      <c r="H752" s="18" t="s">
        <v>331</v>
      </c>
      <c r="I752" s="48">
        <v>15700</v>
      </c>
      <c r="J752" s="48"/>
      <c r="K752" s="48"/>
      <c r="L752" s="48"/>
      <c r="M752" s="48"/>
      <c r="N752" s="48">
        <v>15700</v>
      </c>
      <c r="O752" s="48"/>
      <c r="P752" s="48"/>
      <c r="Q752" s="48"/>
      <c r="R752" s="48"/>
      <c r="S752" s="48"/>
      <c r="T752" s="48"/>
      <c r="U752" s="48"/>
      <c r="V752" s="48"/>
      <c r="W752" s="48"/>
    </row>
    <row r="753" ht="32.9" customHeight="1" spans="1:23">
      <c r="A753" s="18" t="s">
        <v>542</v>
      </c>
      <c r="B753" s="152" t="s">
        <v>1073</v>
      </c>
      <c r="C753" s="18" t="s">
        <v>1072</v>
      </c>
      <c r="D753" s="18" t="s">
        <v>85</v>
      </c>
      <c r="E753" s="18" t="s">
        <v>113</v>
      </c>
      <c r="F753" s="18" t="s">
        <v>446</v>
      </c>
      <c r="G753" s="18" t="s">
        <v>301</v>
      </c>
      <c r="H753" s="18" t="s">
        <v>302</v>
      </c>
      <c r="I753" s="48">
        <v>51600</v>
      </c>
      <c r="J753" s="48"/>
      <c r="K753" s="48"/>
      <c r="L753" s="48"/>
      <c r="M753" s="48"/>
      <c r="N753" s="48">
        <v>51600</v>
      </c>
      <c r="O753" s="48"/>
      <c r="P753" s="48"/>
      <c r="Q753" s="48"/>
      <c r="R753" s="48"/>
      <c r="S753" s="48"/>
      <c r="T753" s="48"/>
      <c r="U753" s="48"/>
      <c r="V753" s="48"/>
      <c r="W753" s="48"/>
    </row>
    <row r="754" ht="32.9" customHeight="1" spans="1:23">
      <c r="A754" s="18"/>
      <c r="B754" s="18"/>
      <c r="C754" s="18" t="s">
        <v>1074</v>
      </c>
      <c r="D754" s="18"/>
      <c r="E754" s="18"/>
      <c r="F754" s="18"/>
      <c r="G754" s="18"/>
      <c r="H754" s="18"/>
      <c r="I754" s="48">
        <v>44270</v>
      </c>
      <c r="J754" s="48"/>
      <c r="K754" s="48"/>
      <c r="L754" s="48"/>
      <c r="M754" s="48"/>
      <c r="N754" s="48">
        <v>44270</v>
      </c>
      <c r="O754" s="48"/>
      <c r="P754" s="48"/>
      <c r="Q754" s="48"/>
      <c r="R754" s="48"/>
      <c r="S754" s="48"/>
      <c r="T754" s="48"/>
      <c r="U754" s="48"/>
      <c r="V754" s="48"/>
      <c r="W754" s="48"/>
    </row>
    <row r="755" ht="32.9" customHeight="1" spans="1:23">
      <c r="A755" s="18" t="s">
        <v>539</v>
      </c>
      <c r="B755" s="152" t="s">
        <v>1075</v>
      </c>
      <c r="C755" s="18" t="s">
        <v>1074</v>
      </c>
      <c r="D755" s="18" t="s">
        <v>85</v>
      </c>
      <c r="E755" s="18" t="s">
        <v>113</v>
      </c>
      <c r="F755" s="18" t="s">
        <v>446</v>
      </c>
      <c r="G755" s="18" t="s">
        <v>273</v>
      </c>
      <c r="H755" s="18" t="s">
        <v>274</v>
      </c>
      <c r="I755" s="48">
        <v>4370</v>
      </c>
      <c r="J755" s="48"/>
      <c r="K755" s="48"/>
      <c r="L755" s="48"/>
      <c r="M755" s="48"/>
      <c r="N755" s="48">
        <v>4370</v>
      </c>
      <c r="O755" s="48"/>
      <c r="P755" s="48"/>
      <c r="Q755" s="48"/>
      <c r="R755" s="48"/>
      <c r="S755" s="48"/>
      <c r="T755" s="48"/>
      <c r="U755" s="48"/>
      <c r="V755" s="48"/>
      <c r="W755" s="48"/>
    </row>
    <row r="756" ht="32.9" customHeight="1" spans="1:23">
      <c r="A756" s="18" t="s">
        <v>539</v>
      </c>
      <c r="B756" s="152" t="s">
        <v>1075</v>
      </c>
      <c r="C756" s="18" t="s">
        <v>1074</v>
      </c>
      <c r="D756" s="18" t="s">
        <v>85</v>
      </c>
      <c r="E756" s="18" t="s">
        <v>113</v>
      </c>
      <c r="F756" s="18" t="s">
        <v>446</v>
      </c>
      <c r="G756" s="18" t="s">
        <v>281</v>
      </c>
      <c r="H756" s="18" t="s">
        <v>282</v>
      </c>
      <c r="I756" s="48">
        <v>35500</v>
      </c>
      <c r="J756" s="48"/>
      <c r="K756" s="48"/>
      <c r="L756" s="48"/>
      <c r="M756" s="48"/>
      <c r="N756" s="48">
        <v>35500</v>
      </c>
      <c r="O756" s="48"/>
      <c r="P756" s="48"/>
      <c r="Q756" s="48"/>
      <c r="R756" s="48"/>
      <c r="S756" s="48"/>
      <c r="T756" s="48"/>
      <c r="U756" s="48"/>
      <c r="V756" s="48"/>
      <c r="W756" s="48"/>
    </row>
    <row r="757" ht="32.9" customHeight="1" spans="1:23">
      <c r="A757" s="18" t="s">
        <v>539</v>
      </c>
      <c r="B757" s="152" t="s">
        <v>1075</v>
      </c>
      <c r="C757" s="18" t="s">
        <v>1074</v>
      </c>
      <c r="D757" s="18" t="s">
        <v>85</v>
      </c>
      <c r="E757" s="18" t="s">
        <v>113</v>
      </c>
      <c r="F757" s="18" t="s">
        <v>446</v>
      </c>
      <c r="G757" s="18" t="s">
        <v>330</v>
      </c>
      <c r="H757" s="18" t="s">
        <v>331</v>
      </c>
      <c r="I757" s="48">
        <v>4400</v>
      </c>
      <c r="J757" s="48"/>
      <c r="K757" s="48"/>
      <c r="L757" s="48"/>
      <c r="M757" s="48"/>
      <c r="N757" s="48">
        <v>4400</v>
      </c>
      <c r="O757" s="48"/>
      <c r="P757" s="48"/>
      <c r="Q757" s="48"/>
      <c r="R757" s="48"/>
      <c r="S757" s="48"/>
      <c r="T757" s="48"/>
      <c r="U757" s="48"/>
      <c r="V757" s="48"/>
      <c r="W757" s="48"/>
    </row>
    <row r="758" ht="32.9" customHeight="1" spans="1:23">
      <c r="A758" s="18"/>
      <c r="B758" s="18"/>
      <c r="C758" s="18" t="s">
        <v>1076</v>
      </c>
      <c r="D758" s="18"/>
      <c r="E758" s="18"/>
      <c r="F758" s="18"/>
      <c r="G758" s="18"/>
      <c r="H758" s="18"/>
      <c r="I758" s="48">
        <v>1100000</v>
      </c>
      <c r="J758" s="48"/>
      <c r="K758" s="48"/>
      <c r="L758" s="48"/>
      <c r="M758" s="48"/>
      <c r="N758" s="48">
        <v>1100000</v>
      </c>
      <c r="O758" s="48"/>
      <c r="P758" s="48"/>
      <c r="Q758" s="48"/>
      <c r="R758" s="48"/>
      <c r="S758" s="48"/>
      <c r="T758" s="48"/>
      <c r="U758" s="48"/>
      <c r="V758" s="48"/>
      <c r="W758" s="48"/>
    </row>
    <row r="759" ht="32.9" customHeight="1" spans="1:23">
      <c r="A759" s="18" t="s">
        <v>539</v>
      </c>
      <c r="B759" s="152" t="s">
        <v>1077</v>
      </c>
      <c r="C759" s="18" t="s">
        <v>1076</v>
      </c>
      <c r="D759" s="18" t="s">
        <v>85</v>
      </c>
      <c r="E759" s="18" t="s">
        <v>113</v>
      </c>
      <c r="F759" s="18" t="s">
        <v>446</v>
      </c>
      <c r="G759" s="18" t="s">
        <v>301</v>
      </c>
      <c r="H759" s="18" t="s">
        <v>302</v>
      </c>
      <c r="I759" s="48">
        <v>163500</v>
      </c>
      <c r="J759" s="48"/>
      <c r="K759" s="48"/>
      <c r="L759" s="48"/>
      <c r="M759" s="48"/>
      <c r="N759" s="48">
        <v>163500</v>
      </c>
      <c r="O759" s="48"/>
      <c r="P759" s="48"/>
      <c r="Q759" s="48"/>
      <c r="R759" s="48"/>
      <c r="S759" s="48"/>
      <c r="T759" s="48"/>
      <c r="U759" s="48"/>
      <c r="V759" s="48"/>
      <c r="W759" s="48"/>
    </row>
    <row r="760" ht="32.9" customHeight="1" spans="1:23">
      <c r="A760" s="18" t="s">
        <v>539</v>
      </c>
      <c r="B760" s="152" t="s">
        <v>1077</v>
      </c>
      <c r="C760" s="18" t="s">
        <v>1076</v>
      </c>
      <c r="D760" s="18" t="s">
        <v>85</v>
      </c>
      <c r="E760" s="18" t="s">
        <v>113</v>
      </c>
      <c r="F760" s="18" t="s">
        <v>446</v>
      </c>
      <c r="G760" s="18" t="s">
        <v>960</v>
      </c>
      <c r="H760" s="18" t="s">
        <v>961</v>
      </c>
      <c r="I760" s="48">
        <v>936500</v>
      </c>
      <c r="J760" s="48"/>
      <c r="K760" s="48"/>
      <c r="L760" s="48"/>
      <c r="M760" s="48"/>
      <c r="N760" s="48">
        <v>936500</v>
      </c>
      <c r="O760" s="48"/>
      <c r="P760" s="48"/>
      <c r="Q760" s="48"/>
      <c r="R760" s="48"/>
      <c r="S760" s="48"/>
      <c r="T760" s="48"/>
      <c r="U760" s="48"/>
      <c r="V760" s="48"/>
      <c r="W760" s="48"/>
    </row>
    <row r="761" ht="32.9" customHeight="1" spans="1:23">
      <c r="A761" s="18"/>
      <c r="B761" s="18"/>
      <c r="C761" s="18" t="s">
        <v>1072</v>
      </c>
      <c r="D761" s="18"/>
      <c r="E761" s="18"/>
      <c r="F761" s="18"/>
      <c r="G761" s="18"/>
      <c r="H761" s="18"/>
      <c r="I761" s="48">
        <v>112320</v>
      </c>
      <c r="J761" s="48">
        <v>112320</v>
      </c>
      <c r="K761" s="48">
        <v>112320</v>
      </c>
      <c r="L761" s="48"/>
      <c r="M761" s="48"/>
      <c r="N761" s="48"/>
      <c r="O761" s="48"/>
      <c r="P761" s="48"/>
      <c r="Q761" s="48"/>
      <c r="R761" s="48"/>
      <c r="S761" s="48"/>
      <c r="T761" s="48"/>
      <c r="U761" s="48"/>
      <c r="V761" s="48"/>
      <c r="W761" s="48"/>
    </row>
    <row r="762" ht="32.9" customHeight="1" spans="1:23">
      <c r="A762" s="18" t="s">
        <v>542</v>
      </c>
      <c r="B762" s="152" t="s">
        <v>1078</v>
      </c>
      <c r="C762" s="18" t="s">
        <v>1072</v>
      </c>
      <c r="D762" s="18" t="s">
        <v>85</v>
      </c>
      <c r="E762" s="18" t="s">
        <v>113</v>
      </c>
      <c r="F762" s="18" t="s">
        <v>446</v>
      </c>
      <c r="G762" s="18" t="s">
        <v>273</v>
      </c>
      <c r="H762" s="18" t="s">
        <v>274</v>
      </c>
      <c r="I762" s="48">
        <v>62320</v>
      </c>
      <c r="J762" s="48">
        <v>62320</v>
      </c>
      <c r="K762" s="48">
        <v>62320</v>
      </c>
      <c r="L762" s="48"/>
      <c r="M762" s="48"/>
      <c r="N762" s="48"/>
      <c r="O762" s="48"/>
      <c r="P762" s="48"/>
      <c r="Q762" s="48"/>
      <c r="R762" s="48"/>
      <c r="S762" s="48"/>
      <c r="T762" s="48"/>
      <c r="U762" s="48"/>
      <c r="V762" s="48"/>
      <c r="W762" s="48"/>
    </row>
    <row r="763" ht="32.9" customHeight="1" spans="1:23">
      <c r="A763" s="18" t="s">
        <v>542</v>
      </c>
      <c r="B763" s="152" t="s">
        <v>1078</v>
      </c>
      <c r="C763" s="18" t="s">
        <v>1072</v>
      </c>
      <c r="D763" s="18" t="s">
        <v>85</v>
      </c>
      <c r="E763" s="18" t="s">
        <v>113</v>
      </c>
      <c r="F763" s="18" t="s">
        <v>446</v>
      </c>
      <c r="G763" s="18" t="s">
        <v>313</v>
      </c>
      <c r="H763" s="18" t="s">
        <v>312</v>
      </c>
      <c r="I763" s="48">
        <v>50000</v>
      </c>
      <c r="J763" s="48">
        <v>50000</v>
      </c>
      <c r="K763" s="48">
        <v>50000</v>
      </c>
      <c r="L763" s="48"/>
      <c r="M763" s="48"/>
      <c r="N763" s="48"/>
      <c r="O763" s="48"/>
      <c r="P763" s="48"/>
      <c r="Q763" s="48"/>
      <c r="R763" s="48"/>
      <c r="S763" s="48"/>
      <c r="T763" s="48"/>
      <c r="U763" s="48"/>
      <c r="V763" s="48"/>
      <c r="W763" s="48"/>
    </row>
    <row r="764" ht="32.9" customHeight="1" spans="1:23">
      <c r="A764" s="18"/>
      <c r="B764" s="18"/>
      <c r="C764" s="18" t="s">
        <v>1079</v>
      </c>
      <c r="D764" s="18"/>
      <c r="E764" s="18"/>
      <c r="F764" s="18"/>
      <c r="G764" s="18"/>
      <c r="H764" s="18"/>
      <c r="I764" s="48">
        <v>3554300</v>
      </c>
      <c r="J764" s="48"/>
      <c r="K764" s="48"/>
      <c r="L764" s="48"/>
      <c r="M764" s="48"/>
      <c r="N764" s="48"/>
      <c r="O764" s="48"/>
      <c r="P764" s="48"/>
      <c r="Q764" s="48"/>
      <c r="R764" s="48">
        <v>3554300</v>
      </c>
      <c r="S764" s="48"/>
      <c r="T764" s="48"/>
      <c r="U764" s="48"/>
      <c r="V764" s="48"/>
      <c r="W764" s="48">
        <v>3554300</v>
      </c>
    </row>
    <row r="765" ht="32.9" customHeight="1" spans="1:23">
      <c r="A765" s="18" t="s">
        <v>542</v>
      </c>
      <c r="B765" s="152" t="s">
        <v>1080</v>
      </c>
      <c r="C765" s="18" t="s">
        <v>1079</v>
      </c>
      <c r="D765" s="18" t="s">
        <v>85</v>
      </c>
      <c r="E765" s="18" t="s">
        <v>113</v>
      </c>
      <c r="F765" s="18" t="s">
        <v>446</v>
      </c>
      <c r="G765" s="18" t="s">
        <v>273</v>
      </c>
      <c r="H765" s="18" t="s">
        <v>274</v>
      </c>
      <c r="I765" s="48">
        <v>60000</v>
      </c>
      <c r="J765" s="48"/>
      <c r="K765" s="48"/>
      <c r="L765" s="48"/>
      <c r="M765" s="48"/>
      <c r="N765" s="48"/>
      <c r="O765" s="48"/>
      <c r="P765" s="48"/>
      <c r="Q765" s="48"/>
      <c r="R765" s="48">
        <v>60000</v>
      </c>
      <c r="S765" s="48"/>
      <c r="T765" s="48"/>
      <c r="U765" s="48"/>
      <c r="V765" s="48"/>
      <c r="W765" s="48">
        <v>60000</v>
      </c>
    </row>
    <row r="766" ht="32.9" customHeight="1" spans="1:23">
      <c r="A766" s="18" t="s">
        <v>542</v>
      </c>
      <c r="B766" s="152" t="s">
        <v>1080</v>
      </c>
      <c r="C766" s="18" t="s">
        <v>1079</v>
      </c>
      <c r="D766" s="18" t="s">
        <v>85</v>
      </c>
      <c r="E766" s="18" t="s">
        <v>113</v>
      </c>
      <c r="F766" s="18" t="s">
        <v>446</v>
      </c>
      <c r="G766" s="18" t="s">
        <v>285</v>
      </c>
      <c r="H766" s="18" t="s">
        <v>286</v>
      </c>
      <c r="I766" s="48">
        <v>55000</v>
      </c>
      <c r="J766" s="48"/>
      <c r="K766" s="48"/>
      <c r="L766" s="48"/>
      <c r="M766" s="48"/>
      <c r="N766" s="48"/>
      <c r="O766" s="48"/>
      <c r="P766" s="48"/>
      <c r="Q766" s="48"/>
      <c r="R766" s="48">
        <v>55000</v>
      </c>
      <c r="S766" s="48"/>
      <c r="T766" s="48"/>
      <c r="U766" s="48"/>
      <c r="V766" s="48"/>
      <c r="W766" s="48">
        <v>55000</v>
      </c>
    </row>
    <row r="767" ht="32.9" customHeight="1" spans="1:23">
      <c r="A767" s="18" t="s">
        <v>542</v>
      </c>
      <c r="B767" s="152" t="s">
        <v>1080</v>
      </c>
      <c r="C767" s="18" t="s">
        <v>1079</v>
      </c>
      <c r="D767" s="18" t="s">
        <v>85</v>
      </c>
      <c r="E767" s="18" t="s">
        <v>113</v>
      </c>
      <c r="F767" s="18" t="s">
        <v>446</v>
      </c>
      <c r="G767" s="18" t="s">
        <v>287</v>
      </c>
      <c r="H767" s="18" t="s">
        <v>288</v>
      </c>
      <c r="I767" s="48">
        <v>75000</v>
      </c>
      <c r="J767" s="48"/>
      <c r="K767" s="48"/>
      <c r="L767" s="48"/>
      <c r="M767" s="48"/>
      <c r="N767" s="48"/>
      <c r="O767" s="48"/>
      <c r="P767" s="48"/>
      <c r="Q767" s="48"/>
      <c r="R767" s="48">
        <v>75000</v>
      </c>
      <c r="S767" s="48"/>
      <c r="T767" s="48"/>
      <c r="U767" s="48"/>
      <c r="V767" s="48"/>
      <c r="W767" s="48">
        <v>75000</v>
      </c>
    </row>
    <row r="768" ht="32.9" customHeight="1" spans="1:23">
      <c r="A768" s="18" t="s">
        <v>542</v>
      </c>
      <c r="B768" s="152" t="s">
        <v>1080</v>
      </c>
      <c r="C768" s="18" t="s">
        <v>1079</v>
      </c>
      <c r="D768" s="18" t="s">
        <v>85</v>
      </c>
      <c r="E768" s="18" t="s">
        <v>113</v>
      </c>
      <c r="F768" s="18" t="s">
        <v>446</v>
      </c>
      <c r="G768" s="18" t="s">
        <v>328</v>
      </c>
      <c r="H768" s="18" t="s">
        <v>329</v>
      </c>
      <c r="I768" s="48">
        <v>3359800</v>
      </c>
      <c r="J768" s="48"/>
      <c r="K768" s="48"/>
      <c r="L768" s="48"/>
      <c r="M768" s="48"/>
      <c r="N768" s="48"/>
      <c r="O768" s="48"/>
      <c r="P768" s="48"/>
      <c r="Q768" s="48"/>
      <c r="R768" s="48">
        <v>3359800</v>
      </c>
      <c r="S768" s="48"/>
      <c r="T768" s="48"/>
      <c r="U768" s="48"/>
      <c r="V768" s="48"/>
      <c r="W768" s="48">
        <v>3359800</v>
      </c>
    </row>
    <row r="769" ht="32.9" customHeight="1" spans="1:23">
      <c r="A769" s="18" t="s">
        <v>542</v>
      </c>
      <c r="B769" s="152" t="s">
        <v>1080</v>
      </c>
      <c r="C769" s="18" t="s">
        <v>1079</v>
      </c>
      <c r="D769" s="18" t="s">
        <v>85</v>
      </c>
      <c r="E769" s="18" t="s">
        <v>113</v>
      </c>
      <c r="F769" s="18" t="s">
        <v>446</v>
      </c>
      <c r="G769" s="18" t="s">
        <v>283</v>
      </c>
      <c r="H769" s="18" t="s">
        <v>284</v>
      </c>
      <c r="I769" s="48">
        <v>4500</v>
      </c>
      <c r="J769" s="48"/>
      <c r="K769" s="48"/>
      <c r="L769" s="48"/>
      <c r="M769" s="48"/>
      <c r="N769" s="48"/>
      <c r="O769" s="48"/>
      <c r="P769" s="48"/>
      <c r="Q769" s="48"/>
      <c r="R769" s="48">
        <v>4500</v>
      </c>
      <c r="S769" s="48"/>
      <c r="T769" s="48"/>
      <c r="U769" s="48"/>
      <c r="V769" s="48"/>
      <c r="W769" s="48">
        <v>4500</v>
      </c>
    </row>
    <row r="770" ht="32.9" customHeight="1" spans="1:23">
      <c r="A770" s="18"/>
      <c r="B770" s="18"/>
      <c r="C770" s="18" t="s">
        <v>1033</v>
      </c>
      <c r="D770" s="18"/>
      <c r="E770" s="18"/>
      <c r="F770" s="18"/>
      <c r="G770" s="18"/>
      <c r="H770" s="18"/>
      <c r="I770" s="48">
        <v>500000</v>
      </c>
      <c r="J770" s="48"/>
      <c r="K770" s="48"/>
      <c r="L770" s="48"/>
      <c r="M770" s="48"/>
      <c r="N770" s="48"/>
      <c r="O770" s="48"/>
      <c r="P770" s="48"/>
      <c r="Q770" s="48"/>
      <c r="R770" s="48">
        <v>500000</v>
      </c>
      <c r="S770" s="48"/>
      <c r="T770" s="48"/>
      <c r="U770" s="48"/>
      <c r="V770" s="48"/>
      <c r="W770" s="48">
        <v>500000</v>
      </c>
    </row>
    <row r="771" ht="32.9" customHeight="1" spans="1:23">
      <c r="A771" s="18" t="s">
        <v>539</v>
      </c>
      <c r="B771" s="152" t="s">
        <v>1081</v>
      </c>
      <c r="C771" s="18" t="s">
        <v>1033</v>
      </c>
      <c r="D771" s="18" t="s">
        <v>85</v>
      </c>
      <c r="E771" s="18" t="s">
        <v>113</v>
      </c>
      <c r="F771" s="18" t="s">
        <v>446</v>
      </c>
      <c r="G771" s="18" t="s">
        <v>277</v>
      </c>
      <c r="H771" s="18" t="s">
        <v>278</v>
      </c>
      <c r="I771" s="48">
        <v>300000</v>
      </c>
      <c r="J771" s="48"/>
      <c r="K771" s="48"/>
      <c r="L771" s="48"/>
      <c r="M771" s="48"/>
      <c r="N771" s="48"/>
      <c r="O771" s="48"/>
      <c r="P771" s="48"/>
      <c r="Q771" s="48"/>
      <c r="R771" s="48">
        <v>300000</v>
      </c>
      <c r="S771" s="48"/>
      <c r="T771" s="48"/>
      <c r="U771" s="48"/>
      <c r="V771" s="48"/>
      <c r="W771" s="48">
        <v>300000</v>
      </c>
    </row>
    <row r="772" ht="32.9" customHeight="1" spans="1:23">
      <c r="A772" s="18" t="s">
        <v>539</v>
      </c>
      <c r="B772" s="152" t="s">
        <v>1081</v>
      </c>
      <c r="C772" s="18" t="s">
        <v>1033</v>
      </c>
      <c r="D772" s="18" t="s">
        <v>85</v>
      </c>
      <c r="E772" s="18" t="s">
        <v>113</v>
      </c>
      <c r="F772" s="18" t="s">
        <v>446</v>
      </c>
      <c r="G772" s="18" t="s">
        <v>379</v>
      </c>
      <c r="H772" s="18" t="s">
        <v>380</v>
      </c>
      <c r="I772" s="48">
        <v>200000</v>
      </c>
      <c r="J772" s="48"/>
      <c r="K772" s="48"/>
      <c r="L772" s="48"/>
      <c r="M772" s="48"/>
      <c r="N772" s="48"/>
      <c r="O772" s="48"/>
      <c r="P772" s="48"/>
      <c r="Q772" s="48"/>
      <c r="R772" s="48">
        <v>200000</v>
      </c>
      <c r="S772" s="48"/>
      <c r="T772" s="48"/>
      <c r="U772" s="48"/>
      <c r="V772" s="48"/>
      <c r="W772" s="48">
        <v>200000</v>
      </c>
    </row>
    <row r="773" ht="32.9" customHeight="1" spans="1:23">
      <c r="A773" s="18"/>
      <c r="B773" s="18"/>
      <c r="C773" s="18" t="s">
        <v>1082</v>
      </c>
      <c r="D773" s="18"/>
      <c r="E773" s="18"/>
      <c r="F773" s="18"/>
      <c r="G773" s="18"/>
      <c r="H773" s="18"/>
      <c r="I773" s="48">
        <v>150000</v>
      </c>
      <c r="J773" s="48">
        <v>150000</v>
      </c>
      <c r="K773" s="48">
        <v>150000</v>
      </c>
      <c r="L773" s="48"/>
      <c r="M773" s="48"/>
      <c r="N773" s="48"/>
      <c r="O773" s="48"/>
      <c r="P773" s="48"/>
      <c r="Q773" s="48"/>
      <c r="R773" s="48"/>
      <c r="S773" s="48"/>
      <c r="T773" s="48"/>
      <c r="U773" s="48"/>
      <c r="V773" s="48"/>
      <c r="W773" s="48"/>
    </row>
    <row r="774" ht="32.9" customHeight="1" spans="1:23">
      <c r="A774" s="18" t="s">
        <v>617</v>
      </c>
      <c r="B774" s="152" t="s">
        <v>1083</v>
      </c>
      <c r="C774" s="18" t="s">
        <v>1082</v>
      </c>
      <c r="D774" s="18" t="s">
        <v>87</v>
      </c>
      <c r="E774" s="18" t="s">
        <v>111</v>
      </c>
      <c r="F774" s="18" t="s">
        <v>225</v>
      </c>
      <c r="G774" s="18" t="s">
        <v>330</v>
      </c>
      <c r="H774" s="18" t="s">
        <v>331</v>
      </c>
      <c r="I774" s="48">
        <v>150000</v>
      </c>
      <c r="J774" s="48">
        <v>150000</v>
      </c>
      <c r="K774" s="48">
        <v>150000</v>
      </c>
      <c r="L774" s="48"/>
      <c r="M774" s="48"/>
      <c r="N774" s="48"/>
      <c r="O774" s="48"/>
      <c r="P774" s="48"/>
      <c r="Q774" s="48"/>
      <c r="R774" s="48"/>
      <c r="S774" s="48"/>
      <c r="T774" s="48"/>
      <c r="U774" s="48"/>
      <c r="V774" s="48"/>
      <c r="W774" s="48"/>
    </row>
    <row r="775" ht="32.9" customHeight="1" spans="1:23">
      <c r="A775" s="18"/>
      <c r="B775" s="18"/>
      <c r="C775" s="18" t="s">
        <v>1084</v>
      </c>
      <c r="D775" s="18"/>
      <c r="E775" s="18"/>
      <c r="F775" s="18"/>
      <c r="G775" s="18"/>
      <c r="H775" s="18"/>
      <c r="I775" s="48">
        <v>2000000</v>
      </c>
      <c r="J775" s="48"/>
      <c r="K775" s="48"/>
      <c r="L775" s="48"/>
      <c r="M775" s="48"/>
      <c r="N775" s="48">
        <v>2000000</v>
      </c>
      <c r="O775" s="48"/>
      <c r="P775" s="48"/>
      <c r="Q775" s="48"/>
      <c r="R775" s="48"/>
      <c r="S775" s="48"/>
      <c r="T775" s="48"/>
      <c r="U775" s="48"/>
      <c r="V775" s="48"/>
      <c r="W775" s="48"/>
    </row>
    <row r="776" ht="32.9" customHeight="1" spans="1:23">
      <c r="A776" s="18" t="s">
        <v>539</v>
      </c>
      <c r="B776" s="152" t="s">
        <v>1085</v>
      </c>
      <c r="C776" s="18" t="s">
        <v>1084</v>
      </c>
      <c r="D776" s="18" t="s">
        <v>87</v>
      </c>
      <c r="E776" s="18" t="s">
        <v>111</v>
      </c>
      <c r="F776" s="18" t="s">
        <v>225</v>
      </c>
      <c r="G776" s="18" t="s">
        <v>301</v>
      </c>
      <c r="H776" s="18" t="s">
        <v>302</v>
      </c>
      <c r="I776" s="48">
        <v>2000000</v>
      </c>
      <c r="J776" s="48"/>
      <c r="K776" s="48"/>
      <c r="L776" s="48"/>
      <c r="M776" s="48"/>
      <c r="N776" s="48">
        <v>2000000</v>
      </c>
      <c r="O776" s="48"/>
      <c r="P776" s="48"/>
      <c r="Q776" s="48"/>
      <c r="R776" s="48"/>
      <c r="S776" s="48"/>
      <c r="T776" s="48"/>
      <c r="U776" s="48"/>
      <c r="V776" s="48"/>
      <c r="W776" s="48"/>
    </row>
    <row r="777" ht="32.9" customHeight="1" spans="1:23">
      <c r="A777" s="18"/>
      <c r="B777" s="18"/>
      <c r="C777" s="18" t="s">
        <v>1086</v>
      </c>
      <c r="D777" s="18"/>
      <c r="E777" s="18"/>
      <c r="F777" s="18"/>
      <c r="G777" s="18"/>
      <c r="H777" s="18"/>
      <c r="I777" s="48">
        <v>2440368.38</v>
      </c>
      <c r="J777" s="48"/>
      <c r="K777" s="48"/>
      <c r="L777" s="48"/>
      <c r="M777" s="48"/>
      <c r="N777" s="48">
        <v>2440368.38</v>
      </c>
      <c r="O777" s="48"/>
      <c r="P777" s="48"/>
      <c r="Q777" s="48"/>
      <c r="R777" s="48"/>
      <c r="S777" s="48"/>
      <c r="T777" s="48"/>
      <c r="U777" s="48"/>
      <c r="V777" s="48"/>
      <c r="W777" s="48"/>
    </row>
    <row r="778" ht="32.9" customHeight="1" spans="1:23">
      <c r="A778" s="18" t="s">
        <v>539</v>
      </c>
      <c r="B778" s="152" t="s">
        <v>1087</v>
      </c>
      <c r="C778" s="18" t="s">
        <v>1086</v>
      </c>
      <c r="D778" s="18" t="s">
        <v>87</v>
      </c>
      <c r="E778" s="18" t="s">
        <v>111</v>
      </c>
      <c r="F778" s="18" t="s">
        <v>225</v>
      </c>
      <c r="G778" s="18" t="s">
        <v>281</v>
      </c>
      <c r="H778" s="18" t="s">
        <v>282</v>
      </c>
      <c r="I778" s="48">
        <v>818052.38</v>
      </c>
      <c r="J778" s="48"/>
      <c r="K778" s="48"/>
      <c r="L778" s="48"/>
      <c r="M778" s="48"/>
      <c r="N778" s="48">
        <v>818052.38</v>
      </c>
      <c r="O778" s="48"/>
      <c r="P778" s="48"/>
      <c r="Q778" s="48"/>
      <c r="R778" s="48"/>
      <c r="S778" s="48"/>
      <c r="T778" s="48"/>
      <c r="U778" s="48"/>
      <c r="V778" s="48"/>
      <c r="W778" s="48"/>
    </row>
    <row r="779" ht="32.9" customHeight="1" spans="1:23">
      <c r="A779" s="18" t="s">
        <v>539</v>
      </c>
      <c r="B779" s="152" t="s">
        <v>1087</v>
      </c>
      <c r="C779" s="18" t="s">
        <v>1086</v>
      </c>
      <c r="D779" s="18" t="s">
        <v>87</v>
      </c>
      <c r="E779" s="18" t="s">
        <v>111</v>
      </c>
      <c r="F779" s="18" t="s">
        <v>225</v>
      </c>
      <c r="G779" s="18" t="s">
        <v>301</v>
      </c>
      <c r="H779" s="18" t="s">
        <v>302</v>
      </c>
      <c r="I779" s="48">
        <v>1622316</v>
      </c>
      <c r="J779" s="48"/>
      <c r="K779" s="48"/>
      <c r="L779" s="48"/>
      <c r="M779" s="48"/>
      <c r="N779" s="48">
        <v>1622316</v>
      </c>
      <c r="O779" s="48"/>
      <c r="P779" s="48"/>
      <c r="Q779" s="48"/>
      <c r="R779" s="48"/>
      <c r="S779" s="48"/>
      <c r="T779" s="48"/>
      <c r="U779" s="48"/>
      <c r="V779" s="48"/>
      <c r="W779" s="48"/>
    </row>
    <row r="780" ht="32.9" customHeight="1" spans="1:23">
      <c r="A780" s="18"/>
      <c r="B780" s="18"/>
      <c r="C780" s="18" t="s">
        <v>1088</v>
      </c>
      <c r="D780" s="18"/>
      <c r="E780" s="18"/>
      <c r="F780" s="18"/>
      <c r="G780" s="18"/>
      <c r="H780" s="18"/>
      <c r="I780" s="48">
        <v>2000000</v>
      </c>
      <c r="J780" s="48"/>
      <c r="K780" s="48"/>
      <c r="L780" s="48"/>
      <c r="M780" s="48"/>
      <c r="N780" s="48">
        <v>2000000</v>
      </c>
      <c r="O780" s="48"/>
      <c r="P780" s="48"/>
      <c r="Q780" s="48"/>
      <c r="R780" s="48"/>
      <c r="S780" s="48"/>
      <c r="T780" s="48"/>
      <c r="U780" s="48"/>
      <c r="V780" s="48"/>
      <c r="W780" s="48"/>
    </row>
    <row r="781" ht="32.9" customHeight="1" spans="1:23">
      <c r="A781" s="18" t="s">
        <v>539</v>
      </c>
      <c r="B781" s="152" t="s">
        <v>1089</v>
      </c>
      <c r="C781" s="18" t="s">
        <v>1088</v>
      </c>
      <c r="D781" s="18" t="s">
        <v>87</v>
      </c>
      <c r="E781" s="18" t="s">
        <v>111</v>
      </c>
      <c r="F781" s="18" t="s">
        <v>225</v>
      </c>
      <c r="G781" s="18" t="s">
        <v>281</v>
      </c>
      <c r="H781" s="18" t="s">
        <v>282</v>
      </c>
      <c r="I781" s="48">
        <v>1839300</v>
      </c>
      <c r="J781" s="48"/>
      <c r="K781" s="48"/>
      <c r="L781" s="48"/>
      <c r="M781" s="48"/>
      <c r="N781" s="48">
        <v>1839300</v>
      </c>
      <c r="O781" s="48"/>
      <c r="P781" s="48"/>
      <c r="Q781" s="48"/>
      <c r="R781" s="48"/>
      <c r="S781" s="48"/>
      <c r="T781" s="48"/>
      <c r="U781" s="48"/>
      <c r="V781" s="48"/>
      <c r="W781" s="48"/>
    </row>
    <row r="782" ht="32.9" customHeight="1" spans="1:23">
      <c r="A782" s="18" t="s">
        <v>539</v>
      </c>
      <c r="B782" s="152" t="s">
        <v>1089</v>
      </c>
      <c r="C782" s="18" t="s">
        <v>1088</v>
      </c>
      <c r="D782" s="18" t="s">
        <v>87</v>
      </c>
      <c r="E782" s="18" t="s">
        <v>111</v>
      </c>
      <c r="F782" s="18" t="s">
        <v>225</v>
      </c>
      <c r="G782" s="18" t="s">
        <v>328</v>
      </c>
      <c r="H782" s="18" t="s">
        <v>329</v>
      </c>
      <c r="I782" s="48">
        <v>160700</v>
      </c>
      <c r="J782" s="48"/>
      <c r="K782" s="48"/>
      <c r="L782" s="48"/>
      <c r="M782" s="48"/>
      <c r="N782" s="48">
        <v>160700</v>
      </c>
      <c r="O782" s="48"/>
      <c r="P782" s="48"/>
      <c r="Q782" s="48"/>
      <c r="R782" s="48"/>
      <c r="S782" s="48"/>
      <c r="T782" s="48"/>
      <c r="U782" s="48"/>
      <c r="V782" s="48"/>
      <c r="W782" s="48"/>
    </row>
    <row r="783" ht="32.9" customHeight="1" spans="1:23">
      <c r="A783" s="18"/>
      <c r="B783" s="18"/>
      <c r="C783" s="18" t="s">
        <v>1090</v>
      </c>
      <c r="D783" s="18"/>
      <c r="E783" s="18"/>
      <c r="F783" s="18"/>
      <c r="G783" s="18"/>
      <c r="H783" s="18"/>
      <c r="I783" s="48">
        <v>79635</v>
      </c>
      <c r="J783" s="48"/>
      <c r="K783" s="48"/>
      <c r="L783" s="48"/>
      <c r="M783" s="48"/>
      <c r="N783" s="48">
        <v>79635</v>
      </c>
      <c r="O783" s="48"/>
      <c r="P783" s="48"/>
      <c r="Q783" s="48"/>
      <c r="R783" s="48"/>
      <c r="S783" s="48"/>
      <c r="T783" s="48"/>
      <c r="U783" s="48"/>
      <c r="V783" s="48"/>
      <c r="W783" s="48"/>
    </row>
    <row r="784" ht="32.9" customHeight="1" spans="1:23">
      <c r="A784" s="18" t="s">
        <v>617</v>
      </c>
      <c r="B784" s="152" t="s">
        <v>1091</v>
      </c>
      <c r="C784" s="18" t="s">
        <v>1090</v>
      </c>
      <c r="D784" s="18" t="s">
        <v>87</v>
      </c>
      <c r="E784" s="18" t="s">
        <v>111</v>
      </c>
      <c r="F784" s="18" t="s">
        <v>225</v>
      </c>
      <c r="G784" s="18" t="s">
        <v>330</v>
      </c>
      <c r="H784" s="18" t="s">
        <v>331</v>
      </c>
      <c r="I784" s="48">
        <v>79635</v>
      </c>
      <c r="J784" s="48"/>
      <c r="K784" s="48"/>
      <c r="L784" s="48"/>
      <c r="M784" s="48"/>
      <c r="N784" s="48">
        <v>79635</v>
      </c>
      <c r="O784" s="48"/>
      <c r="P784" s="48"/>
      <c r="Q784" s="48"/>
      <c r="R784" s="48"/>
      <c r="S784" s="48"/>
      <c r="T784" s="48"/>
      <c r="U784" s="48"/>
      <c r="V784" s="48"/>
      <c r="W784" s="48"/>
    </row>
    <row r="785" ht="32.9" customHeight="1" spans="1:23">
      <c r="A785" s="18"/>
      <c r="B785" s="18"/>
      <c r="C785" s="18" t="s">
        <v>1092</v>
      </c>
      <c r="D785" s="18"/>
      <c r="E785" s="18"/>
      <c r="F785" s="18"/>
      <c r="G785" s="18"/>
      <c r="H785" s="18"/>
      <c r="I785" s="48">
        <v>630000</v>
      </c>
      <c r="J785" s="48"/>
      <c r="K785" s="48"/>
      <c r="L785" s="48">
        <v>630000</v>
      </c>
      <c r="M785" s="48"/>
      <c r="N785" s="48"/>
      <c r="O785" s="48"/>
      <c r="P785" s="48"/>
      <c r="Q785" s="48"/>
      <c r="R785" s="48"/>
      <c r="S785" s="48"/>
      <c r="T785" s="48"/>
      <c r="U785" s="48"/>
      <c r="V785" s="48"/>
      <c r="W785" s="48"/>
    </row>
    <row r="786" ht="32.9" customHeight="1" spans="1:23">
      <c r="A786" s="18" t="s">
        <v>539</v>
      </c>
      <c r="B786" s="152" t="s">
        <v>1093</v>
      </c>
      <c r="C786" s="18" t="s">
        <v>1092</v>
      </c>
      <c r="D786" s="18" t="s">
        <v>93</v>
      </c>
      <c r="E786" s="18" t="s">
        <v>164</v>
      </c>
      <c r="F786" s="18" t="s">
        <v>548</v>
      </c>
      <c r="G786" s="18" t="s">
        <v>273</v>
      </c>
      <c r="H786" s="18" t="s">
        <v>274</v>
      </c>
      <c r="I786" s="48">
        <v>50000</v>
      </c>
      <c r="J786" s="48"/>
      <c r="K786" s="48"/>
      <c r="L786" s="48">
        <v>50000</v>
      </c>
      <c r="M786" s="48"/>
      <c r="N786" s="48"/>
      <c r="O786" s="48"/>
      <c r="P786" s="48"/>
      <c r="Q786" s="48"/>
      <c r="R786" s="48"/>
      <c r="S786" s="48"/>
      <c r="T786" s="48"/>
      <c r="U786" s="48"/>
      <c r="V786" s="48"/>
      <c r="W786" s="48"/>
    </row>
    <row r="787" ht="32.9" customHeight="1" spans="1:23">
      <c r="A787" s="18" t="s">
        <v>539</v>
      </c>
      <c r="B787" s="152" t="s">
        <v>1093</v>
      </c>
      <c r="C787" s="18" t="s">
        <v>1092</v>
      </c>
      <c r="D787" s="18" t="s">
        <v>93</v>
      </c>
      <c r="E787" s="18" t="s">
        <v>164</v>
      </c>
      <c r="F787" s="18" t="s">
        <v>548</v>
      </c>
      <c r="G787" s="18" t="s">
        <v>285</v>
      </c>
      <c r="H787" s="18" t="s">
        <v>286</v>
      </c>
      <c r="I787" s="48">
        <v>30000</v>
      </c>
      <c r="J787" s="48"/>
      <c r="K787" s="48"/>
      <c r="L787" s="48">
        <v>30000</v>
      </c>
      <c r="M787" s="48"/>
      <c r="N787" s="48"/>
      <c r="O787" s="48"/>
      <c r="P787" s="48"/>
      <c r="Q787" s="48"/>
      <c r="R787" s="48"/>
      <c r="S787" s="48"/>
      <c r="T787" s="48"/>
      <c r="U787" s="48"/>
      <c r="V787" s="48"/>
      <c r="W787" s="48"/>
    </row>
    <row r="788" ht="32.9" customHeight="1" spans="1:23">
      <c r="A788" s="18" t="s">
        <v>539</v>
      </c>
      <c r="B788" s="152" t="s">
        <v>1093</v>
      </c>
      <c r="C788" s="18" t="s">
        <v>1092</v>
      </c>
      <c r="D788" s="18" t="s">
        <v>93</v>
      </c>
      <c r="E788" s="18" t="s">
        <v>164</v>
      </c>
      <c r="F788" s="18" t="s">
        <v>548</v>
      </c>
      <c r="G788" s="18" t="s">
        <v>287</v>
      </c>
      <c r="H788" s="18" t="s">
        <v>288</v>
      </c>
      <c r="I788" s="48">
        <v>30000</v>
      </c>
      <c r="J788" s="48"/>
      <c r="K788" s="48"/>
      <c r="L788" s="48">
        <v>30000</v>
      </c>
      <c r="M788" s="48"/>
      <c r="N788" s="48"/>
      <c r="O788" s="48"/>
      <c r="P788" s="48"/>
      <c r="Q788" s="48"/>
      <c r="R788" s="48"/>
      <c r="S788" s="48"/>
      <c r="T788" s="48"/>
      <c r="U788" s="48"/>
      <c r="V788" s="48"/>
      <c r="W788" s="48"/>
    </row>
    <row r="789" ht="32.9" customHeight="1" spans="1:23">
      <c r="A789" s="18" t="s">
        <v>539</v>
      </c>
      <c r="B789" s="152" t="s">
        <v>1093</v>
      </c>
      <c r="C789" s="18" t="s">
        <v>1092</v>
      </c>
      <c r="D789" s="18" t="s">
        <v>93</v>
      </c>
      <c r="E789" s="18" t="s">
        <v>164</v>
      </c>
      <c r="F789" s="18" t="s">
        <v>548</v>
      </c>
      <c r="G789" s="18" t="s">
        <v>289</v>
      </c>
      <c r="H789" s="18" t="s">
        <v>290</v>
      </c>
      <c r="I789" s="48">
        <v>15000</v>
      </c>
      <c r="J789" s="48"/>
      <c r="K789" s="48"/>
      <c r="L789" s="48">
        <v>15000</v>
      </c>
      <c r="M789" s="48"/>
      <c r="N789" s="48"/>
      <c r="O789" s="48"/>
      <c r="P789" s="48"/>
      <c r="Q789" s="48"/>
      <c r="R789" s="48"/>
      <c r="S789" s="48"/>
      <c r="T789" s="48"/>
      <c r="U789" s="48"/>
      <c r="V789" s="48"/>
      <c r="W789" s="48"/>
    </row>
    <row r="790" ht="32.9" customHeight="1" spans="1:23">
      <c r="A790" s="18" t="s">
        <v>539</v>
      </c>
      <c r="B790" s="152" t="s">
        <v>1093</v>
      </c>
      <c r="C790" s="18" t="s">
        <v>1092</v>
      </c>
      <c r="D790" s="18" t="s">
        <v>93</v>
      </c>
      <c r="E790" s="18" t="s">
        <v>164</v>
      </c>
      <c r="F790" s="18" t="s">
        <v>548</v>
      </c>
      <c r="G790" s="18" t="s">
        <v>277</v>
      </c>
      <c r="H790" s="18" t="s">
        <v>278</v>
      </c>
      <c r="I790" s="48">
        <v>425000</v>
      </c>
      <c r="J790" s="48"/>
      <c r="K790" s="48"/>
      <c r="L790" s="48">
        <v>425000</v>
      </c>
      <c r="M790" s="48"/>
      <c r="N790" s="48"/>
      <c r="O790" s="48"/>
      <c r="P790" s="48"/>
      <c r="Q790" s="48"/>
      <c r="R790" s="48"/>
      <c r="S790" s="48"/>
      <c r="T790" s="48"/>
      <c r="U790" s="48"/>
      <c r="V790" s="48"/>
      <c r="W790" s="48"/>
    </row>
    <row r="791" ht="32.9" customHeight="1" spans="1:23">
      <c r="A791" s="18" t="s">
        <v>539</v>
      </c>
      <c r="B791" s="152" t="s">
        <v>1093</v>
      </c>
      <c r="C791" s="18" t="s">
        <v>1092</v>
      </c>
      <c r="D791" s="18" t="s">
        <v>93</v>
      </c>
      <c r="E791" s="18" t="s">
        <v>164</v>
      </c>
      <c r="F791" s="18" t="s">
        <v>548</v>
      </c>
      <c r="G791" s="18" t="s">
        <v>301</v>
      </c>
      <c r="H791" s="18" t="s">
        <v>302</v>
      </c>
      <c r="I791" s="48">
        <v>20000</v>
      </c>
      <c r="J791" s="48"/>
      <c r="K791" s="48"/>
      <c r="L791" s="48">
        <v>20000</v>
      </c>
      <c r="M791" s="48"/>
      <c r="N791" s="48"/>
      <c r="O791" s="48"/>
      <c r="P791" s="48"/>
      <c r="Q791" s="48"/>
      <c r="R791" s="48"/>
      <c r="S791" s="48"/>
      <c r="T791" s="48"/>
      <c r="U791" s="48"/>
      <c r="V791" s="48"/>
      <c r="W791" s="48"/>
    </row>
    <row r="792" ht="32.9" customHeight="1" spans="1:23">
      <c r="A792" s="18" t="s">
        <v>539</v>
      </c>
      <c r="B792" s="152" t="s">
        <v>1093</v>
      </c>
      <c r="C792" s="18" t="s">
        <v>1092</v>
      </c>
      <c r="D792" s="18" t="s">
        <v>93</v>
      </c>
      <c r="E792" s="18" t="s">
        <v>164</v>
      </c>
      <c r="F792" s="18" t="s">
        <v>548</v>
      </c>
      <c r="G792" s="18" t="s">
        <v>283</v>
      </c>
      <c r="H792" s="18" t="s">
        <v>284</v>
      </c>
      <c r="I792" s="48">
        <v>60000</v>
      </c>
      <c r="J792" s="48"/>
      <c r="K792" s="48"/>
      <c r="L792" s="48">
        <v>60000</v>
      </c>
      <c r="M792" s="48"/>
      <c r="N792" s="48"/>
      <c r="O792" s="48"/>
      <c r="P792" s="48"/>
      <c r="Q792" s="48"/>
      <c r="R792" s="48"/>
      <c r="S792" s="48"/>
      <c r="T792" s="48"/>
      <c r="U792" s="48"/>
      <c r="V792" s="48"/>
      <c r="W792" s="48"/>
    </row>
    <row r="793" ht="32.9" customHeight="1" spans="1:23">
      <c r="A793" s="18"/>
      <c r="B793" s="18"/>
      <c r="C793" s="18" t="s">
        <v>1094</v>
      </c>
      <c r="D793" s="18"/>
      <c r="E793" s="18"/>
      <c r="F793" s="18"/>
      <c r="G793" s="18"/>
      <c r="H793" s="18"/>
      <c r="I793" s="48">
        <v>200000</v>
      </c>
      <c r="J793" s="48"/>
      <c r="K793" s="48"/>
      <c r="L793" s="48"/>
      <c r="M793" s="48"/>
      <c r="N793" s="48"/>
      <c r="O793" s="48">
        <v>200000</v>
      </c>
      <c r="P793" s="48"/>
      <c r="Q793" s="48"/>
      <c r="R793" s="48"/>
      <c r="S793" s="48"/>
      <c r="T793" s="48"/>
      <c r="U793" s="48"/>
      <c r="V793" s="48"/>
      <c r="W793" s="48"/>
    </row>
    <row r="794" ht="32.9" customHeight="1" spans="1:23">
      <c r="A794" s="18" t="s">
        <v>539</v>
      </c>
      <c r="B794" s="152" t="s">
        <v>1095</v>
      </c>
      <c r="C794" s="18" t="s">
        <v>1094</v>
      </c>
      <c r="D794" s="18" t="s">
        <v>93</v>
      </c>
      <c r="E794" s="18" t="s">
        <v>164</v>
      </c>
      <c r="F794" s="18" t="s">
        <v>548</v>
      </c>
      <c r="G794" s="18" t="s">
        <v>277</v>
      </c>
      <c r="H794" s="18" t="s">
        <v>278</v>
      </c>
      <c r="I794" s="48">
        <v>113600</v>
      </c>
      <c r="J794" s="48"/>
      <c r="K794" s="48"/>
      <c r="L794" s="48"/>
      <c r="M794" s="48"/>
      <c r="N794" s="48"/>
      <c r="O794" s="48">
        <v>113600</v>
      </c>
      <c r="P794" s="48"/>
      <c r="Q794" s="48"/>
      <c r="R794" s="48"/>
      <c r="S794" s="48"/>
      <c r="T794" s="48"/>
      <c r="U794" s="48"/>
      <c r="V794" s="48"/>
      <c r="W794" s="48"/>
    </row>
    <row r="795" ht="32.9" customHeight="1" spans="1:23">
      <c r="A795" s="18" t="s">
        <v>539</v>
      </c>
      <c r="B795" s="152" t="s">
        <v>1095</v>
      </c>
      <c r="C795" s="18" t="s">
        <v>1094</v>
      </c>
      <c r="D795" s="18" t="s">
        <v>93</v>
      </c>
      <c r="E795" s="18" t="s">
        <v>164</v>
      </c>
      <c r="F795" s="18" t="s">
        <v>548</v>
      </c>
      <c r="G795" s="18" t="s">
        <v>301</v>
      </c>
      <c r="H795" s="18" t="s">
        <v>302</v>
      </c>
      <c r="I795" s="48">
        <v>86400</v>
      </c>
      <c r="J795" s="48"/>
      <c r="K795" s="48"/>
      <c r="L795" s="48"/>
      <c r="M795" s="48"/>
      <c r="N795" s="48"/>
      <c r="O795" s="48">
        <v>86400</v>
      </c>
      <c r="P795" s="48"/>
      <c r="Q795" s="48"/>
      <c r="R795" s="48"/>
      <c r="S795" s="48"/>
      <c r="T795" s="48"/>
      <c r="U795" s="48"/>
      <c r="V795" s="48"/>
      <c r="W795" s="48"/>
    </row>
    <row r="796" ht="32.9" customHeight="1" spans="1:23">
      <c r="A796" s="18"/>
      <c r="B796" s="18"/>
      <c r="C796" s="18" t="s">
        <v>1096</v>
      </c>
      <c r="D796" s="18"/>
      <c r="E796" s="18"/>
      <c r="F796" s="18"/>
      <c r="G796" s="18"/>
      <c r="H796" s="18"/>
      <c r="I796" s="48">
        <v>120200</v>
      </c>
      <c r="J796" s="48"/>
      <c r="K796" s="48"/>
      <c r="L796" s="48"/>
      <c r="M796" s="48"/>
      <c r="N796" s="48"/>
      <c r="O796" s="48">
        <v>120200</v>
      </c>
      <c r="P796" s="48"/>
      <c r="Q796" s="48"/>
      <c r="R796" s="48"/>
      <c r="S796" s="48"/>
      <c r="T796" s="48"/>
      <c r="U796" s="48"/>
      <c r="V796" s="48"/>
      <c r="W796" s="48"/>
    </row>
    <row r="797" ht="32.9" customHeight="1" spans="1:23">
      <c r="A797" s="18" t="s">
        <v>539</v>
      </c>
      <c r="B797" s="152" t="s">
        <v>1097</v>
      </c>
      <c r="C797" s="18" t="s">
        <v>1096</v>
      </c>
      <c r="D797" s="18" t="s">
        <v>93</v>
      </c>
      <c r="E797" s="18" t="s">
        <v>164</v>
      </c>
      <c r="F797" s="18" t="s">
        <v>548</v>
      </c>
      <c r="G797" s="18" t="s">
        <v>301</v>
      </c>
      <c r="H797" s="18" t="s">
        <v>302</v>
      </c>
      <c r="I797" s="48">
        <v>120200</v>
      </c>
      <c r="J797" s="48"/>
      <c r="K797" s="48"/>
      <c r="L797" s="48"/>
      <c r="M797" s="48"/>
      <c r="N797" s="48"/>
      <c r="O797" s="48">
        <v>120200</v>
      </c>
      <c r="P797" s="48"/>
      <c r="Q797" s="48"/>
      <c r="R797" s="48"/>
      <c r="S797" s="48"/>
      <c r="T797" s="48"/>
      <c r="U797" s="48"/>
      <c r="V797" s="48"/>
      <c r="W797" s="48"/>
    </row>
    <row r="798" ht="32.9" customHeight="1" spans="1:23">
      <c r="A798" s="18"/>
      <c r="B798" s="18"/>
      <c r="C798" s="18" t="s">
        <v>1098</v>
      </c>
      <c r="D798" s="18"/>
      <c r="E798" s="18"/>
      <c r="F798" s="18"/>
      <c r="G798" s="18"/>
      <c r="H798" s="18"/>
      <c r="I798" s="48">
        <v>2000000</v>
      </c>
      <c r="J798" s="48"/>
      <c r="K798" s="48"/>
      <c r="L798" s="48">
        <v>2000000</v>
      </c>
      <c r="M798" s="48"/>
      <c r="N798" s="48"/>
      <c r="O798" s="48"/>
      <c r="P798" s="48"/>
      <c r="Q798" s="48"/>
      <c r="R798" s="48"/>
      <c r="S798" s="48"/>
      <c r="T798" s="48"/>
      <c r="U798" s="48"/>
      <c r="V798" s="48"/>
      <c r="W798" s="48"/>
    </row>
    <row r="799" ht="32.9" customHeight="1" spans="1:23">
      <c r="A799" s="18" t="s">
        <v>539</v>
      </c>
      <c r="B799" s="152" t="s">
        <v>1099</v>
      </c>
      <c r="C799" s="18" t="s">
        <v>1098</v>
      </c>
      <c r="D799" s="18" t="s">
        <v>91</v>
      </c>
      <c r="E799" s="18" t="s">
        <v>164</v>
      </c>
      <c r="F799" s="18" t="s">
        <v>548</v>
      </c>
      <c r="G799" s="18" t="s">
        <v>545</v>
      </c>
      <c r="H799" s="18" t="s">
        <v>106</v>
      </c>
      <c r="I799" s="48">
        <v>2000000</v>
      </c>
      <c r="J799" s="48"/>
      <c r="K799" s="48"/>
      <c r="L799" s="48">
        <v>2000000</v>
      </c>
      <c r="M799" s="48"/>
      <c r="N799" s="48"/>
      <c r="O799" s="48"/>
      <c r="P799" s="48"/>
      <c r="Q799" s="48"/>
      <c r="R799" s="48"/>
      <c r="S799" s="48"/>
      <c r="T799" s="48"/>
      <c r="U799" s="48"/>
      <c r="V799" s="48"/>
      <c r="W799" s="48"/>
    </row>
    <row r="800" ht="32.9" customHeight="1" spans="1:23">
      <c r="A800" s="18"/>
      <c r="B800" s="18"/>
      <c r="C800" s="18" t="s">
        <v>1100</v>
      </c>
      <c r="D800" s="18"/>
      <c r="E800" s="18"/>
      <c r="F800" s="18"/>
      <c r="G800" s="18"/>
      <c r="H800" s="18"/>
      <c r="I800" s="48">
        <v>300000</v>
      </c>
      <c r="J800" s="48"/>
      <c r="K800" s="48"/>
      <c r="L800" s="48">
        <v>300000</v>
      </c>
      <c r="M800" s="48"/>
      <c r="N800" s="48"/>
      <c r="O800" s="48"/>
      <c r="P800" s="48"/>
      <c r="Q800" s="48"/>
      <c r="R800" s="48"/>
      <c r="S800" s="48"/>
      <c r="T800" s="48"/>
      <c r="U800" s="48"/>
      <c r="V800" s="48"/>
      <c r="W800" s="48"/>
    </row>
    <row r="801" ht="32.9" customHeight="1" spans="1:23">
      <c r="A801" s="18" t="s">
        <v>539</v>
      </c>
      <c r="B801" s="152" t="s">
        <v>1101</v>
      </c>
      <c r="C801" s="18" t="s">
        <v>1100</v>
      </c>
      <c r="D801" s="18" t="s">
        <v>91</v>
      </c>
      <c r="E801" s="18" t="s">
        <v>164</v>
      </c>
      <c r="F801" s="18" t="s">
        <v>548</v>
      </c>
      <c r="G801" s="18" t="s">
        <v>545</v>
      </c>
      <c r="H801" s="18" t="s">
        <v>106</v>
      </c>
      <c r="I801" s="48">
        <v>300000</v>
      </c>
      <c r="J801" s="48"/>
      <c r="K801" s="48"/>
      <c r="L801" s="48">
        <v>300000</v>
      </c>
      <c r="M801" s="48"/>
      <c r="N801" s="48"/>
      <c r="O801" s="48"/>
      <c r="P801" s="48"/>
      <c r="Q801" s="48"/>
      <c r="R801" s="48"/>
      <c r="S801" s="48"/>
      <c r="T801" s="48"/>
      <c r="U801" s="48"/>
      <c r="V801" s="48"/>
      <c r="W801" s="48"/>
    </row>
    <row r="802" ht="32.9" customHeight="1" spans="1:23">
      <c r="A802" s="18"/>
      <c r="B802" s="18"/>
      <c r="C802" s="18" t="s">
        <v>1102</v>
      </c>
      <c r="D802" s="18"/>
      <c r="E802" s="18"/>
      <c r="F802" s="18"/>
      <c r="G802" s="18"/>
      <c r="H802" s="18"/>
      <c r="I802" s="48">
        <v>574500</v>
      </c>
      <c r="J802" s="48"/>
      <c r="K802" s="48"/>
      <c r="L802" s="48">
        <v>574500</v>
      </c>
      <c r="M802" s="48"/>
      <c r="N802" s="48"/>
      <c r="O802" s="48"/>
      <c r="P802" s="48"/>
      <c r="Q802" s="48"/>
      <c r="R802" s="48"/>
      <c r="S802" s="48"/>
      <c r="T802" s="48"/>
      <c r="U802" s="48"/>
      <c r="V802" s="48"/>
      <c r="W802" s="48"/>
    </row>
    <row r="803" ht="32.9" customHeight="1" spans="1:23">
      <c r="A803" s="18" t="s">
        <v>539</v>
      </c>
      <c r="B803" s="152" t="s">
        <v>1103</v>
      </c>
      <c r="C803" s="18" t="s">
        <v>1102</v>
      </c>
      <c r="D803" s="18" t="s">
        <v>91</v>
      </c>
      <c r="E803" s="18" t="s">
        <v>164</v>
      </c>
      <c r="F803" s="18" t="s">
        <v>548</v>
      </c>
      <c r="G803" s="18" t="s">
        <v>301</v>
      </c>
      <c r="H803" s="18" t="s">
        <v>302</v>
      </c>
      <c r="I803" s="48">
        <v>574500</v>
      </c>
      <c r="J803" s="48"/>
      <c r="K803" s="48"/>
      <c r="L803" s="48">
        <v>574500</v>
      </c>
      <c r="M803" s="48"/>
      <c r="N803" s="48"/>
      <c r="O803" s="48"/>
      <c r="P803" s="48"/>
      <c r="Q803" s="48"/>
      <c r="R803" s="48"/>
      <c r="S803" s="48"/>
      <c r="T803" s="48"/>
      <c r="U803" s="48"/>
      <c r="V803" s="48"/>
      <c r="W803" s="48"/>
    </row>
    <row r="804" ht="32.9" customHeight="1" spans="1:23">
      <c r="A804" s="18"/>
      <c r="B804" s="18"/>
      <c r="C804" s="18" t="s">
        <v>1104</v>
      </c>
      <c r="D804" s="18"/>
      <c r="E804" s="18"/>
      <c r="F804" s="18"/>
      <c r="G804" s="18"/>
      <c r="H804" s="18"/>
      <c r="I804" s="48">
        <v>61500</v>
      </c>
      <c r="J804" s="48"/>
      <c r="K804" s="48"/>
      <c r="L804" s="48"/>
      <c r="M804" s="48"/>
      <c r="N804" s="48">
        <v>61500</v>
      </c>
      <c r="O804" s="48"/>
      <c r="P804" s="48"/>
      <c r="Q804" s="48"/>
      <c r="R804" s="48"/>
      <c r="S804" s="48"/>
      <c r="T804" s="48"/>
      <c r="U804" s="48"/>
      <c r="V804" s="48"/>
      <c r="W804" s="48"/>
    </row>
    <row r="805" ht="32.9" customHeight="1" spans="1:23">
      <c r="A805" s="18" t="s">
        <v>539</v>
      </c>
      <c r="B805" s="152" t="s">
        <v>1105</v>
      </c>
      <c r="C805" s="18" t="s">
        <v>1104</v>
      </c>
      <c r="D805" s="18" t="s">
        <v>91</v>
      </c>
      <c r="E805" s="18" t="s">
        <v>134</v>
      </c>
      <c r="F805" s="18" t="s">
        <v>505</v>
      </c>
      <c r="G805" s="18" t="s">
        <v>285</v>
      </c>
      <c r="H805" s="18" t="s">
        <v>286</v>
      </c>
      <c r="I805" s="48">
        <v>15000</v>
      </c>
      <c r="J805" s="48"/>
      <c r="K805" s="48"/>
      <c r="L805" s="48"/>
      <c r="M805" s="48"/>
      <c r="N805" s="48">
        <v>15000</v>
      </c>
      <c r="O805" s="48"/>
      <c r="P805" s="48"/>
      <c r="Q805" s="48"/>
      <c r="R805" s="48"/>
      <c r="S805" s="48"/>
      <c r="T805" s="48"/>
      <c r="U805" s="48"/>
      <c r="V805" s="48"/>
      <c r="W805" s="48"/>
    </row>
    <row r="806" ht="32.9" customHeight="1" spans="1:23">
      <c r="A806" s="18" t="s">
        <v>539</v>
      </c>
      <c r="B806" s="152" t="s">
        <v>1105</v>
      </c>
      <c r="C806" s="18" t="s">
        <v>1104</v>
      </c>
      <c r="D806" s="18" t="s">
        <v>91</v>
      </c>
      <c r="E806" s="18" t="s">
        <v>134</v>
      </c>
      <c r="F806" s="18" t="s">
        <v>505</v>
      </c>
      <c r="G806" s="18" t="s">
        <v>287</v>
      </c>
      <c r="H806" s="18" t="s">
        <v>288</v>
      </c>
      <c r="I806" s="48">
        <v>25000</v>
      </c>
      <c r="J806" s="48"/>
      <c r="K806" s="48"/>
      <c r="L806" s="48"/>
      <c r="M806" s="48"/>
      <c r="N806" s="48">
        <v>25000</v>
      </c>
      <c r="O806" s="48"/>
      <c r="P806" s="48"/>
      <c r="Q806" s="48"/>
      <c r="R806" s="48"/>
      <c r="S806" s="48"/>
      <c r="T806" s="48"/>
      <c r="U806" s="48"/>
      <c r="V806" s="48"/>
      <c r="W806" s="48"/>
    </row>
    <row r="807" ht="32.9" customHeight="1" spans="1:23">
      <c r="A807" s="18" t="s">
        <v>539</v>
      </c>
      <c r="B807" s="152" t="s">
        <v>1105</v>
      </c>
      <c r="C807" s="18" t="s">
        <v>1104</v>
      </c>
      <c r="D807" s="18" t="s">
        <v>91</v>
      </c>
      <c r="E807" s="18" t="s">
        <v>134</v>
      </c>
      <c r="F807" s="18" t="s">
        <v>505</v>
      </c>
      <c r="G807" s="18" t="s">
        <v>301</v>
      </c>
      <c r="H807" s="18" t="s">
        <v>302</v>
      </c>
      <c r="I807" s="48">
        <v>21500</v>
      </c>
      <c r="J807" s="48"/>
      <c r="K807" s="48"/>
      <c r="L807" s="48"/>
      <c r="M807" s="48"/>
      <c r="N807" s="48">
        <v>21500</v>
      </c>
      <c r="O807" s="48"/>
      <c r="P807" s="48"/>
      <c r="Q807" s="48"/>
      <c r="R807" s="48"/>
      <c r="S807" s="48"/>
      <c r="T807" s="48"/>
      <c r="U807" s="48"/>
      <c r="V807" s="48"/>
      <c r="W807" s="48"/>
    </row>
    <row r="808" ht="32.9" customHeight="1" spans="1:23">
      <c r="A808" s="18"/>
      <c r="B808" s="18"/>
      <c r="C808" s="18" t="s">
        <v>1106</v>
      </c>
      <c r="D808" s="18"/>
      <c r="E808" s="18"/>
      <c r="F808" s="18"/>
      <c r="G808" s="18"/>
      <c r="H808" s="18"/>
      <c r="I808" s="48">
        <v>20000000</v>
      </c>
      <c r="J808" s="48"/>
      <c r="K808" s="48"/>
      <c r="L808" s="48"/>
      <c r="M808" s="48"/>
      <c r="N808" s="48"/>
      <c r="O808" s="48"/>
      <c r="P808" s="48"/>
      <c r="Q808" s="48"/>
      <c r="R808" s="48">
        <v>20000000</v>
      </c>
      <c r="S808" s="48"/>
      <c r="T808" s="48"/>
      <c r="U808" s="48"/>
      <c r="V808" s="48"/>
      <c r="W808" s="48">
        <v>20000000</v>
      </c>
    </row>
    <row r="809" ht="32.9" customHeight="1" spans="1:23">
      <c r="A809" s="18" t="s">
        <v>617</v>
      </c>
      <c r="B809" s="152" t="s">
        <v>1107</v>
      </c>
      <c r="C809" s="18" t="s">
        <v>1106</v>
      </c>
      <c r="D809" s="18" t="s">
        <v>67</v>
      </c>
      <c r="E809" s="18" t="s">
        <v>122</v>
      </c>
      <c r="F809" s="18" t="s">
        <v>319</v>
      </c>
      <c r="G809" s="18" t="s">
        <v>273</v>
      </c>
      <c r="H809" s="18" t="s">
        <v>274</v>
      </c>
      <c r="I809" s="48">
        <v>5500000</v>
      </c>
      <c r="J809" s="48"/>
      <c r="K809" s="48"/>
      <c r="L809" s="48"/>
      <c r="M809" s="48"/>
      <c r="N809" s="48"/>
      <c r="O809" s="48"/>
      <c r="P809" s="48"/>
      <c r="Q809" s="48"/>
      <c r="R809" s="48">
        <v>5500000</v>
      </c>
      <c r="S809" s="48"/>
      <c r="T809" s="48"/>
      <c r="U809" s="48"/>
      <c r="V809" s="48"/>
      <c r="W809" s="48">
        <v>5500000</v>
      </c>
    </row>
    <row r="810" ht="32.9" customHeight="1" spans="1:23">
      <c r="A810" s="18" t="s">
        <v>617</v>
      </c>
      <c r="B810" s="152" t="s">
        <v>1107</v>
      </c>
      <c r="C810" s="18" t="s">
        <v>1106</v>
      </c>
      <c r="D810" s="18" t="s">
        <v>67</v>
      </c>
      <c r="E810" s="18" t="s">
        <v>122</v>
      </c>
      <c r="F810" s="18" t="s">
        <v>319</v>
      </c>
      <c r="G810" s="18" t="s">
        <v>301</v>
      </c>
      <c r="H810" s="18" t="s">
        <v>302</v>
      </c>
      <c r="I810" s="48">
        <v>14500000</v>
      </c>
      <c r="J810" s="48"/>
      <c r="K810" s="48"/>
      <c r="L810" s="48"/>
      <c r="M810" s="48"/>
      <c r="N810" s="48"/>
      <c r="O810" s="48"/>
      <c r="P810" s="48"/>
      <c r="Q810" s="48"/>
      <c r="R810" s="48">
        <v>14500000</v>
      </c>
      <c r="S810" s="48"/>
      <c r="T810" s="48"/>
      <c r="U810" s="48"/>
      <c r="V810" s="48"/>
      <c r="W810" s="48">
        <v>14500000</v>
      </c>
    </row>
    <row r="811" ht="32.9" customHeight="1" spans="1:23">
      <c r="A811" s="18"/>
      <c r="B811" s="18"/>
      <c r="C811" s="18" t="s">
        <v>1108</v>
      </c>
      <c r="D811" s="18"/>
      <c r="E811" s="18"/>
      <c r="F811" s="18"/>
      <c r="G811" s="18"/>
      <c r="H811" s="18"/>
      <c r="I811" s="48">
        <v>80000</v>
      </c>
      <c r="J811" s="48"/>
      <c r="K811" s="48"/>
      <c r="L811" s="48"/>
      <c r="M811" s="48"/>
      <c r="N811" s="48">
        <v>80000</v>
      </c>
      <c r="O811" s="48"/>
      <c r="P811" s="48"/>
      <c r="Q811" s="48"/>
      <c r="R811" s="48"/>
      <c r="S811" s="48"/>
      <c r="T811" s="48"/>
      <c r="U811" s="48"/>
      <c r="V811" s="48"/>
      <c r="W811" s="48"/>
    </row>
    <row r="812" ht="32.9" customHeight="1" spans="1:23">
      <c r="A812" s="18" t="s">
        <v>617</v>
      </c>
      <c r="B812" s="152" t="s">
        <v>1109</v>
      </c>
      <c r="C812" s="18" t="s">
        <v>1108</v>
      </c>
      <c r="D812" s="18" t="s">
        <v>67</v>
      </c>
      <c r="E812" s="18" t="s">
        <v>122</v>
      </c>
      <c r="F812" s="18" t="s">
        <v>319</v>
      </c>
      <c r="G812" s="18" t="s">
        <v>301</v>
      </c>
      <c r="H812" s="18" t="s">
        <v>302</v>
      </c>
      <c r="I812" s="48">
        <v>80000</v>
      </c>
      <c r="J812" s="48"/>
      <c r="K812" s="48"/>
      <c r="L812" s="48"/>
      <c r="M812" s="48"/>
      <c r="N812" s="48">
        <v>80000</v>
      </c>
      <c r="O812" s="48"/>
      <c r="P812" s="48"/>
      <c r="Q812" s="48"/>
      <c r="R812" s="48"/>
      <c r="S812" s="48"/>
      <c r="T812" s="48"/>
      <c r="U812" s="48"/>
      <c r="V812" s="48"/>
      <c r="W812" s="48"/>
    </row>
    <row r="813" ht="32.9" customHeight="1" spans="1:23">
      <c r="A813" s="18"/>
      <c r="B813" s="18"/>
      <c r="C813" s="18" t="s">
        <v>1110</v>
      </c>
      <c r="D813" s="18"/>
      <c r="E813" s="18"/>
      <c r="F813" s="18"/>
      <c r="G813" s="18"/>
      <c r="H813" s="18"/>
      <c r="I813" s="48">
        <v>509119.2</v>
      </c>
      <c r="J813" s="48"/>
      <c r="K813" s="48"/>
      <c r="L813" s="48"/>
      <c r="M813" s="48"/>
      <c r="N813" s="48">
        <v>509119.2</v>
      </c>
      <c r="O813" s="48"/>
      <c r="P813" s="48"/>
      <c r="Q813" s="48"/>
      <c r="R813" s="48"/>
      <c r="S813" s="48"/>
      <c r="T813" s="48"/>
      <c r="U813" s="48"/>
      <c r="V813" s="48"/>
      <c r="W813" s="48"/>
    </row>
    <row r="814" ht="32.9" customHeight="1" spans="1:23">
      <c r="A814" s="18" t="s">
        <v>539</v>
      </c>
      <c r="B814" s="152" t="s">
        <v>1111</v>
      </c>
      <c r="C814" s="18" t="s">
        <v>1110</v>
      </c>
      <c r="D814" s="18" t="s">
        <v>67</v>
      </c>
      <c r="E814" s="18" t="s">
        <v>122</v>
      </c>
      <c r="F814" s="18" t="s">
        <v>319</v>
      </c>
      <c r="G814" s="18" t="s">
        <v>301</v>
      </c>
      <c r="H814" s="18" t="s">
        <v>302</v>
      </c>
      <c r="I814" s="48">
        <v>509119.2</v>
      </c>
      <c r="J814" s="48"/>
      <c r="K814" s="48"/>
      <c r="L814" s="48"/>
      <c r="M814" s="48"/>
      <c r="N814" s="48">
        <v>509119.2</v>
      </c>
      <c r="O814" s="48"/>
      <c r="P814" s="48"/>
      <c r="Q814" s="48"/>
      <c r="R814" s="48"/>
      <c r="S814" s="48"/>
      <c r="T814" s="48"/>
      <c r="U814" s="48"/>
      <c r="V814" s="48"/>
      <c r="W814" s="48"/>
    </row>
    <row r="815" ht="32.9" customHeight="1" spans="1:23">
      <c r="A815" s="18"/>
      <c r="B815" s="18"/>
      <c r="C815" s="18" t="s">
        <v>1112</v>
      </c>
      <c r="D815" s="18"/>
      <c r="E815" s="18"/>
      <c r="F815" s="18"/>
      <c r="G815" s="18"/>
      <c r="H815" s="18"/>
      <c r="I815" s="48">
        <v>167790</v>
      </c>
      <c r="J815" s="48"/>
      <c r="K815" s="48"/>
      <c r="L815" s="48"/>
      <c r="M815" s="48"/>
      <c r="N815" s="48">
        <v>167790</v>
      </c>
      <c r="O815" s="48"/>
      <c r="P815" s="48"/>
      <c r="Q815" s="48"/>
      <c r="R815" s="48"/>
      <c r="S815" s="48"/>
      <c r="T815" s="48"/>
      <c r="U815" s="48"/>
      <c r="V815" s="48"/>
      <c r="W815" s="48"/>
    </row>
    <row r="816" ht="32.9" customHeight="1" spans="1:23">
      <c r="A816" s="18" t="s">
        <v>539</v>
      </c>
      <c r="B816" s="152" t="s">
        <v>1113</v>
      </c>
      <c r="C816" s="18" t="s">
        <v>1112</v>
      </c>
      <c r="D816" s="18" t="s">
        <v>67</v>
      </c>
      <c r="E816" s="18" t="s">
        <v>122</v>
      </c>
      <c r="F816" s="18" t="s">
        <v>319</v>
      </c>
      <c r="G816" s="18" t="s">
        <v>301</v>
      </c>
      <c r="H816" s="18" t="s">
        <v>302</v>
      </c>
      <c r="I816" s="48">
        <v>167790</v>
      </c>
      <c r="J816" s="48"/>
      <c r="K816" s="48"/>
      <c r="L816" s="48"/>
      <c r="M816" s="48"/>
      <c r="N816" s="48">
        <v>167790</v>
      </c>
      <c r="O816" s="48"/>
      <c r="P816" s="48"/>
      <c r="Q816" s="48"/>
      <c r="R816" s="48"/>
      <c r="S816" s="48"/>
      <c r="T816" s="48"/>
      <c r="U816" s="48"/>
      <c r="V816" s="48"/>
      <c r="W816" s="48"/>
    </row>
    <row r="817" ht="32.9" customHeight="1" spans="1:23">
      <c r="A817" s="18"/>
      <c r="B817" s="18"/>
      <c r="C817" s="18" t="s">
        <v>1114</v>
      </c>
      <c r="D817" s="18"/>
      <c r="E817" s="18"/>
      <c r="F817" s="18"/>
      <c r="G817" s="18"/>
      <c r="H817" s="18"/>
      <c r="I817" s="48">
        <v>7100</v>
      </c>
      <c r="J817" s="48"/>
      <c r="K817" s="48"/>
      <c r="L817" s="48"/>
      <c r="M817" s="48"/>
      <c r="N817" s="48">
        <v>7100</v>
      </c>
      <c r="O817" s="48"/>
      <c r="P817" s="48"/>
      <c r="Q817" s="48"/>
      <c r="R817" s="48"/>
      <c r="S817" s="48"/>
      <c r="T817" s="48"/>
      <c r="U817" s="48"/>
      <c r="V817" s="48"/>
      <c r="W817" s="48"/>
    </row>
    <row r="818" ht="32.9" customHeight="1" spans="1:23">
      <c r="A818" s="18" t="s">
        <v>542</v>
      </c>
      <c r="B818" s="152" t="s">
        <v>1115</v>
      </c>
      <c r="C818" s="18" t="s">
        <v>1114</v>
      </c>
      <c r="D818" s="18" t="s">
        <v>67</v>
      </c>
      <c r="E818" s="18" t="s">
        <v>122</v>
      </c>
      <c r="F818" s="18" t="s">
        <v>319</v>
      </c>
      <c r="G818" s="18" t="s">
        <v>732</v>
      </c>
      <c r="H818" s="18" t="s">
        <v>733</v>
      </c>
      <c r="I818" s="48">
        <v>7100</v>
      </c>
      <c r="J818" s="48"/>
      <c r="K818" s="48"/>
      <c r="L818" s="48"/>
      <c r="M818" s="48"/>
      <c r="N818" s="48">
        <v>7100</v>
      </c>
      <c r="O818" s="48"/>
      <c r="P818" s="48"/>
      <c r="Q818" s="48"/>
      <c r="R818" s="48"/>
      <c r="S818" s="48"/>
      <c r="T818" s="48"/>
      <c r="U818" s="48"/>
      <c r="V818" s="48"/>
      <c r="W818" s="48"/>
    </row>
    <row r="819" ht="32.9" customHeight="1" spans="1:23">
      <c r="A819" s="18"/>
      <c r="B819" s="18"/>
      <c r="C819" s="18" t="s">
        <v>1116</v>
      </c>
      <c r="D819" s="18"/>
      <c r="E819" s="18"/>
      <c r="F819" s="18"/>
      <c r="G819" s="18"/>
      <c r="H819" s="18"/>
      <c r="I819" s="48">
        <v>230000</v>
      </c>
      <c r="J819" s="48"/>
      <c r="K819" s="48"/>
      <c r="L819" s="48"/>
      <c r="M819" s="48"/>
      <c r="N819" s="48">
        <v>230000</v>
      </c>
      <c r="O819" s="48"/>
      <c r="P819" s="48"/>
      <c r="Q819" s="48"/>
      <c r="R819" s="48"/>
      <c r="S819" s="48"/>
      <c r="T819" s="48"/>
      <c r="U819" s="48"/>
      <c r="V819" s="48"/>
      <c r="W819" s="48"/>
    </row>
    <row r="820" ht="32.9" customHeight="1" spans="1:23">
      <c r="A820" s="18" t="s">
        <v>539</v>
      </c>
      <c r="B820" s="152" t="s">
        <v>1117</v>
      </c>
      <c r="C820" s="18" t="s">
        <v>1116</v>
      </c>
      <c r="D820" s="18" t="s">
        <v>67</v>
      </c>
      <c r="E820" s="18" t="s">
        <v>122</v>
      </c>
      <c r="F820" s="18" t="s">
        <v>319</v>
      </c>
      <c r="G820" s="18" t="s">
        <v>330</v>
      </c>
      <c r="H820" s="18" t="s">
        <v>331</v>
      </c>
      <c r="I820" s="48">
        <v>230000</v>
      </c>
      <c r="J820" s="48"/>
      <c r="K820" s="48"/>
      <c r="L820" s="48"/>
      <c r="M820" s="48"/>
      <c r="N820" s="48">
        <v>230000</v>
      </c>
      <c r="O820" s="48"/>
      <c r="P820" s="48"/>
      <c r="Q820" s="48"/>
      <c r="R820" s="48"/>
      <c r="S820" s="48"/>
      <c r="T820" s="48"/>
      <c r="U820" s="48"/>
      <c r="V820" s="48"/>
      <c r="W820" s="48"/>
    </row>
    <row r="821" ht="32.9" customHeight="1" spans="1:23">
      <c r="A821" s="18"/>
      <c r="B821" s="18"/>
      <c r="C821" s="18" t="s">
        <v>1118</v>
      </c>
      <c r="D821" s="18"/>
      <c r="E821" s="18"/>
      <c r="F821" s="18"/>
      <c r="G821" s="18"/>
      <c r="H821" s="18"/>
      <c r="I821" s="48">
        <v>8890000</v>
      </c>
      <c r="J821" s="48"/>
      <c r="K821" s="48"/>
      <c r="L821" s="48"/>
      <c r="M821" s="48"/>
      <c r="N821" s="48">
        <v>8890000</v>
      </c>
      <c r="O821" s="48"/>
      <c r="P821" s="48"/>
      <c r="Q821" s="48"/>
      <c r="R821" s="48"/>
      <c r="S821" s="48"/>
      <c r="T821" s="48"/>
      <c r="U821" s="48"/>
      <c r="V821" s="48"/>
      <c r="W821" s="48"/>
    </row>
    <row r="822" ht="32.9" customHeight="1" spans="1:23">
      <c r="A822" s="18" t="s">
        <v>539</v>
      </c>
      <c r="B822" s="152" t="s">
        <v>1119</v>
      </c>
      <c r="C822" s="18" t="s">
        <v>1118</v>
      </c>
      <c r="D822" s="18" t="s">
        <v>67</v>
      </c>
      <c r="E822" s="18" t="s">
        <v>120</v>
      </c>
      <c r="F822" s="18" t="s">
        <v>355</v>
      </c>
      <c r="G822" s="18" t="s">
        <v>277</v>
      </c>
      <c r="H822" s="18" t="s">
        <v>278</v>
      </c>
      <c r="I822" s="48">
        <v>4550000</v>
      </c>
      <c r="J822" s="48"/>
      <c r="K822" s="48"/>
      <c r="L822" s="48"/>
      <c r="M822" s="48"/>
      <c r="N822" s="48">
        <v>4550000</v>
      </c>
      <c r="O822" s="48"/>
      <c r="P822" s="48"/>
      <c r="Q822" s="48"/>
      <c r="R822" s="48"/>
      <c r="S822" s="48"/>
      <c r="T822" s="48"/>
      <c r="U822" s="48"/>
      <c r="V822" s="48"/>
      <c r="W822" s="48"/>
    </row>
    <row r="823" ht="32.9" customHeight="1" spans="1:23">
      <c r="A823" s="18" t="s">
        <v>539</v>
      </c>
      <c r="B823" s="152" t="s">
        <v>1119</v>
      </c>
      <c r="C823" s="18" t="s">
        <v>1118</v>
      </c>
      <c r="D823" s="18" t="s">
        <v>67</v>
      </c>
      <c r="E823" s="18" t="s">
        <v>120</v>
      </c>
      <c r="F823" s="18" t="s">
        <v>355</v>
      </c>
      <c r="G823" s="18" t="s">
        <v>291</v>
      </c>
      <c r="H823" s="18" t="s">
        <v>292</v>
      </c>
      <c r="I823" s="48">
        <v>2700000</v>
      </c>
      <c r="J823" s="48"/>
      <c r="K823" s="48"/>
      <c r="L823" s="48"/>
      <c r="M823" s="48"/>
      <c r="N823" s="48">
        <v>2700000</v>
      </c>
      <c r="O823" s="48"/>
      <c r="P823" s="48"/>
      <c r="Q823" s="48"/>
      <c r="R823" s="48"/>
      <c r="S823" s="48"/>
      <c r="T823" s="48"/>
      <c r="U823" s="48"/>
      <c r="V823" s="48"/>
      <c r="W823" s="48"/>
    </row>
    <row r="824" ht="32.9" customHeight="1" spans="1:23">
      <c r="A824" s="18" t="s">
        <v>539</v>
      </c>
      <c r="B824" s="152" t="s">
        <v>1119</v>
      </c>
      <c r="C824" s="18" t="s">
        <v>1118</v>
      </c>
      <c r="D824" s="18" t="s">
        <v>67</v>
      </c>
      <c r="E824" s="18" t="s">
        <v>120</v>
      </c>
      <c r="F824" s="18" t="s">
        <v>355</v>
      </c>
      <c r="G824" s="18" t="s">
        <v>379</v>
      </c>
      <c r="H824" s="18" t="s">
        <v>380</v>
      </c>
      <c r="I824" s="48">
        <v>1400000</v>
      </c>
      <c r="J824" s="48"/>
      <c r="K824" s="48"/>
      <c r="L824" s="48"/>
      <c r="M824" s="48"/>
      <c r="N824" s="48">
        <v>1400000</v>
      </c>
      <c r="O824" s="48"/>
      <c r="P824" s="48"/>
      <c r="Q824" s="48"/>
      <c r="R824" s="48"/>
      <c r="S824" s="48"/>
      <c r="T824" s="48"/>
      <c r="U824" s="48"/>
      <c r="V824" s="48"/>
      <c r="W824" s="48"/>
    </row>
    <row r="825" ht="32.9" customHeight="1" spans="1:23">
      <c r="A825" s="18" t="s">
        <v>539</v>
      </c>
      <c r="B825" s="152" t="s">
        <v>1119</v>
      </c>
      <c r="C825" s="18" t="s">
        <v>1118</v>
      </c>
      <c r="D825" s="18" t="s">
        <v>67</v>
      </c>
      <c r="E825" s="18" t="s">
        <v>122</v>
      </c>
      <c r="F825" s="18" t="s">
        <v>319</v>
      </c>
      <c r="G825" s="18" t="s">
        <v>975</v>
      </c>
      <c r="H825" s="18" t="s">
        <v>976</v>
      </c>
      <c r="I825" s="48">
        <v>240000</v>
      </c>
      <c r="J825" s="48"/>
      <c r="K825" s="48"/>
      <c r="L825" s="48"/>
      <c r="M825" s="48"/>
      <c r="N825" s="48">
        <v>240000</v>
      </c>
      <c r="O825" s="48"/>
      <c r="P825" s="48"/>
      <c r="Q825" s="48"/>
      <c r="R825" s="48"/>
      <c r="S825" s="48"/>
      <c r="T825" s="48"/>
      <c r="U825" s="48"/>
      <c r="V825" s="48"/>
      <c r="W825" s="48"/>
    </row>
    <row r="826" ht="32.9" customHeight="1" spans="1:23">
      <c r="A826" s="18"/>
      <c r="B826" s="18"/>
      <c r="C826" s="18" t="s">
        <v>1120</v>
      </c>
      <c r="D826" s="18"/>
      <c r="E826" s="18"/>
      <c r="F826" s="18"/>
      <c r="G826" s="18"/>
      <c r="H826" s="18"/>
      <c r="I826" s="48">
        <v>25960400</v>
      </c>
      <c r="J826" s="48"/>
      <c r="K826" s="48"/>
      <c r="L826" s="48"/>
      <c r="M826" s="48"/>
      <c r="N826" s="48"/>
      <c r="O826" s="48"/>
      <c r="P826" s="48"/>
      <c r="Q826" s="48">
        <v>25960400</v>
      </c>
      <c r="R826" s="48"/>
      <c r="S826" s="48"/>
      <c r="T826" s="48"/>
      <c r="U826" s="48"/>
      <c r="V826" s="48"/>
      <c r="W826" s="48"/>
    </row>
    <row r="827" ht="32.9" customHeight="1" spans="1:23">
      <c r="A827" s="18" t="s">
        <v>539</v>
      </c>
      <c r="B827" s="152" t="s">
        <v>1121</v>
      </c>
      <c r="C827" s="18" t="s">
        <v>1120</v>
      </c>
      <c r="D827" s="18" t="s">
        <v>67</v>
      </c>
      <c r="E827" s="18" t="s">
        <v>122</v>
      </c>
      <c r="F827" s="18" t="s">
        <v>319</v>
      </c>
      <c r="G827" s="18" t="s">
        <v>273</v>
      </c>
      <c r="H827" s="18" t="s">
        <v>274</v>
      </c>
      <c r="I827" s="48">
        <v>16215350</v>
      </c>
      <c r="J827" s="48"/>
      <c r="K827" s="48"/>
      <c r="L827" s="48"/>
      <c r="M827" s="48"/>
      <c r="N827" s="48"/>
      <c r="O827" s="48"/>
      <c r="P827" s="48"/>
      <c r="Q827" s="48">
        <v>16215350</v>
      </c>
      <c r="R827" s="48"/>
      <c r="S827" s="48"/>
      <c r="T827" s="48"/>
      <c r="U827" s="48"/>
      <c r="V827" s="48"/>
      <c r="W827" s="48"/>
    </row>
    <row r="828" ht="32.9" customHeight="1" spans="1:23">
      <c r="A828" s="18" t="s">
        <v>539</v>
      </c>
      <c r="B828" s="152" t="s">
        <v>1121</v>
      </c>
      <c r="C828" s="18" t="s">
        <v>1120</v>
      </c>
      <c r="D828" s="18" t="s">
        <v>67</v>
      </c>
      <c r="E828" s="18" t="s">
        <v>122</v>
      </c>
      <c r="F828" s="18" t="s">
        <v>319</v>
      </c>
      <c r="G828" s="18" t="s">
        <v>313</v>
      </c>
      <c r="H828" s="18" t="s">
        <v>312</v>
      </c>
      <c r="I828" s="48">
        <v>3000000</v>
      </c>
      <c r="J828" s="48"/>
      <c r="K828" s="48"/>
      <c r="L828" s="48"/>
      <c r="M828" s="48"/>
      <c r="N828" s="48"/>
      <c r="O828" s="48"/>
      <c r="P828" s="48"/>
      <c r="Q828" s="48">
        <v>3000000</v>
      </c>
      <c r="R828" s="48"/>
      <c r="S828" s="48"/>
      <c r="T828" s="48"/>
      <c r="U828" s="48"/>
      <c r="V828" s="48"/>
      <c r="W828" s="48"/>
    </row>
    <row r="829" ht="32.9" customHeight="1" spans="1:23">
      <c r="A829" s="18" t="s">
        <v>539</v>
      </c>
      <c r="B829" s="152" t="s">
        <v>1121</v>
      </c>
      <c r="C829" s="18" t="s">
        <v>1120</v>
      </c>
      <c r="D829" s="18" t="s">
        <v>67</v>
      </c>
      <c r="E829" s="18" t="s">
        <v>122</v>
      </c>
      <c r="F829" s="18" t="s">
        <v>319</v>
      </c>
      <c r="G829" s="18" t="s">
        <v>281</v>
      </c>
      <c r="H829" s="18" t="s">
        <v>282</v>
      </c>
      <c r="I829" s="48">
        <v>3500000</v>
      </c>
      <c r="J829" s="48"/>
      <c r="K829" s="48"/>
      <c r="L829" s="48"/>
      <c r="M829" s="48"/>
      <c r="N829" s="48"/>
      <c r="O829" s="48"/>
      <c r="P829" s="48"/>
      <c r="Q829" s="48">
        <v>3500000</v>
      </c>
      <c r="R829" s="48"/>
      <c r="S829" s="48"/>
      <c r="T829" s="48"/>
      <c r="U829" s="48"/>
      <c r="V829" s="48"/>
      <c r="W829" s="48"/>
    </row>
    <row r="830" ht="32.9" customHeight="1" spans="1:23">
      <c r="A830" s="18" t="s">
        <v>539</v>
      </c>
      <c r="B830" s="152" t="s">
        <v>1121</v>
      </c>
      <c r="C830" s="18" t="s">
        <v>1120</v>
      </c>
      <c r="D830" s="18" t="s">
        <v>67</v>
      </c>
      <c r="E830" s="18" t="s">
        <v>122</v>
      </c>
      <c r="F830" s="18" t="s">
        <v>319</v>
      </c>
      <c r="G830" s="18" t="s">
        <v>732</v>
      </c>
      <c r="H830" s="18" t="s">
        <v>733</v>
      </c>
      <c r="I830" s="48">
        <v>3245050</v>
      </c>
      <c r="J830" s="48"/>
      <c r="K830" s="48"/>
      <c r="L830" s="48"/>
      <c r="M830" s="48"/>
      <c r="N830" s="48"/>
      <c r="O830" s="48"/>
      <c r="P830" s="48"/>
      <c r="Q830" s="48">
        <v>3245050</v>
      </c>
      <c r="R830" s="48"/>
      <c r="S830" s="48"/>
      <c r="T830" s="48"/>
      <c r="U830" s="48"/>
      <c r="V830" s="48"/>
      <c r="W830" s="48"/>
    </row>
    <row r="831" ht="18.75" customHeight="1" spans="1:23">
      <c r="A831" s="43" t="s">
        <v>1122</v>
      </c>
      <c r="B831" s="44"/>
      <c r="C831" s="44"/>
      <c r="D831" s="44"/>
      <c r="E831" s="44"/>
      <c r="F831" s="44"/>
      <c r="G831" s="44"/>
      <c r="H831" s="49"/>
      <c r="I831" s="48">
        <v>595094023.84</v>
      </c>
      <c r="J831" s="48">
        <v>75535934.31</v>
      </c>
      <c r="K831" s="48">
        <v>75535934.31</v>
      </c>
      <c r="L831" s="48">
        <v>69584500</v>
      </c>
      <c r="M831" s="48"/>
      <c r="N831" s="48">
        <v>218487017.5</v>
      </c>
      <c r="O831" s="48">
        <v>13123479.22</v>
      </c>
      <c r="P831" s="48"/>
      <c r="Q831" s="48">
        <v>120417992.81</v>
      </c>
      <c r="R831" s="48">
        <v>97945100</v>
      </c>
      <c r="S831" s="48"/>
      <c r="T831" s="48">
        <v>27000000</v>
      </c>
      <c r="U831" s="48"/>
      <c r="V831" s="48"/>
      <c r="W831" s="48">
        <v>70945100</v>
      </c>
    </row>
  </sheetData>
  <mergeCells count="28">
    <mergeCell ref="A2:W2"/>
    <mergeCell ref="A3:I3"/>
    <mergeCell ref="J4:M4"/>
    <mergeCell ref="N4:P4"/>
    <mergeCell ref="R4:W4"/>
    <mergeCell ref="J5:K5"/>
    <mergeCell ref="A831:H8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64"/>
  <sheetViews>
    <sheetView showZeros="0" tabSelected="1" topLeftCell="A577" workbookViewId="0">
      <selection activeCell="B672" sqref="B672:B676"/>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6" t="s">
        <v>1123</v>
      </c>
    </row>
    <row r="2" ht="28.5" customHeight="1" spans="1:10">
      <c r="A2" s="145" t="s">
        <v>1124</v>
      </c>
      <c r="B2" s="33"/>
      <c r="C2" s="33"/>
      <c r="D2" s="33"/>
      <c r="E2" s="33"/>
      <c r="F2" s="103"/>
      <c r="G2" s="33"/>
      <c r="H2" s="103"/>
      <c r="I2" s="103"/>
      <c r="J2" s="33"/>
    </row>
    <row r="3" ht="15" customHeight="1" spans="1:1">
      <c r="A3" s="4" t="str">
        <f>"单位名称："&amp;"玉溪市教育体育局"</f>
        <v>单位名称：玉溪市教育体育局</v>
      </c>
    </row>
    <row r="4" ht="14.25" customHeight="1" spans="1:10">
      <c r="A4" s="68" t="s">
        <v>1125</v>
      </c>
      <c r="B4" s="68" t="s">
        <v>1126</v>
      </c>
      <c r="C4" s="68" t="s">
        <v>1127</v>
      </c>
      <c r="D4" s="68" t="s">
        <v>1128</v>
      </c>
      <c r="E4" s="68" t="s">
        <v>1129</v>
      </c>
      <c r="F4" s="55" t="s">
        <v>1130</v>
      </c>
      <c r="G4" s="68" t="s">
        <v>1131</v>
      </c>
      <c r="H4" s="55" t="s">
        <v>1132</v>
      </c>
      <c r="I4" s="55" t="s">
        <v>1133</v>
      </c>
      <c r="J4" s="68" t="s">
        <v>1134</v>
      </c>
    </row>
    <row r="5" ht="14.25" customHeight="1" spans="1:10">
      <c r="A5" s="68">
        <v>1</v>
      </c>
      <c r="B5" s="68">
        <v>2</v>
      </c>
      <c r="C5" s="68">
        <v>3</v>
      </c>
      <c r="D5" s="68">
        <v>4</v>
      </c>
      <c r="E5" s="68">
        <v>5</v>
      </c>
      <c r="F5" s="55">
        <v>6</v>
      </c>
      <c r="G5" s="68">
        <v>7</v>
      </c>
      <c r="H5" s="55">
        <v>8</v>
      </c>
      <c r="I5" s="55">
        <v>9</v>
      </c>
      <c r="J5" s="68">
        <v>10</v>
      </c>
    </row>
    <row r="6" ht="15" customHeight="1" spans="1:10">
      <c r="A6" s="18" t="s">
        <v>64</v>
      </c>
      <c r="B6" s="69"/>
      <c r="C6" s="69"/>
      <c r="D6" s="69"/>
      <c r="E6" s="72"/>
      <c r="F6" s="73"/>
      <c r="G6" s="72"/>
      <c r="H6" s="73"/>
      <c r="I6" s="73"/>
      <c r="J6" s="72"/>
    </row>
    <row r="7" ht="33.75" customHeight="1" spans="1:10">
      <c r="A7" s="70" t="s">
        <v>64</v>
      </c>
      <c r="B7" s="18"/>
      <c r="C7" s="18"/>
      <c r="D7" s="18"/>
      <c r="E7" s="18"/>
      <c r="F7" s="18"/>
      <c r="G7" s="41"/>
      <c r="H7" s="18"/>
      <c r="I7" s="18"/>
      <c r="J7" s="18"/>
    </row>
    <row r="8" ht="33.75" customHeight="1" spans="1:10">
      <c r="A8" s="18" t="s">
        <v>584</v>
      </c>
      <c r="B8" s="18" t="s">
        <v>1135</v>
      </c>
      <c r="C8" s="18" t="s">
        <v>1136</v>
      </c>
      <c r="D8" s="18" t="s">
        <v>1137</v>
      </c>
      <c r="E8" s="18" t="s">
        <v>1138</v>
      </c>
      <c r="F8" s="18" t="s">
        <v>1139</v>
      </c>
      <c r="G8" s="41" t="s">
        <v>1140</v>
      </c>
      <c r="H8" s="18" t="s">
        <v>1141</v>
      </c>
      <c r="I8" s="18" t="s">
        <v>1142</v>
      </c>
      <c r="J8" s="18" t="s">
        <v>1143</v>
      </c>
    </row>
    <row r="9" ht="33.75" customHeight="1" spans="1:10">
      <c r="A9" s="18" t="s">
        <v>584</v>
      </c>
      <c r="B9" s="18" t="s">
        <v>1135</v>
      </c>
      <c r="C9" s="18" t="s">
        <v>1136</v>
      </c>
      <c r="D9" s="18" t="s">
        <v>1144</v>
      </c>
      <c r="E9" s="18" t="s">
        <v>1145</v>
      </c>
      <c r="F9" s="18" t="s">
        <v>1146</v>
      </c>
      <c r="G9" s="41" t="s">
        <v>1147</v>
      </c>
      <c r="H9" s="18" t="s">
        <v>1148</v>
      </c>
      <c r="I9" s="18" t="s">
        <v>1142</v>
      </c>
      <c r="J9" s="18" t="s">
        <v>1149</v>
      </c>
    </row>
    <row r="10" ht="33.75" customHeight="1" spans="1:10">
      <c r="A10" s="18" t="s">
        <v>584</v>
      </c>
      <c r="B10" s="18" t="s">
        <v>1135</v>
      </c>
      <c r="C10" s="18" t="s">
        <v>1136</v>
      </c>
      <c r="D10" s="18" t="s">
        <v>1144</v>
      </c>
      <c r="E10" s="18" t="s">
        <v>1150</v>
      </c>
      <c r="F10" s="18" t="s">
        <v>1146</v>
      </c>
      <c r="G10" s="41" t="s">
        <v>1147</v>
      </c>
      <c r="H10" s="18" t="s">
        <v>1148</v>
      </c>
      <c r="I10" s="18" t="s">
        <v>1142</v>
      </c>
      <c r="J10" s="18" t="s">
        <v>1151</v>
      </c>
    </row>
    <row r="11" ht="33.75" customHeight="1" spans="1:10">
      <c r="A11" s="18" t="s">
        <v>584</v>
      </c>
      <c r="B11" s="18" t="s">
        <v>1135</v>
      </c>
      <c r="C11" s="18" t="s">
        <v>1152</v>
      </c>
      <c r="D11" s="18" t="s">
        <v>1153</v>
      </c>
      <c r="E11" s="18" t="s">
        <v>1154</v>
      </c>
      <c r="F11" s="18" t="s">
        <v>1139</v>
      </c>
      <c r="G11" s="41" t="s">
        <v>1155</v>
      </c>
      <c r="H11" s="18" t="s">
        <v>1148</v>
      </c>
      <c r="I11" s="18" t="s">
        <v>1142</v>
      </c>
      <c r="J11" s="18" t="s">
        <v>1156</v>
      </c>
    </row>
    <row r="12" ht="33.75" customHeight="1" spans="1:10">
      <c r="A12" s="18" t="s">
        <v>584</v>
      </c>
      <c r="B12" s="18" t="s">
        <v>1135</v>
      </c>
      <c r="C12" s="18" t="s">
        <v>1157</v>
      </c>
      <c r="D12" s="18" t="s">
        <v>1158</v>
      </c>
      <c r="E12" s="18" t="s">
        <v>1159</v>
      </c>
      <c r="F12" s="18" t="s">
        <v>1139</v>
      </c>
      <c r="G12" s="41" t="s">
        <v>1160</v>
      </c>
      <c r="H12" s="18" t="s">
        <v>1148</v>
      </c>
      <c r="I12" s="18" t="s">
        <v>1142</v>
      </c>
      <c r="J12" s="18" t="s">
        <v>1161</v>
      </c>
    </row>
    <row r="13" ht="33.75" customHeight="1" spans="1:10">
      <c r="A13" s="18" t="s">
        <v>563</v>
      </c>
      <c r="B13" s="18" t="s">
        <v>1162</v>
      </c>
      <c r="C13" s="18" t="s">
        <v>1136</v>
      </c>
      <c r="D13" s="18" t="s">
        <v>1137</v>
      </c>
      <c r="E13" s="18" t="s">
        <v>1163</v>
      </c>
      <c r="F13" s="18" t="s">
        <v>1139</v>
      </c>
      <c r="G13" s="41" t="s">
        <v>1164</v>
      </c>
      <c r="H13" s="18" t="s">
        <v>1141</v>
      </c>
      <c r="I13" s="18" t="s">
        <v>1142</v>
      </c>
      <c r="J13" s="18" t="s">
        <v>1165</v>
      </c>
    </row>
    <row r="14" ht="33.75" customHeight="1" spans="1:10">
      <c r="A14" s="18" t="s">
        <v>563</v>
      </c>
      <c r="B14" s="18" t="s">
        <v>1162</v>
      </c>
      <c r="C14" s="18" t="s">
        <v>1136</v>
      </c>
      <c r="D14" s="18" t="s">
        <v>1144</v>
      </c>
      <c r="E14" s="18" t="s">
        <v>1166</v>
      </c>
      <c r="F14" s="18" t="s">
        <v>1139</v>
      </c>
      <c r="G14" s="41" t="s">
        <v>1155</v>
      </c>
      <c r="H14" s="18" t="s">
        <v>1148</v>
      </c>
      <c r="I14" s="18" t="s">
        <v>1142</v>
      </c>
      <c r="J14" s="18" t="s">
        <v>1167</v>
      </c>
    </row>
    <row r="15" ht="33.75" customHeight="1" spans="1:10">
      <c r="A15" s="18" t="s">
        <v>563</v>
      </c>
      <c r="B15" s="18" t="s">
        <v>1162</v>
      </c>
      <c r="C15" s="18" t="s">
        <v>1136</v>
      </c>
      <c r="D15" s="18" t="s">
        <v>1144</v>
      </c>
      <c r="E15" s="18" t="s">
        <v>1168</v>
      </c>
      <c r="F15" s="18" t="s">
        <v>1146</v>
      </c>
      <c r="G15" s="41" t="s">
        <v>1147</v>
      </c>
      <c r="H15" s="18" t="s">
        <v>1148</v>
      </c>
      <c r="I15" s="18" t="s">
        <v>1142</v>
      </c>
      <c r="J15" s="18" t="s">
        <v>1169</v>
      </c>
    </row>
    <row r="16" ht="33.75" customHeight="1" spans="1:10">
      <c r="A16" s="18" t="s">
        <v>563</v>
      </c>
      <c r="B16" s="18" t="s">
        <v>1162</v>
      </c>
      <c r="C16" s="18" t="s">
        <v>1152</v>
      </c>
      <c r="D16" s="18" t="s">
        <v>1153</v>
      </c>
      <c r="E16" s="18" t="s">
        <v>1170</v>
      </c>
      <c r="F16" s="18" t="s">
        <v>1139</v>
      </c>
      <c r="G16" s="41" t="s">
        <v>1160</v>
      </c>
      <c r="H16" s="18" t="s">
        <v>1148</v>
      </c>
      <c r="I16" s="18" t="s">
        <v>1142</v>
      </c>
      <c r="J16" s="18" t="s">
        <v>1171</v>
      </c>
    </row>
    <row r="17" ht="33.75" customHeight="1" spans="1:10">
      <c r="A17" s="18" t="s">
        <v>563</v>
      </c>
      <c r="B17" s="18" t="s">
        <v>1162</v>
      </c>
      <c r="C17" s="18" t="s">
        <v>1157</v>
      </c>
      <c r="D17" s="18" t="s">
        <v>1158</v>
      </c>
      <c r="E17" s="18" t="s">
        <v>1172</v>
      </c>
      <c r="F17" s="18" t="s">
        <v>1139</v>
      </c>
      <c r="G17" s="41" t="s">
        <v>1160</v>
      </c>
      <c r="H17" s="18" t="s">
        <v>1148</v>
      </c>
      <c r="I17" s="18" t="s">
        <v>1142</v>
      </c>
      <c r="J17" s="18" t="s">
        <v>1173</v>
      </c>
    </row>
    <row r="18" ht="33.75" customHeight="1" spans="1:10">
      <c r="A18" s="18" t="s">
        <v>575</v>
      </c>
      <c r="B18" s="18" t="s">
        <v>1174</v>
      </c>
      <c r="C18" s="18" t="s">
        <v>1136</v>
      </c>
      <c r="D18" s="18" t="s">
        <v>1137</v>
      </c>
      <c r="E18" s="18" t="s">
        <v>1175</v>
      </c>
      <c r="F18" s="18" t="s">
        <v>1146</v>
      </c>
      <c r="G18" s="41" t="s">
        <v>48</v>
      </c>
      <c r="H18" s="18" t="s">
        <v>1176</v>
      </c>
      <c r="I18" s="18" t="s">
        <v>1142</v>
      </c>
      <c r="J18" s="18" t="s">
        <v>1177</v>
      </c>
    </row>
    <row r="19" ht="33.75" customHeight="1" spans="1:10">
      <c r="A19" s="18" t="s">
        <v>575</v>
      </c>
      <c r="B19" s="18" t="s">
        <v>1174</v>
      </c>
      <c r="C19" s="18" t="s">
        <v>1136</v>
      </c>
      <c r="D19" s="18" t="s">
        <v>1144</v>
      </c>
      <c r="E19" s="18" t="s">
        <v>1178</v>
      </c>
      <c r="F19" s="18" t="s">
        <v>1139</v>
      </c>
      <c r="G19" s="41" t="s">
        <v>1179</v>
      </c>
      <c r="H19" s="18" t="s">
        <v>1148</v>
      </c>
      <c r="I19" s="18" t="s">
        <v>1142</v>
      </c>
      <c r="J19" s="18" t="s">
        <v>1180</v>
      </c>
    </row>
    <row r="20" ht="33.75" customHeight="1" spans="1:10">
      <c r="A20" s="18" t="s">
        <v>575</v>
      </c>
      <c r="B20" s="18" t="s">
        <v>1174</v>
      </c>
      <c r="C20" s="18" t="s">
        <v>1136</v>
      </c>
      <c r="D20" s="18" t="s">
        <v>1144</v>
      </c>
      <c r="E20" s="18" t="s">
        <v>1181</v>
      </c>
      <c r="F20" s="18" t="s">
        <v>1146</v>
      </c>
      <c r="G20" s="41" t="s">
        <v>1147</v>
      </c>
      <c r="H20" s="18" t="s">
        <v>1148</v>
      </c>
      <c r="I20" s="18" t="s">
        <v>1142</v>
      </c>
      <c r="J20" s="18" t="s">
        <v>1182</v>
      </c>
    </row>
    <row r="21" ht="33.75" customHeight="1" spans="1:10">
      <c r="A21" s="18" t="s">
        <v>575</v>
      </c>
      <c r="B21" s="18" t="s">
        <v>1174</v>
      </c>
      <c r="C21" s="18" t="s">
        <v>1152</v>
      </c>
      <c r="D21" s="18" t="s">
        <v>1153</v>
      </c>
      <c r="E21" s="18" t="s">
        <v>1154</v>
      </c>
      <c r="F21" s="18" t="s">
        <v>1139</v>
      </c>
      <c r="G21" s="41" t="s">
        <v>1160</v>
      </c>
      <c r="H21" s="18" t="s">
        <v>1148</v>
      </c>
      <c r="I21" s="18" t="s">
        <v>1142</v>
      </c>
      <c r="J21" s="18" t="s">
        <v>1183</v>
      </c>
    </row>
    <row r="22" ht="33.75" customHeight="1" spans="1:10">
      <c r="A22" s="18" t="s">
        <v>575</v>
      </c>
      <c r="B22" s="18" t="s">
        <v>1174</v>
      </c>
      <c r="C22" s="18" t="s">
        <v>1157</v>
      </c>
      <c r="D22" s="18" t="s">
        <v>1158</v>
      </c>
      <c r="E22" s="18" t="s">
        <v>1159</v>
      </c>
      <c r="F22" s="18" t="s">
        <v>1139</v>
      </c>
      <c r="G22" s="41" t="s">
        <v>1160</v>
      </c>
      <c r="H22" s="18" t="s">
        <v>1148</v>
      </c>
      <c r="I22" s="18" t="s">
        <v>1142</v>
      </c>
      <c r="J22" s="18" t="s">
        <v>1184</v>
      </c>
    </row>
    <row r="23" ht="33.75" customHeight="1" spans="1:10">
      <c r="A23" s="18" t="s">
        <v>701</v>
      </c>
      <c r="B23" s="18" t="s">
        <v>1185</v>
      </c>
      <c r="C23" s="18" t="s">
        <v>1136</v>
      </c>
      <c r="D23" s="18" t="s">
        <v>1137</v>
      </c>
      <c r="E23" s="18" t="s">
        <v>1186</v>
      </c>
      <c r="F23" s="18" t="s">
        <v>1146</v>
      </c>
      <c r="G23" s="41" t="s">
        <v>47</v>
      </c>
      <c r="H23" s="18" t="s">
        <v>1176</v>
      </c>
      <c r="I23" s="18" t="s">
        <v>1142</v>
      </c>
      <c r="J23" s="18" t="s">
        <v>1187</v>
      </c>
    </row>
    <row r="24" ht="33.75" customHeight="1" spans="1:10">
      <c r="A24" s="18" t="s">
        <v>701</v>
      </c>
      <c r="B24" s="18" t="s">
        <v>1185</v>
      </c>
      <c r="C24" s="18" t="s">
        <v>1136</v>
      </c>
      <c r="D24" s="18" t="s">
        <v>1144</v>
      </c>
      <c r="E24" s="18" t="s">
        <v>1188</v>
      </c>
      <c r="F24" s="18" t="s">
        <v>1146</v>
      </c>
      <c r="G24" s="41" t="s">
        <v>1147</v>
      </c>
      <c r="H24" s="18" t="s">
        <v>1148</v>
      </c>
      <c r="I24" s="18" t="s">
        <v>1142</v>
      </c>
      <c r="J24" s="18" t="s">
        <v>1189</v>
      </c>
    </row>
    <row r="25" ht="33.75" customHeight="1" spans="1:10">
      <c r="A25" s="18" t="s">
        <v>701</v>
      </c>
      <c r="B25" s="18" t="s">
        <v>1185</v>
      </c>
      <c r="C25" s="18" t="s">
        <v>1136</v>
      </c>
      <c r="D25" s="18" t="s">
        <v>1190</v>
      </c>
      <c r="E25" s="18" t="s">
        <v>1191</v>
      </c>
      <c r="F25" s="18" t="s">
        <v>1146</v>
      </c>
      <c r="G25" s="41" t="s">
        <v>212</v>
      </c>
      <c r="H25" s="18" t="s">
        <v>1192</v>
      </c>
      <c r="I25" s="18" t="s">
        <v>1142</v>
      </c>
      <c r="J25" s="18" t="s">
        <v>1193</v>
      </c>
    </row>
    <row r="26" ht="33.75" customHeight="1" spans="1:10">
      <c r="A26" s="18" t="s">
        <v>701</v>
      </c>
      <c r="B26" s="18" t="s">
        <v>1185</v>
      </c>
      <c r="C26" s="18" t="s">
        <v>1152</v>
      </c>
      <c r="D26" s="18" t="s">
        <v>1153</v>
      </c>
      <c r="E26" s="18" t="s">
        <v>1194</v>
      </c>
      <c r="F26" s="18" t="s">
        <v>1146</v>
      </c>
      <c r="G26" s="41" t="s">
        <v>1195</v>
      </c>
      <c r="H26" s="18"/>
      <c r="I26" s="18" t="s">
        <v>1196</v>
      </c>
      <c r="J26" s="18" t="s">
        <v>1197</v>
      </c>
    </row>
    <row r="27" ht="33.75" customHeight="1" spans="1:10">
      <c r="A27" s="18" t="s">
        <v>701</v>
      </c>
      <c r="B27" s="18" t="s">
        <v>1185</v>
      </c>
      <c r="C27" s="18" t="s">
        <v>1157</v>
      </c>
      <c r="D27" s="18" t="s">
        <v>1158</v>
      </c>
      <c r="E27" s="18" t="s">
        <v>1159</v>
      </c>
      <c r="F27" s="18" t="s">
        <v>1139</v>
      </c>
      <c r="G27" s="41" t="s">
        <v>1155</v>
      </c>
      <c r="H27" s="18" t="s">
        <v>1148</v>
      </c>
      <c r="I27" s="18" t="s">
        <v>1142</v>
      </c>
      <c r="J27" s="18" t="s">
        <v>1198</v>
      </c>
    </row>
    <row r="28" ht="33.75" customHeight="1" spans="1:10">
      <c r="A28" s="18" t="s">
        <v>658</v>
      </c>
      <c r="B28" s="18" t="s">
        <v>1199</v>
      </c>
      <c r="C28" s="18" t="s">
        <v>1136</v>
      </c>
      <c r="D28" s="18" t="s">
        <v>1137</v>
      </c>
      <c r="E28" s="18" t="s">
        <v>1200</v>
      </c>
      <c r="F28" s="18" t="s">
        <v>1139</v>
      </c>
      <c r="G28" s="41" t="s">
        <v>1201</v>
      </c>
      <c r="H28" s="18" t="s">
        <v>1141</v>
      </c>
      <c r="I28" s="18" t="s">
        <v>1142</v>
      </c>
      <c r="J28" s="18" t="s">
        <v>1202</v>
      </c>
    </row>
    <row r="29" ht="33.75" customHeight="1" spans="1:10">
      <c r="A29" s="18" t="s">
        <v>658</v>
      </c>
      <c r="B29" s="18" t="s">
        <v>1199</v>
      </c>
      <c r="C29" s="18" t="s">
        <v>1136</v>
      </c>
      <c r="D29" s="18" t="s">
        <v>1137</v>
      </c>
      <c r="E29" s="18" t="s">
        <v>1203</v>
      </c>
      <c r="F29" s="18" t="s">
        <v>1139</v>
      </c>
      <c r="G29" s="41" t="s">
        <v>1201</v>
      </c>
      <c r="H29" s="18" t="s">
        <v>1204</v>
      </c>
      <c r="I29" s="18" t="s">
        <v>1142</v>
      </c>
      <c r="J29" s="18" t="s">
        <v>1205</v>
      </c>
    </row>
    <row r="30" ht="33.75" customHeight="1" spans="1:10">
      <c r="A30" s="18" t="s">
        <v>658</v>
      </c>
      <c r="B30" s="18" t="s">
        <v>1199</v>
      </c>
      <c r="C30" s="18" t="s">
        <v>1136</v>
      </c>
      <c r="D30" s="18" t="s">
        <v>1137</v>
      </c>
      <c r="E30" s="18" t="s">
        <v>1206</v>
      </c>
      <c r="F30" s="18" t="s">
        <v>1139</v>
      </c>
      <c r="G30" s="41" t="s">
        <v>1207</v>
      </c>
      <c r="H30" s="18" t="s">
        <v>1208</v>
      </c>
      <c r="I30" s="18" t="s">
        <v>1142</v>
      </c>
      <c r="J30" s="18" t="s">
        <v>1209</v>
      </c>
    </row>
    <row r="31" ht="33.75" customHeight="1" spans="1:10">
      <c r="A31" s="18" t="s">
        <v>658</v>
      </c>
      <c r="B31" s="18" t="s">
        <v>1199</v>
      </c>
      <c r="C31" s="18" t="s">
        <v>1136</v>
      </c>
      <c r="D31" s="18" t="s">
        <v>1144</v>
      </c>
      <c r="E31" s="18" t="s">
        <v>1210</v>
      </c>
      <c r="F31" s="18" t="s">
        <v>1146</v>
      </c>
      <c r="G31" s="41" t="s">
        <v>1147</v>
      </c>
      <c r="H31" s="18" t="s">
        <v>1148</v>
      </c>
      <c r="I31" s="18" t="s">
        <v>1142</v>
      </c>
      <c r="J31" s="18" t="s">
        <v>1211</v>
      </c>
    </row>
    <row r="32" ht="33.75" customHeight="1" spans="1:10">
      <c r="A32" s="18" t="s">
        <v>658</v>
      </c>
      <c r="B32" s="18" t="s">
        <v>1199</v>
      </c>
      <c r="C32" s="18" t="s">
        <v>1152</v>
      </c>
      <c r="D32" s="18" t="s">
        <v>1153</v>
      </c>
      <c r="E32" s="18" t="s">
        <v>1212</v>
      </c>
      <c r="F32" s="18" t="s">
        <v>1139</v>
      </c>
      <c r="G32" s="41" t="s">
        <v>46</v>
      </c>
      <c r="H32" s="18" t="s">
        <v>1176</v>
      </c>
      <c r="I32" s="18" t="s">
        <v>1142</v>
      </c>
      <c r="J32" s="18" t="s">
        <v>1213</v>
      </c>
    </row>
    <row r="33" ht="33.75" customHeight="1" spans="1:10">
      <c r="A33" s="18" t="s">
        <v>658</v>
      </c>
      <c r="B33" s="18" t="s">
        <v>1199</v>
      </c>
      <c r="C33" s="18" t="s">
        <v>1157</v>
      </c>
      <c r="D33" s="18" t="s">
        <v>1158</v>
      </c>
      <c r="E33" s="18" t="s">
        <v>1214</v>
      </c>
      <c r="F33" s="18" t="s">
        <v>1139</v>
      </c>
      <c r="G33" s="41" t="s">
        <v>1160</v>
      </c>
      <c r="H33" s="18" t="s">
        <v>1148</v>
      </c>
      <c r="I33" s="18" t="s">
        <v>1142</v>
      </c>
      <c r="J33" s="18" t="s">
        <v>1215</v>
      </c>
    </row>
    <row r="34" ht="33.75" customHeight="1" spans="1:10">
      <c r="A34" s="18" t="s">
        <v>546</v>
      </c>
      <c r="B34" s="18" t="s">
        <v>1216</v>
      </c>
      <c r="C34" s="18" t="s">
        <v>1136</v>
      </c>
      <c r="D34" s="18" t="s">
        <v>1137</v>
      </c>
      <c r="E34" s="18" t="s">
        <v>1217</v>
      </c>
      <c r="F34" s="18" t="s">
        <v>1139</v>
      </c>
      <c r="G34" s="41" t="s">
        <v>56</v>
      </c>
      <c r="H34" s="18" t="s">
        <v>1218</v>
      </c>
      <c r="I34" s="18" t="s">
        <v>1142</v>
      </c>
      <c r="J34" s="18" t="s">
        <v>1219</v>
      </c>
    </row>
    <row r="35" ht="33.75" customHeight="1" spans="1:10">
      <c r="A35" s="18" t="s">
        <v>546</v>
      </c>
      <c r="B35" s="18" t="s">
        <v>1216</v>
      </c>
      <c r="C35" s="18" t="s">
        <v>1136</v>
      </c>
      <c r="D35" s="18" t="s">
        <v>1137</v>
      </c>
      <c r="E35" s="18" t="s">
        <v>1220</v>
      </c>
      <c r="F35" s="18" t="s">
        <v>1139</v>
      </c>
      <c r="G35" s="41" t="s">
        <v>1221</v>
      </c>
      <c r="H35" s="18" t="s">
        <v>1141</v>
      </c>
      <c r="I35" s="18" t="s">
        <v>1142</v>
      </c>
      <c r="J35" s="18" t="s">
        <v>1222</v>
      </c>
    </row>
    <row r="36" ht="33.75" customHeight="1" spans="1:10">
      <c r="A36" s="18" t="s">
        <v>546</v>
      </c>
      <c r="B36" s="18" t="s">
        <v>1216</v>
      </c>
      <c r="C36" s="18" t="s">
        <v>1136</v>
      </c>
      <c r="D36" s="18" t="s">
        <v>1144</v>
      </c>
      <c r="E36" s="18" t="s">
        <v>1223</v>
      </c>
      <c r="F36" s="18" t="s">
        <v>1146</v>
      </c>
      <c r="G36" s="41" t="s">
        <v>1147</v>
      </c>
      <c r="H36" s="18" t="s">
        <v>1148</v>
      </c>
      <c r="I36" s="18" t="s">
        <v>1142</v>
      </c>
      <c r="J36" s="18" t="s">
        <v>1224</v>
      </c>
    </row>
    <row r="37" ht="33.75" customHeight="1" spans="1:10">
      <c r="A37" s="18" t="s">
        <v>546</v>
      </c>
      <c r="B37" s="18" t="s">
        <v>1216</v>
      </c>
      <c r="C37" s="18" t="s">
        <v>1152</v>
      </c>
      <c r="D37" s="18" t="s">
        <v>1153</v>
      </c>
      <c r="E37" s="18" t="s">
        <v>1225</v>
      </c>
      <c r="F37" s="18" t="s">
        <v>1139</v>
      </c>
      <c r="G37" s="41" t="s">
        <v>47</v>
      </c>
      <c r="H37" s="18" t="s">
        <v>1176</v>
      </c>
      <c r="I37" s="18" t="s">
        <v>1142</v>
      </c>
      <c r="J37" s="18" t="s">
        <v>1226</v>
      </c>
    </row>
    <row r="38" ht="33.75" customHeight="1" spans="1:10">
      <c r="A38" s="18" t="s">
        <v>546</v>
      </c>
      <c r="B38" s="18" t="s">
        <v>1216</v>
      </c>
      <c r="C38" s="18" t="s">
        <v>1152</v>
      </c>
      <c r="D38" s="18" t="s">
        <v>1227</v>
      </c>
      <c r="E38" s="18" t="s">
        <v>1228</v>
      </c>
      <c r="F38" s="18" t="s">
        <v>1139</v>
      </c>
      <c r="G38" s="41" t="s">
        <v>1229</v>
      </c>
      <c r="H38" s="18" t="s">
        <v>1148</v>
      </c>
      <c r="I38" s="18" t="s">
        <v>1142</v>
      </c>
      <c r="J38" s="18" t="s">
        <v>1230</v>
      </c>
    </row>
    <row r="39" ht="33.75" customHeight="1" spans="1:10">
      <c r="A39" s="18" t="s">
        <v>546</v>
      </c>
      <c r="B39" s="18" t="s">
        <v>1216</v>
      </c>
      <c r="C39" s="18" t="s">
        <v>1157</v>
      </c>
      <c r="D39" s="18" t="s">
        <v>1158</v>
      </c>
      <c r="E39" s="18" t="s">
        <v>1231</v>
      </c>
      <c r="F39" s="18" t="s">
        <v>1139</v>
      </c>
      <c r="G39" s="41" t="s">
        <v>1155</v>
      </c>
      <c r="H39" s="18" t="s">
        <v>1148</v>
      </c>
      <c r="I39" s="18" t="s">
        <v>1142</v>
      </c>
      <c r="J39" s="18" t="s">
        <v>1232</v>
      </c>
    </row>
    <row r="40" ht="33.75" customHeight="1" spans="1:10">
      <c r="A40" s="18" t="s">
        <v>673</v>
      </c>
      <c r="B40" s="18" t="s">
        <v>1233</v>
      </c>
      <c r="C40" s="18" t="s">
        <v>1136</v>
      </c>
      <c r="D40" s="18" t="s">
        <v>1137</v>
      </c>
      <c r="E40" s="18" t="s">
        <v>1234</v>
      </c>
      <c r="F40" s="18" t="s">
        <v>1139</v>
      </c>
      <c r="G40" s="41" t="s">
        <v>45</v>
      </c>
      <c r="H40" s="18" t="s">
        <v>1176</v>
      </c>
      <c r="I40" s="18" t="s">
        <v>1142</v>
      </c>
      <c r="J40" s="18" t="s">
        <v>1235</v>
      </c>
    </row>
    <row r="41" ht="33.75" customHeight="1" spans="1:10">
      <c r="A41" s="18" t="s">
        <v>673</v>
      </c>
      <c r="B41" s="18" t="s">
        <v>1233</v>
      </c>
      <c r="C41" s="18" t="s">
        <v>1136</v>
      </c>
      <c r="D41" s="18" t="s">
        <v>1137</v>
      </c>
      <c r="E41" s="18" t="s">
        <v>1236</v>
      </c>
      <c r="F41" s="18" t="s">
        <v>1139</v>
      </c>
      <c r="G41" s="41" t="s">
        <v>54</v>
      </c>
      <c r="H41" s="18" t="s">
        <v>1218</v>
      </c>
      <c r="I41" s="18" t="s">
        <v>1142</v>
      </c>
      <c r="J41" s="18" t="s">
        <v>1237</v>
      </c>
    </row>
    <row r="42" ht="33.75" customHeight="1" spans="1:10">
      <c r="A42" s="18" t="s">
        <v>673</v>
      </c>
      <c r="B42" s="18" t="s">
        <v>1233</v>
      </c>
      <c r="C42" s="18" t="s">
        <v>1136</v>
      </c>
      <c r="D42" s="18" t="s">
        <v>1144</v>
      </c>
      <c r="E42" s="18" t="s">
        <v>1238</v>
      </c>
      <c r="F42" s="18" t="s">
        <v>1146</v>
      </c>
      <c r="G42" s="41" t="s">
        <v>1147</v>
      </c>
      <c r="H42" s="18" t="s">
        <v>1148</v>
      </c>
      <c r="I42" s="18" t="s">
        <v>1142</v>
      </c>
      <c r="J42" s="18" t="s">
        <v>1239</v>
      </c>
    </row>
    <row r="43" ht="33.75" customHeight="1" spans="1:10">
      <c r="A43" s="18" t="s">
        <v>673</v>
      </c>
      <c r="B43" s="18" t="s">
        <v>1233</v>
      </c>
      <c r="C43" s="18" t="s">
        <v>1136</v>
      </c>
      <c r="D43" s="18" t="s">
        <v>1190</v>
      </c>
      <c r="E43" s="18" t="s">
        <v>1240</v>
      </c>
      <c r="F43" s="18" t="s">
        <v>1146</v>
      </c>
      <c r="G43" s="41" t="s">
        <v>1147</v>
      </c>
      <c r="H43" s="18" t="s">
        <v>1148</v>
      </c>
      <c r="I43" s="18" t="s">
        <v>1142</v>
      </c>
      <c r="J43" s="18" t="s">
        <v>1241</v>
      </c>
    </row>
    <row r="44" ht="33.75" customHeight="1" spans="1:10">
      <c r="A44" s="18" t="s">
        <v>673</v>
      </c>
      <c r="B44" s="18" t="s">
        <v>1233</v>
      </c>
      <c r="C44" s="18" t="s">
        <v>1152</v>
      </c>
      <c r="D44" s="18" t="s">
        <v>1153</v>
      </c>
      <c r="E44" s="18" t="s">
        <v>1154</v>
      </c>
      <c r="F44" s="18" t="s">
        <v>1139</v>
      </c>
      <c r="G44" s="41" t="s">
        <v>1242</v>
      </c>
      <c r="H44" s="18" t="s">
        <v>1148</v>
      </c>
      <c r="I44" s="18" t="s">
        <v>1142</v>
      </c>
      <c r="J44" s="18" t="s">
        <v>1243</v>
      </c>
    </row>
    <row r="45" ht="33.75" customHeight="1" spans="1:10">
      <c r="A45" s="18" t="s">
        <v>673</v>
      </c>
      <c r="B45" s="18" t="s">
        <v>1233</v>
      </c>
      <c r="C45" s="18" t="s">
        <v>1157</v>
      </c>
      <c r="D45" s="18" t="s">
        <v>1158</v>
      </c>
      <c r="E45" s="18" t="s">
        <v>1159</v>
      </c>
      <c r="F45" s="18" t="s">
        <v>1139</v>
      </c>
      <c r="G45" s="41" t="s">
        <v>1160</v>
      </c>
      <c r="H45" s="18" t="s">
        <v>1148</v>
      </c>
      <c r="I45" s="18" t="s">
        <v>1142</v>
      </c>
      <c r="J45" s="18" t="s">
        <v>1244</v>
      </c>
    </row>
    <row r="46" ht="33.75" customHeight="1" spans="1:10">
      <c r="A46" s="18" t="s">
        <v>567</v>
      </c>
      <c r="B46" s="18" t="s">
        <v>1245</v>
      </c>
      <c r="C46" s="18" t="s">
        <v>1136</v>
      </c>
      <c r="D46" s="18" t="s">
        <v>1137</v>
      </c>
      <c r="E46" s="18" t="s">
        <v>1246</v>
      </c>
      <c r="F46" s="18" t="s">
        <v>1139</v>
      </c>
      <c r="G46" s="41" t="s">
        <v>1247</v>
      </c>
      <c r="H46" s="18" t="s">
        <v>1141</v>
      </c>
      <c r="I46" s="18" t="s">
        <v>1142</v>
      </c>
      <c r="J46" s="18" t="s">
        <v>1248</v>
      </c>
    </row>
    <row r="47" ht="33.75" customHeight="1" spans="1:10">
      <c r="A47" s="18" t="s">
        <v>567</v>
      </c>
      <c r="B47" s="18" t="s">
        <v>1245</v>
      </c>
      <c r="C47" s="18" t="s">
        <v>1136</v>
      </c>
      <c r="D47" s="18" t="s">
        <v>1144</v>
      </c>
      <c r="E47" s="18" t="s">
        <v>1238</v>
      </c>
      <c r="F47" s="18" t="s">
        <v>1146</v>
      </c>
      <c r="G47" s="41" t="s">
        <v>1147</v>
      </c>
      <c r="H47" s="18" t="s">
        <v>1148</v>
      </c>
      <c r="I47" s="18" t="s">
        <v>1142</v>
      </c>
      <c r="J47" s="18" t="s">
        <v>1249</v>
      </c>
    </row>
    <row r="48" ht="33.75" customHeight="1" spans="1:10">
      <c r="A48" s="18" t="s">
        <v>567</v>
      </c>
      <c r="B48" s="18" t="s">
        <v>1245</v>
      </c>
      <c r="C48" s="18" t="s">
        <v>1136</v>
      </c>
      <c r="D48" s="18" t="s">
        <v>1144</v>
      </c>
      <c r="E48" s="18" t="s">
        <v>1250</v>
      </c>
      <c r="F48" s="18" t="s">
        <v>1146</v>
      </c>
      <c r="G48" s="41" t="s">
        <v>1147</v>
      </c>
      <c r="H48" s="18" t="s">
        <v>1148</v>
      </c>
      <c r="I48" s="18" t="s">
        <v>1142</v>
      </c>
      <c r="J48" s="18" t="s">
        <v>1251</v>
      </c>
    </row>
    <row r="49" ht="33.75" customHeight="1" spans="1:10">
      <c r="A49" s="18" t="s">
        <v>567</v>
      </c>
      <c r="B49" s="18" t="s">
        <v>1245</v>
      </c>
      <c r="C49" s="18" t="s">
        <v>1152</v>
      </c>
      <c r="D49" s="18" t="s">
        <v>1153</v>
      </c>
      <c r="E49" s="18" t="s">
        <v>1154</v>
      </c>
      <c r="F49" s="18" t="s">
        <v>1146</v>
      </c>
      <c r="G49" s="41" t="s">
        <v>1155</v>
      </c>
      <c r="H49" s="18" t="s">
        <v>1148</v>
      </c>
      <c r="I49" s="18" t="s">
        <v>1142</v>
      </c>
      <c r="J49" s="18" t="s">
        <v>1252</v>
      </c>
    </row>
    <row r="50" ht="33.75" customHeight="1" spans="1:10">
      <c r="A50" s="18" t="s">
        <v>567</v>
      </c>
      <c r="B50" s="18" t="s">
        <v>1245</v>
      </c>
      <c r="C50" s="18" t="s">
        <v>1157</v>
      </c>
      <c r="D50" s="18" t="s">
        <v>1158</v>
      </c>
      <c r="E50" s="18" t="s">
        <v>1172</v>
      </c>
      <c r="F50" s="18" t="s">
        <v>1139</v>
      </c>
      <c r="G50" s="41" t="s">
        <v>1160</v>
      </c>
      <c r="H50" s="18" t="s">
        <v>1148</v>
      </c>
      <c r="I50" s="18" t="s">
        <v>1142</v>
      </c>
      <c r="J50" s="18" t="s">
        <v>1253</v>
      </c>
    </row>
    <row r="51" ht="33.75" customHeight="1" spans="1:10">
      <c r="A51" s="18" t="s">
        <v>567</v>
      </c>
      <c r="B51" s="18" t="s">
        <v>1245</v>
      </c>
      <c r="C51" s="18" t="s">
        <v>1254</v>
      </c>
      <c r="D51" s="18" t="s">
        <v>1255</v>
      </c>
      <c r="E51" s="18" t="s">
        <v>1256</v>
      </c>
      <c r="F51" s="18" t="s">
        <v>1257</v>
      </c>
      <c r="G51" s="41" t="s">
        <v>48</v>
      </c>
      <c r="H51" s="18" t="s">
        <v>1258</v>
      </c>
      <c r="I51" s="18" t="s">
        <v>1142</v>
      </c>
      <c r="J51" s="18" t="s">
        <v>1259</v>
      </c>
    </row>
    <row r="52" ht="33.75" customHeight="1" spans="1:10">
      <c r="A52" s="18" t="s">
        <v>553</v>
      </c>
      <c r="B52" s="18" t="s">
        <v>1260</v>
      </c>
      <c r="C52" s="18" t="s">
        <v>1136</v>
      </c>
      <c r="D52" s="18" t="s">
        <v>1137</v>
      </c>
      <c r="E52" s="18" t="s">
        <v>1261</v>
      </c>
      <c r="F52" s="18" t="s">
        <v>1139</v>
      </c>
      <c r="G52" s="41" t="s">
        <v>1262</v>
      </c>
      <c r="H52" s="18" t="s">
        <v>1141</v>
      </c>
      <c r="I52" s="18" t="s">
        <v>1142</v>
      </c>
      <c r="J52" s="18" t="s">
        <v>1263</v>
      </c>
    </row>
    <row r="53" ht="33.75" customHeight="1" spans="1:10">
      <c r="A53" s="18" t="s">
        <v>553</v>
      </c>
      <c r="B53" s="18" t="s">
        <v>1260</v>
      </c>
      <c r="C53" s="18" t="s">
        <v>1136</v>
      </c>
      <c r="D53" s="18" t="s">
        <v>1144</v>
      </c>
      <c r="E53" s="18" t="s">
        <v>1264</v>
      </c>
      <c r="F53" s="18" t="s">
        <v>1146</v>
      </c>
      <c r="G53" s="41" t="s">
        <v>1147</v>
      </c>
      <c r="H53" s="18" t="s">
        <v>1148</v>
      </c>
      <c r="I53" s="18" t="s">
        <v>1142</v>
      </c>
      <c r="J53" s="18" t="s">
        <v>1265</v>
      </c>
    </row>
    <row r="54" ht="33.75" customHeight="1" spans="1:10">
      <c r="A54" s="18" t="s">
        <v>553</v>
      </c>
      <c r="B54" s="18" t="s">
        <v>1260</v>
      </c>
      <c r="C54" s="18" t="s">
        <v>1152</v>
      </c>
      <c r="D54" s="18" t="s">
        <v>1153</v>
      </c>
      <c r="E54" s="18" t="s">
        <v>1266</v>
      </c>
      <c r="F54" s="18" t="s">
        <v>1139</v>
      </c>
      <c r="G54" s="41" t="s">
        <v>1155</v>
      </c>
      <c r="H54" s="18" t="s">
        <v>1148</v>
      </c>
      <c r="I54" s="18" t="s">
        <v>1142</v>
      </c>
      <c r="J54" s="18" t="s">
        <v>1267</v>
      </c>
    </row>
    <row r="55" ht="33.75" customHeight="1" spans="1:10">
      <c r="A55" s="18" t="s">
        <v>553</v>
      </c>
      <c r="B55" s="18" t="s">
        <v>1260</v>
      </c>
      <c r="C55" s="18" t="s">
        <v>1157</v>
      </c>
      <c r="D55" s="18" t="s">
        <v>1158</v>
      </c>
      <c r="E55" s="18" t="s">
        <v>1159</v>
      </c>
      <c r="F55" s="18" t="s">
        <v>1139</v>
      </c>
      <c r="G55" s="41" t="s">
        <v>1160</v>
      </c>
      <c r="H55" s="18" t="s">
        <v>1148</v>
      </c>
      <c r="I55" s="18" t="s">
        <v>1142</v>
      </c>
      <c r="J55" s="18" t="s">
        <v>1268</v>
      </c>
    </row>
    <row r="56" ht="33.75" customHeight="1" spans="1:10">
      <c r="A56" s="18" t="s">
        <v>553</v>
      </c>
      <c r="B56" s="18" t="s">
        <v>1260</v>
      </c>
      <c r="C56" s="18" t="s">
        <v>1157</v>
      </c>
      <c r="D56" s="18" t="s">
        <v>1158</v>
      </c>
      <c r="E56" s="18" t="s">
        <v>1269</v>
      </c>
      <c r="F56" s="18" t="s">
        <v>1139</v>
      </c>
      <c r="G56" s="41" t="s">
        <v>1160</v>
      </c>
      <c r="H56" s="18" t="s">
        <v>1148</v>
      </c>
      <c r="I56" s="18" t="s">
        <v>1142</v>
      </c>
      <c r="J56" s="18" t="s">
        <v>1270</v>
      </c>
    </row>
    <row r="57" ht="33.75" customHeight="1" spans="1:10">
      <c r="A57" s="18" t="s">
        <v>571</v>
      </c>
      <c r="B57" s="18" t="s">
        <v>1271</v>
      </c>
      <c r="C57" s="18" t="s">
        <v>1136</v>
      </c>
      <c r="D57" s="18" t="s">
        <v>1137</v>
      </c>
      <c r="E57" s="18" t="s">
        <v>1272</v>
      </c>
      <c r="F57" s="18" t="s">
        <v>1139</v>
      </c>
      <c r="G57" s="41" t="s">
        <v>51</v>
      </c>
      <c r="H57" s="18" t="s">
        <v>1273</v>
      </c>
      <c r="I57" s="18" t="s">
        <v>1142</v>
      </c>
      <c r="J57" s="18" t="s">
        <v>1274</v>
      </c>
    </row>
    <row r="58" ht="33.75" customHeight="1" spans="1:10">
      <c r="A58" s="18" t="s">
        <v>571</v>
      </c>
      <c r="B58" s="18" t="s">
        <v>1271</v>
      </c>
      <c r="C58" s="18" t="s">
        <v>1136</v>
      </c>
      <c r="D58" s="18" t="s">
        <v>1137</v>
      </c>
      <c r="E58" s="18" t="s">
        <v>1275</v>
      </c>
      <c r="F58" s="18" t="s">
        <v>1139</v>
      </c>
      <c r="G58" s="41" t="s">
        <v>55</v>
      </c>
      <c r="H58" s="18" t="s">
        <v>1176</v>
      </c>
      <c r="I58" s="18" t="s">
        <v>1142</v>
      </c>
      <c r="J58" s="18" t="s">
        <v>1276</v>
      </c>
    </row>
    <row r="59" ht="33.75" customHeight="1" spans="1:10">
      <c r="A59" s="18" t="s">
        <v>571</v>
      </c>
      <c r="B59" s="18" t="s">
        <v>1271</v>
      </c>
      <c r="C59" s="18" t="s">
        <v>1136</v>
      </c>
      <c r="D59" s="18" t="s">
        <v>1144</v>
      </c>
      <c r="E59" s="18" t="s">
        <v>1277</v>
      </c>
      <c r="F59" s="18" t="s">
        <v>1278</v>
      </c>
      <c r="G59" s="41" t="s">
        <v>1155</v>
      </c>
      <c r="H59" s="18" t="s">
        <v>1148</v>
      </c>
      <c r="I59" s="18" t="s">
        <v>1142</v>
      </c>
      <c r="J59" s="18" t="s">
        <v>1279</v>
      </c>
    </row>
    <row r="60" ht="33.75" customHeight="1" spans="1:10">
      <c r="A60" s="18" t="s">
        <v>571</v>
      </c>
      <c r="B60" s="18" t="s">
        <v>1271</v>
      </c>
      <c r="C60" s="18" t="s">
        <v>1136</v>
      </c>
      <c r="D60" s="18" t="s">
        <v>1190</v>
      </c>
      <c r="E60" s="18" t="s">
        <v>1280</v>
      </c>
      <c r="F60" s="18" t="s">
        <v>1146</v>
      </c>
      <c r="G60" s="41" t="s">
        <v>1147</v>
      </c>
      <c r="H60" s="18" t="s">
        <v>1148</v>
      </c>
      <c r="I60" s="18" t="s">
        <v>1142</v>
      </c>
      <c r="J60" s="18" t="s">
        <v>1281</v>
      </c>
    </row>
    <row r="61" ht="33.75" customHeight="1" spans="1:10">
      <c r="A61" s="18" t="s">
        <v>571</v>
      </c>
      <c r="B61" s="18" t="s">
        <v>1271</v>
      </c>
      <c r="C61" s="18" t="s">
        <v>1152</v>
      </c>
      <c r="D61" s="18" t="s">
        <v>1153</v>
      </c>
      <c r="E61" s="18" t="s">
        <v>1282</v>
      </c>
      <c r="F61" s="18" t="s">
        <v>1283</v>
      </c>
      <c r="G61" s="41" t="s">
        <v>53</v>
      </c>
      <c r="H61" s="18" t="s">
        <v>1148</v>
      </c>
      <c r="I61" s="18" t="s">
        <v>1142</v>
      </c>
      <c r="J61" s="18" t="s">
        <v>1284</v>
      </c>
    </row>
    <row r="62" ht="33.75" customHeight="1" spans="1:10">
      <c r="A62" s="18" t="s">
        <v>571</v>
      </c>
      <c r="B62" s="18" t="s">
        <v>1271</v>
      </c>
      <c r="C62" s="18" t="s">
        <v>1157</v>
      </c>
      <c r="D62" s="18" t="s">
        <v>1158</v>
      </c>
      <c r="E62" s="18" t="s">
        <v>1285</v>
      </c>
      <c r="F62" s="18" t="s">
        <v>1139</v>
      </c>
      <c r="G62" s="41" t="s">
        <v>1179</v>
      </c>
      <c r="H62" s="18" t="s">
        <v>1148</v>
      </c>
      <c r="I62" s="18" t="s">
        <v>1142</v>
      </c>
      <c r="J62" s="18" t="s">
        <v>1286</v>
      </c>
    </row>
    <row r="63" ht="33.75" customHeight="1" spans="1:10">
      <c r="A63" s="18" t="s">
        <v>571</v>
      </c>
      <c r="B63" s="18" t="s">
        <v>1271</v>
      </c>
      <c r="C63" s="18" t="s">
        <v>1254</v>
      </c>
      <c r="D63" s="18" t="s">
        <v>1255</v>
      </c>
      <c r="E63" s="18" t="s">
        <v>1287</v>
      </c>
      <c r="F63" s="18" t="s">
        <v>1257</v>
      </c>
      <c r="G63" s="41" t="s">
        <v>1288</v>
      </c>
      <c r="H63" s="18" t="s">
        <v>1289</v>
      </c>
      <c r="I63" s="18" t="s">
        <v>1142</v>
      </c>
      <c r="J63" s="18" t="s">
        <v>1290</v>
      </c>
    </row>
    <row r="64" ht="33.75" customHeight="1" spans="1:10">
      <c r="A64" s="18" t="s">
        <v>559</v>
      </c>
      <c r="B64" s="18" t="s">
        <v>1291</v>
      </c>
      <c r="C64" s="18" t="s">
        <v>1136</v>
      </c>
      <c r="D64" s="18" t="s">
        <v>1137</v>
      </c>
      <c r="E64" s="18" t="s">
        <v>1246</v>
      </c>
      <c r="F64" s="18" t="s">
        <v>1139</v>
      </c>
      <c r="G64" s="41" t="s">
        <v>1292</v>
      </c>
      <c r="H64" s="18" t="s">
        <v>1141</v>
      </c>
      <c r="I64" s="18" t="s">
        <v>1142</v>
      </c>
      <c r="J64" s="18" t="s">
        <v>1293</v>
      </c>
    </row>
    <row r="65" ht="33.75" customHeight="1" spans="1:10">
      <c r="A65" s="18" t="s">
        <v>559</v>
      </c>
      <c r="B65" s="18" t="s">
        <v>1291</v>
      </c>
      <c r="C65" s="18" t="s">
        <v>1136</v>
      </c>
      <c r="D65" s="18" t="s">
        <v>1144</v>
      </c>
      <c r="E65" s="18" t="s">
        <v>1238</v>
      </c>
      <c r="F65" s="18" t="s">
        <v>1146</v>
      </c>
      <c r="G65" s="41" t="s">
        <v>1147</v>
      </c>
      <c r="H65" s="18" t="s">
        <v>1148</v>
      </c>
      <c r="I65" s="18" t="s">
        <v>1142</v>
      </c>
      <c r="J65" s="18" t="s">
        <v>1239</v>
      </c>
    </row>
    <row r="66" ht="33.75" customHeight="1" spans="1:10">
      <c r="A66" s="18" t="s">
        <v>559</v>
      </c>
      <c r="B66" s="18" t="s">
        <v>1291</v>
      </c>
      <c r="C66" s="18" t="s">
        <v>1136</v>
      </c>
      <c r="D66" s="18" t="s">
        <v>1190</v>
      </c>
      <c r="E66" s="18" t="s">
        <v>1294</v>
      </c>
      <c r="F66" s="18" t="s">
        <v>1146</v>
      </c>
      <c r="G66" s="41" t="s">
        <v>1147</v>
      </c>
      <c r="H66" s="18" t="s">
        <v>1148</v>
      </c>
      <c r="I66" s="18" t="s">
        <v>1142</v>
      </c>
      <c r="J66" s="18" t="s">
        <v>1295</v>
      </c>
    </row>
    <row r="67" ht="33.75" customHeight="1" spans="1:10">
      <c r="A67" s="18" t="s">
        <v>559</v>
      </c>
      <c r="B67" s="18" t="s">
        <v>1291</v>
      </c>
      <c r="C67" s="18" t="s">
        <v>1152</v>
      </c>
      <c r="D67" s="18" t="s">
        <v>1153</v>
      </c>
      <c r="E67" s="18" t="s">
        <v>1296</v>
      </c>
      <c r="F67" s="18" t="s">
        <v>1146</v>
      </c>
      <c r="G67" s="41" t="s">
        <v>1147</v>
      </c>
      <c r="H67" s="18" t="s">
        <v>1148</v>
      </c>
      <c r="I67" s="18" t="s">
        <v>1142</v>
      </c>
      <c r="J67" s="18" t="s">
        <v>1297</v>
      </c>
    </row>
    <row r="68" ht="33.75" customHeight="1" spans="1:10">
      <c r="A68" s="18" t="s">
        <v>559</v>
      </c>
      <c r="B68" s="18" t="s">
        <v>1291</v>
      </c>
      <c r="C68" s="18" t="s">
        <v>1157</v>
      </c>
      <c r="D68" s="18" t="s">
        <v>1158</v>
      </c>
      <c r="E68" s="18" t="s">
        <v>1298</v>
      </c>
      <c r="F68" s="18" t="s">
        <v>1139</v>
      </c>
      <c r="G68" s="41" t="s">
        <v>1160</v>
      </c>
      <c r="H68" s="18" t="s">
        <v>1148</v>
      </c>
      <c r="I68" s="18" t="s">
        <v>1142</v>
      </c>
      <c r="J68" s="18" t="s">
        <v>1299</v>
      </c>
    </row>
    <row r="69" ht="33.75" customHeight="1" spans="1:10">
      <c r="A69" s="18" t="s">
        <v>656</v>
      </c>
      <c r="B69" s="18" t="s">
        <v>1300</v>
      </c>
      <c r="C69" s="18" t="s">
        <v>1136</v>
      </c>
      <c r="D69" s="18" t="s">
        <v>1137</v>
      </c>
      <c r="E69" s="18" t="s">
        <v>1301</v>
      </c>
      <c r="F69" s="18" t="s">
        <v>1139</v>
      </c>
      <c r="G69" s="41" t="s">
        <v>53</v>
      </c>
      <c r="H69" s="18" t="s">
        <v>1302</v>
      </c>
      <c r="I69" s="18" t="s">
        <v>1142</v>
      </c>
      <c r="J69" s="18" t="s">
        <v>1303</v>
      </c>
    </row>
    <row r="70" ht="33.75" customHeight="1" spans="1:10">
      <c r="A70" s="18" t="s">
        <v>656</v>
      </c>
      <c r="B70" s="18" t="s">
        <v>1300</v>
      </c>
      <c r="C70" s="18" t="s">
        <v>1136</v>
      </c>
      <c r="D70" s="18" t="s">
        <v>1137</v>
      </c>
      <c r="E70" s="18" t="s">
        <v>1304</v>
      </c>
      <c r="F70" s="18" t="s">
        <v>1139</v>
      </c>
      <c r="G70" s="41" t="s">
        <v>45</v>
      </c>
      <c r="H70" s="18" t="s">
        <v>1176</v>
      </c>
      <c r="I70" s="18" t="s">
        <v>1142</v>
      </c>
      <c r="J70" s="18" t="s">
        <v>1305</v>
      </c>
    </row>
    <row r="71" ht="33.75" customHeight="1" spans="1:10">
      <c r="A71" s="18" t="s">
        <v>656</v>
      </c>
      <c r="B71" s="18" t="s">
        <v>1300</v>
      </c>
      <c r="C71" s="18" t="s">
        <v>1136</v>
      </c>
      <c r="D71" s="18" t="s">
        <v>1144</v>
      </c>
      <c r="E71" s="18" t="s">
        <v>1306</v>
      </c>
      <c r="F71" s="18" t="s">
        <v>1139</v>
      </c>
      <c r="G71" s="41" t="s">
        <v>1155</v>
      </c>
      <c r="H71" s="18" t="s">
        <v>1148</v>
      </c>
      <c r="I71" s="18" t="s">
        <v>1142</v>
      </c>
      <c r="J71" s="18" t="s">
        <v>1307</v>
      </c>
    </row>
    <row r="72" ht="33.75" customHeight="1" spans="1:10">
      <c r="A72" s="18" t="s">
        <v>656</v>
      </c>
      <c r="B72" s="18" t="s">
        <v>1300</v>
      </c>
      <c r="C72" s="18" t="s">
        <v>1152</v>
      </c>
      <c r="D72" s="18" t="s">
        <v>1227</v>
      </c>
      <c r="E72" s="18" t="s">
        <v>1308</v>
      </c>
      <c r="F72" s="18" t="s">
        <v>1146</v>
      </c>
      <c r="G72" s="41" t="s">
        <v>1309</v>
      </c>
      <c r="H72" s="18"/>
      <c r="I72" s="18" t="s">
        <v>1196</v>
      </c>
      <c r="J72" s="18" t="s">
        <v>1310</v>
      </c>
    </row>
    <row r="73" ht="33.75" customHeight="1" spans="1:10">
      <c r="A73" s="18" t="s">
        <v>656</v>
      </c>
      <c r="B73" s="18" t="s">
        <v>1300</v>
      </c>
      <c r="C73" s="18" t="s">
        <v>1157</v>
      </c>
      <c r="D73" s="18" t="s">
        <v>1158</v>
      </c>
      <c r="E73" s="18" t="s">
        <v>1159</v>
      </c>
      <c r="F73" s="18" t="s">
        <v>1139</v>
      </c>
      <c r="G73" s="41" t="s">
        <v>1155</v>
      </c>
      <c r="H73" s="18" t="s">
        <v>1148</v>
      </c>
      <c r="I73" s="18" t="s">
        <v>1142</v>
      </c>
      <c r="J73" s="18" t="s">
        <v>1311</v>
      </c>
    </row>
    <row r="74" ht="33.75" customHeight="1" spans="1:10">
      <c r="A74" s="18" t="s">
        <v>699</v>
      </c>
      <c r="B74" s="18" t="s">
        <v>1312</v>
      </c>
      <c r="C74" s="18" t="s">
        <v>1136</v>
      </c>
      <c r="D74" s="18" t="s">
        <v>1137</v>
      </c>
      <c r="E74" s="18" t="s">
        <v>1313</v>
      </c>
      <c r="F74" s="18" t="s">
        <v>1139</v>
      </c>
      <c r="G74" s="41" t="s">
        <v>1314</v>
      </c>
      <c r="H74" s="18" t="s">
        <v>1176</v>
      </c>
      <c r="I74" s="18" t="s">
        <v>1142</v>
      </c>
      <c r="J74" s="18" t="s">
        <v>1315</v>
      </c>
    </row>
    <row r="75" ht="33.75" customHeight="1" spans="1:10">
      <c r="A75" s="18" t="s">
        <v>699</v>
      </c>
      <c r="B75" s="18" t="s">
        <v>1312</v>
      </c>
      <c r="C75" s="18" t="s">
        <v>1136</v>
      </c>
      <c r="D75" s="18" t="s">
        <v>1137</v>
      </c>
      <c r="E75" s="18" t="s">
        <v>1316</v>
      </c>
      <c r="F75" s="18" t="s">
        <v>1139</v>
      </c>
      <c r="G75" s="41" t="s">
        <v>1314</v>
      </c>
      <c r="H75" s="18" t="s">
        <v>1176</v>
      </c>
      <c r="I75" s="18" t="s">
        <v>1142</v>
      </c>
      <c r="J75" s="18" t="s">
        <v>1317</v>
      </c>
    </row>
    <row r="76" ht="33.75" customHeight="1" spans="1:10">
      <c r="A76" s="18" t="s">
        <v>699</v>
      </c>
      <c r="B76" s="18" t="s">
        <v>1312</v>
      </c>
      <c r="C76" s="18" t="s">
        <v>1136</v>
      </c>
      <c r="D76" s="18" t="s">
        <v>1137</v>
      </c>
      <c r="E76" s="18" t="s">
        <v>1318</v>
      </c>
      <c r="F76" s="18" t="s">
        <v>1139</v>
      </c>
      <c r="G76" s="41" t="s">
        <v>1314</v>
      </c>
      <c r="H76" s="18" t="s">
        <v>1319</v>
      </c>
      <c r="I76" s="18" t="s">
        <v>1142</v>
      </c>
      <c r="J76" s="18" t="s">
        <v>1320</v>
      </c>
    </row>
    <row r="77" ht="33.75" customHeight="1" spans="1:10">
      <c r="A77" s="18" t="s">
        <v>699</v>
      </c>
      <c r="B77" s="18" t="s">
        <v>1312</v>
      </c>
      <c r="C77" s="18" t="s">
        <v>1136</v>
      </c>
      <c r="D77" s="18" t="s">
        <v>1144</v>
      </c>
      <c r="E77" s="18" t="s">
        <v>1321</v>
      </c>
      <c r="F77" s="18" t="s">
        <v>1139</v>
      </c>
      <c r="G77" s="41" t="s">
        <v>1155</v>
      </c>
      <c r="H77" s="18" t="s">
        <v>1148</v>
      </c>
      <c r="I77" s="18" t="s">
        <v>1142</v>
      </c>
      <c r="J77" s="18" t="s">
        <v>1322</v>
      </c>
    </row>
    <row r="78" ht="33.75" customHeight="1" spans="1:10">
      <c r="A78" s="18" t="s">
        <v>699</v>
      </c>
      <c r="B78" s="18" t="s">
        <v>1312</v>
      </c>
      <c r="C78" s="18" t="s">
        <v>1152</v>
      </c>
      <c r="D78" s="18" t="s">
        <v>1153</v>
      </c>
      <c r="E78" s="18" t="s">
        <v>1323</v>
      </c>
      <c r="F78" s="18" t="s">
        <v>1139</v>
      </c>
      <c r="G78" s="41" t="s">
        <v>1155</v>
      </c>
      <c r="H78" s="18" t="s">
        <v>1148</v>
      </c>
      <c r="I78" s="18" t="s">
        <v>1142</v>
      </c>
      <c r="J78" s="18" t="s">
        <v>1324</v>
      </c>
    </row>
    <row r="79" ht="33.75" customHeight="1" spans="1:10">
      <c r="A79" s="18" t="s">
        <v>699</v>
      </c>
      <c r="B79" s="18" t="s">
        <v>1312</v>
      </c>
      <c r="C79" s="18" t="s">
        <v>1157</v>
      </c>
      <c r="D79" s="18" t="s">
        <v>1158</v>
      </c>
      <c r="E79" s="18" t="s">
        <v>1325</v>
      </c>
      <c r="F79" s="18" t="s">
        <v>1139</v>
      </c>
      <c r="G79" s="41" t="s">
        <v>1155</v>
      </c>
      <c r="H79" s="18" t="s">
        <v>1148</v>
      </c>
      <c r="I79" s="18" t="s">
        <v>1142</v>
      </c>
      <c r="J79" s="18" t="s">
        <v>1326</v>
      </c>
    </row>
    <row r="80" ht="33.75" customHeight="1" spans="1:10">
      <c r="A80" s="18" t="s">
        <v>573</v>
      </c>
      <c r="B80" s="18" t="s">
        <v>1327</v>
      </c>
      <c r="C80" s="18" t="s">
        <v>1136</v>
      </c>
      <c r="D80" s="18" t="s">
        <v>1137</v>
      </c>
      <c r="E80" s="18" t="s">
        <v>1234</v>
      </c>
      <c r="F80" s="18" t="s">
        <v>1146</v>
      </c>
      <c r="G80" s="41" t="s">
        <v>46</v>
      </c>
      <c r="H80" s="18" t="s">
        <v>1328</v>
      </c>
      <c r="I80" s="18" t="s">
        <v>1142</v>
      </c>
      <c r="J80" s="18" t="s">
        <v>1329</v>
      </c>
    </row>
    <row r="81" ht="33.75" customHeight="1" spans="1:10">
      <c r="A81" s="18" t="s">
        <v>573</v>
      </c>
      <c r="B81" s="18" t="s">
        <v>1327</v>
      </c>
      <c r="C81" s="18" t="s">
        <v>1136</v>
      </c>
      <c r="D81" s="18" t="s">
        <v>1144</v>
      </c>
      <c r="E81" s="18" t="s">
        <v>1238</v>
      </c>
      <c r="F81" s="18" t="s">
        <v>1146</v>
      </c>
      <c r="G81" s="41" t="s">
        <v>1147</v>
      </c>
      <c r="H81" s="18" t="s">
        <v>1148</v>
      </c>
      <c r="I81" s="18" t="s">
        <v>1142</v>
      </c>
      <c r="J81" s="18" t="s">
        <v>1239</v>
      </c>
    </row>
    <row r="82" ht="33.75" customHeight="1" spans="1:10">
      <c r="A82" s="18" t="s">
        <v>573</v>
      </c>
      <c r="B82" s="18" t="s">
        <v>1327</v>
      </c>
      <c r="C82" s="18" t="s">
        <v>1136</v>
      </c>
      <c r="D82" s="18" t="s">
        <v>1190</v>
      </c>
      <c r="E82" s="18" t="s">
        <v>1330</v>
      </c>
      <c r="F82" s="18" t="s">
        <v>1146</v>
      </c>
      <c r="G82" s="41" t="s">
        <v>1147</v>
      </c>
      <c r="H82" s="18" t="s">
        <v>1148</v>
      </c>
      <c r="I82" s="18" t="s">
        <v>1142</v>
      </c>
      <c r="J82" s="18" t="s">
        <v>1331</v>
      </c>
    </row>
    <row r="83" ht="33.75" customHeight="1" spans="1:10">
      <c r="A83" s="18" t="s">
        <v>573</v>
      </c>
      <c r="B83" s="18" t="s">
        <v>1327</v>
      </c>
      <c r="C83" s="18" t="s">
        <v>1152</v>
      </c>
      <c r="D83" s="18" t="s">
        <v>1153</v>
      </c>
      <c r="E83" s="18" t="s">
        <v>1332</v>
      </c>
      <c r="F83" s="18" t="s">
        <v>1146</v>
      </c>
      <c r="G83" s="41" t="s">
        <v>1333</v>
      </c>
      <c r="H83" s="18"/>
      <c r="I83" s="18" t="s">
        <v>1196</v>
      </c>
      <c r="J83" s="18" t="s">
        <v>1334</v>
      </c>
    </row>
    <row r="84" ht="33.75" customHeight="1" spans="1:10">
      <c r="A84" s="18" t="s">
        <v>573</v>
      </c>
      <c r="B84" s="18" t="s">
        <v>1327</v>
      </c>
      <c r="C84" s="18" t="s">
        <v>1157</v>
      </c>
      <c r="D84" s="18" t="s">
        <v>1158</v>
      </c>
      <c r="E84" s="18" t="s">
        <v>1159</v>
      </c>
      <c r="F84" s="18" t="s">
        <v>1139</v>
      </c>
      <c r="G84" s="41" t="s">
        <v>1160</v>
      </c>
      <c r="H84" s="18" t="s">
        <v>1148</v>
      </c>
      <c r="I84" s="18" t="s">
        <v>1142</v>
      </c>
      <c r="J84" s="18" t="s">
        <v>1184</v>
      </c>
    </row>
    <row r="85" ht="33.75" customHeight="1" spans="1:10">
      <c r="A85" s="18" t="s">
        <v>561</v>
      </c>
      <c r="B85" s="18" t="s">
        <v>1335</v>
      </c>
      <c r="C85" s="18" t="s">
        <v>1136</v>
      </c>
      <c r="D85" s="18" t="s">
        <v>1137</v>
      </c>
      <c r="E85" s="18" t="s">
        <v>1336</v>
      </c>
      <c r="F85" s="18" t="s">
        <v>1146</v>
      </c>
      <c r="G85" s="41" t="s">
        <v>52</v>
      </c>
      <c r="H85" s="18" t="s">
        <v>1218</v>
      </c>
      <c r="I85" s="18" t="s">
        <v>1142</v>
      </c>
      <c r="J85" s="18" t="s">
        <v>1337</v>
      </c>
    </row>
    <row r="86" ht="33.75" customHeight="1" spans="1:10">
      <c r="A86" s="18" t="s">
        <v>561</v>
      </c>
      <c r="B86" s="18" t="s">
        <v>1335</v>
      </c>
      <c r="C86" s="18" t="s">
        <v>1136</v>
      </c>
      <c r="D86" s="18" t="s">
        <v>1137</v>
      </c>
      <c r="E86" s="18" t="s">
        <v>1338</v>
      </c>
      <c r="F86" s="18" t="s">
        <v>1139</v>
      </c>
      <c r="G86" s="41" t="s">
        <v>1339</v>
      </c>
      <c r="H86" s="18" t="s">
        <v>1141</v>
      </c>
      <c r="I86" s="18" t="s">
        <v>1142</v>
      </c>
      <c r="J86" s="18" t="s">
        <v>1340</v>
      </c>
    </row>
    <row r="87" ht="33.75" customHeight="1" spans="1:10">
      <c r="A87" s="18" t="s">
        <v>561</v>
      </c>
      <c r="B87" s="18" t="s">
        <v>1335</v>
      </c>
      <c r="C87" s="18" t="s">
        <v>1136</v>
      </c>
      <c r="D87" s="18" t="s">
        <v>1144</v>
      </c>
      <c r="E87" s="18" t="s">
        <v>1238</v>
      </c>
      <c r="F87" s="18" t="s">
        <v>1146</v>
      </c>
      <c r="G87" s="41" t="s">
        <v>1147</v>
      </c>
      <c r="H87" s="18" t="s">
        <v>1148</v>
      </c>
      <c r="I87" s="18" t="s">
        <v>1142</v>
      </c>
      <c r="J87" s="18" t="s">
        <v>1239</v>
      </c>
    </row>
    <row r="88" ht="33.75" customHeight="1" spans="1:10">
      <c r="A88" s="18" t="s">
        <v>561</v>
      </c>
      <c r="B88" s="18" t="s">
        <v>1335</v>
      </c>
      <c r="C88" s="18" t="s">
        <v>1136</v>
      </c>
      <c r="D88" s="18" t="s">
        <v>1190</v>
      </c>
      <c r="E88" s="18" t="s">
        <v>1341</v>
      </c>
      <c r="F88" s="18" t="s">
        <v>1146</v>
      </c>
      <c r="G88" s="41" t="s">
        <v>1147</v>
      </c>
      <c r="H88" s="18" t="s">
        <v>1148</v>
      </c>
      <c r="I88" s="18" t="s">
        <v>1142</v>
      </c>
      <c r="J88" s="18" t="s">
        <v>1342</v>
      </c>
    </row>
    <row r="89" ht="33.75" customHeight="1" spans="1:10">
      <c r="A89" s="18" t="s">
        <v>561</v>
      </c>
      <c r="B89" s="18" t="s">
        <v>1335</v>
      </c>
      <c r="C89" s="18" t="s">
        <v>1152</v>
      </c>
      <c r="D89" s="18" t="s">
        <v>1153</v>
      </c>
      <c r="E89" s="18" t="s">
        <v>1343</v>
      </c>
      <c r="F89" s="18" t="s">
        <v>1139</v>
      </c>
      <c r="G89" s="41" t="s">
        <v>1344</v>
      </c>
      <c r="H89" s="18" t="s">
        <v>1148</v>
      </c>
      <c r="I89" s="18" t="s">
        <v>1142</v>
      </c>
      <c r="J89" s="18" t="s">
        <v>1345</v>
      </c>
    </row>
    <row r="90" ht="33.75" customHeight="1" spans="1:10">
      <c r="A90" s="18" t="s">
        <v>561</v>
      </c>
      <c r="B90" s="18" t="s">
        <v>1335</v>
      </c>
      <c r="C90" s="18" t="s">
        <v>1157</v>
      </c>
      <c r="D90" s="18" t="s">
        <v>1158</v>
      </c>
      <c r="E90" s="18" t="s">
        <v>1298</v>
      </c>
      <c r="F90" s="18" t="s">
        <v>1139</v>
      </c>
      <c r="G90" s="41" t="s">
        <v>1155</v>
      </c>
      <c r="H90" s="18" t="s">
        <v>1148</v>
      </c>
      <c r="I90" s="18" t="s">
        <v>1142</v>
      </c>
      <c r="J90" s="18" t="s">
        <v>1346</v>
      </c>
    </row>
    <row r="91" ht="33.75" customHeight="1" spans="1:10">
      <c r="A91" s="18" t="s">
        <v>683</v>
      </c>
      <c r="B91" s="18" t="s">
        <v>1347</v>
      </c>
      <c r="C91" s="18" t="s">
        <v>1136</v>
      </c>
      <c r="D91" s="18" t="s">
        <v>1137</v>
      </c>
      <c r="E91" s="18" t="s">
        <v>1348</v>
      </c>
      <c r="F91" s="18" t="s">
        <v>1139</v>
      </c>
      <c r="G91" s="41" t="s">
        <v>46</v>
      </c>
      <c r="H91" s="18" t="s">
        <v>1176</v>
      </c>
      <c r="I91" s="18" t="s">
        <v>1142</v>
      </c>
      <c r="J91" s="18" t="s">
        <v>1349</v>
      </c>
    </row>
    <row r="92" ht="33.75" customHeight="1" spans="1:10">
      <c r="A92" s="18" t="s">
        <v>683</v>
      </c>
      <c r="B92" s="18" t="s">
        <v>1347</v>
      </c>
      <c r="C92" s="18" t="s">
        <v>1136</v>
      </c>
      <c r="D92" s="18" t="s">
        <v>1137</v>
      </c>
      <c r="E92" s="18" t="s">
        <v>1350</v>
      </c>
      <c r="F92" s="18" t="s">
        <v>1139</v>
      </c>
      <c r="G92" s="41" t="s">
        <v>1201</v>
      </c>
      <c r="H92" s="18" t="s">
        <v>1141</v>
      </c>
      <c r="I92" s="18" t="s">
        <v>1142</v>
      </c>
      <c r="J92" s="18" t="s">
        <v>1351</v>
      </c>
    </row>
    <row r="93" ht="33.75" customHeight="1" spans="1:10">
      <c r="A93" s="18" t="s">
        <v>683</v>
      </c>
      <c r="B93" s="18" t="s">
        <v>1347</v>
      </c>
      <c r="C93" s="18" t="s">
        <v>1136</v>
      </c>
      <c r="D93" s="18" t="s">
        <v>1144</v>
      </c>
      <c r="E93" s="18" t="s">
        <v>1352</v>
      </c>
      <c r="F93" s="18" t="s">
        <v>1139</v>
      </c>
      <c r="G93" s="41" t="s">
        <v>1155</v>
      </c>
      <c r="H93" s="18" t="s">
        <v>1148</v>
      </c>
      <c r="I93" s="18" t="s">
        <v>1142</v>
      </c>
      <c r="J93" s="18" t="s">
        <v>1353</v>
      </c>
    </row>
    <row r="94" ht="33.75" customHeight="1" spans="1:10">
      <c r="A94" s="18" t="s">
        <v>683</v>
      </c>
      <c r="B94" s="18" t="s">
        <v>1347</v>
      </c>
      <c r="C94" s="18" t="s">
        <v>1152</v>
      </c>
      <c r="D94" s="18" t="s">
        <v>1153</v>
      </c>
      <c r="E94" s="18" t="s">
        <v>1354</v>
      </c>
      <c r="F94" s="18" t="s">
        <v>1139</v>
      </c>
      <c r="G94" s="41" t="s">
        <v>46</v>
      </c>
      <c r="H94" s="18" t="s">
        <v>1176</v>
      </c>
      <c r="I94" s="18" t="s">
        <v>1142</v>
      </c>
      <c r="J94" s="18" t="s">
        <v>1355</v>
      </c>
    </row>
    <row r="95" ht="33.75" customHeight="1" spans="1:10">
      <c r="A95" s="18" t="s">
        <v>683</v>
      </c>
      <c r="B95" s="18" t="s">
        <v>1347</v>
      </c>
      <c r="C95" s="18" t="s">
        <v>1157</v>
      </c>
      <c r="D95" s="18" t="s">
        <v>1158</v>
      </c>
      <c r="E95" s="18" t="s">
        <v>1356</v>
      </c>
      <c r="F95" s="18" t="s">
        <v>1139</v>
      </c>
      <c r="G95" s="41" t="s">
        <v>1160</v>
      </c>
      <c r="H95" s="18" t="s">
        <v>1148</v>
      </c>
      <c r="I95" s="18" t="s">
        <v>1142</v>
      </c>
      <c r="J95" s="18" t="s">
        <v>1357</v>
      </c>
    </row>
    <row r="96" ht="33.75" customHeight="1" spans="1:10">
      <c r="A96" s="18" t="s">
        <v>555</v>
      </c>
      <c r="B96" s="18" t="s">
        <v>1358</v>
      </c>
      <c r="C96" s="18" t="s">
        <v>1136</v>
      </c>
      <c r="D96" s="18" t="s">
        <v>1137</v>
      </c>
      <c r="E96" s="18" t="s">
        <v>1246</v>
      </c>
      <c r="F96" s="18" t="s">
        <v>1139</v>
      </c>
      <c r="G96" s="41" t="s">
        <v>1359</v>
      </c>
      <c r="H96" s="18" t="s">
        <v>1141</v>
      </c>
      <c r="I96" s="18" t="s">
        <v>1142</v>
      </c>
      <c r="J96" s="18" t="s">
        <v>1360</v>
      </c>
    </row>
    <row r="97" ht="33.75" customHeight="1" spans="1:10">
      <c r="A97" s="18" t="s">
        <v>555</v>
      </c>
      <c r="B97" s="18" t="s">
        <v>1358</v>
      </c>
      <c r="C97" s="18" t="s">
        <v>1136</v>
      </c>
      <c r="D97" s="18" t="s">
        <v>1144</v>
      </c>
      <c r="E97" s="18" t="s">
        <v>1264</v>
      </c>
      <c r="F97" s="18" t="s">
        <v>1146</v>
      </c>
      <c r="G97" s="41" t="s">
        <v>1147</v>
      </c>
      <c r="H97" s="18" t="s">
        <v>1148</v>
      </c>
      <c r="I97" s="18" t="s">
        <v>1142</v>
      </c>
      <c r="J97" s="18" t="s">
        <v>1265</v>
      </c>
    </row>
    <row r="98" ht="33.75" customHeight="1" spans="1:10">
      <c r="A98" s="18" t="s">
        <v>555</v>
      </c>
      <c r="B98" s="18" t="s">
        <v>1358</v>
      </c>
      <c r="C98" s="18" t="s">
        <v>1136</v>
      </c>
      <c r="D98" s="18" t="s">
        <v>1190</v>
      </c>
      <c r="E98" s="18" t="s">
        <v>1330</v>
      </c>
      <c r="F98" s="18" t="s">
        <v>1146</v>
      </c>
      <c r="G98" s="41" t="s">
        <v>1147</v>
      </c>
      <c r="H98" s="18" t="s">
        <v>1148</v>
      </c>
      <c r="I98" s="18" t="s">
        <v>1142</v>
      </c>
      <c r="J98" s="18" t="s">
        <v>1361</v>
      </c>
    </row>
    <row r="99" ht="33.75" customHeight="1" spans="1:10">
      <c r="A99" s="18" t="s">
        <v>555</v>
      </c>
      <c r="B99" s="18" t="s">
        <v>1358</v>
      </c>
      <c r="C99" s="18" t="s">
        <v>1152</v>
      </c>
      <c r="D99" s="18" t="s">
        <v>1153</v>
      </c>
      <c r="E99" s="18" t="s">
        <v>1154</v>
      </c>
      <c r="F99" s="18" t="s">
        <v>1139</v>
      </c>
      <c r="G99" s="41" t="s">
        <v>1344</v>
      </c>
      <c r="H99" s="18" t="s">
        <v>1148</v>
      </c>
      <c r="I99" s="18" t="s">
        <v>1142</v>
      </c>
      <c r="J99" s="18" t="s">
        <v>1183</v>
      </c>
    </row>
    <row r="100" ht="33.75" customHeight="1" spans="1:10">
      <c r="A100" s="18" t="s">
        <v>555</v>
      </c>
      <c r="B100" s="18" t="s">
        <v>1358</v>
      </c>
      <c r="C100" s="18" t="s">
        <v>1157</v>
      </c>
      <c r="D100" s="18" t="s">
        <v>1158</v>
      </c>
      <c r="E100" s="18" t="s">
        <v>1362</v>
      </c>
      <c r="F100" s="18" t="s">
        <v>1139</v>
      </c>
      <c r="G100" s="41" t="s">
        <v>1160</v>
      </c>
      <c r="H100" s="18" t="s">
        <v>1148</v>
      </c>
      <c r="I100" s="18" t="s">
        <v>1142</v>
      </c>
      <c r="J100" s="18" t="s">
        <v>1363</v>
      </c>
    </row>
    <row r="101" ht="33.75" customHeight="1" spans="1:10">
      <c r="A101" s="18" t="s">
        <v>557</v>
      </c>
      <c r="B101" s="18" t="s">
        <v>1364</v>
      </c>
      <c r="C101" s="18" t="s">
        <v>1136</v>
      </c>
      <c r="D101" s="18" t="s">
        <v>1137</v>
      </c>
      <c r="E101" s="18" t="s">
        <v>1246</v>
      </c>
      <c r="F101" s="18" t="s">
        <v>1139</v>
      </c>
      <c r="G101" s="41" t="s">
        <v>1292</v>
      </c>
      <c r="H101" s="18" t="s">
        <v>1141</v>
      </c>
      <c r="I101" s="18" t="s">
        <v>1142</v>
      </c>
      <c r="J101" s="18" t="s">
        <v>1365</v>
      </c>
    </row>
    <row r="102" ht="33.75" customHeight="1" spans="1:10">
      <c r="A102" s="18" t="s">
        <v>557</v>
      </c>
      <c r="B102" s="18" t="s">
        <v>1364</v>
      </c>
      <c r="C102" s="18" t="s">
        <v>1136</v>
      </c>
      <c r="D102" s="18" t="s">
        <v>1144</v>
      </c>
      <c r="E102" s="18" t="s">
        <v>1264</v>
      </c>
      <c r="F102" s="18" t="s">
        <v>1146</v>
      </c>
      <c r="G102" s="41" t="s">
        <v>1147</v>
      </c>
      <c r="H102" s="18" t="s">
        <v>1148</v>
      </c>
      <c r="I102" s="18" t="s">
        <v>1142</v>
      </c>
      <c r="J102" s="18" t="s">
        <v>1366</v>
      </c>
    </row>
    <row r="103" ht="33.75" customHeight="1" spans="1:10">
      <c r="A103" s="18" t="s">
        <v>557</v>
      </c>
      <c r="B103" s="18" t="s">
        <v>1364</v>
      </c>
      <c r="C103" s="18" t="s">
        <v>1136</v>
      </c>
      <c r="D103" s="18" t="s">
        <v>1190</v>
      </c>
      <c r="E103" s="18" t="s">
        <v>1367</v>
      </c>
      <c r="F103" s="18" t="s">
        <v>1146</v>
      </c>
      <c r="G103" s="41" t="s">
        <v>1147</v>
      </c>
      <c r="H103" s="18" t="s">
        <v>1148</v>
      </c>
      <c r="I103" s="18" t="s">
        <v>1142</v>
      </c>
      <c r="J103" s="18" t="s">
        <v>1342</v>
      </c>
    </row>
    <row r="104" ht="33.75" customHeight="1" spans="1:10">
      <c r="A104" s="18" t="s">
        <v>557</v>
      </c>
      <c r="B104" s="18" t="s">
        <v>1364</v>
      </c>
      <c r="C104" s="18" t="s">
        <v>1152</v>
      </c>
      <c r="D104" s="18" t="s">
        <v>1153</v>
      </c>
      <c r="E104" s="18" t="s">
        <v>1368</v>
      </c>
      <c r="F104" s="18" t="s">
        <v>1146</v>
      </c>
      <c r="G104" s="41" t="s">
        <v>1147</v>
      </c>
      <c r="H104" s="18" t="s">
        <v>1148</v>
      </c>
      <c r="I104" s="18" t="s">
        <v>1142</v>
      </c>
      <c r="J104" s="18" t="s">
        <v>1369</v>
      </c>
    </row>
    <row r="105" ht="33.75" customHeight="1" spans="1:10">
      <c r="A105" s="18" t="s">
        <v>557</v>
      </c>
      <c r="B105" s="18" t="s">
        <v>1364</v>
      </c>
      <c r="C105" s="18" t="s">
        <v>1157</v>
      </c>
      <c r="D105" s="18" t="s">
        <v>1158</v>
      </c>
      <c r="E105" s="18" t="s">
        <v>1298</v>
      </c>
      <c r="F105" s="18" t="s">
        <v>1139</v>
      </c>
      <c r="G105" s="41" t="s">
        <v>1160</v>
      </c>
      <c r="H105" s="18" t="s">
        <v>1148</v>
      </c>
      <c r="I105" s="18" t="s">
        <v>1142</v>
      </c>
      <c r="J105" s="18" t="s">
        <v>1370</v>
      </c>
    </row>
    <row r="106" ht="33.75" customHeight="1" spans="1:10">
      <c r="A106" s="18" t="s">
        <v>664</v>
      </c>
      <c r="B106" s="18" t="s">
        <v>1371</v>
      </c>
      <c r="C106" s="18" t="s">
        <v>1136</v>
      </c>
      <c r="D106" s="18" t="s">
        <v>1137</v>
      </c>
      <c r="E106" s="18" t="s">
        <v>1200</v>
      </c>
      <c r="F106" s="18" t="s">
        <v>1139</v>
      </c>
      <c r="G106" s="41" t="s">
        <v>55</v>
      </c>
      <c r="H106" s="18" t="s">
        <v>1176</v>
      </c>
      <c r="I106" s="18" t="s">
        <v>1142</v>
      </c>
      <c r="J106" s="18" t="s">
        <v>1372</v>
      </c>
    </row>
    <row r="107" ht="33.75" customHeight="1" spans="1:10">
      <c r="A107" s="18" t="s">
        <v>664</v>
      </c>
      <c r="B107" s="18" t="s">
        <v>1371</v>
      </c>
      <c r="C107" s="18" t="s">
        <v>1136</v>
      </c>
      <c r="D107" s="18" t="s">
        <v>1137</v>
      </c>
      <c r="E107" s="18" t="s">
        <v>1373</v>
      </c>
      <c r="F107" s="18" t="s">
        <v>1139</v>
      </c>
      <c r="G107" s="41" t="s">
        <v>1374</v>
      </c>
      <c r="H107" s="18" t="s">
        <v>1141</v>
      </c>
      <c r="I107" s="18" t="s">
        <v>1142</v>
      </c>
      <c r="J107" s="18" t="s">
        <v>1375</v>
      </c>
    </row>
    <row r="108" ht="33.75" customHeight="1" spans="1:10">
      <c r="A108" s="18" t="s">
        <v>664</v>
      </c>
      <c r="B108" s="18" t="s">
        <v>1371</v>
      </c>
      <c r="C108" s="18" t="s">
        <v>1136</v>
      </c>
      <c r="D108" s="18" t="s">
        <v>1144</v>
      </c>
      <c r="E108" s="18" t="s">
        <v>1376</v>
      </c>
      <c r="F108" s="18" t="s">
        <v>1139</v>
      </c>
      <c r="G108" s="41" t="s">
        <v>1160</v>
      </c>
      <c r="H108" s="18" t="s">
        <v>1148</v>
      </c>
      <c r="I108" s="18" t="s">
        <v>1142</v>
      </c>
      <c r="J108" s="18" t="s">
        <v>1377</v>
      </c>
    </row>
    <row r="109" ht="33.75" customHeight="1" spans="1:10">
      <c r="A109" s="18" t="s">
        <v>664</v>
      </c>
      <c r="B109" s="18" t="s">
        <v>1371</v>
      </c>
      <c r="C109" s="18" t="s">
        <v>1152</v>
      </c>
      <c r="D109" s="18" t="s">
        <v>1153</v>
      </c>
      <c r="E109" s="18" t="s">
        <v>1378</v>
      </c>
      <c r="F109" s="18" t="s">
        <v>1139</v>
      </c>
      <c r="G109" s="41" t="s">
        <v>1379</v>
      </c>
      <c r="H109" s="18" t="s">
        <v>1319</v>
      </c>
      <c r="I109" s="18" t="s">
        <v>1142</v>
      </c>
      <c r="J109" s="18" t="s">
        <v>1380</v>
      </c>
    </row>
    <row r="110" ht="33.75" customHeight="1" spans="1:10">
      <c r="A110" s="18" t="s">
        <v>664</v>
      </c>
      <c r="B110" s="18" t="s">
        <v>1371</v>
      </c>
      <c r="C110" s="18" t="s">
        <v>1152</v>
      </c>
      <c r="D110" s="18" t="s">
        <v>1153</v>
      </c>
      <c r="E110" s="18" t="s">
        <v>1381</v>
      </c>
      <c r="F110" s="18" t="s">
        <v>1139</v>
      </c>
      <c r="G110" s="41" t="s">
        <v>1382</v>
      </c>
      <c r="H110" s="18" t="s">
        <v>1176</v>
      </c>
      <c r="I110" s="18" t="s">
        <v>1142</v>
      </c>
      <c r="J110" s="18" t="s">
        <v>1383</v>
      </c>
    </row>
    <row r="111" ht="33.75" customHeight="1" spans="1:10">
      <c r="A111" s="18" t="s">
        <v>664</v>
      </c>
      <c r="B111" s="18" t="s">
        <v>1371</v>
      </c>
      <c r="C111" s="18" t="s">
        <v>1157</v>
      </c>
      <c r="D111" s="18" t="s">
        <v>1158</v>
      </c>
      <c r="E111" s="18" t="s">
        <v>1159</v>
      </c>
      <c r="F111" s="18" t="s">
        <v>1139</v>
      </c>
      <c r="G111" s="41" t="s">
        <v>1160</v>
      </c>
      <c r="H111" s="18" t="s">
        <v>1148</v>
      </c>
      <c r="I111" s="18" t="s">
        <v>1142</v>
      </c>
      <c r="J111" s="18" t="s">
        <v>1384</v>
      </c>
    </row>
    <row r="112" ht="33.75" customHeight="1" spans="1:10">
      <c r="A112" s="18" t="s">
        <v>679</v>
      </c>
      <c r="B112" s="18" t="s">
        <v>1385</v>
      </c>
      <c r="C112" s="18" t="s">
        <v>1136</v>
      </c>
      <c r="D112" s="18" t="s">
        <v>1137</v>
      </c>
      <c r="E112" s="18" t="s">
        <v>1386</v>
      </c>
      <c r="F112" s="18" t="s">
        <v>1139</v>
      </c>
      <c r="G112" s="41" t="s">
        <v>47</v>
      </c>
      <c r="H112" s="18" t="s">
        <v>1218</v>
      </c>
      <c r="I112" s="18" t="s">
        <v>1142</v>
      </c>
      <c r="J112" s="18" t="s">
        <v>1387</v>
      </c>
    </row>
    <row r="113" ht="33.75" customHeight="1" spans="1:10">
      <c r="A113" s="18" t="s">
        <v>679</v>
      </c>
      <c r="B113" s="18" t="s">
        <v>1385</v>
      </c>
      <c r="C113" s="18" t="s">
        <v>1136</v>
      </c>
      <c r="D113" s="18" t="s">
        <v>1137</v>
      </c>
      <c r="E113" s="18" t="s">
        <v>1388</v>
      </c>
      <c r="F113" s="18" t="s">
        <v>1139</v>
      </c>
      <c r="G113" s="41" t="s">
        <v>1389</v>
      </c>
      <c r="H113" s="18" t="s">
        <v>1141</v>
      </c>
      <c r="I113" s="18" t="s">
        <v>1142</v>
      </c>
      <c r="J113" s="18" t="s">
        <v>1390</v>
      </c>
    </row>
    <row r="114" ht="33.75" customHeight="1" spans="1:10">
      <c r="A114" s="18" t="s">
        <v>679</v>
      </c>
      <c r="B114" s="18" t="s">
        <v>1385</v>
      </c>
      <c r="C114" s="18" t="s">
        <v>1136</v>
      </c>
      <c r="D114" s="18" t="s">
        <v>1144</v>
      </c>
      <c r="E114" s="18" t="s">
        <v>1391</v>
      </c>
      <c r="F114" s="18" t="s">
        <v>1139</v>
      </c>
      <c r="G114" s="41" t="s">
        <v>1155</v>
      </c>
      <c r="H114" s="18" t="s">
        <v>1148</v>
      </c>
      <c r="I114" s="18" t="s">
        <v>1142</v>
      </c>
      <c r="J114" s="18" t="s">
        <v>1392</v>
      </c>
    </row>
    <row r="115" ht="33.75" customHeight="1" spans="1:10">
      <c r="A115" s="18" t="s">
        <v>679</v>
      </c>
      <c r="B115" s="18" t="s">
        <v>1385</v>
      </c>
      <c r="C115" s="18" t="s">
        <v>1136</v>
      </c>
      <c r="D115" s="18" t="s">
        <v>1190</v>
      </c>
      <c r="E115" s="18" t="s">
        <v>1393</v>
      </c>
      <c r="F115" s="18" t="s">
        <v>1139</v>
      </c>
      <c r="G115" s="41" t="s">
        <v>58</v>
      </c>
      <c r="H115" s="18" t="s">
        <v>1394</v>
      </c>
      <c r="I115" s="18" t="s">
        <v>1142</v>
      </c>
      <c r="J115" s="18" t="s">
        <v>1395</v>
      </c>
    </row>
    <row r="116" ht="33.75" customHeight="1" spans="1:10">
      <c r="A116" s="18" t="s">
        <v>679</v>
      </c>
      <c r="B116" s="18" t="s">
        <v>1385</v>
      </c>
      <c r="C116" s="18" t="s">
        <v>1152</v>
      </c>
      <c r="D116" s="18" t="s">
        <v>1153</v>
      </c>
      <c r="E116" s="18" t="s">
        <v>1381</v>
      </c>
      <c r="F116" s="18" t="s">
        <v>1139</v>
      </c>
      <c r="G116" s="41" t="s">
        <v>45</v>
      </c>
      <c r="H116" s="18" t="s">
        <v>1176</v>
      </c>
      <c r="I116" s="18" t="s">
        <v>1142</v>
      </c>
      <c r="J116" s="18" t="s">
        <v>1396</v>
      </c>
    </row>
    <row r="117" ht="33.75" customHeight="1" spans="1:10">
      <c r="A117" s="18" t="s">
        <v>679</v>
      </c>
      <c r="B117" s="18" t="s">
        <v>1385</v>
      </c>
      <c r="C117" s="18" t="s">
        <v>1157</v>
      </c>
      <c r="D117" s="18" t="s">
        <v>1158</v>
      </c>
      <c r="E117" s="18" t="s">
        <v>1397</v>
      </c>
      <c r="F117" s="18" t="s">
        <v>1139</v>
      </c>
      <c r="G117" s="41" t="s">
        <v>1160</v>
      </c>
      <c r="H117" s="18" t="s">
        <v>1148</v>
      </c>
      <c r="I117" s="18" t="s">
        <v>1142</v>
      </c>
      <c r="J117" s="18" t="s">
        <v>1398</v>
      </c>
    </row>
    <row r="118" ht="33.75" customHeight="1" spans="1:10">
      <c r="A118" s="18" t="s">
        <v>691</v>
      </c>
      <c r="B118" s="18" t="s">
        <v>1399</v>
      </c>
      <c r="C118" s="18" t="s">
        <v>1136</v>
      </c>
      <c r="D118" s="18" t="s">
        <v>1137</v>
      </c>
      <c r="E118" s="18" t="s">
        <v>1234</v>
      </c>
      <c r="F118" s="18" t="s">
        <v>1139</v>
      </c>
      <c r="G118" s="41" t="s">
        <v>1140</v>
      </c>
      <c r="H118" s="18" t="s">
        <v>1141</v>
      </c>
      <c r="I118" s="18" t="s">
        <v>1142</v>
      </c>
      <c r="J118" s="18" t="s">
        <v>1400</v>
      </c>
    </row>
    <row r="119" ht="33.75" customHeight="1" spans="1:10">
      <c r="A119" s="18" t="s">
        <v>691</v>
      </c>
      <c r="B119" s="18" t="s">
        <v>1399</v>
      </c>
      <c r="C119" s="18" t="s">
        <v>1136</v>
      </c>
      <c r="D119" s="18" t="s">
        <v>1144</v>
      </c>
      <c r="E119" s="18" t="s">
        <v>1238</v>
      </c>
      <c r="F119" s="18" t="s">
        <v>1146</v>
      </c>
      <c r="G119" s="41" t="s">
        <v>1147</v>
      </c>
      <c r="H119" s="18" t="s">
        <v>1148</v>
      </c>
      <c r="I119" s="18" t="s">
        <v>1142</v>
      </c>
      <c r="J119" s="18" t="s">
        <v>1239</v>
      </c>
    </row>
    <row r="120" ht="33.75" customHeight="1" spans="1:10">
      <c r="A120" s="18" t="s">
        <v>691</v>
      </c>
      <c r="B120" s="18" t="s">
        <v>1399</v>
      </c>
      <c r="C120" s="18" t="s">
        <v>1136</v>
      </c>
      <c r="D120" s="18" t="s">
        <v>1144</v>
      </c>
      <c r="E120" s="18" t="s">
        <v>1376</v>
      </c>
      <c r="F120" s="18" t="s">
        <v>1146</v>
      </c>
      <c r="G120" s="41" t="s">
        <v>1147</v>
      </c>
      <c r="H120" s="18" t="s">
        <v>1148</v>
      </c>
      <c r="I120" s="18" t="s">
        <v>1142</v>
      </c>
      <c r="J120" s="18" t="s">
        <v>1401</v>
      </c>
    </row>
    <row r="121" ht="33.75" customHeight="1" spans="1:10">
      <c r="A121" s="18" t="s">
        <v>691</v>
      </c>
      <c r="B121" s="18" t="s">
        <v>1399</v>
      </c>
      <c r="C121" s="18" t="s">
        <v>1152</v>
      </c>
      <c r="D121" s="18" t="s">
        <v>1153</v>
      </c>
      <c r="E121" s="18" t="s">
        <v>1154</v>
      </c>
      <c r="F121" s="18" t="s">
        <v>1139</v>
      </c>
      <c r="G121" s="41" t="s">
        <v>1155</v>
      </c>
      <c r="H121" s="18" t="s">
        <v>1148</v>
      </c>
      <c r="I121" s="18" t="s">
        <v>1142</v>
      </c>
      <c r="J121" s="18" t="s">
        <v>1183</v>
      </c>
    </row>
    <row r="122" ht="33.75" customHeight="1" spans="1:10">
      <c r="A122" s="18" t="s">
        <v>691</v>
      </c>
      <c r="B122" s="18" t="s">
        <v>1399</v>
      </c>
      <c r="C122" s="18" t="s">
        <v>1157</v>
      </c>
      <c r="D122" s="18" t="s">
        <v>1158</v>
      </c>
      <c r="E122" s="18" t="s">
        <v>1159</v>
      </c>
      <c r="F122" s="18" t="s">
        <v>1139</v>
      </c>
      <c r="G122" s="41" t="s">
        <v>1160</v>
      </c>
      <c r="H122" s="18" t="s">
        <v>1148</v>
      </c>
      <c r="I122" s="18" t="s">
        <v>1142</v>
      </c>
      <c r="J122" s="18" t="s">
        <v>1184</v>
      </c>
    </row>
    <row r="123" ht="33.75" customHeight="1" spans="1:10">
      <c r="A123" s="18" t="s">
        <v>689</v>
      </c>
      <c r="B123" s="18" t="s">
        <v>1402</v>
      </c>
      <c r="C123" s="18" t="s">
        <v>1136</v>
      </c>
      <c r="D123" s="18" t="s">
        <v>1137</v>
      </c>
      <c r="E123" s="18" t="s">
        <v>1403</v>
      </c>
      <c r="F123" s="18" t="s">
        <v>1139</v>
      </c>
      <c r="G123" s="41" t="s">
        <v>1201</v>
      </c>
      <c r="H123" s="18" t="s">
        <v>1319</v>
      </c>
      <c r="I123" s="18" t="s">
        <v>1142</v>
      </c>
      <c r="J123" s="18" t="s">
        <v>1404</v>
      </c>
    </row>
    <row r="124" ht="33.75" customHeight="1" spans="1:10">
      <c r="A124" s="18" t="s">
        <v>689</v>
      </c>
      <c r="B124" s="18" t="s">
        <v>1402</v>
      </c>
      <c r="C124" s="18" t="s">
        <v>1136</v>
      </c>
      <c r="D124" s="18" t="s">
        <v>1137</v>
      </c>
      <c r="E124" s="18" t="s">
        <v>1405</v>
      </c>
      <c r="F124" s="18" t="s">
        <v>1139</v>
      </c>
      <c r="G124" s="41" t="s">
        <v>45</v>
      </c>
      <c r="H124" s="18" t="s">
        <v>1218</v>
      </c>
      <c r="I124" s="18" t="s">
        <v>1142</v>
      </c>
      <c r="J124" s="18" t="s">
        <v>1406</v>
      </c>
    </row>
    <row r="125" ht="33.75" customHeight="1" spans="1:10">
      <c r="A125" s="18" t="s">
        <v>689</v>
      </c>
      <c r="B125" s="18" t="s">
        <v>1402</v>
      </c>
      <c r="C125" s="18" t="s">
        <v>1136</v>
      </c>
      <c r="D125" s="18" t="s">
        <v>1144</v>
      </c>
      <c r="E125" s="18" t="s">
        <v>1405</v>
      </c>
      <c r="F125" s="18" t="s">
        <v>1139</v>
      </c>
      <c r="G125" s="41" t="s">
        <v>1179</v>
      </c>
      <c r="H125" s="18" t="s">
        <v>1148</v>
      </c>
      <c r="I125" s="18" t="s">
        <v>1142</v>
      </c>
      <c r="J125" s="18" t="s">
        <v>1407</v>
      </c>
    </row>
    <row r="126" ht="33.75" customHeight="1" spans="1:10">
      <c r="A126" s="18" t="s">
        <v>689</v>
      </c>
      <c r="B126" s="18" t="s">
        <v>1402</v>
      </c>
      <c r="C126" s="18" t="s">
        <v>1136</v>
      </c>
      <c r="D126" s="18" t="s">
        <v>1190</v>
      </c>
      <c r="E126" s="18" t="s">
        <v>1408</v>
      </c>
      <c r="F126" s="18" t="s">
        <v>1146</v>
      </c>
      <c r="G126" s="41" t="s">
        <v>48</v>
      </c>
      <c r="H126" s="18" t="s">
        <v>1394</v>
      </c>
      <c r="I126" s="18" t="s">
        <v>1142</v>
      </c>
      <c r="J126" s="18" t="s">
        <v>1409</v>
      </c>
    </row>
    <row r="127" ht="33.75" customHeight="1" spans="1:10">
      <c r="A127" s="18" t="s">
        <v>689</v>
      </c>
      <c r="B127" s="18" t="s">
        <v>1402</v>
      </c>
      <c r="C127" s="18" t="s">
        <v>1152</v>
      </c>
      <c r="D127" s="18" t="s">
        <v>1153</v>
      </c>
      <c r="E127" s="18" t="s">
        <v>1410</v>
      </c>
      <c r="F127" s="18" t="s">
        <v>1146</v>
      </c>
      <c r="G127" s="41" t="s">
        <v>1411</v>
      </c>
      <c r="H127" s="18"/>
      <c r="I127" s="18" t="s">
        <v>1196</v>
      </c>
      <c r="J127" s="18" t="s">
        <v>1412</v>
      </c>
    </row>
    <row r="128" ht="33.75" customHeight="1" spans="1:10">
      <c r="A128" s="18" t="s">
        <v>689</v>
      </c>
      <c r="B128" s="18" t="s">
        <v>1402</v>
      </c>
      <c r="C128" s="18" t="s">
        <v>1152</v>
      </c>
      <c r="D128" s="18" t="s">
        <v>1153</v>
      </c>
      <c r="E128" s="18" t="s">
        <v>1212</v>
      </c>
      <c r="F128" s="18" t="s">
        <v>1139</v>
      </c>
      <c r="G128" s="41" t="s">
        <v>46</v>
      </c>
      <c r="H128" s="18" t="s">
        <v>1176</v>
      </c>
      <c r="I128" s="18" t="s">
        <v>1142</v>
      </c>
      <c r="J128" s="18" t="s">
        <v>1413</v>
      </c>
    </row>
    <row r="129" ht="33.75" customHeight="1" spans="1:10">
      <c r="A129" s="18" t="s">
        <v>689</v>
      </c>
      <c r="B129" s="18" t="s">
        <v>1402</v>
      </c>
      <c r="C129" s="18" t="s">
        <v>1157</v>
      </c>
      <c r="D129" s="18" t="s">
        <v>1158</v>
      </c>
      <c r="E129" s="18" t="s">
        <v>1397</v>
      </c>
      <c r="F129" s="18" t="s">
        <v>1139</v>
      </c>
      <c r="G129" s="41" t="s">
        <v>1155</v>
      </c>
      <c r="H129" s="18" t="s">
        <v>1148</v>
      </c>
      <c r="I129" s="18" t="s">
        <v>1142</v>
      </c>
      <c r="J129" s="18" t="s">
        <v>1414</v>
      </c>
    </row>
    <row r="130" ht="33.75" customHeight="1" spans="1:10">
      <c r="A130" s="18" t="s">
        <v>675</v>
      </c>
      <c r="B130" s="18" t="s">
        <v>1415</v>
      </c>
      <c r="C130" s="18" t="s">
        <v>1136</v>
      </c>
      <c r="D130" s="18" t="s">
        <v>1137</v>
      </c>
      <c r="E130" s="18" t="s">
        <v>1234</v>
      </c>
      <c r="F130" s="18" t="s">
        <v>1146</v>
      </c>
      <c r="G130" s="41" t="s">
        <v>52</v>
      </c>
      <c r="H130" s="18" t="s">
        <v>1218</v>
      </c>
      <c r="I130" s="18" t="s">
        <v>1142</v>
      </c>
      <c r="J130" s="18" t="s">
        <v>1416</v>
      </c>
    </row>
    <row r="131" ht="33.75" customHeight="1" spans="1:10">
      <c r="A131" s="18" t="s">
        <v>675</v>
      </c>
      <c r="B131" s="18" t="s">
        <v>1415</v>
      </c>
      <c r="C131" s="18" t="s">
        <v>1136</v>
      </c>
      <c r="D131" s="18" t="s">
        <v>1137</v>
      </c>
      <c r="E131" s="18" t="s">
        <v>1175</v>
      </c>
      <c r="F131" s="18" t="s">
        <v>1139</v>
      </c>
      <c r="G131" s="41" t="s">
        <v>45</v>
      </c>
      <c r="H131" s="18" t="s">
        <v>1141</v>
      </c>
      <c r="I131" s="18" t="s">
        <v>1142</v>
      </c>
      <c r="J131" s="18" t="s">
        <v>1417</v>
      </c>
    </row>
    <row r="132" ht="33.75" customHeight="1" spans="1:10">
      <c r="A132" s="18" t="s">
        <v>675</v>
      </c>
      <c r="B132" s="18" t="s">
        <v>1415</v>
      </c>
      <c r="C132" s="18" t="s">
        <v>1136</v>
      </c>
      <c r="D132" s="18" t="s">
        <v>1144</v>
      </c>
      <c r="E132" s="18" t="s">
        <v>1238</v>
      </c>
      <c r="F132" s="18" t="s">
        <v>1146</v>
      </c>
      <c r="G132" s="41" t="s">
        <v>1147</v>
      </c>
      <c r="H132" s="18" t="s">
        <v>1148</v>
      </c>
      <c r="I132" s="18" t="s">
        <v>1142</v>
      </c>
      <c r="J132" s="18" t="s">
        <v>1239</v>
      </c>
    </row>
    <row r="133" ht="33.75" customHeight="1" spans="1:10">
      <c r="A133" s="18" t="s">
        <v>675</v>
      </c>
      <c r="B133" s="18" t="s">
        <v>1415</v>
      </c>
      <c r="C133" s="18" t="s">
        <v>1136</v>
      </c>
      <c r="D133" s="18" t="s">
        <v>1190</v>
      </c>
      <c r="E133" s="18" t="s">
        <v>1418</v>
      </c>
      <c r="F133" s="18" t="s">
        <v>1139</v>
      </c>
      <c r="G133" s="41" t="s">
        <v>53</v>
      </c>
      <c r="H133" s="18" t="s">
        <v>1419</v>
      </c>
      <c r="I133" s="18" t="s">
        <v>1142</v>
      </c>
      <c r="J133" s="18" t="s">
        <v>1420</v>
      </c>
    </row>
    <row r="134" ht="33.75" customHeight="1" spans="1:10">
      <c r="A134" s="18" t="s">
        <v>675</v>
      </c>
      <c r="B134" s="18" t="s">
        <v>1415</v>
      </c>
      <c r="C134" s="18" t="s">
        <v>1152</v>
      </c>
      <c r="D134" s="18" t="s">
        <v>1153</v>
      </c>
      <c r="E134" s="18" t="s">
        <v>1421</v>
      </c>
      <c r="F134" s="18" t="s">
        <v>1146</v>
      </c>
      <c r="G134" s="41" t="s">
        <v>1422</v>
      </c>
      <c r="H134" s="18"/>
      <c r="I134" s="18" t="s">
        <v>1196</v>
      </c>
      <c r="J134" s="18" t="s">
        <v>1423</v>
      </c>
    </row>
    <row r="135" ht="33.75" customHeight="1" spans="1:10">
      <c r="A135" s="18" t="s">
        <v>675</v>
      </c>
      <c r="B135" s="18" t="s">
        <v>1415</v>
      </c>
      <c r="C135" s="18" t="s">
        <v>1157</v>
      </c>
      <c r="D135" s="18" t="s">
        <v>1158</v>
      </c>
      <c r="E135" s="18" t="s">
        <v>1159</v>
      </c>
      <c r="F135" s="18" t="s">
        <v>1139</v>
      </c>
      <c r="G135" s="41" t="s">
        <v>1155</v>
      </c>
      <c r="H135" s="18" t="s">
        <v>1148</v>
      </c>
      <c r="I135" s="18" t="s">
        <v>1142</v>
      </c>
      <c r="J135" s="18" t="s">
        <v>1184</v>
      </c>
    </row>
    <row r="136" ht="33.75" customHeight="1" spans="1:10">
      <c r="A136" s="18" t="s">
        <v>587</v>
      </c>
      <c r="B136" s="18" t="s">
        <v>1424</v>
      </c>
      <c r="C136" s="18" t="s">
        <v>1136</v>
      </c>
      <c r="D136" s="18" t="s">
        <v>1137</v>
      </c>
      <c r="E136" s="18" t="s">
        <v>1425</v>
      </c>
      <c r="F136" s="18" t="s">
        <v>1139</v>
      </c>
      <c r="G136" s="41" t="s">
        <v>45</v>
      </c>
      <c r="H136" s="18" t="s">
        <v>1176</v>
      </c>
      <c r="I136" s="18" t="s">
        <v>1142</v>
      </c>
      <c r="J136" s="18" t="s">
        <v>1426</v>
      </c>
    </row>
    <row r="137" ht="33.75" customHeight="1" spans="1:10">
      <c r="A137" s="18" t="s">
        <v>587</v>
      </c>
      <c r="B137" s="18" t="s">
        <v>1424</v>
      </c>
      <c r="C137" s="18" t="s">
        <v>1136</v>
      </c>
      <c r="D137" s="18" t="s">
        <v>1144</v>
      </c>
      <c r="E137" s="18" t="s">
        <v>1321</v>
      </c>
      <c r="F137" s="18" t="s">
        <v>1146</v>
      </c>
      <c r="G137" s="41" t="s">
        <v>1147</v>
      </c>
      <c r="H137" s="18" t="s">
        <v>1148</v>
      </c>
      <c r="I137" s="18" t="s">
        <v>1142</v>
      </c>
      <c r="J137" s="18" t="s">
        <v>1427</v>
      </c>
    </row>
    <row r="138" ht="33.75" customHeight="1" spans="1:10">
      <c r="A138" s="18" t="s">
        <v>587</v>
      </c>
      <c r="B138" s="18" t="s">
        <v>1424</v>
      </c>
      <c r="C138" s="18" t="s">
        <v>1136</v>
      </c>
      <c r="D138" s="18" t="s">
        <v>1190</v>
      </c>
      <c r="E138" s="18" t="s">
        <v>1428</v>
      </c>
      <c r="F138" s="18" t="s">
        <v>1146</v>
      </c>
      <c r="G138" s="41" t="s">
        <v>45</v>
      </c>
      <c r="H138" s="18" t="s">
        <v>1429</v>
      </c>
      <c r="I138" s="18" t="s">
        <v>1142</v>
      </c>
      <c r="J138" s="18" t="s">
        <v>1430</v>
      </c>
    </row>
    <row r="139" ht="33.75" customHeight="1" spans="1:10">
      <c r="A139" s="18" t="s">
        <v>587</v>
      </c>
      <c r="B139" s="18" t="s">
        <v>1424</v>
      </c>
      <c r="C139" s="18" t="s">
        <v>1152</v>
      </c>
      <c r="D139" s="18" t="s">
        <v>1153</v>
      </c>
      <c r="E139" s="18" t="s">
        <v>1431</v>
      </c>
      <c r="F139" s="18" t="s">
        <v>1139</v>
      </c>
      <c r="G139" s="41" t="s">
        <v>1155</v>
      </c>
      <c r="H139" s="18" t="s">
        <v>1148</v>
      </c>
      <c r="I139" s="18" t="s">
        <v>1142</v>
      </c>
      <c r="J139" s="18" t="s">
        <v>1432</v>
      </c>
    </row>
    <row r="140" ht="33.75" customHeight="1" spans="1:10">
      <c r="A140" s="18" t="s">
        <v>587</v>
      </c>
      <c r="B140" s="18" t="s">
        <v>1424</v>
      </c>
      <c r="C140" s="18" t="s">
        <v>1157</v>
      </c>
      <c r="D140" s="18" t="s">
        <v>1158</v>
      </c>
      <c r="E140" s="18" t="s">
        <v>1433</v>
      </c>
      <c r="F140" s="18" t="s">
        <v>1139</v>
      </c>
      <c r="G140" s="41" t="s">
        <v>1155</v>
      </c>
      <c r="H140" s="18" t="s">
        <v>1148</v>
      </c>
      <c r="I140" s="18" t="s">
        <v>1142</v>
      </c>
      <c r="J140" s="18" t="s">
        <v>1434</v>
      </c>
    </row>
    <row r="141" ht="33.75" customHeight="1" spans="1:10">
      <c r="A141" s="18" t="s">
        <v>695</v>
      </c>
      <c r="B141" s="18" t="s">
        <v>1435</v>
      </c>
      <c r="C141" s="18" t="s">
        <v>1136</v>
      </c>
      <c r="D141" s="18" t="s">
        <v>1137</v>
      </c>
      <c r="E141" s="18" t="s">
        <v>1316</v>
      </c>
      <c r="F141" s="18" t="s">
        <v>1139</v>
      </c>
      <c r="G141" s="41" t="s">
        <v>1314</v>
      </c>
      <c r="H141" s="18" t="s">
        <v>1176</v>
      </c>
      <c r="I141" s="18" t="s">
        <v>1142</v>
      </c>
      <c r="J141" s="18" t="s">
        <v>1436</v>
      </c>
    </row>
    <row r="142" ht="33.75" customHeight="1" spans="1:10">
      <c r="A142" s="18" t="s">
        <v>695</v>
      </c>
      <c r="B142" s="18" t="s">
        <v>1435</v>
      </c>
      <c r="C142" s="18" t="s">
        <v>1136</v>
      </c>
      <c r="D142" s="18" t="s">
        <v>1137</v>
      </c>
      <c r="E142" s="18" t="s">
        <v>1437</v>
      </c>
      <c r="F142" s="18" t="s">
        <v>1139</v>
      </c>
      <c r="G142" s="41" t="s">
        <v>53</v>
      </c>
      <c r="H142" s="18" t="s">
        <v>1141</v>
      </c>
      <c r="I142" s="18" t="s">
        <v>1142</v>
      </c>
      <c r="J142" s="18" t="s">
        <v>1438</v>
      </c>
    </row>
    <row r="143" ht="33.75" customHeight="1" spans="1:10">
      <c r="A143" s="18" t="s">
        <v>695</v>
      </c>
      <c r="B143" s="18" t="s">
        <v>1435</v>
      </c>
      <c r="C143" s="18" t="s">
        <v>1136</v>
      </c>
      <c r="D143" s="18" t="s">
        <v>1144</v>
      </c>
      <c r="E143" s="18" t="s">
        <v>1439</v>
      </c>
      <c r="F143" s="18" t="s">
        <v>1139</v>
      </c>
      <c r="G143" s="41" t="s">
        <v>1155</v>
      </c>
      <c r="H143" s="18" t="s">
        <v>1148</v>
      </c>
      <c r="I143" s="18" t="s">
        <v>1142</v>
      </c>
      <c r="J143" s="18" t="s">
        <v>1440</v>
      </c>
    </row>
    <row r="144" ht="33.75" customHeight="1" spans="1:10">
      <c r="A144" s="18" t="s">
        <v>695</v>
      </c>
      <c r="B144" s="18" t="s">
        <v>1435</v>
      </c>
      <c r="C144" s="18" t="s">
        <v>1152</v>
      </c>
      <c r="D144" s="18" t="s">
        <v>1153</v>
      </c>
      <c r="E144" s="18" t="s">
        <v>1441</v>
      </c>
      <c r="F144" s="18" t="s">
        <v>1139</v>
      </c>
      <c r="G144" s="41" t="s">
        <v>53</v>
      </c>
      <c r="H144" s="18" t="s">
        <v>1148</v>
      </c>
      <c r="I144" s="18" t="s">
        <v>1142</v>
      </c>
      <c r="J144" s="18" t="s">
        <v>1442</v>
      </c>
    </row>
    <row r="145" ht="33.75" customHeight="1" spans="1:10">
      <c r="A145" s="18" t="s">
        <v>695</v>
      </c>
      <c r="B145" s="18" t="s">
        <v>1435</v>
      </c>
      <c r="C145" s="18" t="s">
        <v>1157</v>
      </c>
      <c r="D145" s="18" t="s">
        <v>1158</v>
      </c>
      <c r="E145" s="18" t="s">
        <v>1325</v>
      </c>
      <c r="F145" s="18" t="s">
        <v>1139</v>
      </c>
      <c r="G145" s="41" t="s">
        <v>1155</v>
      </c>
      <c r="H145" s="18" t="s">
        <v>1148</v>
      </c>
      <c r="I145" s="18" t="s">
        <v>1142</v>
      </c>
      <c r="J145" s="18" t="s">
        <v>1326</v>
      </c>
    </row>
    <row r="146" ht="33.75" customHeight="1" spans="1:10">
      <c r="A146" s="18" t="s">
        <v>703</v>
      </c>
      <c r="B146" s="18" t="s">
        <v>1443</v>
      </c>
      <c r="C146" s="18" t="s">
        <v>1136</v>
      </c>
      <c r="D146" s="18" t="s">
        <v>1137</v>
      </c>
      <c r="E146" s="18" t="s">
        <v>1234</v>
      </c>
      <c r="F146" s="18" t="s">
        <v>1146</v>
      </c>
      <c r="G146" s="41" t="s">
        <v>1444</v>
      </c>
      <c r="H146" s="18" t="s">
        <v>1302</v>
      </c>
      <c r="I146" s="18" t="s">
        <v>1142</v>
      </c>
      <c r="J146" s="18" t="s">
        <v>1445</v>
      </c>
    </row>
    <row r="147" ht="33.75" customHeight="1" spans="1:10">
      <c r="A147" s="18" t="s">
        <v>703</v>
      </c>
      <c r="B147" s="18" t="s">
        <v>1443</v>
      </c>
      <c r="C147" s="18" t="s">
        <v>1136</v>
      </c>
      <c r="D147" s="18" t="s">
        <v>1137</v>
      </c>
      <c r="E147" s="18" t="s">
        <v>1175</v>
      </c>
      <c r="F147" s="18" t="s">
        <v>1139</v>
      </c>
      <c r="G147" s="41" t="s">
        <v>45</v>
      </c>
      <c r="H147" s="18" t="s">
        <v>1176</v>
      </c>
      <c r="I147" s="18" t="s">
        <v>1142</v>
      </c>
      <c r="J147" s="18" t="s">
        <v>1446</v>
      </c>
    </row>
    <row r="148" ht="33.75" customHeight="1" spans="1:10">
      <c r="A148" s="18" t="s">
        <v>703</v>
      </c>
      <c r="B148" s="18" t="s">
        <v>1443</v>
      </c>
      <c r="C148" s="18" t="s">
        <v>1136</v>
      </c>
      <c r="D148" s="18" t="s">
        <v>1144</v>
      </c>
      <c r="E148" s="18" t="s">
        <v>1238</v>
      </c>
      <c r="F148" s="18" t="s">
        <v>1139</v>
      </c>
      <c r="G148" s="41" t="s">
        <v>1155</v>
      </c>
      <c r="H148" s="18" t="s">
        <v>1148</v>
      </c>
      <c r="I148" s="18" t="s">
        <v>1142</v>
      </c>
      <c r="J148" s="18" t="s">
        <v>1447</v>
      </c>
    </row>
    <row r="149" ht="33.75" customHeight="1" spans="1:10">
      <c r="A149" s="18" t="s">
        <v>703</v>
      </c>
      <c r="B149" s="18" t="s">
        <v>1443</v>
      </c>
      <c r="C149" s="18" t="s">
        <v>1152</v>
      </c>
      <c r="D149" s="18" t="s">
        <v>1153</v>
      </c>
      <c r="E149" s="18" t="s">
        <v>1154</v>
      </c>
      <c r="F149" s="18" t="s">
        <v>1139</v>
      </c>
      <c r="G149" s="41" t="s">
        <v>1344</v>
      </c>
      <c r="H149" s="18" t="s">
        <v>1148</v>
      </c>
      <c r="I149" s="18" t="s">
        <v>1142</v>
      </c>
      <c r="J149" s="18" t="s">
        <v>1448</v>
      </c>
    </row>
    <row r="150" ht="33.75" customHeight="1" spans="1:10">
      <c r="A150" s="18" t="s">
        <v>703</v>
      </c>
      <c r="B150" s="18" t="s">
        <v>1443</v>
      </c>
      <c r="C150" s="18" t="s">
        <v>1152</v>
      </c>
      <c r="D150" s="18" t="s">
        <v>1153</v>
      </c>
      <c r="E150" s="18" t="s">
        <v>1449</v>
      </c>
      <c r="F150" s="18" t="s">
        <v>1139</v>
      </c>
      <c r="G150" s="41" t="s">
        <v>1309</v>
      </c>
      <c r="H150" s="18"/>
      <c r="I150" s="18" t="s">
        <v>1196</v>
      </c>
      <c r="J150" s="18" t="s">
        <v>1450</v>
      </c>
    </row>
    <row r="151" ht="33.75" customHeight="1" spans="1:10">
      <c r="A151" s="18" t="s">
        <v>703</v>
      </c>
      <c r="B151" s="18" t="s">
        <v>1443</v>
      </c>
      <c r="C151" s="18" t="s">
        <v>1157</v>
      </c>
      <c r="D151" s="18" t="s">
        <v>1158</v>
      </c>
      <c r="E151" s="18" t="s">
        <v>1159</v>
      </c>
      <c r="F151" s="18" t="s">
        <v>1139</v>
      </c>
      <c r="G151" s="41" t="s">
        <v>1160</v>
      </c>
      <c r="H151" s="18" t="s">
        <v>1148</v>
      </c>
      <c r="I151" s="18" t="s">
        <v>1142</v>
      </c>
      <c r="J151" s="18" t="s">
        <v>1451</v>
      </c>
    </row>
    <row r="152" ht="33.75" customHeight="1" spans="1:10">
      <c r="A152" s="18" t="s">
        <v>666</v>
      </c>
      <c r="B152" s="18" t="s">
        <v>1452</v>
      </c>
      <c r="C152" s="18" t="s">
        <v>1136</v>
      </c>
      <c r="D152" s="18" t="s">
        <v>1137</v>
      </c>
      <c r="E152" s="18" t="s">
        <v>1301</v>
      </c>
      <c r="F152" s="18" t="s">
        <v>1146</v>
      </c>
      <c r="G152" s="41" t="s">
        <v>1444</v>
      </c>
      <c r="H152" s="18" t="s">
        <v>1218</v>
      </c>
      <c r="I152" s="18" t="s">
        <v>1142</v>
      </c>
      <c r="J152" s="18" t="s">
        <v>1453</v>
      </c>
    </row>
    <row r="153" ht="33.75" customHeight="1" spans="1:10">
      <c r="A153" s="18" t="s">
        <v>666</v>
      </c>
      <c r="B153" s="18" t="s">
        <v>1452</v>
      </c>
      <c r="C153" s="18" t="s">
        <v>1136</v>
      </c>
      <c r="D153" s="18" t="s">
        <v>1137</v>
      </c>
      <c r="E153" s="18" t="s">
        <v>1454</v>
      </c>
      <c r="F153" s="18" t="s">
        <v>1139</v>
      </c>
      <c r="G153" s="41" t="s">
        <v>48</v>
      </c>
      <c r="H153" s="18" t="s">
        <v>1176</v>
      </c>
      <c r="I153" s="18" t="s">
        <v>1142</v>
      </c>
      <c r="J153" s="18" t="s">
        <v>1455</v>
      </c>
    </row>
    <row r="154" ht="33.75" customHeight="1" spans="1:10">
      <c r="A154" s="18" t="s">
        <v>666</v>
      </c>
      <c r="B154" s="18" t="s">
        <v>1452</v>
      </c>
      <c r="C154" s="18" t="s">
        <v>1136</v>
      </c>
      <c r="D154" s="18" t="s">
        <v>1137</v>
      </c>
      <c r="E154" s="18" t="s">
        <v>1456</v>
      </c>
      <c r="F154" s="18" t="s">
        <v>1139</v>
      </c>
      <c r="G154" s="41" t="s">
        <v>48</v>
      </c>
      <c r="H154" s="18" t="s">
        <v>1457</v>
      </c>
      <c r="I154" s="18" t="s">
        <v>1142</v>
      </c>
      <c r="J154" s="18" t="s">
        <v>1458</v>
      </c>
    </row>
    <row r="155" ht="33.75" customHeight="1" spans="1:10">
      <c r="A155" s="18" t="s">
        <v>666</v>
      </c>
      <c r="B155" s="18" t="s">
        <v>1452</v>
      </c>
      <c r="C155" s="18" t="s">
        <v>1136</v>
      </c>
      <c r="D155" s="18" t="s">
        <v>1144</v>
      </c>
      <c r="E155" s="18" t="s">
        <v>1264</v>
      </c>
      <c r="F155" s="18" t="s">
        <v>1139</v>
      </c>
      <c r="G155" s="41" t="s">
        <v>1140</v>
      </c>
      <c r="H155" s="18" t="s">
        <v>1141</v>
      </c>
      <c r="I155" s="18" t="s">
        <v>1142</v>
      </c>
      <c r="J155" s="18" t="s">
        <v>1459</v>
      </c>
    </row>
    <row r="156" ht="33.75" customHeight="1" spans="1:10">
      <c r="A156" s="18" t="s">
        <v>666</v>
      </c>
      <c r="B156" s="18" t="s">
        <v>1452</v>
      </c>
      <c r="C156" s="18" t="s">
        <v>1136</v>
      </c>
      <c r="D156" s="18" t="s">
        <v>1144</v>
      </c>
      <c r="E156" s="18" t="s">
        <v>1460</v>
      </c>
      <c r="F156" s="18" t="s">
        <v>1139</v>
      </c>
      <c r="G156" s="41" t="s">
        <v>1314</v>
      </c>
      <c r="H156" s="18" t="s">
        <v>1176</v>
      </c>
      <c r="I156" s="18" t="s">
        <v>1142</v>
      </c>
      <c r="J156" s="18" t="s">
        <v>1461</v>
      </c>
    </row>
    <row r="157" ht="33.75" customHeight="1" spans="1:10">
      <c r="A157" s="18" t="s">
        <v>666</v>
      </c>
      <c r="B157" s="18" t="s">
        <v>1452</v>
      </c>
      <c r="C157" s="18" t="s">
        <v>1152</v>
      </c>
      <c r="D157" s="18" t="s">
        <v>1462</v>
      </c>
      <c r="E157" s="18" t="s">
        <v>1463</v>
      </c>
      <c r="F157" s="18" t="s">
        <v>1139</v>
      </c>
      <c r="G157" s="41" t="s">
        <v>1464</v>
      </c>
      <c r="H157" s="18" t="s">
        <v>1465</v>
      </c>
      <c r="I157" s="18" t="s">
        <v>1142</v>
      </c>
      <c r="J157" s="18" t="s">
        <v>1466</v>
      </c>
    </row>
    <row r="158" ht="33.75" customHeight="1" spans="1:10">
      <c r="A158" s="18" t="s">
        <v>666</v>
      </c>
      <c r="B158" s="18" t="s">
        <v>1452</v>
      </c>
      <c r="C158" s="18" t="s">
        <v>1152</v>
      </c>
      <c r="D158" s="18" t="s">
        <v>1153</v>
      </c>
      <c r="E158" s="18" t="s">
        <v>1154</v>
      </c>
      <c r="F158" s="18" t="s">
        <v>1139</v>
      </c>
      <c r="G158" s="41" t="s">
        <v>1467</v>
      </c>
      <c r="H158" s="18" t="s">
        <v>1141</v>
      </c>
      <c r="I158" s="18" t="s">
        <v>1142</v>
      </c>
      <c r="J158" s="18" t="s">
        <v>1468</v>
      </c>
    </row>
    <row r="159" ht="33.75" customHeight="1" spans="1:10">
      <c r="A159" s="18" t="s">
        <v>666</v>
      </c>
      <c r="B159" s="18" t="s">
        <v>1452</v>
      </c>
      <c r="C159" s="18" t="s">
        <v>1157</v>
      </c>
      <c r="D159" s="18" t="s">
        <v>1158</v>
      </c>
      <c r="E159" s="18" t="s">
        <v>1159</v>
      </c>
      <c r="F159" s="18" t="s">
        <v>1139</v>
      </c>
      <c r="G159" s="41" t="s">
        <v>1155</v>
      </c>
      <c r="H159" s="18" t="s">
        <v>1148</v>
      </c>
      <c r="I159" s="18" t="s">
        <v>1142</v>
      </c>
      <c r="J159" s="18" t="s">
        <v>1469</v>
      </c>
    </row>
    <row r="160" ht="33.75" customHeight="1" spans="1:10">
      <c r="A160" s="18" t="s">
        <v>671</v>
      </c>
      <c r="B160" s="18" t="s">
        <v>1470</v>
      </c>
      <c r="C160" s="18" t="s">
        <v>1136</v>
      </c>
      <c r="D160" s="18" t="s">
        <v>1137</v>
      </c>
      <c r="E160" s="18" t="s">
        <v>1471</v>
      </c>
      <c r="F160" s="18" t="s">
        <v>1139</v>
      </c>
      <c r="G160" s="41" t="s">
        <v>1472</v>
      </c>
      <c r="H160" s="18" t="s">
        <v>1141</v>
      </c>
      <c r="I160" s="18" t="s">
        <v>1142</v>
      </c>
      <c r="J160" s="18" t="s">
        <v>1473</v>
      </c>
    </row>
    <row r="161" ht="33.75" customHeight="1" spans="1:10">
      <c r="A161" s="18" t="s">
        <v>671</v>
      </c>
      <c r="B161" s="18" t="s">
        <v>1470</v>
      </c>
      <c r="C161" s="18" t="s">
        <v>1136</v>
      </c>
      <c r="D161" s="18" t="s">
        <v>1137</v>
      </c>
      <c r="E161" s="18" t="s">
        <v>1405</v>
      </c>
      <c r="F161" s="18" t="s">
        <v>1146</v>
      </c>
      <c r="G161" s="41" t="s">
        <v>1314</v>
      </c>
      <c r="H161" s="18" t="s">
        <v>1218</v>
      </c>
      <c r="I161" s="18" t="s">
        <v>1142</v>
      </c>
      <c r="J161" s="18" t="s">
        <v>1474</v>
      </c>
    </row>
    <row r="162" ht="33.75" customHeight="1" spans="1:10">
      <c r="A162" s="18" t="s">
        <v>671</v>
      </c>
      <c r="B162" s="18" t="s">
        <v>1470</v>
      </c>
      <c r="C162" s="18" t="s">
        <v>1136</v>
      </c>
      <c r="D162" s="18" t="s">
        <v>1190</v>
      </c>
      <c r="E162" s="18" t="s">
        <v>1408</v>
      </c>
      <c r="F162" s="18" t="s">
        <v>1139</v>
      </c>
      <c r="G162" s="41" t="s">
        <v>51</v>
      </c>
      <c r="H162" s="18" t="s">
        <v>1394</v>
      </c>
      <c r="I162" s="18" t="s">
        <v>1142</v>
      </c>
      <c r="J162" s="18" t="s">
        <v>1475</v>
      </c>
    </row>
    <row r="163" ht="33.75" customHeight="1" spans="1:10">
      <c r="A163" s="18" t="s">
        <v>671</v>
      </c>
      <c r="B163" s="18" t="s">
        <v>1470</v>
      </c>
      <c r="C163" s="18" t="s">
        <v>1152</v>
      </c>
      <c r="D163" s="18" t="s">
        <v>1153</v>
      </c>
      <c r="E163" s="18" t="s">
        <v>1212</v>
      </c>
      <c r="F163" s="18" t="s">
        <v>1139</v>
      </c>
      <c r="G163" s="41" t="s">
        <v>45</v>
      </c>
      <c r="H163" s="18" t="s">
        <v>1176</v>
      </c>
      <c r="I163" s="18" t="s">
        <v>1142</v>
      </c>
      <c r="J163" s="18" t="s">
        <v>1476</v>
      </c>
    </row>
    <row r="164" ht="33.75" customHeight="1" spans="1:10">
      <c r="A164" s="18" t="s">
        <v>671</v>
      </c>
      <c r="B164" s="18" t="s">
        <v>1470</v>
      </c>
      <c r="C164" s="18" t="s">
        <v>1157</v>
      </c>
      <c r="D164" s="18" t="s">
        <v>1158</v>
      </c>
      <c r="E164" s="18" t="s">
        <v>1397</v>
      </c>
      <c r="F164" s="18" t="s">
        <v>1139</v>
      </c>
      <c r="G164" s="41" t="s">
        <v>1155</v>
      </c>
      <c r="H164" s="18" t="s">
        <v>1148</v>
      </c>
      <c r="I164" s="18" t="s">
        <v>1142</v>
      </c>
      <c r="J164" s="18" t="s">
        <v>1477</v>
      </c>
    </row>
    <row r="165" ht="33.75" customHeight="1" spans="1:10">
      <c r="A165" s="18" t="s">
        <v>660</v>
      </c>
      <c r="B165" s="18" t="s">
        <v>1478</v>
      </c>
      <c r="C165" s="18" t="s">
        <v>1136</v>
      </c>
      <c r="D165" s="18" t="s">
        <v>1137</v>
      </c>
      <c r="E165" s="18" t="s">
        <v>1479</v>
      </c>
      <c r="F165" s="18" t="s">
        <v>1146</v>
      </c>
      <c r="G165" s="41" t="s">
        <v>49</v>
      </c>
      <c r="H165" s="18" t="s">
        <v>1218</v>
      </c>
      <c r="I165" s="18" t="s">
        <v>1142</v>
      </c>
      <c r="J165" s="18" t="s">
        <v>1480</v>
      </c>
    </row>
    <row r="166" ht="33.75" customHeight="1" spans="1:10">
      <c r="A166" s="18" t="s">
        <v>660</v>
      </c>
      <c r="B166" s="18" t="s">
        <v>1478</v>
      </c>
      <c r="C166" s="18" t="s">
        <v>1136</v>
      </c>
      <c r="D166" s="18" t="s">
        <v>1137</v>
      </c>
      <c r="E166" s="18" t="s">
        <v>1481</v>
      </c>
      <c r="F166" s="18" t="s">
        <v>1139</v>
      </c>
      <c r="G166" s="41" t="s">
        <v>1482</v>
      </c>
      <c r="H166" s="18" t="s">
        <v>1141</v>
      </c>
      <c r="I166" s="18" t="s">
        <v>1142</v>
      </c>
      <c r="J166" s="18" t="s">
        <v>1483</v>
      </c>
    </row>
    <row r="167" ht="33.75" customHeight="1" spans="1:10">
      <c r="A167" s="18" t="s">
        <v>660</v>
      </c>
      <c r="B167" s="18" t="s">
        <v>1478</v>
      </c>
      <c r="C167" s="18" t="s">
        <v>1136</v>
      </c>
      <c r="D167" s="18" t="s">
        <v>1144</v>
      </c>
      <c r="E167" s="18" t="s">
        <v>1484</v>
      </c>
      <c r="F167" s="18" t="s">
        <v>1139</v>
      </c>
      <c r="G167" s="41" t="s">
        <v>1155</v>
      </c>
      <c r="H167" s="18" t="s">
        <v>1148</v>
      </c>
      <c r="I167" s="18" t="s">
        <v>1142</v>
      </c>
      <c r="J167" s="18" t="s">
        <v>1485</v>
      </c>
    </row>
    <row r="168" ht="33.75" customHeight="1" spans="1:10">
      <c r="A168" s="18" t="s">
        <v>660</v>
      </c>
      <c r="B168" s="18" t="s">
        <v>1478</v>
      </c>
      <c r="C168" s="18" t="s">
        <v>1136</v>
      </c>
      <c r="D168" s="18" t="s">
        <v>1144</v>
      </c>
      <c r="E168" s="18" t="s">
        <v>1486</v>
      </c>
      <c r="F168" s="18" t="s">
        <v>1139</v>
      </c>
      <c r="G168" s="41" t="s">
        <v>1487</v>
      </c>
      <c r="H168" s="18" t="s">
        <v>1148</v>
      </c>
      <c r="I168" s="18" t="s">
        <v>1142</v>
      </c>
      <c r="J168" s="18" t="s">
        <v>1488</v>
      </c>
    </row>
    <row r="169" ht="33.75" customHeight="1" spans="1:10">
      <c r="A169" s="18" t="s">
        <v>660</v>
      </c>
      <c r="B169" s="18" t="s">
        <v>1478</v>
      </c>
      <c r="C169" s="18" t="s">
        <v>1136</v>
      </c>
      <c r="D169" s="18" t="s">
        <v>1190</v>
      </c>
      <c r="E169" s="18" t="s">
        <v>1489</v>
      </c>
      <c r="F169" s="18" t="s">
        <v>1146</v>
      </c>
      <c r="G169" s="41" t="s">
        <v>1490</v>
      </c>
      <c r="H169" s="18" t="s">
        <v>1429</v>
      </c>
      <c r="I169" s="18" t="s">
        <v>1142</v>
      </c>
      <c r="J169" s="18" t="s">
        <v>1491</v>
      </c>
    </row>
    <row r="170" ht="33.75" customHeight="1" spans="1:10">
      <c r="A170" s="18" t="s">
        <v>660</v>
      </c>
      <c r="B170" s="18" t="s">
        <v>1478</v>
      </c>
      <c r="C170" s="18" t="s">
        <v>1152</v>
      </c>
      <c r="D170" s="18" t="s">
        <v>1153</v>
      </c>
      <c r="E170" s="18" t="s">
        <v>1492</v>
      </c>
      <c r="F170" s="18" t="s">
        <v>1139</v>
      </c>
      <c r="G170" s="41" t="s">
        <v>49</v>
      </c>
      <c r="H170" s="18" t="s">
        <v>1176</v>
      </c>
      <c r="I170" s="18" t="s">
        <v>1142</v>
      </c>
      <c r="J170" s="18" t="s">
        <v>1493</v>
      </c>
    </row>
    <row r="171" ht="33.75" customHeight="1" spans="1:10">
      <c r="A171" s="18" t="s">
        <v>660</v>
      </c>
      <c r="B171" s="18" t="s">
        <v>1478</v>
      </c>
      <c r="C171" s="18" t="s">
        <v>1157</v>
      </c>
      <c r="D171" s="18" t="s">
        <v>1158</v>
      </c>
      <c r="E171" s="18" t="s">
        <v>1492</v>
      </c>
      <c r="F171" s="18" t="s">
        <v>1139</v>
      </c>
      <c r="G171" s="41" t="s">
        <v>1160</v>
      </c>
      <c r="H171" s="18" t="s">
        <v>1148</v>
      </c>
      <c r="I171" s="18" t="s">
        <v>1142</v>
      </c>
      <c r="J171" s="18" t="s">
        <v>1494</v>
      </c>
    </row>
    <row r="172" ht="33.75" customHeight="1" spans="1:10">
      <c r="A172" s="18" t="s">
        <v>705</v>
      </c>
      <c r="B172" s="18" t="s">
        <v>1495</v>
      </c>
      <c r="C172" s="18" t="s">
        <v>1136</v>
      </c>
      <c r="D172" s="18" t="s">
        <v>1137</v>
      </c>
      <c r="E172" s="18" t="s">
        <v>1234</v>
      </c>
      <c r="F172" s="18" t="s">
        <v>1146</v>
      </c>
      <c r="G172" s="41" t="s">
        <v>52</v>
      </c>
      <c r="H172" s="18" t="s">
        <v>1218</v>
      </c>
      <c r="I172" s="18" t="s">
        <v>1142</v>
      </c>
      <c r="J172" s="18" t="s">
        <v>1496</v>
      </c>
    </row>
    <row r="173" ht="33.75" customHeight="1" spans="1:10">
      <c r="A173" s="18" t="s">
        <v>705</v>
      </c>
      <c r="B173" s="18" t="s">
        <v>1495</v>
      </c>
      <c r="C173" s="18" t="s">
        <v>1136</v>
      </c>
      <c r="D173" s="18" t="s">
        <v>1137</v>
      </c>
      <c r="E173" s="18" t="s">
        <v>1175</v>
      </c>
      <c r="F173" s="18" t="s">
        <v>1139</v>
      </c>
      <c r="G173" s="41" t="s">
        <v>52</v>
      </c>
      <c r="H173" s="18" t="s">
        <v>1176</v>
      </c>
      <c r="I173" s="18" t="s">
        <v>1142</v>
      </c>
      <c r="J173" s="18" t="s">
        <v>1177</v>
      </c>
    </row>
    <row r="174" ht="33.75" customHeight="1" spans="1:10">
      <c r="A174" s="18" t="s">
        <v>705</v>
      </c>
      <c r="B174" s="18" t="s">
        <v>1495</v>
      </c>
      <c r="C174" s="18" t="s">
        <v>1136</v>
      </c>
      <c r="D174" s="18" t="s">
        <v>1144</v>
      </c>
      <c r="E174" s="18" t="s">
        <v>1264</v>
      </c>
      <c r="F174" s="18" t="s">
        <v>1146</v>
      </c>
      <c r="G174" s="41" t="s">
        <v>1147</v>
      </c>
      <c r="H174" s="18" t="s">
        <v>1148</v>
      </c>
      <c r="I174" s="18" t="s">
        <v>1142</v>
      </c>
      <c r="J174" s="18" t="s">
        <v>1265</v>
      </c>
    </row>
    <row r="175" ht="33.75" customHeight="1" spans="1:10">
      <c r="A175" s="18" t="s">
        <v>705</v>
      </c>
      <c r="B175" s="18" t="s">
        <v>1495</v>
      </c>
      <c r="C175" s="18" t="s">
        <v>1152</v>
      </c>
      <c r="D175" s="18" t="s">
        <v>1153</v>
      </c>
      <c r="E175" s="18" t="s">
        <v>1154</v>
      </c>
      <c r="F175" s="18" t="s">
        <v>1139</v>
      </c>
      <c r="G175" s="41" t="s">
        <v>1201</v>
      </c>
      <c r="H175" s="18" t="s">
        <v>1319</v>
      </c>
      <c r="I175" s="18" t="s">
        <v>1142</v>
      </c>
      <c r="J175" s="18" t="s">
        <v>1497</v>
      </c>
    </row>
    <row r="176" ht="33.75" customHeight="1" spans="1:10">
      <c r="A176" s="18" t="s">
        <v>705</v>
      </c>
      <c r="B176" s="18" t="s">
        <v>1495</v>
      </c>
      <c r="C176" s="18" t="s">
        <v>1157</v>
      </c>
      <c r="D176" s="18" t="s">
        <v>1158</v>
      </c>
      <c r="E176" s="18" t="s">
        <v>1159</v>
      </c>
      <c r="F176" s="18" t="s">
        <v>1139</v>
      </c>
      <c r="G176" s="41" t="s">
        <v>1160</v>
      </c>
      <c r="H176" s="18" t="s">
        <v>1148</v>
      </c>
      <c r="I176" s="18" t="s">
        <v>1142</v>
      </c>
      <c r="J176" s="18" t="s">
        <v>1498</v>
      </c>
    </row>
    <row r="177" ht="33.75" customHeight="1" spans="1:10">
      <c r="A177" s="18" t="s">
        <v>654</v>
      </c>
      <c r="B177" s="18" t="s">
        <v>1499</v>
      </c>
      <c r="C177" s="18" t="s">
        <v>1136</v>
      </c>
      <c r="D177" s="18" t="s">
        <v>1137</v>
      </c>
      <c r="E177" s="18" t="s">
        <v>1500</v>
      </c>
      <c r="F177" s="18" t="s">
        <v>1139</v>
      </c>
      <c r="G177" s="41" t="s">
        <v>1501</v>
      </c>
      <c r="H177" s="18" t="s">
        <v>1141</v>
      </c>
      <c r="I177" s="18" t="s">
        <v>1142</v>
      </c>
      <c r="J177" s="18" t="s">
        <v>1502</v>
      </c>
    </row>
    <row r="178" ht="33.75" customHeight="1" spans="1:10">
      <c r="A178" s="18" t="s">
        <v>654</v>
      </c>
      <c r="B178" s="18" t="s">
        <v>1499</v>
      </c>
      <c r="C178" s="18" t="s">
        <v>1136</v>
      </c>
      <c r="D178" s="18" t="s">
        <v>1137</v>
      </c>
      <c r="E178" s="18" t="s">
        <v>1503</v>
      </c>
      <c r="F178" s="18" t="s">
        <v>1139</v>
      </c>
      <c r="G178" s="41" t="s">
        <v>45</v>
      </c>
      <c r="H178" s="18" t="s">
        <v>1176</v>
      </c>
      <c r="I178" s="18" t="s">
        <v>1142</v>
      </c>
      <c r="J178" s="18" t="s">
        <v>1504</v>
      </c>
    </row>
    <row r="179" ht="33.75" customHeight="1" spans="1:10">
      <c r="A179" s="18" t="s">
        <v>654</v>
      </c>
      <c r="B179" s="18" t="s">
        <v>1499</v>
      </c>
      <c r="C179" s="18" t="s">
        <v>1136</v>
      </c>
      <c r="D179" s="18" t="s">
        <v>1144</v>
      </c>
      <c r="E179" s="18" t="s">
        <v>1505</v>
      </c>
      <c r="F179" s="18" t="s">
        <v>1146</v>
      </c>
      <c r="G179" s="41" t="s">
        <v>1147</v>
      </c>
      <c r="H179" s="18" t="s">
        <v>1148</v>
      </c>
      <c r="I179" s="18" t="s">
        <v>1142</v>
      </c>
      <c r="J179" s="18" t="s">
        <v>1506</v>
      </c>
    </row>
    <row r="180" ht="33.75" customHeight="1" spans="1:10">
      <c r="A180" s="18" t="s">
        <v>654</v>
      </c>
      <c r="B180" s="18" t="s">
        <v>1499</v>
      </c>
      <c r="C180" s="18" t="s">
        <v>1152</v>
      </c>
      <c r="D180" s="18" t="s">
        <v>1153</v>
      </c>
      <c r="E180" s="18" t="s">
        <v>1507</v>
      </c>
      <c r="F180" s="18" t="s">
        <v>1139</v>
      </c>
      <c r="G180" s="41" t="s">
        <v>1309</v>
      </c>
      <c r="H180" s="18"/>
      <c r="I180" s="18" t="s">
        <v>1196</v>
      </c>
      <c r="J180" s="18" t="s">
        <v>1508</v>
      </c>
    </row>
    <row r="181" ht="33.75" customHeight="1" spans="1:10">
      <c r="A181" s="18" t="s">
        <v>654</v>
      </c>
      <c r="B181" s="18" t="s">
        <v>1499</v>
      </c>
      <c r="C181" s="18" t="s">
        <v>1157</v>
      </c>
      <c r="D181" s="18" t="s">
        <v>1158</v>
      </c>
      <c r="E181" s="18" t="s">
        <v>1325</v>
      </c>
      <c r="F181" s="18" t="s">
        <v>1139</v>
      </c>
      <c r="G181" s="41" t="s">
        <v>1155</v>
      </c>
      <c r="H181" s="18" t="s">
        <v>1148</v>
      </c>
      <c r="I181" s="18" t="s">
        <v>1142</v>
      </c>
      <c r="J181" s="18" t="s">
        <v>1509</v>
      </c>
    </row>
    <row r="182" ht="33.75" customHeight="1" spans="1:10">
      <c r="A182" s="18" t="s">
        <v>697</v>
      </c>
      <c r="B182" s="18" t="s">
        <v>1510</v>
      </c>
      <c r="C182" s="18" t="s">
        <v>1136</v>
      </c>
      <c r="D182" s="18" t="s">
        <v>1137</v>
      </c>
      <c r="E182" s="18" t="s">
        <v>1234</v>
      </c>
      <c r="F182" s="18" t="s">
        <v>1146</v>
      </c>
      <c r="G182" s="41" t="s">
        <v>48</v>
      </c>
      <c r="H182" s="18" t="s">
        <v>1218</v>
      </c>
      <c r="I182" s="18" t="s">
        <v>1142</v>
      </c>
      <c r="J182" s="18" t="s">
        <v>1511</v>
      </c>
    </row>
    <row r="183" ht="33.75" customHeight="1" spans="1:10">
      <c r="A183" s="18" t="s">
        <v>697</v>
      </c>
      <c r="B183" s="18" t="s">
        <v>1510</v>
      </c>
      <c r="C183" s="18" t="s">
        <v>1136</v>
      </c>
      <c r="D183" s="18" t="s">
        <v>1137</v>
      </c>
      <c r="E183" s="18" t="s">
        <v>1175</v>
      </c>
      <c r="F183" s="18" t="s">
        <v>1139</v>
      </c>
      <c r="G183" s="41" t="s">
        <v>46</v>
      </c>
      <c r="H183" s="18" t="s">
        <v>1218</v>
      </c>
      <c r="I183" s="18" t="s">
        <v>1142</v>
      </c>
      <c r="J183" s="18" t="s">
        <v>1512</v>
      </c>
    </row>
    <row r="184" ht="33.75" customHeight="1" spans="1:10">
      <c r="A184" s="18" t="s">
        <v>697</v>
      </c>
      <c r="B184" s="18" t="s">
        <v>1510</v>
      </c>
      <c r="C184" s="18" t="s">
        <v>1136</v>
      </c>
      <c r="D184" s="18" t="s">
        <v>1144</v>
      </c>
      <c r="E184" s="18" t="s">
        <v>1238</v>
      </c>
      <c r="F184" s="18" t="s">
        <v>1139</v>
      </c>
      <c r="G184" s="41" t="s">
        <v>1513</v>
      </c>
      <c r="H184" s="18" t="s">
        <v>1148</v>
      </c>
      <c r="I184" s="18" t="s">
        <v>1142</v>
      </c>
      <c r="J184" s="18" t="s">
        <v>1514</v>
      </c>
    </row>
    <row r="185" ht="33.75" customHeight="1" spans="1:10">
      <c r="A185" s="18" t="s">
        <v>697</v>
      </c>
      <c r="B185" s="18" t="s">
        <v>1510</v>
      </c>
      <c r="C185" s="18" t="s">
        <v>1152</v>
      </c>
      <c r="D185" s="18" t="s">
        <v>1153</v>
      </c>
      <c r="E185" s="18" t="s">
        <v>1154</v>
      </c>
      <c r="F185" s="18" t="s">
        <v>1139</v>
      </c>
      <c r="G185" s="41" t="s">
        <v>53</v>
      </c>
      <c r="H185" s="18" t="s">
        <v>1148</v>
      </c>
      <c r="I185" s="18" t="s">
        <v>1142</v>
      </c>
      <c r="J185" s="18" t="s">
        <v>1515</v>
      </c>
    </row>
    <row r="186" ht="33.75" customHeight="1" spans="1:10">
      <c r="A186" s="18" t="s">
        <v>697</v>
      </c>
      <c r="B186" s="18" t="s">
        <v>1510</v>
      </c>
      <c r="C186" s="18" t="s">
        <v>1157</v>
      </c>
      <c r="D186" s="18" t="s">
        <v>1158</v>
      </c>
      <c r="E186" s="18" t="s">
        <v>1159</v>
      </c>
      <c r="F186" s="18" t="s">
        <v>1139</v>
      </c>
      <c r="G186" s="41" t="s">
        <v>1160</v>
      </c>
      <c r="H186" s="18" t="s">
        <v>1148</v>
      </c>
      <c r="I186" s="18" t="s">
        <v>1142</v>
      </c>
      <c r="J186" s="18" t="s">
        <v>1516</v>
      </c>
    </row>
    <row r="187" ht="33.75" customHeight="1" spans="1:10">
      <c r="A187" s="18" t="s">
        <v>687</v>
      </c>
      <c r="B187" s="18" t="s">
        <v>1517</v>
      </c>
      <c r="C187" s="18" t="s">
        <v>1136</v>
      </c>
      <c r="D187" s="18" t="s">
        <v>1137</v>
      </c>
      <c r="E187" s="18" t="s">
        <v>1518</v>
      </c>
      <c r="F187" s="18" t="s">
        <v>1139</v>
      </c>
      <c r="G187" s="41" t="s">
        <v>211</v>
      </c>
      <c r="H187" s="18" t="s">
        <v>1519</v>
      </c>
      <c r="I187" s="18" t="s">
        <v>1142</v>
      </c>
      <c r="J187" s="18" t="s">
        <v>1520</v>
      </c>
    </row>
    <row r="188" ht="33.75" customHeight="1" spans="1:10">
      <c r="A188" s="18" t="s">
        <v>687</v>
      </c>
      <c r="B188" s="18" t="s">
        <v>1517</v>
      </c>
      <c r="C188" s="18" t="s">
        <v>1136</v>
      </c>
      <c r="D188" s="18" t="s">
        <v>1144</v>
      </c>
      <c r="E188" s="18" t="s">
        <v>1521</v>
      </c>
      <c r="F188" s="18" t="s">
        <v>1139</v>
      </c>
      <c r="G188" s="41" t="s">
        <v>1155</v>
      </c>
      <c r="H188" s="18" t="s">
        <v>1148</v>
      </c>
      <c r="I188" s="18" t="s">
        <v>1142</v>
      </c>
      <c r="J188" s="18" t="s">
        <v>1522</v>
      </c>
    </row>
    <row r="189" ht="33.75" customHeight="1" spans="1:10">
      <c r="A189" s="18" t="s">
        <v>687</v>
      </c>
      <c r="B189" s="18" t="s">
        <v>1517</v>
      </c>
      <c r="C189" s="18" t="s">
        <v>1152</v>
      </c>
      <c r="D189" s="18" t="s">
        <v>1153</v>
      </c>
      <c r="E189" s="18" t="s">
        <v>1381</v>
      </c>
      <c r="F189" s="18" t="s">
        <v>1139</v>
      </c>
      <c r="G189" s="41" t="s">
        <v>1523</v>
      </c>
      <c r="H189" s="18"/>
      <c r="I189" s="18" t="s">
        <v>1196</v>
      </c>
      <c r="J189" s="18" t="s">
        <v>1524</v>
      </c>
    </row>
    <row r="190" ht="33.75" customHeight="1" spans="1:10">
      <c r="A190" s="18" t="s">
        <v>687</v>
      </c>
      <c r="B190" s="18" t="s">
        <v>1517</v>
      </c>
      <c r="C190" s="18" t="s">
        <v>1152</v>
      </c>
      <c r="D190" s="18" t="s">
        <v>1153</v>
      </c>
      <c r="E190" s="18" t="s">
        <v>1525</v>
      </c>
      <c r="F190" s="18" t="s">
        <v>1139</v>
      </c>
      <c r="G190" s="41" t="s">
        <v>1344</v>
      </c>
      <c r="H190" s="18" t="s">
        <v>1148</v>
      </c>
      <c r="I190" s="18" t="s">
        <v>1142</v>
      </c>
      <c r="J190" s="18" t="s">
        <v>1526</v>
      </c>
    </row>
    <row r="191" ht="33.75" customHeight="1" spans="1:10">
      <c r="A191" s="18" t="s">
        <v>687</v>
      </c>
      <c r="B191" s="18" t="s">
        <v>1517</v>
      </c>
      <c r="C191" s="18" t="s">
        <v>1157</v>
      </c>
      <c r="D191" s="18" t="s">
        <v>1158</v>
      </c>
      <c r="E191" s="18" t="s">
        <v>1158</v>
      </c>
      <c r="F191" s="18" t="s">
        <v>1139</v>
      </c>
      <c r="G191" s="41" t="s">
        <v>1160</v>
      </c>
      <c r="H191" s="18" t="s">
        <v>1148</v>
      </c>
      <c r="I191" s="18" t="s">
        <v>1142</v>
      </c>
      <c r="J191" s="18" t="s">
        <v>1527</v>
      </c>
    </row>
    <row r="192" ht="33.75" customHeight="1" spans="1:10">
      <c r="A192" s="18" t="s">
        <v>685</v>
      </c>
      <c r="B192" s="18" t="s">
        <v>1528</v>
      </c>
      <c r="C192" s="18" t="s">
        <v>1136</v>
      </c>
      <c r="D192" s="18" t="s">
        <v>1137</v>
      </c>
      <c r="E192" s="18" t="s">
        <v>1529</v>
      </c>
      <c r="F192" s="18" t="s">
        <v>1139</v>
      </c>
      <c r="G192" s="41" t="s">
        <v>45</v>
      </c>
      <c r="H192" s="18" t="s">
        <v>1176</v>
      </c>
      <c r="I192" s="18" t="s">
        <v>1142</v>
      </c>
      <c r="J192" s="18" t="s">
        <v>1530</v>
      </c>
    </row>
    <row r="193" ht="33.75" customHeight="1" spans="1:10">
      <c r="A193" s="18" t="s">
        <v>685</v>
      </c>
      <c r="B193" s="18" t="s">
        <v>1528</v>
      </c>
      <c r="C193" s="18" t="s">
        <v>1136</v>
      </c>
      <c r="D193" s="18" t="s">
        <v>1137</v>
      </c>
      <c r="E193" s="18" t="s">
        <v>1531</v>
      </c>
      <c r="F193" s="18" t="s">
        <v>1139</v>
      </c>
      <c r="G193" s="41" t="s">
        <v>1532</v>
      </c>
      <c r="H193" s="18" t="s">
        <v>1141</v>
      </c>
      <c r="I193" s="18" t="s">
        <v>1142</v>
      </c>
      <c r="J193" s="18" t="s">
        <v>1533</v>
      </c>
    </row>
    <row r="194" ht="33.75" customHeight="1" spans="1:10">
      <c r="A194" s="18" t="s">
        <v>685</v>
      </c>
      <c r="B194" s="18" t="s">
        <v>1528</v>
      </c>
      <c r="C194" s="18" t="s">
        <v>1136</v>
      </c>
      <c r="D194" s="18" t="s">
        <v>1144</v>
      </c>
      <c r="E194" s="18" t="s">
        <v>1534</v>
      </c>
      <c r="F194" s="18" t="s">
        <v>1146</v>
      </c>
      <c r="G194" s="41" t="s">
        <v>1147</v>
      </c>
      <c r="H194" s="18" t="s">
        <v>1148</v>
      </c>
      <c r="I194" s="18" t="s">
        <v>1142</v>
      </c>
      <c r="J194" s="18" t="s">
        <v>1535</v>
      </c>
    </row>
    <row r="195" ht="33.75" customHeight="1" spans="1:10">
      <c r="A195" s="18" t="s">
        <v>685</v>
      </c>
      <c r="B195" s="18" t="s">
        <v>1528</v>
      </c>
      <c r="C195" s="18" t="s">
        <v>1152</v>
      </c>
      <c r="D195" s="18" t="s">
        <v>1153</v>
      </c>
      <c r="E195" s="18" t="s">
        <v>1536</v>
      </c>
      <c r="F195" s="18" t="s">
        <v>1146</v>
      </c>
      <c r="G195" s="41" t="s">
        <v>1147</v>
      </c>
      <c r="H195" s="18" t="s">
        <v>1148</v>
      </c>
      <c r="I195" s="18" t="s">
        <v>1142</v>
      </c>
      <c r="J195" s="18" t="s">
        <v>1537</v>
      </c>
    </row>
    <row r="196" ht="33.75" customHeight="1" spans="1:10">
      <c r="A196" s="18" t="s">
        <v>685</v>
      </c>
      <c r="B196" s="18" t="s">
        <v>1528</v>
      </c>
      <c r="C196" s="18" t="s">
        <v>1157</v>
      </c>
      <c r="D196" s="18" t="s">
        <v>1158</v>
      </c>
      <c r="E196" s="18" t="s">
        <v>1538</v>
      </c>
      <c r="F196" s="18" t="s">
        <v>1139</v>
      </c>
      <c r="G196" s="41" t="s">
        <v>1155</v>
      </c>
      <c r="H196" s="18" t="s">
        <v>1148</v>
      </c>
      <c r="I196" s="18" t="s">
        <v>1142</v>
      </c>
      <c r="J196" s="18" t="s">
        <v>1539</v>
      </c>
    </row>
    <row r="197" ht="33.75" customHeight="1" spans="1:10">
      <c r="A197" s="18" t="s">
        <v>538</v>
      </c>
      <c r="B197" s="18" t="s">
        <v>1540</v>
      </c>
      <c r="C197" s="18" t="s">
        <v>1136</v>
      </c>
      <c r="D197" s="18" t="s">
        <v>1137</v>
      </c>
      <c r="E197" s="18" t="s">
        <v>1541</v>
      </c>
      <c r="F197" s="18" t="s">
        <v>1139</v>
      </c>
      <c r="G197" s="41" t="s">
        <v>53</v>
      </c>
      <c r="H197" s="18" t="s">
        <v>1176</v>
      </c>
      <c r="I197" s="18" t="s">
        <v>1142</v>
      </c>
      <c r="J197" s="18" t="s">
        <v>1542</v>
      </c>
    </row>
    <row r="198" ht="33.75" customHeight="1" spans="1:10">
      <c r="A198" s="18" t="s">
        <v>538</v>
      </c>
      <c r="B198" s="18" t="s">
        <v>1540</v>
      </c>
      <c r="C198" s="18" t="s">
        <v>1136</v>
      </c>
      <c r="D198" s="18" t="s">
        <v>1137</v>
      </c>
      <c r="E198" s="18" t="s">
        <v>1543</v>
      </c>
      <c r="F198" s="18" t="s">
        <v>1146</v>
      </c>
      <c r="G198" s="41" t="s">
        <v>1201</v>
      </c>
      <c r="H198" s="18" t="s">
        <v>1544</v>
      </c>
      <c r="I198" s="18" t="s">
        <v>1142</v>
      </c>
      <c r="J198" s="18" t="s">
        <v>1545</v>
      </c>
    </row>
    <row r="199" ht="33.75" customHeight="1" spans="1:10">
      <c r="A199" s="18" t="s">
        <v>538</v>
      </c>
      <c r="B199" s="18" t="s">
        <v>1540</v>
      </c>
      <c r="C199" s="18" t="s">
        <v>1136</v>
      </c>
      <c r="D199" s="18" t="s">
        <v>1137</v>
      </c>
      <c r="E199" s="18" t="s">
        <v>1546</v>
      </c>
      <c r="F199" s="18" t="s">
        <v>1146</v>
      </c>
      <c r="G199" s="41" t="s">
        <v>1201</v>
      </c>
      <c r="H199" s="18" t="s">
        <v>1544</v>
      </c>
      <c r="I199" s="18" t="s">
        <v>1142</v>
      </c>
      <c r="J199" s="18" t="s">
        <v>1547</v>
      </c>
    </row>
    <row r="200" ht="33.75" customHeight="1" spans="1:10">
      <c r="A200" s="18" t="s">
        <v>538</v>
      </c>
      <c r="B200" s="18" t="s">
        <v>1540</v>
      </c>
      <c r="C200" s="18" t="s">
        <v>1152</v>
      </c>
      <c r="D200" s="18" t="s">
        <v>1153</v>
      </c>
      <c r="E200" s="18" t="s">
        <v>1548</v>
      </c>
      <c r="F200" s="18" t="s">
        <v>1146</v>
      </c>
      <c r="G200" s="41" t="s">
        <v>1549</v>
      </c>
      <c r="H200" s="18"/>
      <c r="I200" s="18" t="s">
        <v>1196</v>
      </c>
      <c r="J200" s="18" t="s">
        <v>1550</v>
      </c>
    </row>
    <row r="201" ht="33.75" customHeight="1" spans="1:10">
      <c r="A201" s="18" t="s">
        <v>538</v>
      </c>
      <c r="B201" s="18" t="s">
        <v>1540</v>
      </c>
      <c r="C201" s="18" t="s">
        <v>1157</v>
      </c>
      <c r="D201" s="18" t="s">
        <v>1158</v>
      </c>
      <c r="E201" s="18" t="s">
        <v>1551</v>
      </c>
      <c r="F201" s="18" t="s">
        <v>1139</v>
      </c>
      <c r="G201" s="41" t="s">
        <v>1160</v>
      </c>
      <c r="H201" s="18" t="s">
        <v>1148</v>
      </c>
      <c r="I201" s="18" t="s">
        <v>1142</v>
      </c>
      <c r="J201" s="18" t="s">
        <v>1552</v>
      </c>
    </row>
    <row r="202" ht="33.75" customHeight="1" spans="1:10">
      <c r="A202" s="18" t="s">
        <v>681</v>
      </c>
      <c r="B202" s="18" t="s">
        <v>1553</v>
      </c>
      <c r="C202" s="18" t="s">
        <v>1136</v>
      </c>
      <c r="D202" s="18" t="s">
        <v>1137</v>
      </c>
      <c r="E202" s="18" t="s">
        <v>1386</v>
      </c>
      <c r="F202" s="18" t="s">
        <v>1139</v>
      </c>
      <c r="G202" s="41" t="s">
        <v>46</v>
      </c>
      <c r="H202" s="18" t="s">
        <v>1218</v>
      </c>
      <c r="I202" s="18" t="s">
        <v>1142</v>
      </c>
      <c r="J202" s="18" t="s">
        <v>1554</v>
      </c>
    </row>
    <row r="203" ht="33.75" customHeight="1" spans="1:10">
      <c r="A203" s="18" t="s">
        <v>681</v>
      </c>
      <c r="B203" s="18" t="s">
        <v>1553</v>
      </c>
      <c r="C203" s="18" t="s">
        <v>1136</v>
      </c>
      <c r="D203" s="18" t="s">
        <v>1137</v>
      </c>
      <c r="E203" s="18" t="s">
        <v>1388</v>
      </c>
      <c r="F203" s="18" t="s">
        <v>1139</v>
      </c>
      <c r="G203" s="41" t="s">
        <v>1555</v>
      </c>
      <c r="H203" s="18" t="s">
        <v>1556</v>
      </c>
      <c r="I203" s="18" t="s">
        <v>1142</v>
      </c>
      <c r="J203" s="18" t="s">
        <v>1557</v>
      </c>
    </row>
    <row r="204" ht="33.75" customHeight="1" spans="1:10">
      <c r="A204" s="18" t="s">
        <v>681</v>
      </c>
      <c r="B204" s="18" t="s">
        <v>1553</v>
      </c>
      <c r="C204" s="18" t="s">
        <v>1136</v>
      </c>
      <c r="D204" s="18" t="s">
        <v>1144</v>
      </c>
      <c r="E204" s="18" t="s">
        <v>1391</v>
      </c>
      <c r="F204" s="18" t="s">
        <v>1139</v>
      </c>
      <c r="G204" s="41" t="s">
        <v>1155</v>
      </c>
      <c r="H204" s="18" t="s">
        <v>1148</v>
      </c>
      <c r="I204" s="18" t="s">
        <v>1142</v>
      </c>
      <c r="J204" s="18" t="s">
        <v>1558</v>
      </c>
    </row>
    <row r="205" ht="33.75" customHeight="1" spans="1:10">
      <c r="A205" s="18" t="s">
        <v>681</v>
      </c>
      <c r="B205" s="18" t="s">
        <v>1553</v>
      </c>
      <c r="C205" s="18" t="s">
        <v>1152</v>
      </c>
      <c r="D205" s="18" t="s">
        <v>1153</v>
      </c>
      <c r="E205" s="18" t="s">
        <v>1381</v>
      </c>
      <c r="F205" s="18" t="s">
        <v>1139</v>
      </c>
      <c r="G205" s="41" t="s">
        <v>48</v>
      </c>
      <c r="H205" s="18" t="s">
        <v>1176</v>
      </c>
      <c r="I205" s="18" t="s">
        <v>1142</v>
      </c>
      <c r="J205" s="18" t="s">
        <v>1559</v>
      </c>
    </row>
    <row r="206" ht="33.75" customHeight="1" spans="1:10">
      <c r="A206" s="18" t="s">
        <v>681</v>
      </c>
      <c r="B206" s="18" t="s">
        <v>1553</v>
      </c>
      <c r="C206" s="18" t="s">
        <v>1157</v>
      </c>
      <c r="D206" s="18" t="s">
        <v>1158</v>
      </c>
      <c r="E206" s="18" t="s">
        <v>1397</v>
      </c>
      <c r="F206" s="18" t="s">
        <v>1139</v>
      </c>
      <c r="G206" s="41" t="s">
        <v>1160</v>
      </c>
      <c r="H206" s="18" t="s">
        <v>1148</v>
      </c>
      <c r="I206" s="18" t="s">
        <v>1142</v>
      </c>
      <c r="J206" s="18" t="s">
        <v>1560</v>
      </c>
    </row>
    <row r="207" ht="33.75" customHeight="1" spans="1:10">
      <c r="A207" s="18" t="s">
        <v>693</v>
      </c>
      <c r="B207" s="18" t="s">
        <v>1561</v>
      </c>
      <c r="C207" s="18" t="s">
        <v>1136</v>
      </c>
      <c r="D207" s="18" t="s">
        <v>1137</v>
      </c>
      <c r="E207" s="18" t="s">
        <v>1234</v>
      </c>
      <c r="F207" s="18" t="s">
        <v>1139</v>
      </c>
      <c r="G207" s="41" t="s">
        <v>52</v>
      </c>
      <c r="H207" s="18" t="s">
        <v>1141</v>
      </c>
      <c r="I207" s="18" t="s">
        <v>1142</v>
      </c>
      <c r="J207" s="18" t="s">
        <v>1562</v>
      </c>
    </row>
    <row r="208" ht="33.75" customHeight="1" spans="1:10">
      <c r="A208" s="18" t="s">
        <v>693</v>
      </c>
      <c r="B208" s="18" t="s">
        <v>1561</v>
      </c>
      <c r="C208" s="18" t="s">
        <v>1136</v>
      </c>
      <c r="D208" s="18" t="s">
        <v>1137</v>
      </c>
      <c r="E208" s="18" t="s">
        <v>1175</v>
      </c>
      <c r="F208" s="18" t="s">
        <v>1139</v>
      </c>
      <c r="G208" s="41" t="s">
        <v>46</v>
      </c>
      <c r="H208" s="18" t="s">
        <v>1176</v>
      </c>
      <c r="I208" s="18" t="s">
        <v>1142</v>
      </c>
      <c r="J208" s="18" t="s">
        <v>1177</v>
      </c>
    </row>
    <row r="209" ht="33.75" customHeight="1" spans="1:10">
      <c r="A209" s="18" t="s">
        <v>693</v>
      </c>
      <c r="B209" s="18" t="s">
        <v>1561</v>
      </c>
      <c r="C209" s="18" t="s">
        <v>1136</v>
      </c>
      <c r="D209" s="18" t="s">
        <v>1144</v>
      </c>
      <c r="E209" s="18" t="s">
        <v>1238</v>
      </c>
      <c r="F209" s="18" t="s">
        <v>1146</v>
      </c>
      <c r="G209" s="41" t="s">
        <v>1147</v>
      </c>
      <c r="H209" s="18" t="s">
        <v>1148</v>
      </c>
      <c r="I209" s="18" t="s">
        <v>1142</v>
      </c>
      <c r="J209" s="18" t="s">
        <v>1239</v>
      </c>
    </row>
    <row r="210" ht="33.75" customHeight="1" spans="1:10">
      <c r="A210" s="18" t="s">
        <v>693</v>
      </c>
      <c r="B210" s="18" t="s">
        <v>1561</v>
      </c>
      <c r="C210" s="18" t="s">
        <v>1152</v>
      </c>
      <c r="D210" s="18" t="s">
        <v>1153</v>
      </c>
      <c r="E210" s="18" t="s">
        <v>1154</v>
      </c>
      <c r="F210" s="18" t="s">
        <v>1139</v>
      </c>
      <c r="G210" s="41" t="s">
        <v>1155</v>
      </c>
      <c r="H210" s="18" t="s">
        <v>1148</v>
      </c>
      <c r="I210" s="18" t="s">
        <v>1142</v>
      </c>
      <c r="J210" s="18" t="s">
        <v>1183</v>
      </c>
    </row>
    <row r="211" ht="33.75" customHeight="1" spans="1:10">
      <c r="A211" s="18" t="s">
        <v>693</v>
      </c>
      <c r="B211" s="18" t="s">
        <v>1561</v>
      </c>
      <c r="C211" s="18" t="s">
        <v>1157</v>
      </c>
      <c r="D211" s="18" t="s">
        <v>1158</v>
      </c>
      <c r="E211" s="18" t="s">
        <v>1159</v>
      </c>
      <c r="F211" s="18" t="s">
        <v>1139</v>
      </c>
      <c r="G211" s="41" t="s">
        <v>1160</v>
      </c>
      <c r="H211" s="18" t="s">
        <v>1148</v>
      </c>
      <c r="I211" s="18" t="s">
        <v>1142</v>
      </c>
      <c r="J211" s="18" t="s">
        <v>1563</v>
      </c>
    </row>
    <row r="212" ht="33.75" customHeight="1" spans="1:10">
      <c r="A212" s="18" t="s">
        <v>677</v>
      </c>
      <c r="B212" s="18" t="s">
        <v>1564</v>
      </c>
      <c r="C212" s="18" t="s">
        <v>1136</v>
      </c>
      <c r="D212" s="18" t="s">
        <v>1137</v>
      </c>
      <c r="E212" s="18" t="s">
        <v>1565</v>
      </c>
      <c r="F212" s="18" t="s">
        <v>1139</v>
      </c>
      <c r="G212" s="41" t="s">
        <v>1314</v>
      </c>
      <c r="H212" s="18" t="s">
        <v>1566</v>
      </c>
      <c r="I212" s="18" t="s">
        <v>1142</v>
      </c>
      <c r="J212" s="18" t="s">
        <v>1567</v>
      </c>
    </row>
    <row r="213" ht="33.75" customHeight="1" spans="1:10">
      <c r="A213" s="18" t="s">
        <v>677</v>
      </c>
      <c r="B213" s="18" t="s">
        <v>1564</v>
      </c>
      <c r="C213" s="18" t="s">
        <v>1136</v>
      </c>
      <c r="D213" s="18" t="s">
        <v>1137</v>
      </c>
      <c r="E213" s="18" t="s">
        <v>1568</v>
      </c>
      <c r="F213" s="18" t="s">
        <v>1139</v>
      </c>
      <c r="G213" s="41" t="s">
        <v>46</v>
      </c>
      <c r="H213" s="18" t="s">
        <v>1569</v>
      </c>
      <c r="I213" s="18" t="s">
        <v>1142</v>
      </c>
      <c r="J213" s="18" t="s">
        <v>1570</v>
      </c>
    </row>
    <row r="214" ht="33.75" customHeight="1" spans="1:10">
      <c r="A214" s="18" t="s">
        <v>677</v>
      </c>
      <c r="B214" s="18" t="s">
        <v>1564</v>
      </c>
      <c r="C214" s="18" t="s">
        <v>1136</v>
      </c>
      <c r="D214" s="18" t="s">
        <v>1144</v>
      </c>
      <c r="E214" s="18" t="s">
        <v>1352</v>
      </c>
      <c r="F214" s="18" t="s">
        <v>1139</v>
      </c>
      <c r="G214" s="41" t="s">
        <v>1155</v>
      </c>
      <c r="H214" s="18" t="s">
        <v>1148</v>
      </c>
      <c r="I214" s="18" t="s">
        <v>1142</v>
      </c>
      <c r="J214" s="18" t="s">
        <v>1571</v>
      </c>
    </row>
    <row r="215" ht="33.75" customHeight="1" spans="1:10">
      <c r="A215" s="18" t="s">
        <v>677</v>
      </c>
      <c r="B215" s="18" t="s">
        <v>1564</v>
      </c>
      <c r="C215" s="18" t="s">
        <v>1152</v>
      </c>
      <c r="D215" s="18" t="s">
        <v>1153</v>
      </c>
      <c r="E215" s="18" t="s">
        <v>1212</v>
      </c>
      <c r="F215" s="18" t="s">
        <v>1146</v>
      </c>
      <c r="G215" s="41" t="s">
        <v>1147</v>
      </c>
      <c r="H215" s="18" t="s">
        <v>1148</v>
      </c>
      <c r="I215" s="18" t="s">
        <v>1142</v>
      </c>
      <c r="J215" s="18" t="s">
        <v>1572</v>
      </c>
    </row>
    <row r="216" ht="33.75" customHeight="1" spans="1:10">
      <c r="A216" s="18" t="s">
        <v>677</v>
      </c>
      <c r="B216" s="18" t="s">
        <v>1564</v>
      </c>
      <c r="C216" s="18" t="s">
        <v>1157</v>
      </c>
      <c r="D216" s="18" t="s">
        <v>1158</v>
      </c>
      <c r="E216" s="18" t="s">
        <v>1356</v>
      </c>
      <c r="F216" s="18" t="s">
        <v>1139</v>
      </c>
      <c r="G216" s="41" t="s">
        <v>1160</v>
      </c>
      <c r="H216" s="18" t="s">
        <v>1148</v>
      </c>
      <c r="I216" s="18" t="s">
        <v>1142</v>
      </c>
      <c r="J216" s="18" t="s">
        <v>1573</v>
      </c>
    </row>
    <row r="217" ht="33.75" customHeight="1" spans="1:10">
      <c r="A217" s="18" t="s">
        <v>662</v>
      </c>
      <c r="B217" s="18" t="s">
        <v>1574</v>
      </c>
      <c r="C217" s="18" t="s">
        <v>1136</v>
      </c>
      <c r="D217" s="18" t="s">
        <v>1137</v>
      </c>
      <c r="E217" s="18" t="s">
        <v>1575</v>
      </c>
      <c r="F217" s="18" t="s">
        <v>1139</v>
      </c>
      <c r="G217" s="41" t="s">
        <v>1576</v>
      </c>
      <c r="H217" s="18" t="s">
        <v>1204</v>
      </c>
      <c r="I217" s="18" t="s">
        <v>1142</v>
      </c>
      <c r="J217" s="18" t="s">
        <v>1577</v>
      </c>
    </row>
    <row r="218" ht="33.75" customHeight="1" spans="1:10">
      <c r="A218" s="18" t="s">
        <v>662</v>
      </c>
      <c r="B218" s="18" t="s">
        <v>1574</v>
      </c>
      <c r="C218" s="18" t="s">
        <v>1136</v>
      </c>
      <c r="D218" s="18" t="s">
        <v>1137</v>
      </c>
      <c r="E218" s="18" t="s">
        <v>1578</v>
      </c>
      <c r="F218" s="18" t="s">
        <v>1146</v>
      </c>
      <c r="G218" s="41" t="s">
        <v>47</v>
      </c>
      <c r="H218" s="18" t="s">
        <v>1218</v>
      </c>
      <c r="I218" s="18" t="s">
        <v>1142</v>
      </c>
      <c r="J218" s="18" t="s">
        <v>1579</v>
      </c>
    </row>
    <row r="219" ht="33.75" customHeight="1" spans="1:10">
      <c r="A219" s="18" t="s">
        <v>662</v>
      </c>
      <c r="B219" s="18" t="s">
        <v>1574</v>
      </c>
      <c r="C219" s="18" t="s">
        <v>1136</v>
      </c>
      <c r="D219" s="18" t="s">
        <v>1144</v>
      </c>
      <c r="E219" s="18" t="s">
        <v>1580</v>
      </c>
      <c r="F219" s="18" t="s">
        <v>1146</v>
      </c>
      <c r="G219" s="41" t="s">
        <v>1147</v>
      </c>
      <c r="H219" s="18" t="s">
        <v>1148</v>
      </c>
      <c r="I219" s="18" t="s">
        <v>1142</v>
      </c>
      <c r="J219" s="18" t="s">
        <v>1581</v>
      </c>
    </row>
    <row r="220" ht="33.75" customHeight="1" spans="1:10">
      <c r="A220" s="18" t="s">
        <v>662</v>
      </c>
      <c r="B220" s="18" t="s">
        <v>1574</v>
      </c>
      <c r="C220" s="18" t="s">
        <v>1152</v>
      </c>
      <c r="D220" s="18" t="s">
        <v>1153</v>
      </c>
      <c r="E220" s="18" t="s">
        <v>1582</v>
      </c>
      <c r="F220" s="18" t="s">
        <v>1146</v>
      </c>
      <c r="G220" s="41" t="s">
        <v>1147</v>
      </c>
      <c r="H220" s="18" t="s">
        <v>1148</v>
      </c>
      <c r="I220" s="18" t="s">
        <v>1142</v>
      </c>
      <c r="J220" s="18" t="s">
        <v>1583</v>
      </c>
    </row>
    <row r="221" ht="33.75" customHeight="1" spans="1:10">
      <c r="A221" s="18" t="s">
        <v>662</v>
      </c>
      <c r="B221" s="18" t="s">
        <v>1574</v>
      </c>
      <c r="C221" s="18" t="s">
        <v>1157</v>
      </c>
      <c r="D221" s="18" t="s">
        <v>1158</v>
      </c>
      <c r="E221" s="18" t="s">
        <v>1584</v>
      </c>
      <c r="F221" s="18" t="s">
        <v>1139</v>
      </c>
      <c r="G221" s="41" t="s">
        <v>1160</v>
      </c>
      <c r="H221" s="18" t="s">
        <v>1148</v>
      </c>
      <c r="I221" s="18" t="s">
        <v>1142</v>
      </c>
      <c r="J221" s="18" t="s">
        <v>1585</v>
      </c>
    </row>
    <row r="222" ht="33.75" customHeight="1" spans="1:10">
      <c r="A222" s="18" t="s">
        <v>565</v>
      </c>
      <c r="B222" s="18" t="s">
        <v>1586</v>
      </c>
      <c r="C222" s="18" t="s">
        <v>1136</v>
      </c>
      <c r="D222" s="18" t="s">
        <v>1137</v>
      </c>
      <c r="E222" s="18" t="s">
        <v>1587</v>
      </c>
      <c r="F222" s="18" t="s">
        <v>1139</v>
      </c>
      <c r="G222" s="41" t="s">
        <v>1588</v>
      </c>
      <c r="H222" s="18" t="s">
        <v>1141</v>
      </c>
      <c r="I222" s="18" t="s">
        <v>1142</v>
      </c>
      <c r="J222" s="18" t="s">
        <v>1589</v>
      </c>
    </row>
    <row r="223" ht="33.75" customHeight="1" spans="1:10">
      <c r="A223" s="18" t="s">
        <v>565</v>
      </c>
      <c r="B223" s="18" t="s">
        <v>1586</v>
      </c>
      <c r="C223" s="18" t="s">
        <v>1136</v>
      </c>
      <c r="D223" s="18" t="s">
        <v>1144</v>
      </c>
      <c r="E223" s="18" t="s">
        <v>1168</v>
      </c>
      <c r="F223" s="18" t="s">
        <v>1146</v>
      </c>
      <c r="G223" s="41" t="s">
        <v>1147</v>
      </c>
      <c r="H223" s="18" t="s">
        <v>1148</v>
      </c>
      <c r="I223" s="18" t="s">
        <v>1142</v>
      </c>
      <c r="J223" s="18" t="s">
        <v>1590</v>
      </c>
    </row>
    <row r="224" ht="33.75" customHeight="1" spans="1:10">
      <c r="A224" s="18" t="s">
        <v>565</v>
      </c>
      <c r="B224" s="18" t="s">
        <v>1586</v>
      </c>
      <c r="C224" s="18" t="s">
        <v>1136</v>
      </c>
      <c r="D224" s="18" t="s">
        <v>1190</v>
      </c>
      <c r="E224" s="18" t="s">
        <v>1341</v>
      </c>
      <c r="F224" s="18" t="s">
        <v>1146</v>
      </c>
      <c r="G224" s="41" t="s">
        <v>1147</v>
      </c>
      <c r="H224" s="18" t="s">
        <v>1148</v>
      </c>
      <c r="I224" s="18" t="s">
        <v>1142</v>
      </c>
      <c r="J224" s="18" t="s">
        <v>1591</v>
      </c>
    </row>
    <row r="225" ht="33.75" customHeight="1" spans="1:10">
      <c r="A225" s="18" t="s">
        <v>565</v>
      </c>
      <c r="B225" s="18" t="s">
        <v>1586</v>
      </c>
      <c r="C225" s="18" t="s">
        <v>1152</v>
      </c>
      <c r="D225" s="18" t="s">
        <v>1153</v>
      </c>
      <c r="E225" s="18" t="s">
        <v>1170</v>
      </c>
      <c r="F225" s="18" t="s">
        <v>1139</v>
      </c>
      <c r="G225" s="41" t="s">
        <v>1160</v>
      </c>
      <c r="H225" s="18" t="s">
        <v>1148</v>
      </c>
      <c r="I225" s="18" t="s">
        <v>1142</v>
      </c>
      <c r="J225" s="18" t="s">
        <v>1592</v>
      </c>
    </row>
    <row r="226" ht="33.75" customHeight="1" spans="1:10">
      <c r="A226" s="18" t="s">
        <v>565</v>
      </c>
      <c r="B226" s="18" t="s">
        <v>1586</v>
      </c>
      <c r="C226" s="18" t="s">
        <v>1157</v>
      </c>
      <c r="D226" s="18" t="s">
        <v>1158</v>
      </c>
      <c r="E226" s="18" t="s">
        <v>1593</v>
      </c>
      <c r="F226" s="18" t="s">
        <v>1139</v>
      </c>
      <c r="G226" s="41" t="s">
        <v>1160</v>
      </c>
      <c r="H226" s="18" t="s">
        <v>1148</v>
      </c>
      <c r="I226" s="18" t="s">
        <v>1142</v>
      </c>
      <c r="J226" s="18" t="s">
        <v>1594</v>
      </c>
    </row>
    <row r="227" ht="33.75" customHeight="1" spans="1:10">
      <c r="A227" s="18" t="s">
        <v>549</v>
      </c>
      <c r="B227" s="18" t="s">
        <v>1595</v>
      </c>
      <c r="C227" s="18" t="s">
        <v>1136</v>
      </c>
      <c r="D227" s="18" t="s">
        <v>1137</v>
      </c>
      <c r="E227" s="18" t="s">
        <v>1405</v>
      </c>
      <c r="F227" s="18" t="s">
        <v>1139</v>
      </c>
      <c r="G227" s="41" t="s">
        <v>1382</v>
      </c>
      <c r="H227" s="18" t="s">
        <v>1457</v>
      </c>
      <c r="I227" s="18" t="s">
        <v>1142</v>
      </c>
      <c r="J227" s="18" t="s">
        <v>1596</v>
      </c>
    </row>
    <row r="228" ht="33.75" customHeight="1" spans="1:10">
      <c r="A228" s="18" t="s">
        <v>549</v>
      </c>
      <c r="B228" s="18" t="s">
        <v>1595</v>
      </c>
      <c r="C228" s="18" t="s">
        <v>1136</v>
      </c>
      <c r="D228" s="18" t="s">
        <v>1137</v>
      </c>
      <c r="E228" s="18" t="s">
        <v>1597</v>
      </c>
      <c r="F228" s="18" t="s">
        <v>1139</v>
      </c>
      <c r="G228" s="41" t="s">
        <v>1314</v>
      </c>
      <c r="H228" s="18" t="s">
        <v>1176</v>
      </c>
      <c r="I228" s="18" t="s">
        <v>1142</v>
      </c>
      <c r="J228" s="18" t="s">
        <v>1598</v>
      </c>
    </row>
    <row r="229" ht="33.75" customHeight="1" spans="1:10">
      <c r="A229" s="18" t="s">
        <v>549</v>
      </c>
      <c r="B229" s="18" t="s">
        <v>1595</v>
      </c>
      <c r="C229" s="18" t="s">
        <v>1136</v>
      </c>
      <c r="D229" s="18" t="s">
        <v>1144</v>
      </c>
      <c r="E229" s="18" t="s">
        <v>1599</v>
      </c>
      <c r="F229" s="18" t="s">
        <v>1139</v>
      </c>
      <c r="G229" s="41" t="s">
        <v>1600</v>
      </c>
      <c r="H229" s="18" t="s">
        <v>1148</v>
      </c>
      <c r="I229" s="18" t="s">
        <v>1142</v>
      </c>
      <c r="J229" s="18" t="s">
        <v>1601</v>
      </c>
    </row>
    <row r="230" ht="33.75" customHeight="1" spans="1:10">
      <c r="A230" s="18" t="s">
        <v>549</v>
      </c>
      <c r="B230" s="18" t="s">
        <v>1595</v>
      </c>
      <c r="C230" s="18" t="s">
        <v>1152</v>
      </c>
      <c r="D230" s="18" t="s">
        <v>1153</v>
      </c>
      <c r="E230" s="18" t="s">
        <v>1212</v>
      </c>
      <c r="F230" s="18" t="s">
        <v>1139</v>
      </c>
      <c r="G230" s="41" t="s">
        <v>45</v>
      </c>
      <c r="H230" s="18" t="s">
        <v>1176</v>
      </c>
      <c r="I230" s="18" t="s">
        <v>1142</v>
      </c>
      <c r="J230" s="18" t="s">
        <v>1602</v>
      </c>
    </row>
    <row r="231" ht="33.75" customHeight="1" spans="1:10">
      <c r="A231" s="18" t="s">
        <v>549</v>
      </c>
      <c r="B231" s="18" t="s">
        <v>1595</v>
      </c>
      <c r="C231" s="18" t="s">
        <v>1152</v>
      </c>
      <c r="D231" s="18" t="s">
        <v>1153</v>
      </c>
      <c r="E231" s="18" t="s">
        <v>1603</v>
      </c>
      <c r="F231" s="18" t="s">
        <v>1139</v>
      </c>
      <c r="G231" s="41" t="s">
        <v>1513</v>
      </c>
      <c r="H231" s="18" t="s">
        <v>1141</v>
      </c>
      <c r="I231" s="18" t="s">
        <v>1142</v>
      </c>
      <c r="J231" s="18" t="s">
        <v>1604</v>
      </c>
    </row>
    <row r="232" ht="33.75" customHeight="1" spans="1:10">
      <c r="A232" s="18" t="s">
        <v>549</v>
      </c>
      <c r="B232" s="18" t="s">
        <v>1595</v>
      </c>
      <c r="C232" s="18" t="s">
        <v>1157</v>
      </c>
      <c r="D232" s="18" t="s">
        <v>1158</v>
      </c>
      <c r="E232" s="18" t="s">
        <v>1605</v>
      </c>
      <c r="F232" s="18" t="s">
        <v>1139</v>
      </c>
      <c r="G232" s="41" t="s">
        <v>1160</v>
      </c>
      <c r="H232" s="18" t="s">
        <v>1148</v>
      </c>
      <c r="I232" s="18" t="s">
        <v>1142</v>
      </c>
      <c r="J232" s="18" t="s">
        <v>1606</v>
      </c>
    </row>
    <row r="233" ht="33.75" customHeight="1" spans="1:10">
      <c r="A233" s="18" t="s">
        <v>551</v>
      </c>
      <c r="B233" s="18" t="s">
        <v>1607</v>
      </c>
      <c r="C233" s="18" t="s">
        <v>1136</v>
      </c>
      <c r="D233" s="18" t="s">
        <v>1137</v>
      </c>
      <c r="E233" s="18" t="s">
        <v>1246</v>
      </c>
      <c r="F233" s="18" t="s">
        <v>1139</v>
      </c>
      <c r="G233" s="41" t="s">
        <v>1608</v>
      </c>
      <c r="H233" s="18" t="s">
        <v>1141</v>
      </c>
      <c r="I233" s="18" t="s">
        <v>1142</v>
      </c>
      <c r="J233" s="18" t="s">
        <v>1609</v>
      </c>
    </row>
    <row r="234" ht="33.75" customHeight="1" spans="1:10">
      <c r="A234" s="18" t="s">
        <v>551</v>
      </c>
      <c r="B234" s="18" t="s">
        <v>1607</v>
      </c>
      <c r="C234" s="18" t="s">
        <v>1136</v>
      </c>
      <c r="D234" s="18" t="s">
        <v>1144</v>
      </c>
      <c r="E234" s="18" t="s">
        <v>1610</v>
      </c>
      <c r="F234" s="18" t="s">
        <v>1146</v>
      </c>
      <c r="G234" s="41" t="s">
        <v>1147</v>
      </c>
      <c r="H234" s="18" t="s">
        <v>1148</v>
      </c>
      <c r="I234" s="18" t="s">
        <v>1142</v>
      </c>
      <c r="J234" s="18" t="s">
        <v>1611</v>
      </c>
    </row>
    <row r="235" ht="33.75" customHeight="1" spans="1:10">
      <c r="A235" s="18" t="s">
        <v>551</v>
      </c>
      <c r="B235" s="18" t="s">
        <v>1607</v>
      </c>
      <c r="C235" s="18" t="s">
        <v>1136</v>
      </c>
      <c r="D235" s="18" t="s">
        <v>1190</v>
      </c>
      <c r="E235" s="18" t="s">
        <v>1341</v>
      </c>
      <c r="F235" s="18" t="s">
        <v>1146</v>
      </c>
      <c r="G235" s="41" t="s">
        <v>1147</v>
      </c>
      <c r="H235" s="18" t="s">
        <v>1148</v>
      </c>
      <c r="I235" s="18" t="s">
        <v>1142</v>
      </c>
      <c r="J235" s="18" t="s">
        <v>1612</v>
      </c>
    </row>
    <row r="236" ht="33.75" customHeight="1" spans="1:10">
      <c r="A236" s="18" t="s">
        <v>551</v>
      </c>
      <c r="B236" s="18" t="s">
        <v>1607</v>
      </c>
      <c r="C236" s="18" t="s">
        <v>1152</v>
      </c>
      <c r="D236" s="18" t="s">
        <v>1153</v>
      </c>
      <c r="E236" s="18" t="s">
        <v>1613</v>
      </c>
      <c r="F236" s="18" t="s">
        <v>1139</v>
      </c>
      <c r="G236" s="41" t="s">
        <v>1155</v>
      </c>
      <c r="H236" s="18" t="s">
        <v>1148</v>
      </c>
      <c r="I236" s="18" t="s">
        <v>1142</v>
      </c>
      <c r="J236" s="18" t="s">
        <v>1614</v>
      </c>
    </row>
    <row r="237" ht="33.75" customHeight="1" spans="1:10">
      <c r="A237" s="18" t="s">
        <v>551</v>
      </c>
      <c r="B237" s="18" t="s">
        <v>1607</v>
      </c>
      <c r="C237" s="18" t="s">
        <v>1157</v>
      </c>
      <c r="D237" s="18" t="s">
        <v>1158</v>
      </c>
      <c r="E237" s="18" t="s">
        <v>1298</v>
      </c>
      <c r="F237" s="18" t="s">
        <v>1139</v>
      </c>
      <c r="G237" s="41" t="s">
        <v>1155</v>
      </c>
      <c r="H237" s="18" t="s">
        <v>1148</v>
      </c>
      <c r="I237" s="18" t="s">
        <v>1142</v>
      </c>
      <c r="J237" s="18" t="s">
        <v>1615</v>
      </c>
    </row>
    <row r="238" ht="33.75" customHeight="1" spans="1:10">
      <c r="A238" s="18" t="s">
        <v>541</v>
      </c>
      <c r="B238" s="18" t="s">
        <v>1616</v>
      </c>
      <c r="C238" s="18" t="s">
        <v>1136</v>
      </c>
      <c r="D238" s="18" t="s">
        <v>1137</v>
      </c>
      <c r="E238" s="18" t="s">
        <v>1175</v>
      </c>
      <c r="F238" s="18" t="s">
        <v>1139</v>
      </c>
      <c r="G238" s="41" t="s">
        <v>46</v>
      </c>
      <c r="H238" s="18" t="s">
        <v>1176</v>
      </c>
      <c r="I238" s="18" t="s">
        <v>1142</v>
      </c>
      <c r="J238" s="18" t="s">
        <v>1177</v>
      </c>
    </row>
    <row r="239" ht="33.75" customHeight="1" spans="1:10">
      <c r="A239" s="18" t="s">
        <v>541</v>
      </c>
      <c r="B239" s="18" t="s">
        <v>1616</v>
      </c>
      <c r="C239" s="18" t="s">
        <v>1136</v>
      </c>
      <c r="D239" s="18" t="s">
        <v>1137</v>
      </c>
      <c r="E239" s="18" t="s">
        <v>1617</v>
      </c>
      <c r="F239" s="18" t="s">
        <v>1146</v>
      </c>
      <c r="G239" s="41" t="s">
        <v>1618</v>
      </c>
      <c r="H239" s="18" t="s">
        <v>1319</v>
      </c>
      <c r="I239" s="18" t="s">
        <v>1142</v>
      </c>
      <c r="J239" s="18" t="s">
        <v>1619</v>
      </c>
    </row>
    <row r="240" ht="33.75" customHeight="1" spans="1:10">
      <c r="A240" s="18" t="s">
        <v>541</v>
      </c>
      <c r="B240" s="18" t="s">
        <v>1616</v>
      </c>
      <c r="C240" s="18" t="s">
        <v>1136</v>
      </c>
      <c r="D240" s="18" t="s">
        <v>1144</v>
      </c>
      <c r="E240" s="18" t="s">
        <v>1620</v>
      </c>
      <c r="F240" s="18" t="s">
        <v>1146</v>
      </c>
      <c r="G240" s="41" t="s">
        <v>1147</v>
      </c>
      <c r="H240" s="18" t="s">
        <v>1148</v>
      </c>
      <c r="I240" s="18" t="s">
        <v>1142</v>
      </c>
      <c r="J240" s="18" t="s">
        <v>1621</v>
      </c>
    </row>
    <row r="241" ht="33.75" customHeight="1" spans="1:10">
      <c r="A241" s="18" t="s">
        <v>541</v>
      </c>
      <c r="B241" s="18" t="s">
        <v>1616</v>
      </c>
      <c r="C241" s="18" t="s">
        <v>1152</v>
      </c>
      <c r="D241" s="18" t="s">
        <v>1153</v>
      </c>
      <c r="E241" s="18" t="s">
        <v>1154</v>
      </c>
      <c r="F241" s="18" t="s">
        <v>1139</v>
      </c>
      <c r="G241" s="41" t="s">
        <v>1155</v>
      </c>
      <c r="H241" s="18" t="s">
        <v>1148</v>
      </c>
      <c r="I241" s="18" t="s">
        <v>1142</v>
      </c>
      <c r="J241" s="18" t="s">
        <v>1622</v>
      </c>
    </row>
    <row r="242" ht="33.75" customHeight="1" spans="1:10">
      <c r="A242" s="18" t="s">
        <v>541</v>
      </c>
      <c r="B242" s="18" t="s">
        <v>1616</v>
      </c>
      <c r="C242" s="18" t="s">
        <v>1157</v>
      </c>
      <c r="D242" s="18" t="s">
        <v>1158</v>
      </c>
      <c r="E242" s="18" t="s">
        <v>1623</v>
      </c>
      <c r="F242" s="18" t="s">
        <v>1139</v>
      </c>
      <c r="G242" s="41" t="s">
        <v>1155</v>
      </c>
      <c r="H242" s="18" t="s">
        <v>1148</v>
      </c>
      <c r="I242" s="18" t="s">
        <v>1142</v>
      </c>
      <c r="J242" s="18" t="s">
        <v>1624</v>
      </c>
    </row>
    <row r="243" ht="33.75" customHeight="1" spans="1:10">
      <c r="A243" s="70" t="s">
        <v>89</v>
      </c>
      <c r="B243" s="18"/>
      <c r="C243" s="18"/>
      <c r="D243" s="18"/>
      <c r="E243" s="18"/>
      <c r="F243" s="18"/>
      <c r="G243" s="18"/>
      <c r="H243" s="18"/>
      <c r="I243" s="18"/>
      <c r="J243" s="18"/>
    </row>
    <row r="244" ht="33.75" customHeight="1" spans="1:10">
      <c r="A244" s="18" t="s">
        <v>756</v>
      </c>
      <c r="B244" s="18" t="s">
        <v>1625</v>
      </c>
      <c r="C244" s="18" t="s">
        <v>1136</v>
      </c>
      <c r="D244" s="18" t="s">
        <v>1137</v>
      </c>
      <c r="E244" s="18" t="s">
        <v>1626</v>
      </c>
      <c r="F244" s="18" t="s">
        <v>1139</v>
      </c>
      <c r="G244" s="41" t="s">
        <v>53</v>
      </c>
      <c r="H244" s="18" t="s">
        <v>1148</v>
      </c>
      <c r="I244" s="18" t="s">
        <v>1142</v>
      </c>
      <c r="J244" s="18" t="s">
        <v>1627</v>
      </c>
    </row>
    <row r="245" ht="33.75" customHeight="1" spans="1:10">
      <c r="A245" s="18" t="s">
        <v>756</v>
      </c>
      <c r="B245" s="18" t="s">
        <v>1625</v>
      </c>
      <c r="C245" s="18" t="s">
        <v>1136</v>
      </c>
      <c r="D245" s="18" t="s">
        <v>1144</v>
      </c>
      <c r="E245" s="18" t="s">
        <v>1628</v>
      </c>
      <c r="F245" s="18" t="s">
        <v>1139</v>
      </c>
      <c r="G245" s="41" t="s">
        <v>1155</v>
      </c>
      <c r="H245" s="18" t="s">
        <v>1148</v>
      </c>
      <c r="I245" s="18" t="s">
        <v>1142</v>
      </c>
      <c r="J245" s="18" t="s">
        <v>1628</v>
      </c>
    </row>
    <row r="246" ht="33.75" customHeight="1" spans="1:10">
      <c r="A246" s="18" t="s">
        <v>756</v>
      </c>
      <c r="B246" s="18" t="s">
        <v>1625</v>
      </c>
      <c r="C246" s="18" t="s">
        <v>1136</v>
      </c>
      <c r="D246" s="18" t="s">
        <v>1190</v>
      </c>
      <c r="E246" s="18" t="s">
        <v>1629</v>
      </c>
      <c r="F246" s="18" t="s">
        <v>1257</v>
      </c>
      <c r="G246" s="41" t="s">
        <v>45</v>
      </c>
      <c r="H246" s="18" t="s">
        <v>1429</v>
      </c>
      <c r="I246" s="18" t="s">
        <v>1142</v>
      </c>
      <c r="J246" s="18" t="s">
        <v>1630</v>
      </c>
    </row>
    <row r="247" ht="33.75" customHeight="1" spans="1:10">
      <c r="A247" s="18" t="s">
        <v>756</v>
      </c>
      <c r="B247" s="18" t="s">
        <v>1625</v>
      </c>
      <c r="C247" s="18" t="s">
        <v>1152</v>
      </c>
      <c r="D247" s="18" t="s">
        <v>1153</v>
      </c>
      <c r="E247" s="18" t="s">
        <v>1631</v>
      </c>
      <c r="F247" s="18" t="s">
        <v>1139</v>
      </c>
      <c r="G247" s="41" t="s">
        <v>1155</v>
      </c>
      <c r="H247" s="18" t="s">
        <v>1148</v>
      </c>
      <c r="I247" s="18" t="s">
        <v>1142</v>
      </c>
      <c r="J247" s="18" t="s">
        <v>1632</v>
      </c>
    </row>
    <row r="248" ht="33.75" customHeight="1" spans="1:10">
      <c r="A248" s="18" t="s">
        <v>756</v>
      </c>
      <c r="B248" s="18" t="s">
        <v>1625</v>
      </c>
      <c r="C248" s="18" t="s">
        <v>1157</v>
      </c>
      <c r="D248" s="18" t="s">
        <v>1158</v>
      </c>
      <c r="E248" s="18" t="s">
        <v>1633</v>
      </c>
      <c r="F248" s="18" t="s">
        <v>1139</v>
      </c>
      <c r="G248" s="41" t="s">
        <v>1155</v>
      </c>
      <c r="H248" s="18" t="s">
        <v>1148</v>
      </c>
      <c r="I248" s="18" t="s">
        <v>1142</v>
      </c>
      <c r="J248" s="18" t="s">
        <v>1633</v>
      </c>
    </row>
    <row r="249" ht="33.75" customHeight="1" spans="1:10">
      <c r="A249" s="18" t="s">
        <v>710</v>
      </c>
      <c r="B249" s="18" t="s">
        <v>1634</v>
      </c>
      <c r="C249" s="18" t="s">
        <v>1136</v>
      </c>
      <c r="D249" s="18" t="s">
        <v>1137</v>
      </c>
      <c r="E249" s="18" t="s">
        <v>1635</v>
      </c>
      <c r="F249" s="18" t="s">
        <v>1139</v>
      </c>
      <c r="G249" s="41" t="s">
        <v>49</v>
      </c>
      <c r="H249" s="18" t="s">
        <v>1141</v>
      </c>
      <c r="I249" s="18" t="s">
        <v>1142</v>
      </c>
      <c r="J249" s="18" t="s">
        <v>1635</v>
      </c>
    </row>
    <row r="250" ht="33.75" customHeight="1" spans="1:10">
      <c r="A250" s="18" t="s">
        <v>710</v>
      </c>
      <c r="B250" s="18" t="s">
        <v>1634</v>
      </c>
      <c r="C250" s="18" t="s">
        <v>1136</v>
      </c>
      <c r="D250" s="18" t="s">
        <v>1144</v>
      </c>
      <c r="E250" s="18" t="s">
        <v>1636</v>
      </c>
      <c r="F250" s="18" t="s">
        <v>1139</v>
      </c>
      <c r="G250" s="41" t="s">
        <v>1637</v>
      </c>
      <c r="H250" s="18" t="s">
        <v>1638</v>
      </c>
      <c r="I250" s="18" t="s">
        <v>1142</v>
      </c>
      <c r="J250" s="18" t="s">
        <v>1636</v>
      </c>
    </row>
    <row r="251" ht="33.75" customHeight="1" spans="1:10">
      <c r="A251" s="18" t="s">
        <v>710</v>
      </c>
      <c r="B251" s="18" t="s">
        <v>1634</v>
      </c>
      <c r="C251" s="18" t="s">
        <v>1136</v>
      </c>
      <c r="D251" s="18" t="s">
        <v>1190</v>
      </c>
      <c r="E251" s="18" t="s">
        <v>1639</v>
      </c>
      <c r="F251" s="18" t="s">
        <v>1257</v>
      </c>
      <c r="G251" s="41" t="s">
        <v>45</v>
      </c>
      <c r="H251" s="18" t="s">
        <v>1429</v>
      </c>
      <c r="I251" s="18" t="s">
        <v>1142</v>
      </c>
      <c r="J251" s="18" t="s">
        <v>1639</v>
      </c>
    </row>
    <row r="252" ht="33.75" customHeight="1" spans="1:10">
      <c r="A252" s="18" t="s">
        <v>710</v>
      </c>
      <c r="B252" s="18" t="s">
        <v>1634</v>
      </c>
      <c r="C252" s="18" t="s">
        <v>1152</v>
      </c>
      <c r="D252" s="18" t="s">
        <v>1153</v>
      </c>
      <c r="E252" s="18" t="s">
        <v>1640</v>
      </c>
      <c r="F252" s="18" t="s">
        <v>1146</v>
      </c>
      <c r="G252" s="41" t="s">
        <v>1637</v>
      </c>
      <c r="H252" s="18" t="s">
        <v>1638</v>
      </c>
      <c r="I252" s="18" t="s">
        <v>1142</v>
      </c>
      <c r="J252" s="18" t="s">
        <v>1640</v>
      </c>
    </row>
    <row r="253" ht="33.75" customHeight="1" spans="1:10">
      <c r="A253" s="18" t="s">
        <v>710</v>
      </c>
      <c r="B253" s="18" t="s">
        <v>1634</v>
      </c>
      <c r="C253" s="18" t="s">
        <v>1152</v>
      </c>
      <c r="D253" s="18" t="s">
        <v>1227</v>
      </c>
      <c r="E253" s="18" t="s">
        <v>1641</v>
      </c>
      <c r="F253" s="18" t="s">
        <v>1139</v>
      </c>
      <c r="G253" s="41" t="s">
        <v>45</v>
      </c>
      <c r="H253" s="18" t="s">
        <v>1429</v>
      </c>
      <c r="I253" s="18" t="s">
        <v>1142</v>
      </c>
      <c r="J253" s="18" t="s">
        <v>1641</v>
      </c>
    </row>
    <row r="254" ht="33.75" customHeight="1" spans="1:10">
      <c r="A254" s="18" t="s">
        <v>710</v>
      </c>
      <c r="B254" s="18" t="s">
        <v>1634</v>
      </c>
      <c r="C254" s="18" t="s">
        <v>1157</v>
      </c>
      <c r="D254" s="18" t="s">
        <v>1158</v>
      </c>
      <c r="E254" s="18" t="s">
        <v>1642</v>
      </c>
      <c r="F254" s="18" t="s">
        <v>1139</v>
      </c>
      <c r="G254" s="41" t="s">
        <v>1155</v>
      </c>
      <c r="H254" s="18" t="s">
        <v>1148</v>
      </c>
      <c r="I254" s="18" t="s">
        <v>1142</v>
      </c>
      <c r="J254" s="18" t="s">
        <v>1642</v>
      </c>
    </row>
    <row r="255" ht="33.75" customHeight="1" spans="1:10">
      <c r="A255" s="18" t="s">
        <v>760</v>
      </c>
      <c r="B255" s="18" t="s">
        <v>1643</v>
      </c>
      <c r="C255" s="18" t="s">
        <v>1136</v>
      </c>
      <c r="D255" s="18" t="s">
        <v>1137</v>
      </c>
      <c r="E255" s="18" t="s">
        <v>1644</v>
      </c>
      <c r="F255" s="18" t="s">
        <v>1139</v>
      </c>
      <c r="G255" s="41" t="s">
        <v>53</v>
      </c>
      <c r="H255" s="18" t="s">
        <v>1141</v>
      </c>
      <c r="I255" s="18" t="s">
        <v>1142</v>
      </c>
      <c r="J255" s="18" t="s">
        <v>1645</v>
      </c>
    </row>
    <row r="256" ht="33.75" customHeight="1" spans="1:10">
      <c r="A256" s="18" t="s">
        <v>760</v>
      </c>
      <c r="B256" s="18" t="s">
        <v>1643</v>
      </c>
      <c r="C256" s="18" t="s">
        <v>1136</v>
      </c>
      <c r="D256" s="18" t="s">
        <v>1190</v>
      </c>
      <c r="E256" s="18" t="s">
        <v>1646</v>
      </c>
      <c r="F256" s="18" t="s">
        <v>1257</v>
      </c>
      <c r="G256" s="41" t="s">
        <v>55</v>
      </c>
      <c r="H256" s="18" t="s">
        <v>1647</v>
      </c>
      <c r="I256" s="18" t="s">
        <v>1142</v>
      </c>
      <c r="J256" s="18" t="s">
        <v>1648</v>
      </c>
    </row>
    <row r="257" ht="33.75" customHeight="1" spans="1:10">
      <c r="A257" s="18" t="s">
        <v>760</v>
      </c>
      <c r="B257" s="18" t="s">
        <v>1643</v>
      </c>
      <c r="C257" s="18" t="s">
        <v>1136</v>
      </c>
      <c r="D257" s="18" t="s">
        <v>1190</v>
      </c>
      <c r="E257" s="18" t="s">
        <v>1649</v>
      </c>
      <c r="F257" s="18" t="s">
        <v>1257</v>
      </c>
      <c r="G257" s="41" t="s">
        <v>55</v>
      </c>
      <c r="H257" s="18" t="s">
        <v>1647</v>
      </c>
      <c r="I257" s="18" t="s">
        <v>1142</v>
      </c>
      <c r="J257" s="18" t="s">
        <v>1649</v>
      </c>
    </row>
    <row r="258" ht="33.75" customHeight="1" spans="1:10">
      <c r="A258" s="18" t="s">
        <v>760</v>
      </c>
      <c r="B258" s="18" t="s">
        <v>1643</v>
      </c>
      <c r="C258" s="18" t="s">
        <v>1152</v>
      </c>
      <c r="D258" s="18" t="s">
        <v>1462</v>
      </c>
      <c r="E258" s="18" t="s">
        <v>1650</v>
      </c>
      <c r="F258" s="18" t="s">
        <v>1139</v>
      </c>
      <c r="G258" s="41" t="s">
        <v>1532</v>
      </c>
      <c r="H258" s="18" t="s">
        <v>1289</v>
      </c>
      <c r="I258" s="18" t="s">
        <v>1142</v>
      </c>
      <c r="J258" s="18" t="s">
        <v>1650</v>
      </c>
    </row>
    <row r="259" ht="33.75" customHeight="1" spans="1:10">
      <c r="A259" s="18" t="s">
        <v>760</v>
      </c>
      <c r="B259" s="18" t="s">
        <v>1643</v>
      </c>
      <c r="C259" s="18" t="s">
        <v>1157</v>
      </c>
      <c r="D259" s="18" t="s">
        <v>1158</v>
      </c>
      <c r="E259" s="18" t="s">
        <v>1593</v>
      </c>
      <c r="F259" s="18" t="s">
        <v>1139</v>
      </c>
      <c r="G259" s="41" t="s">
        <v>1160</v>
      </c>
      <c r="H259" s="18" t="s">
        <v>1148</v>
      </c>
      <c r="I259" s="18" t="s">
        <v>1142</v>
      </c>
      <c r="J259" s="18" t="s">
        <v>1593</v>
      </c>
    </row>
    <row r="260" ht="33.75" customHeight="1" spans="1:10">
      <c r="A260" s="18" t="s">
        <v>754</v>
      </c>
      <c r="B260" s="18" t="s">
        <v>1651</v>
      </c>
      <c r="C260" s="18" t="s">
        <v>1136</v>
      </c>
      <c r="D260" s="18" t="s">
        <v>1137</v>
      </c>
      <c r="E260" s="18" t="s">
        <v>1652</v>
      </c>
      <c r="F260" s="18" t="s">
        <v>1139</v>
      </c>
      <c r="G260" s="41" t="s">
        <v>1314</v>
      </c>
      <c r="H260" s="18" t="s">
        <v>1218</v>
      </c>
      <c r="I260" s="18" t="s">
        <v>1142</v>
      </c>
      <c r="J260" s="18" t="s">
        <v>1653</v>
      </c>
    </row>
    <row r="261" ht="33.75" customHeight="1" spans="1:10">
      <c r="A261" s="18" t="s">
        <v>754</v>
      </c>
      <c r="B261" s="18" t="s">
        <v>1651</v>
      </c>
      <c r="C261" s="18" t="s">
        <v>1136</v>
      </c>
      <c r="D261" s="18" t="s">
        <v>1137</v>
      </c>
      <c r="E261" s="18" t="s">
        <v>1654</v>
      </c>
      <c r="F261" s="18" t="s">
        <v>1139</v>
      </c>
      <c r="G261" s="41" t="s">
        <v>1314</v>
      </c>
      <c r="H261" s="18" t="s">
        <v>1218</v>
      </c>
      <c r="I261" s="18" t="s">
        <v>1142</v>
      </c>
      <c r="J261" s="18" t="s">
        <v>1653</v>
      </c>
    </row>
    <row r="262" ht="33.75" customHeight="1" spans="1:10">
      <c r="A262" s="18" t="s">
        <v>754</v>
      </c>
      <c r="B262" s="18" t="s">
        <v>1651</v>
      </c>
      <c r="C262" s="18" t="s">
        <v>1136</v>
      </c>
      <c r="D262" s="18" t="s">
        <v>1137</v>
      </c>
      <c r="E262" s="18" t="s">
        <v>1655</v>
      </c>
      <c r="F262" s="18" t="s">
        <v>1139</v>
      </c>
      <c r="G262" s="41" t="s">
        <v>1314</v>
      </c>
      <c r="H262" s="18" t="s">
        <v>1519</v>
      </c>
      <c r="I262" s="18" t="s">
        <v>1142</v>
      </c>
      <c r="J262" s="18" t="s">
        <v>1656</v>
      </c>
    </row>
    <row r="263" ht="33.75" customHeight="1" spans="1:10">
      <c r="A263" s="18" t="s">
        <v>754</v>
      </c>
      <c r="B263" s="18" t="s">
        <v>1651</v>
      </c>
      <c r="C263" s="18" t="s">
        <v>1136</v>
      </c>
      <c r="D263" s="18" t="s">
        <v>1137</v>
      </c>
      <c r="E263" s="18" t="s">
        <v>1657</v>
      </c>
      <c r="F263" s="18" t="s">
        <v>1139</v>
      </c>
      <c r="G263" s="41" t="s">
        <v>1314</v>
      </c>
      <c r="H263" s="18" t="s">
        <v>1519</v>
      </c>
      <c r="I263" s="18" t="s">
        <v>1142</v>
      </c>
      <c r="J263" s="18" t="s">
        <v>1658</v>
      </c>
    </row>
    <row r="264" ht="33.75" customHeight="1" spans="1:10">
      <c r="A264" s="18" t="s">
        <v>754</v>
      </c>
      <c r="B264" s="18" t="s">
        <v>1651</v>
      </c>
      <c r="C264" s="18" t="s">
        <v>1136</v>
      </c>
      <c r="D264" s="18" t="s">
        <v>1137</v>
      </c>
      <c r="E264" s="18" t="s">
        <v>1659</v>
      </c>
      <c r="F264" s="18" t="s">
        <v>1139</v>
      </c>
      <c r="G264" s="41" t="s">
        <v>1314</v>
      </c>
      <c r="H264" s="18" t="s">
        <v>1218</v>
      </c>
      <c r="I264" s="18" t="s">
        <v>1142</v>
      </c>
      <c r="J264" s="18" t="s">
        <v>1660</v>
      </c>
    </row>
    <row r="265" ht="33.75" customHeight="1" spans="1:10">
      <c r="A265" s="18" t="s">
        <v>754</v>
      </c>
      <c r="B265" s="18" t="s">
        <v>1651</v>
      </c>
      <c r="C265" s="18" t="s">
        <v>1136</v>
      </c>
      <c r="D265" s="18" t="s">
        <v>1144</v>
      </c>
      <c r="E265" s="18" t="s">
        <v>1661</v>
      </c>
      <c r="F265" s="18" t="s">
        <v>1139</v>
      </c>
      <c r="G265" s="41" t="s">
        <v>1344</v>
      </c>
      <c r="H265" s="18" t="s">
        <v>1148</v>
      </c>
      <c r="I265" s="18" t="s">
        <v>1142</v>
      </c>
      <c r="J265" s="18" t="s">
        <v>1662</v>
      </c>
    </row>
    <row r="266" ht="33.75" customHeight="1" spans="1:10">
      <c r="A266" s="18" t="s">
        <v>754</v>
      </c>
      <c r="B266" s="18" t="s">
        <v>1651</v>
      </c>
      <c r="C266" s="18" t="s">
        <v>1152</v>
      </c>
      <c r="D266" s="18" t="s">
        <v>1153</v>
      </c>
      <c r="E266" s="18" t="s">
        <v>1154</v>
      </c>
      <c r="F266" s="18" t="s">
        <v>1139</v>
      </c>
      <c r="G266" s="41" t="s">
        <v>1513</v>
      </c>
      <c r="H266" s="18" t="s">
        <v>1148</v>
      </c>
      <c r="I266" s="18" t="s">
        <v>1142</v>
      </c>
      <c r="J266" s="18" t="s">
        <v>1663</v>
      </c>
    </row>
    <row r="267" ht="33.75" customHeight="1" spans="1:10">
      <c r="A267" s="18" t="s">
        <v>754</v>
      </c>
      <c r="B267" s="18" t="s">
        <v>1651</v>
      </c>
      <c r="C267" s="18" t="s">
        <v>1157</v>
      </c>
      <c r="D267" s="18" t="s">
        <v>1158</v>
      </c>
      <c r="E267" s="18" t="s">
        <v>1664</v>
      </c>
      <c r="F267" s="18" t="s">
        <v>1139</v>
      </c>
      <c r="G267" s="41" t="s">
        <v>1155</v>
      </c>
      <c r="H267" s="18" t="s">
        <v>1148</v>
      </c>
      <c r="I267" s="18" t="s">
        <v>1142</v>
      </c>
      <c r="J267" s="18" t="s">
        <v>1665</v>
      </c>
    </row>
    <row r="268" ht="33.75" customHeight="1" spans="1:10">
      <c r="A268" s="18" t="s">
        <v>758</v>
      </c>
      <c r="B268" s="18" t="s">
        <v>1666</v>
      </c>
      <c r="C268" s="18" t="s">
        <v>1136</v>
      </c>
      <c r="D268" s="18" t="s">
        <v>1137</v>
      </c>
      <c r="E268" s="18" t="s">
        <v>1667</v>
      </c>
      <c r="F268" s="18" t="s">
        <v>1139</v>
      </c>
      <c r="G268" s="41" t="s">
        <v>1668</v>
      </c>
      <c r="H268" s="18" t="s">
        <v>1141</v>
      </c>
      <c r="I268" s="18" t="s">
        <v>1142</v>
      </c>
      <c r="J268" s="18" t="s">
        <v>1669</v>
      </c>
    </row>
    <row r="269" ht="33.75" customHeight="1" spans="1:10">
      <c r="A269" s="18" t="s">
        <v>758</v>
      </c>
      <c r="B269" s="18" t="s">
        <v>1666</v>
      </c>
      <c r="C269" s="18" t="s">
        <v>1136</v>
      </c>
      <c r="D269" s="18" t="s">
        <v>1144</v>
      </c>
      <c r="E269" s="18" t="s">
        <v>1670</v>
      </c>
      <c r="F269" s="18" t="s">
        <v>1146</v>
      </c>
      <c r="G269" s="41" t="s">
        <v>1147</v>
      </c>
      <c r="H269" s="18" t="s">
        <v>1148</v>
      </c>
      <c r="I269" s="18" t="s">
        <v>1142</v>
      </c>
      <c r="J269" s="18" t="s">
        <v>1671</v>
      </c>
    </row>
    <row r="270" ht="33.75" customHeight="1" spans="1:10">
      <c r="A270" s="18" t="s">
        <v>758</v>
      </c>
      <c r="B270" s="18" t="s">
        <v>1666</v>
      </c>
      <c r="C270" s="18" t="s">
        <v>1136</v>
      </c>
      <c r="D270" s="18" t="s">
        <v>1190</v>
      </c>
      <c r="E270" s="18" t="s">
        <v>1672</v>
      </c>
      <c r="F270" s="18" t="s">
        <v>1257</v>
      </c>
      <c r="G270" s="41" t="s">
        <v>45</v>
      </c>
      <c r="H270" s="18" t="s">
        <v>1429</v>
      </c>
      <c r="I270" s="18" t="s">
        <v>1142</v>
      </c>
      <c r="J270" s="18" t="s">
        <v>1672</v>
      </c>
    </row>
    <row r="271" ht="33.75" customHeight="1" spans="1:10">
      <c r="A271" s="18" t="s">
        <v>758</v>
      </c>
      <c r="B271" s="18" t="s">
        <v>1666</v>
      </c>
      <c r="C271" s="18" t="s">
        <v>1152</v>
      </c>
      <c r="D271" s="18" t="s">
        <v>1153</v>
      </c>
      <c r="E271" s="18" t="s">
        <v>1673</v>
      </c>
      <c r="F271" s="18" t="s">
        <v>1139</v>
      </c>
      <c r="G271" s="41" t="s">
        <v>1668</v>
      </c>
      <c r="H271" s="18" t="s">
        <v>1674</v>
      </c>
      <c r="I271" s="18" t="s">
        <v>1142</v>
      </c>
      <c r="J271" s="18" t="s">
        <v>1673</v>
      </c>
    </row>
    <row r="272" ht="33.75" customHeight="1" spans="1:10">
      <c r="A272" s="18" t="s">
        <v>758</v>
      </c>
      <c r="B272" s="18" t="s">
        <v>1666</v>
      </c>
      <c r="C272" s="18" t="s">
        <v>1157</v>
      </c>
      <c r="D272" s="18" t="s">
        <v>1158</v>
      </c>
      <c r="E272" s="18" t="s">
        <v>1675</v>
      </c>
      <c r="F272" s="18" t="s">
        <v>1139</v>
      </c>
      <c r="G272" s="41" t="s">
        <v>1155</v>
      </c>
      <c r="H272" s="18" t="s">
        <v>1148</v>
      </c>
      <c r="I272" s="18" t="s">
        <v>1142</v>
      </c>
      <c r="J272" s="18" t="s">
        <v>1675</v>
      </c>
    </row>
    <row r="273" ht="33.75" customHeight="1" spans="1:10">
      <c r="A273" s="18" t="s">
        <v>714</v>
      </c>
      <c r="B273" s="18" t="s">
        <v>1676</v>
      </c>
      <c r="C273" s="18" t="s">
        <v>1136</v>
      </c>
      <c r="D273" s="18" t="s">
        <v>1137</v>
      </c>
      <c r="E273" s="18" t="s">
        <v>1677</v>
      </c>
      <c r="F273" s="18" t="s">
        <v>1139</v>
      </c>
      <c r="G273" s="41" t="s">
        <v>48</v>
      </c>
      <c r="H273" s="18" t="s">
        <v>1176</v>
      </c>
      <c r="I273" s="18" t="s">
        <v>1142</v>
      </c>
      <c r="J273" s="18" t="s">
        <v>1678</v>
      </c>
    </row>
    <row r="274" ht="33.75" customHeight="1" spans="1:10">
      <c r="A274" s="18" t="s">
        <v>714</v>
      </c>
      <c r="B274" s="18" t="s">
        <v>1676</v>
      </c>
      <c r="C274" s="18" t="s">
        <v>1136</v>
      </c>
      <c r="D274" s="18" t="s">
        <v>1137</v>
      </c>
      <c r="E274" s="18" t="s">
        <v>1679</v>
      </c>
      <c r="F274" s="18" t="s">
        <v>1139</v>
      </c>
      <c r="G274" s="41" t="s">
        <v>48</v>
      </c>
      <c r="H274" s="18" t="s">
        <v>1176</v>
      </c>
      <c r="I274" s="18" t="s">
        <v>1142</v>
      </c>
      <c r="J274" s="18" t="s">
        <v>1680</v>
      </c>
    </row>
    <row r="275" ht="33.75" customHeight="1" spans="1:10">
      <c r="A275" s="18" t="s">
        <v>714</v>
      </c>
      <c r="B275" s="18" t="s">
        <v>1676</v>
      </c>
      <c r="C275" s="18" t="s">
        <v>1136</v>
      </c>
      <c r="D275" s="18" t="s">
        <v>1144</v>
      </c>
      <c r="E275" s="18" t="s">
        <v>1681</v>
      </c>
      <c r="F275" s="18" t="s">
        <v>1139</v>
      </c>
      <c r="G275" s="41" t="s">
        <v>1155</v>
      </c>
      <c r="H275" s="18" t="s">
        <v>1148</v>
      </c>
      <c r="I275" s="18" t="s">
        <v>1142</v>
      </c>
      <c r="J275" s="18" t="s">
        <v>1682</v>
      </c>
    </row>
    <row r="276" ht="33.75" customHeight="1" spans="1:10">
      <c r="A276" s="18" t="s">
        <v>714</v>
      </c>
      <c r="B276" s="18" t="s">
        <v>1676</v>
      </c>
      <c r="C276" s="18" t="s">
        <v>1152</v>
      </c>
      <c r="D276" s="18" t="s">
        <v>1153</v>
      </c>
      <c r="E276" s="18" t="s">
        <v>1683</v>
      </c>
      <c r="F276" s="18" t="s">
        <v>1257</v>
      </c>
      <c r="G276" s="41" t="s">
        <v>44</v>
      </c>
      <c r="H276" s="18" t="s">
        <v>1176</v>
      </c>
      <c r="I276" s="18" t="s">
        <v>1142</v>
      </c>
      <c r="J276" s="18" t="s">
        <v>1684</v>
      </c>
    </row>
    <row r="277" ht="33.75" customHeight="1" spans="1:10">
      <c r="A277" s="18" t="s">
        <v>714</v>
      </c>
      <c r="B277" s="18" t="s">
        <v>1676</v>
      </c>
      <c r="C277" s="18" t="s">
        <v>1157</v>
      </c>
      <c r="D277" s="18" t="s">
        <v>1158</v>
      </c>
      <c r="E277" s="18" t="s">
        <v>1685</v>
      </c>
      <c r="F277" s="18" t="s">
        <v>1139</v>
      </c>
      <c r="G277" s="41" t="s">
        <v>1160</v>
      </c>
      <c r="H277" s="18" t="s">
        <v>1148</v>
      </c>
      <c r="I277" s="18" t="s">
        <v>1142</v>
      </c>
      <c r="J277" s="18" t="s">
        <v>1686</v>
      </c>
    </row>
    <row r="278" ht="33.75" customHeight="1" spans="1:10">
      <c r="A278" s="18" t="s">
        <v>712</v>
      </c>
      <c r="B278" s="18" t="s">
        <v>1687</v>
      </c>
      <c r="C278" s="18" t="s">
        <v>1136</v>
      </c>
      <c r="D278" s="18" t="s">
        <v>1137</v>
      </c>
      <c r="E278" s="18" t="s">
        <v>1688</v>
      </c>
      <c r="F278" s="18" t="s">
        <v>1139</v>
      </c>
      <c r="G278" s="41" t="s">
        <v>1689</v>
      </c>
      <c r="H278" s="18" t="s">
        <v>1141</v>
      </c>
      <c r="I278" s="18" t="s">
        <v>1142</v>
      </c>
      <c r="J278" s="18" t="s">
        <v>1688</v>
      </c>
    </row>
    <row r="279" ht="33.75" customHeight="1" spans="1:10">
      <c r="A279" s="18" t="s">
        <v>712</v>
      </c>
      <c r="B279" s="18" t="s">
        <v>1687</v>
      </c>
      <c r="C279" s="18" t="s">
        <v>1136</v>
      </c>
      <c r="D279" s="18" t="s">
        <v>1190</v>
      </c>
      <c r="E279" s="18" t="s">
        <v>1690</v>
      </c>
      <c r="F279" s="18" t="s">
        <v>1257</v>
      </c>
      <c r="G279" s="41" t="s">
        <v>44</v>
      </c>
      <c r="H279" s="18" t="s">
        <v>1429</v>
      </c>
      <c r="I279" s="18" t="s">
        <v>1142</v>
      </c>
      <c r="J279" s="18" t="s">
        <v>1690</v>
      </c>
    </row>
    <row r="280" ht="33.75" customHeight="1" spans="1:10">
      <c r="A280" s="18" t="s">
        <v>712</v>
      </c>
      <c r="B280" s="18" t="s">
        <v>1687</v>
      </c>
      <c r="C280" s="18" t="s">
        <v>1152</v>
      </c>
      <c r="D280" s="18" t="s">
        <v>1462</v>
      </c>
      <c r="E280" s="18" t="s">
        <v>1691</v>
      </c>
      <c r="F280" s="18" t="s">
        <v>1139</v>
      </c>
      <c r="G280" s="41" t="s">
        <v>1229</v>
      </c>
      <c r="H280" s="18" t="s">
        <v>1289</v>
      </c>
      <c r="I280" s="18" t="s">
        <v>1142</v>
      </c>
      <c r="J280" s="18" t="s">
        <v>1692</v>
      </c>
    </row>
    <row r="281" ht="33.75" customHeight="1" spans="1:10">
      <c r="A281" s="18" t="s">
        <v>712</v>
      </c>
      <c r="B281" s="18" t="s">
        <v>1687</v>
      </c>
      <c r="C281" s="18" t="s">
        <v>1152</v>
      </c>
      <c r="D281" s="18" t="s">
        <v>1462</v>
      </c>
      <c r="E281" s="18" t="s">
        <v>1693</v>
      </c>
      <c r="F281" s="18" t="s">
        <v>1139</v>
      </c>
      <c r="G281" s="41" t="s">
        <v>1221</v>
      </c>
      <c r="H281" s="18" t="s">
        <v>1289</v>
      </c>
      <c r="I281" s="18" t="s">
        <v>1142</v>
      </c>
      <c r="J281" s="18" t="s">
        <v>1693</v>
      </c>
    </row>
    <row r="282" ht="33.75" customHeight="1" spans="1:10">
      <c r="A282" s="18" t="s">
        <v>712</v>
      </c>
      <c r="B282" s="18" t="s">
        <v>1687</v>
      </c>
      <c r="C282" s="18" t="s">
        <v>1157</v>
      </c>
      <c r="D282" s="18" t="s">
        <v>1158</v>
      </c>
      <c r="E282" s="18" t="s">
        <v>1593</v>
      </c>
      <c r="F282" s="18" t="s">
        <v>1139</v>
      </c>
      <c r="G282" s="41" t="s">
        <v>1155</v>
      </c>
      <c r="H282" s="18" t="s">
        <v>1148</v>
      </c>
      <c r="I282" s="18" t="s">
        <v>1142</v>
      </c>
      <c r="J282" s="18" t="s">
        <v>1593</v>
      </c>
    </row>
    <row r="283" ht="33.75" customHeight="1" spans="1:10">
      <c r="A283" s="70" t="s">
        <v>71</v>
      </c>
      <c r="B283" s="18"/>
      <c r="C283" s="18"/>
      <c r="D283" s="18"/>
      <c r="E283" s="18"/>
      <c r="F283" s="18"/>
      <c r="G283" s="18"/>
      <c r="H283" s="18"/>
      <c r="I283" s="18"/>
      <c r="J283" s="18"/>
    </row>
    <row r="284" ht="33.75" customHeight="1" spans="1:10">
      <c r="A284" s="18" t="s">
        <v>816</v>
      </c>
      <c r="B284" s="18" t="s">
        <v>1694</v>
      </c>
      <c r="C284" s="18" t="s">
        <v>1136</v>
      </c>
      <c r="D284" s="18" t="s">
        <v>1137</v>
      </c>
      <c r="E284" s="18" t="s">
        <v>1529</v>
      </c>
      <c r="F284" s="18" t="s">
        <v>1139</v>
      </c>
      <c r="G284" s="41" t="s">
        <v>50</v>
      </c>
      <c r="H284" s="18" t="s">
        <v>1695</v>
      </c>
      <c r="I284" s="18" t="s">
        <v>1142</v>
      </c>
      <c r="J284" s="18" t="s">
        <v>1696</v>
      </c>
    </row>
    <row r="285" ht="33.75" customHeight="1" spans="1:10">
      <c r="A285" s="18" t="s">
        <v>816</v>
      </c>
      <c r="B285" s="18" t="s">
        <v>1694</v>
      </c>
      <c r="C285" s="18" t="s">
        <v>1136</v>
      </c>
      <c r="D285" s="18" t="s">
        <v>1137</v>
      </c>
      <c r="E285" s="18" t="s">
        <v>1697</v>
      </c>
      <c r="F285" s="18" t="s">
        <v>1139</v>
      </c>
      <c r="G285" s="41" t="s">
        <v>1314</v>
      </c>
      <c r="H285" s="18" t="s">
        <v>1176</v>
      </c>
      <c r="I285" s="18" t="s">
        <v>1142</v>
      </c>
      <c r="J285" s="18" t="s">
        <v>1698</v>
      </c>
    </row>
    <row r="286" ht="33.75" customHeight="1" spans="1:10">
      <c r="A286" s="18" t="s">
        <v>816</v>
      </c>
      <c r="B286" s="18" t="s">
        <v>1694</v>
      </c>
      <c r="C286" s="18" t="s">
        <v>1136</v>
      </c>
      <c r="D286" s="18" t="s">
        <v>1144</v>
      </c>
      <c r="E286" s="18" t="s">
        <v>1534</v>
      </c>
      <c r="F286" s="18" t="s">
        <v>1139</v>
      </c>
      <c r="G286" s="41" t="s">
        <v>1600</v>
      </c>
      <c r="H286" s="18" t="s">
        <v>1148</v>
      </c>
      <c r="I286" s="18" t="s">
        <v>1142</v>
      </c>
      <c r="J286" s="18" t="s">
        <v>1699</v>
      </c>
    </row>
    <row r="287" ht="33.75" customHeight="1" spans="1:10">
      <c r="A287" s="18" t="s">
        <v>816</v>
      </c>
      <c r="B287" s="18" t="s">
        <v>1694</v>
      </c>
      <c r="C287" s="18" t="s">
        <v>1152</v>
      </c>
      <c r="D287" s="18" t="s">
        <v>1153</v>
      </c>
      <c r="E287" s="18" t="s">
        <v>1536</v>
      </c>
      <c r="F287" s="18" t="s">
        <v>1139</v>
      </c>
      <c r="G287" s="41" t="s">
        <v>1179</v>
      </c>
      <c r="H287" s="18" t="s">
        <v>1148</v>
      </c>
      <c r="I287" s="18" t="s">
        <v>1142</v>
      </c>
      <c r="J287" s="18" t="s">
        <v>1700</v>
      </c>
    </row>
    <row r="288" ht="33.75" customHeight="1" spans="1:10">
      <c r="A288" s="18" t="s">
        <v>816</v>
      </c>
      <c r="B288" s="18" t="s">
        <v>1694</v>
      </c>
      <c r="C288" s="18" t="s">
        <v>1157</v>
      </c>
      <c r="D288" s="18" t="s">
        <v>1158</v>
      </c>
      <c r="E288" s="18" t="s">
        <v>1701</v>
      </c>
      <c r="F288" s="18" t="s">
        <v>1139</v>
      </c>
      <c r="G288" s="41" t="s">
        <v>1155</v>
      </c>
      <c r="H288" s="18" t="s">
        <v>1148</v>
      </c>
      <c r="I288" s="18" t="s">
        <v>1142</v>
      </c>
      <c r="J288" s="18" t="s">
        <v>1702</v>
      </c>
    </row>
    <row r="289" ht="33.75" customHeight="1" spans="1:10">
      <c r="A289" s="18" t="s">
        <v>762</v>
      </c>
      <c r="B289" s="18" t="s">
        <v>1703</v>
      </c>
      <c r="C289" s="18" t="s">
        <v>1136</v>
      </c>
      <c r="D289" s="18" t="s">
        <v>1137</v>
      </c>
      <c r="E289" s="18" t="s">
        <v>1234</v>
      </c>
      <c r="F289" s="18" t="s">
        <v>1139</v>
      </c>
      <c r="G289" s="41" t="s">
        <v>1704</v>
      </c>
      <c r="H289" s="18" t="s">
        <v>1328</v>
      </c>
      <c r="I289" s="18" t="s">
        <v>1142</v>
      </c>
      <c r="J289" s="18" t="s">
        <v>1705</v>
      </c>
    </row>
    <row r="290" ht="33.75" customHeight="1" spans="1:10">
      <c r="A290" s="18" t="s">
        <v>762</v>
      </c>
      <c r="B290" s="18" t="s">
        <v>1703</v>
      </c>
      <c r="C290" s="18" t="s">
        <v>1136</v>
      </c>
      <c r="D290" s="18" t="s">
        <v>1137</v>
      </c>
      <c r="E290" s="18" t="s">
        <v>1175</v>
      </c>
      <c r="F290" s="18" t="s">
        <v>1139</v>
      </c>
      <c r="G290" s="41" t="s">
        <v>53</v>
      </c>
      <c r="H290" s="18" t="s">
        <v>1176</v>
      </c>
      <c r="I290" s="18" t="s">
        <v>1142</v>
      </c>
      <c r="J290" s="18" t="s">
        <v>1177</v>
      </c>
    </row>
    <row r="291" ht="33.75" customHeight="1" spans="1:10">
      <c r="A291" s="18" t="s">
        <v>762</v>
      </c>
      <c r="B291" s="18" t="s">
        <v>1703</v>
      </c>
      <c r="C291" s="18" t="s">
        <v>1136</v>
      </c>
      <c r="D291" s="18" t="s">
        <v>1144</v>
      </c>
      <c r="E291" s="18" t="s">
        <v>1238</v>
      </c>
      <c r="F291" s="18" t="s">
        <v>1146</v>
      </c>
      <c r="G291" s="41" t="s">
        <v>1179</v>
      </c>
      <c r="H291" s="18" t="s">
        <v>1148</v>
      </c>
      <c r="I291" s="18" t="s">
        <v>1142</v>
      </c>
      <c r="J291" s="18" t="s">
        <v>1239</v>
      </c>
    </row>
    <row r="292" ht="33.75" customHeight="1" spans="1:10">
      <c r="A292" s="18" t="s">
        <v>762</v>
      </c>
      <c r="B292" s="18" t="s">
        <v>1703</v>
      </c>
      <c r="C292" s="18" t="s">
        <v>1136</v>
      </c>
      <c r="D292" s="18" t="s">
        <v>1144</v>
      </c>
      <c r="E292" s="18" t="s">
        <v>1181</v>
      </c>
      <c r="F292" s="18" t="s">
        <v>1139</v>
      </c>
      <c r="G292" s="41" t="s">
        <v>1155</v>
      </c>
      <c r="H292" s="18" t="s">
        <v>1148</v>
      </c>
      <c r="I292" s="18" t="s">
        <v>1142</v>
      </c>
      <c r="J292" s="18" t="s">
        <v>1182</v>
      </c>
    </row>
    <row r="293" ht="33.75" customHeight="1" spans="1:10">
      <c r="A293" s="18" t="s">
        <v>762</v>
      </c>
      <c r="B293" s="18" t="s">
        <v>1703</v>
      </c>
      <c r="C293" s="18" t="s">
        <v>1152</v>
      </c>
      <c r="D293" s="18" t="s">
        <v>1153</v>
      </c>
      <c r="E293" s="18" t="s">
        <v>1154</v>
      </c>
      <c r="F293" s="18" t="s">
        <v>1139</v>
      </c>
      <c r="G293" s="41" t="s">
        <v>1179</v>
      </c>
      <c r="H293" s="18" t="s">
        <v>1148</v>
      </c>
      <c r="I293" s="18" t="s">
        <v>1142</v>
      </c>
      <c r="J293" s="18" t="s">
        <v>1183</v>
      </c>
    </row>
    <row r="294" ht="33.75" customHeight="1" spans="1:10">
      <c r="A294" s="18" t="s">
        <v>762</v>
      </c>
      <c r="B294" s="18" t="s">
        <v>1703</v>
      </c>
      <c r="C294" s="18" t="s">
        <v>1157</v>
      </c>
      <c r="D294" s="18" t="s">
        <v>1158</v>
      </c>
      <c r="E294" s="18" t="s">
        <v>1159</v>
      </c>
      <c r="F294" s="18" t="s">
        <v>1139</v>
      </c>
      <c r="G294" s="41" t="s">
        <v>1179</v>
      </c>
      <c r="H294" s="18" t="s">
        <v>1148</v>
      </c>
      <c r="I294" s="18" t="s">
        <v>1142</v>
      </c>
      <c r="J294" s="18" t="s">
        <v>1184</v>
      </c>
    </row>
    <row r="295" ht="33.75" customHeight="1" spans="1:10">
      <c r="A295" s="18" t="s">
        <v>812</v>
      </c>
      <c r="B295" s="18" t="s">
        <v>1706</v>
      </c>
      <c r="C295" s="18" t="s">
        <v>1136</v>
      </c>
      <c r="D295" s="18" t="s">
        <v>1137</v>
      </c>
      <c r="E295" s="18" t="s">
        <v>1234</v>
      </c>
      <c r="F295" s="18" t="s">
        <v>1139</v>
      </c>
      <c r="G295" s="41" t="s">
        <v>1707</v>
      </c>
      <c r="H295" s="18" t="s">
        <v>1141</v>
      </c>
      <c r="I295" s="18" t="s">
        <v>1142</v>
      </c>
      <c r="J295" s="18" t="s">
        <v>1708</v>
      </c>
    </row>
    <row r="296" ht="33.75" customHeight="1" spans="1:10">
      <c r="A296" s="18" t="s">
        <v>812</v>
      </c>
      <c r="B296" s="18" t="s">
        <v>1706</v>
      </c>
      <c r="C296" s="18" t="s">
        <v>1136</v>
      </c>
      <c r="D296" s="18" t="s">
        <v>1137</v>
      </c>
      <c r="E296" s="18" t="s">
        <v>1175</v>
      </c>
      <c r="F296" s="18" t="s">
        <v>1139</v>
      </c>
      <c r="G296" s="41" t="s">
        <v>45</v>
      </c>
      <c r="H296" s="18" t="s">
        <v>1176</v>
      </c>
      <c r="I296" s="18" t="s">
        <v>1142</v>
      </c>
      <c r="J296" s="18" t="s">
        <v>1709</v>
      </c>
    </row>
    <row r="297" ht="33.75" customHeight="1" spans="1:10">
      <c r="A297" s="18" t="s">
        <v>812</v>
      </c>
      <c r="B297" s="18" t="s">
        <v>1706</v>
      </c>
      <c r="C297" s="18" t="s">
        <v>1136</v>
      </c>
      <c r="D297" s="18" t="s">
        <v>1144</v>
      </c>
      <c r="E297" s="18" t="s">
        <v>1238</v>
      </c>
      <c r="F297" s="18" t="s">
        <v>1146</v>
      </c>
      <c r="G297" s="41" t="s">
        <v>1147</v>
      </c>
      <c r="H297" s="18" t="s">
        <v>1148</v>
      </c>
      <c r="I297" s="18" t="s">
        <v>1142</v>
      </c>
      <c r="J297" s="18" t="s">
        <v>1239</v>
      </c>
    </row>
    <row r="298" ht="33.75" customHeight="1" spans="1:10">
      <c r="A298" s="18" t="s">
        <v>812</v>
      </c>
      <c r="B298" s="18" t="s">
        <v>1706</v>
      </c>
      <c r="C298" s="18" t="s">
        <v>1152</v>
      </c>
      <c r="D298" s="18" t="s">
        <v>1153</v>
      </c>
      <c r="E298" s="18" t="s">
        <v>1154</v>
      </c>
      <c r="F298" s="18" t="s">
        <v>1139</v>
      </c>
      <c r="G298" s="41" t="s">
        <v>1155</v>
      </c>
      <c r="H298" s="18" t="s">
        <v>1148</v>
      </c>
      <c r="I298" s="18" t="s">
        <v>1142</v>
      </c>
      <c r="J298" s="18" t="s">
        <v>1183</v>
      </c>
    </row>
    <row r="299" ht="33.75" customHeight="1" spans="1:10">
      <c r="A299" s="18" t="s">
        <v>812</v>
      </c>
      <c r="B299" s="18" t="s">
        <v>1706</v>
      </c>
      <c r="C299" s="18" t="s">
        <v>1152</v>
      </c>
      <c r="D299" s="18" t="s">
        <v>1153</v>
      </c>
      <c r="E299" s="18" t="s">
        <v>1710</v>
      </c>
      <c r="F299" s="18" t="s">
        <v>1139</v>
      </c>
      <c r="G299" s="41" t="s">
        <v>1179</v>
      </c>
      <c r="H299" s="18" t="s">
        <v>1148</v>
      </c>
      <c r="I299" s="18" t="s">
        <v>1142</v>
      </c>
      <c r="J299" s="18" t="s">
        <v>1711</v>
      </c>
    </row>
    <row r="300" ht="33.75" customHeight="1" spans="1:10">
      <c r="A300" s="18" t="s">
        <v>812</v>
      </c>
      <c r="B300" s="18" t="s">
        <v>1706</v>
      </c>
      <c r="C300" s="18" t="s">
        <v>1157</v>
      </c>
      <c r="D300" s="18" t="s">
        <v>1158</v>
      </c>
      <c r="E300" s="18" t="s">
        <v>1159</v>
      </c>
      <c r="F300" s="18" t="s">
        <v>1139</v>
      </c>
      <c r="G300" s="41" t="s">
        <v>1155</v>
      </c>
      <c r="H300" s="18" t="s">
        <v>1148</v>
      </c>
      <c r="I300" s="18" t="s">
        <v>1142</v>
      </c>
      <c r="J300" s="18" t="s">
        <v>1184</v>
      </c>
    </row>
    <row r="301" ht="33.75" customHeight="1" spans="1:10">
      <c r="A301" s="18" t="s">
        <v>764</v>
      </c>
      <c r="B301" s="18" t="s">
        <v>1712</v>
      </c>
      <c r="C301" s="18" t="s">
        <v>1136</v>
      </c>
      <c r="D301" s="18" t="s">
        <v>1137</v>
      </c>
      <c r="E301" s="18" t="s">
        <v>1713</v>
      </c>
      <c r="F301" s="18" t="s">
        <v>1139</v>
      </c>
      <c r="G301" s="41" t="s">
        <v>50</v>
      </c>
      <c r="H301" s="18" t="s">
        <v>1695</v>
      </c>
      <c r="I301" s="18" t="s">
        <v>1142</v>
      </c>
      <c r="J301" s="18" t="s">
        <v>1714</v>
      </c>
    </row>
    <row r="302" ht="33.75" customHeight="1" spans="1:10">
      <c r="A302" s="18" t="s">
        <v>764</v>
      </c>
      <c r="B302" s="18" t="s">
        <v>1712</v>
      </c>
      <c r="C302" s="18" t="s">
        <v>1136</v>
      </c>
      <c r="D302" s="18" t="s">
        <v>1137</v>
      </c>
      <c r="E302" s="18" t="s">
        <v>1715</v>
      </c>
      <c r="F302" s="18" t="s">
        <v>1139</v>
      </c>
      <c r="G302" s="41" t="s">
        <v>1314</v>
      </c>
      <c r="H302" s="18" t="s">
        <v>1176</v>
      </c>
      <c r="I302" s="18" t="s">
        <v>1142</v>
      </c>
      <c r="J302" s="18" t="s">
        <v>1716</v>
      </c>
    </row>
    <row r="303" ht="33.75" customHeight="1" spans="1:10">
      <c r="A303" s="18" t="s">
        <v>764</v>
      </c>
      <c r="B303" s="18" t="s">
        <v>1712</v>
      </c>
      <c r="C303" s="18" t="s">
        <v>1136</v>
      </c>
      <c r="D303" s="18" t="s">
        <v>1137</v>
      </c>
      <c r="E303" s="18" t="s">
        <v>1717</v>
      </c>
      <c r="F303" s="18" t="s">
        <v>1146</v>
      </c>
      <c r="G303" s="41" t="s">
        <v>1147</v>
      </c>
      <c r="H303" s="18" t="s">
        <v>1148</v>
      </c>
      <c r="I303" s="18" t="s">
        <v>1142</v>
      </c>
      <c r="J303" s="18" t="s">
        <v>1718</v>
      </c>
    </row>
    <row r="304" ht="33.75" customHeight="1" spans="1:10">
      <c r="A304" s="18" t="s">
        <v>764</v>
      </c>
      <c r="B304" s="18" t="s">
        <v>1712</v>
      </c>
      <c r="C304" s="18" t="s">
        <v>1136</v>
      </c>
      <c r="D304" s="18" t="s">
        <v>1144</v>
      </c>
      <c r="E304" s="18" t="s">
        <v>1719</v>
      </c>
      <c r="F304" s="18" t="s">
        <v>1139</v>
      </c>
      <c r="G304" s="41" t="s">
        <v>1155</v>
      </c>
      <c r="H304" s="18" t="s">
        <v>1148</v>
      </c>
      <c r="I304" s="18" t="s">
        <v>1142</v>
      </c>
      <c r="J304" s="18" t="s">
        <v>1720</v>
      </c>
    </row>
    <row r="305" ht="33.75" customHeight="1" spans="1:10">
      <c r="A305" s="18" t="s">
        <v>764</v>
      </c>
      <c r="B305" s="18" t="s">
        <v>1712</v>
      </c>
      <c r="C305" s="18" t="s">
        <v>1152</v>
      </c>
      <c r="D305" s="18" t="s">
        <v>1153</v>
      </c>
      <c r="E305" s="18" t="s">
        <v>1721</v>
      </c>
      <c r="F305" s="18" t="s">
        <v>1139</v>
      </c>
      <c r="G305" s="41" t="s">
        <v>1179</v>
      </c>
      <c r="H305" s="18" t="s">
        <v>1148</v>
      </c>
      <c r="I305" s="18" t="s">
        <v>1142</v>
      </c>
      <c r="J305" s="18" t="s">
        <v>1711</v>
      </c>
    </row>
    <row r="306" ht="33.75" customHeight="1" spans="1:10">
      <c r="A306" s="18" t="s">
        <v>764</v>
      </c>
      <c r="B306" s="18" t="s">
        <v>1712</v>
      </c>
      <c r="C306" s="18" t="s">
        <v>1157</v>
      </c>
      <c r="D306" s="18" t="s">
        <v>1158</v>
      </c>
      <c r="E306" s="18" t="s">
        <v>1685</v>
      </c>
      <c r="F306" s="18" t="s">
        <v>1139</v>
      </c>
      <c r="G306" s="41" t="s">
        <v>1155</v>
      </c>
      <c r="H306" s="18" t="s">
        <v>1148</v>
      </c>
      <c r="I306" s="18" t="s">
        <v>1142</v>
      </c>
      <c r="J306" s="18" t="s">
        <v>1722</v>
      </c>
    </row>
    <row r="307" ht="33.75" customHeight="1" spans="1:10">
      <c r="A307" s="18" t="s">
        <v>814</v>
      </c>
      <c r="B307" s="18" t="s">
        <v>1723</v>
      </c>
      <c r="C307" s="18" t="s">
        <v>1136</v>
      </c>
      <c r="D307" s="18" t="s">
        <v>1137</v>
      </c>
      <c r="E307" s="18" t="s">
        <v>1724</v>
      </c>
      <c r="F307" s="18" t="s">
        <v>1139</v>
      </c>
      <c r="G307" s="41" t="s">
        <v>1725</v>
      </c>
      <c r="H307" s="18" t="s">
        <v>1141</v>
      </c>
      <c r="I307" s="18" t="s">
        <v>1142</v>
      </c>
      <c r="J307" s="18" t="s">
        <v>1726</v>
      </c>
    </row>
    <row r="308" ht="33.75" customHeight="1" spans="1:10">
      <c r="A308" s="18" t="s">
        <v>814</v>
      </c>
      <c r="B308" s="18" t="s">
        <v>1723</v>
      </c>
      <c r="C308" s="18" t="s">
        <v>1136</v>
      </c>
      <c r="D308" s="18" t="s">
        <v>1137</v>
      </c>
      <c r="E308" s="18" t="s">
        <v>1727</v>
      </c>
      <c r="F308" s="18" t="s">
        <v>1139</v>
      </c>
      <c r="G308" s="41" t="s">
        <v>1728</v>
      </c>
      <c r="H308" s="18" t="s">
        <v>1141</v>
      </c>
      <c r="I308" s="18" t="s">
        <v>1142</v>
      </c>
      <c r="J308" s="18" t="s">
        <v>1729</v>
      </c>
    </row>
    <row r="309" ht="33.75" customHeight="1" spans="1:10">
      <c r="A309" s="18" t="s">
        <v>814</v>
      </c>
      <c r="B309" s="18" t="s">
        <v>1723</v>
      </c>
      <c r="C309" s="18" t="s">
        <v>1136</v>
      </c>
      <c r="D309" s="18" t="s">
        <v>1144</v>
      </c>
      <c r="E309" s="18" t="s">
        <v>1238</v>
      </c>
      <c r="F309" s="18" t="s">
        <v>1146</v>
      </c>
      <c r="G309" s="41" t="s">
        <v>1147</v>
      </c>
      <c r="H309" s="18" t="s">
        <v>1148</v>
      </c>
      <c r="I309" s="18" t="s">
        <v>1142</v>
      </c>
      <c r="J309" s="18" t="s">
        <v>1239</v>
      </c>
    </row>
    <row r="310" ht="33.75" customHeight="1" spans="1:10">
      <c r="A310" s="18" t="s">
        <v>814</v>
      </c>
      <c r="B310" s="18" t="s">
        <v>1723</v>
      </c>
      <c r="C310" s="18" t="s">
        <v>1152</v>
      </c>
      <c r="D310" s="18" t="s">
        <v>1153</v>
      </c>
      <c r="E310" s="18" t="s">
        <v>1154</v>
      </c>
      <c r="F310" s="18" t="s">
        <v>1139</v>
      </c>
      <c r="G310" s="41" t="s">
        <v>58</v>
      </c>
      <c r="H310" s="18" t="s">
        <v>1148</v>
      </c>
      <c r="I310" s="18" t="s">
        <v>1142</v>
      </c>
      <c r="J310" s="18" t="s">
        <v>1730</v>
      </c>
    </row>
    <row r="311" ht="33.75" customHeight="1" spans="1:10">
      <c r="A311" s="18" t="s">
        <v>814</v>
      </c>
      <c r="B311" s="18" t="s">
        <v>1723</v>
      </c>
      <c r="C311" s="18" t="s">
        <v>1152</v>
      </c>
      <c r="D311" s="18" t="s">
        <v>1153</v>
      </c>
      <c r="E311" s="18" t="s">
        <v>1332</v>
      </c>
      <c r="F311" s="18" t="s">
        <v>1139</v>
      </c>
      <c r="G311" s="41" t="s">
        <v>211</v>
      </c>
      <c r="H311" s="18" t="s">
        <v>1141</v>
      </c>
      <c r="I311" s="18" t="s">
        <v>1142</v>
      </c>
      <c r="J311" s="18" t="s">
        <v>1731</v>
      </c>
    </row>
    <row r="312" ht="33.75" customHeight="1" spans="1:10">
      <c r="A312" s="18" t="s">
        <v>814</v>
      </c>
      <c r="B312" s="18" t="s">
        <v>1723</v>
      </c>
      <c r="C312" s="18" t="s">
        <v>1157</v>
      </c>
      <c r="D312" s="18" t="s">
        <v>1158</v>
      </c>
      <c r="E312" s="18" t="s">
        <v>1593</v>
      </c>
      <c r="F312" s="18" t="s">
        <v>1139</v>
      </c>
      <c r="G312" s="41" t="s">
        <v>1155</v>
      </c>
      <c r="H312" s="18" t="s">
        <v>1148</v>
      </c>
      <c r="I312" s="18" t="s">
        <v>1142</v>
      </c>
      <c r="J312" s="18" t="s">
        <v>1732</v>
      </c>
    </row>
    <row r="313" ht="33.75" customHeight="1" spans="1:10">
      <c r="A313" s="18" t="s">
        <v>773</v>
      </c>
      <c r="B313" s="18" t="s">
        <v>1733</v>
      </c>
      <c r="C313" s="18" t="s">
        <v>1136</v>
      </c>
      <c r="D313" s="18" t="s">
        <v>1137</v>
      </c>
      <c r="E313" s="18" t="s">
        <v>1234</v>
      </c>
      <c r="F313" s="18" t="s">
        <v>1146</v>
      </c>
      <c r="G313" s="41" t="s">
        <v>211</v>
      </c>
      <c r="H313" s="18" t="s">
        <v>1141</v>
      </c>
      <c r="I313" s="18" t="s">
        <v>1142</v>
      </c>
      <c r="J313" s="18" t="s">
        <v>1705</v>
      </c>
    </row>
    <row r="314" ht="33.75" customHeight="1" spans="1:10">
      <c r="A314" s="18" t="s">
        <v>773</v>
      </c>
      <c r="B314" s="18" t="s">
        <v>1733</v>
      </c>
      <c r="C314" s="18" t="s">
        <v>1136</v>
      </c>
      <c r="D314" s="18" t="s">
        <v>1144</v>
      </c>
      <c r="E314" s="18" t="s">
        <v>1238</v>
      </c>
      <c r="F314" s="18" t="s">
        <v>1146</v>
      </c>
      <c r="G314" s="41" t="s">
        <v>1147</v>
      </c>
      <c r="H314" s="18" t="s">
        <v>1148</v>
      </c>
      <c r="I314" s="18" t="s">
        <v>1142</v>
      </c>
      <c r="J314" s="18" t="s">
        <v>1239</v>
      </c>
    </row>
    <row r="315" ht="33.75" customHeight="1" spans="1:10">
      <c r="A315" s="18" t="s">
        <v>773</v>
      </c>
      <c r="B315" s="18" t="s">
        <v>1733</v>
      </c>
      <c r="C315" s="18" t="s">
        <v>1136</v>
      </c>
      <c r="D315" s="18" t="s">
        <v>1190</v>
      </c>
      <c r="E315" s="18" t="s">
        <v>1330</v>
      </c>
      <c r="F315" s="18" t="s">
        <v>1146</v>
      </c>
      <c r="G315" s="41" t="s">
        <v>1147</v>
      </c>
      <c r="H315" s="18" t="s">
        <v>1148</v>
      </c>
      <c r="I315" s="18" t="s">
        <v>1142</v>
      </c>
      <c r="J315" s="18" t="s">
        <v>1331</v>
      </c>
    </row>
    <row r="316" ht="33.75" customHeight="1" spans="1:10">
      <c r="A316" s="18" t="s">
        <v>773</v>
      </c>
      <c r="B316" s="18" t="s">
        <v>1733</v>
      </c>
      <c r="C316" s="18" t="s">
        <v>1152</v>
      </c>
      <c r="D316" s="18" t="s">
        <v>1153</v>
      </c>
      <c r="E316" s="18" t="s">
        <v>1332</v>
      </c>
      <c r="F316" s="18" t="s">
        <v>1146</v>
      </c>
      <c r="G316" s="41" t="s">
        <v>1333</v>
      </c>
      <c r="H316" s="18"/>
      <c r="I316" s="18" t="s">
        <v>1196</v>
      </c>
      <c r="J316" s="18" t="s">
        <v>1334</v>
      </c>
    </row>
    <row r="317" ht="33.75" customHeight="1" spans="1:10">
      <c r="A317" s="18" t="s">
        <v>773</v>
      </c>
      <c r="B317" s="18" t="s">
        <v>1733</v>
      </c>
      <c r="C317" s="18" t="s">
        <v>1157</v>
      </c>
      <c r="D317" s="18" t="s">
        <v>1158</v>
      </c>
      <c r="E317" s="18" t="s">
        <v>1159</v>
      </c>
      <c r="F317" s="18" t="s">
        <v>1139</v>
      </c>
      <c r="G317" s="41" t="s">
        <v>1155</v>
      </c>
      <c r="H317" s="18" t="s">
        <v>1148</v>
      </c>
      <c r="I317" s="18" t="s">
        <v>1142</v>
      </c>
      <c r="J317" s="18" t="s">
        <v>1184</v>
      </c>
    </row>
    <row r="318" ht="33.75" customHeight="1" spans="1:10">
      <c r="A318" s="70" t="s">
        <v>73</v>
      </c>
      <c r="B318" s="18"/>
      <c r="C318" s="18"/>
      <c r="D318" s="18"/>
      <c r="E318" s="18"/>
      <c r="F318" s="18"/>
      <c r="G318" s="18"/>
      <c r="H318" s="18"/>
      <c r="I318" s="18"/>
      <c r="J318" s="18"/>
    </row>
    <row r="319" ht="33.75" customHeight="1" spans="1:10">
      <c r="A319" s="18" t="s">
        <v>839</v>
      </c>
      <c r="B319" s="18" t="s">
        <v>1734</v>
      </c>
      <c r="C319" s="18" t="s">
        <v>1136</v>
      </c>
      <c r="D319" s="18" t="s">
        <v>1137</v>
      </c>
      <c r="E319" s="18" t="s">
        <v>1735</v>
      </c>
      <c r="F319" s="18" t="s">
        <v>1139</v>
      </c>
      <c r="G319" s="41" t="s">
        <v>1444</v>
      </c>
      <c r="H319" s="18" t="s">
        <v>1176</v>
      </c>
      <c r="I319" s="18" t="s">
        <v>1142</v>
      </c>
      <c r="J319" s="18" t="s">
        <v>1736</v>
      </c>
    </row>
    <row r="320" ht="33.75" customHeight="1" spans="1:10">
      <c r="A320" s="18" t="s">
        <v>839</v>
      </c>
      <c r="B320" s="18" t="s">
        <v>1734</v>
      </c>
      <c r="C320" s="18" t="s">
        <v>1136</v>
      </c>
      <c r="D320" s="18" t="s">
        <v>1137</v>
      </c>
      <c r="E320" s="18" t="s">
        <v>1737</v>
      </c>
      <c r="F320" s="18" t="s">
        <v>1146</v>
      </c>
      <c r="G320" s="41" t="s">
        <v>45</v>
      </c>
      <c r="H320" s="18" t="s">
        <v>1218</v>
      </c>
      <c r="I320" s="18" t="s">
        <v>1142</v>
      </c>
      <c r="J320" s="18" t="s">
        <v>1738</v>
      </c>
    </row>
    <row r="321" ht="33.75" customHeight="1" spans="1:10">
      <c r="A321" s="18" t="s">
        <v>839</v>
      </c>
      <c r="B321" s="18" t="s">
        <v>1734</v>
      </c>
      <c r="C321" s="18" t="s">
        <v>1136</v>
      </c>
      <c r="D321" s="18" t="s">
        <v>1144</v>
      </c>
      <c r="E321" s="18" t="s">
        <v>1739</v>
      </c>
      <c r="F321" s="18" t="s">
        <v>1139</v>
      </c>
      <c r="G321" s="41" t="s">
        <v>48</v>
      </c>
      <c r="H321" s="18" t="s">
        <v>1218</v>
      </c>
      <c r="I321" s="18" t="s">
        <v>1142</v>
      </c>
      <c r="J321" s="18" t="s">
        <v>1740</v>
      </c>
    </row>
    <row r="322" ht="33.75" customHeight="1" spans="1:10">
      <c r="A322" s="18" t="s">
        <v>839</v>
      </c>
      <c r="B322" s="18" t="s">
        <v>1734</v>
      </c>
      <c r="C322" s="18" t="s">
        <v>1152</v>
      </c>
      <c r="D322" s="18" t="s">
        <v>1153</v>
      </c>
      <c r="E322" s="18" t="s">
        <v>1741</v>
      </c>
      <c r="F322" s="18" t="s">
        <v>1139</v>
      </c>
      <c r="G322" s="41" t="s">
        <v>51</v>
      </c>
      <c r="H322" s="18" t="s">
        <v>1148</v>
      </c>
      <c r="I322" s="18" t="s">
        <v>1142</v>
      </c>
      <c r="J322" s="18" t="s">
        <v>1742</v>
      </c>
    </row>
    <row r="323" ht="33.75" customHeight="1" spans="1:10">
      <c r="A323" s="18" t="s">
        <v>839</v>
      </c>
      <c r="B323" s="18" t="s">
        <v>1734</v>
      </c>
      <c r="C323" s="18" t="s">
        <v>1157</v>
      </c>
      <c r="D323" s="18" t="s">
        <v>1158</v>
      </c>
      <c r="E323" s="18" t="s">
        <v>1743</v>
      </c>
      <c r="F323" s="18" t="s">
        <v>1139</v>
      </c>
      <c r="G323" s="41" t="s">
        <v>1155</v>
      </c>
      <c r="H323" s="18" t="s">
        <v>1148</v>
      </c>
      <c r="I323" s="18" t="s">
        <v>1142</v>
      </c>
      <c r="J323" s="18" t="s">
        <v>1744</v>
      </c>
    </row>
    <row r="324" ht="33.75" customHeight="1" spans="1:10">
      <c r="A324" s="18" t="s">
        <v>853</v>
      </c>
      <c r="B324" s="18" t="s">
        <v>1745</v>
      </c>
      <c r="C324" s="18" t="s">
        <v>1136</v>
      </c>
      <c r="D324" s="18" t="s">
        <v>1137</v>
      </c>
      <c r="E324" s="18" t="s">
        <v>1746</v>
      </c>
      <c r="F324" s="18" t="s">
        <v>1139</v>
      </c>
      <c r="G324" s="41" t="s">
        <v>211</v>
      </c>
      <c r="H324" s="18" t="s">
        <v>1218</v>
      </c>
      <c r="I324" s="18" t="s">
        <v>1142</v>
      </c>
      <c r="J324" s="18" t="s">
        <v>1747</v>
      </c>
    </row>
    <row r="325" ht="33.75" customHeight="1" spans="1:10">
      <c r="A325" s="18" t="s">
        <v>853</v>
      </c>
      <c r="B325" s="18" t="s">
        <v>1745</v>
      </c>
      <c r="C325" s="18" t="s">
        <v>1136</v>
      </c>
      <c r="D325" s="18" t="s">
        <v>1137</v>
      </c>
      <c r="E325" s="18" t="s">
        <v>1748</v>
      </c>
      <c r="F325" s="18" t="s">
        <v>1139</v>
      </c>
      <c r="G325" s="41" t="s">
        <v>1749</v>
      </c>
      <c r="H325" s="18" t="s">
        <v>1141</v>
      </c>
      <c r="I325" s="18" t="s">
        <v>1142</v>
      </c>
      <c r="J325" s="18" t="s">
        <v>1750</v>
      </c>
    </row>
    <row r="326" ht="33.75" customHeight="1" spans="1:10">
      <c r="A326" s="18" t="s">
        <v>853</v>
      </c>
      <c r="B326" s="18" t="s">
        <v>1745</v>
      </c>
      <c r="C326" s="18" t="s">
        <v>1136</v>
      </c>
      <c r="D326" s="18" t="s">
        <v>1144</v>
      </c>
      <c r="E326" s="18" t="s">
        <v>1751</v>
      </c>
      <c r="F326" s="18" t="s">
        <v>1146</v>
      </c>
      <c r="G326" s="41" t="s">
        <v>1147</v>
      </c>
      <c r="H326" s="18" t="s">
        <v>1148</v>
      </c>
      <c r="I326" s="18" t="s">
        <v>1142</v>
      </c>
      <c r="J326" s="18" t="s">
        <v>1752</v>
      </c>
    </row>
    <row r="327" ht="33.75" customHeight="1" spans="1:10">
      <c r="A327" s="18" t="s">
        <v>853</v>
      </c>
      <c r="B327" s="18" t="s">
        <v>1745</v>
      </c>
      <c r="C327" s="18" t="s">
        <v>1152</v>
      </c>
      <c r="D327" s="18" t="s">
        <v>1227</v>
      </c>
      <c r="E327" s="18" t="s">
        <v>1753</v>
      </c>
      <c r="F327" s="18" t="s">
        <v>1146</v>
      </c>
      <c r="G327" s="41" t="s">
        <v>1754</v>
      </c>
      <c r="H327" s="18"/>
      <c r="I327" s="18" t="s">
        <v>1196</v>
      </c>
      <c r="J327" s="18" t="s">
        <v>1755</v>
      </c>
    </row>
    <row r="328" ht="33.75" customHeight="1" spans="1:10">
      <c r="A328" s="18" t="s">
        <v>853</v>
      </c>
      <c r="B328" s="18" t="s">
        <v>1745</v>
      </c>
      <c r="C328" s="18" t="s">
        <v>1157</v>
      </c>
      <c r="D328" s="18" t="s">
        <v>1158</v>
      </c>
      <c r="E328" s="18" t="s">
        <v>1756</v>
      </c>
      <c r="F328" s="18" t="s">
        <v>1139</v>
      </c>
      <c r="G328" s="41" t="s">
        <v>1155</v>
      </c>
      <c r="H328" s="18" t="s">
        <v>1148</v>
      </c>
      <c r="I328" s="18" t="s">
        <v>1142</v>
      </c>
      <c r="J328" s="18" t="s">
        <v>1757</v>
      </c>
    </row>
    <row r="329" ht="33.75" customHeight="1" spans="1:10">
      <c r="A329" s="18" t="s">
        <v>845</v>
      </c>
      <c r="B329" s="18" t="s">
        <v>1758</v>
      </c>
      <c r="C329" s="18" t="s">
        <v>1136</v>
      </c>
      <c r="D329" s="18" t="s">
        <v>1137</v>
      </c>
      <c r="E329" s="18" t="s">
        <v>1759</v>
      </c>
      <c r="F329" s="18" t="s">
        <v>1139</v>
      </c>
      <c r="G329" s="41" t="s">
        <v>1207</v>
      </c>
      <c r="H329" s="18" t="s">
        <v>1141</v>
      </c>
      <c r="I329" s="18" t="s">
        <v>1142</v>
      </c>
      <c r="J329" s="18" t="s">
        <v>1760</v>
      </c>
    </row>
    <row r="330" ht="33.75" customHeight="1" spans="1:10">
      <c r="A330" s="18" t="s">
        <v>845</v>
      </c>
      <c r="B330" s="18" t="s">
        <v>1758</v>
      </c>
      <c r="C330" s="18" t="s">
        <v>1136</v>
      </c>
      <c r="D330" s="18" t="s">
        <v>1137</v>
      </c>
      <c r="E330" s="18" t="s">
        <v>1761</v>
      </c>
      <c r="F330" s="18" t="s">
        <v>1139</v>
      </c>
      <c r="G330" s="41" t="s">
        <v>1207</v>
      </c>
      <c r="H330" s="18" t="s">
        <v>1141</v>
      </c>
      <c r="I330" s="18" t="s">
        <v>1142</v>
      </c>
      <c r="J330" s="18" t="s">
        <v>1762</v>
      </c>
    </row>
    <row r="331" ht="33.75" customHeight="1" spans="1:10">
      <c r="A331" s="18" t="s">
        <v>845</v>
      </c>
      <c r="B331" s="18" t="s">
        <v>1758</v>
      </c>
      <c r="C331" s="18" t="s">
        <v>1136</v>
      </c>
      <c r="D331" s="18" t="s">
        <v>1190</v>
      </c>
      <c r="E331" s="18" t="s">
        <v>1763</v>
      </c>
      <c r="F331" s="18" t="s">
        <v>1257</v>
      </c>
      <c r="G331" s="41" t="s">
        <v>45</v>
      </c>
      <c r="H331" s="18" t="s">
        <v>1429</v>
      </c>
      <c r="I331" s="18" t="s">
        <v>1142</v>
      </c>
      <c r="J331" s="18" t="s">
        <v>1764</v>
      </c>
    </row>
    <row r="332" ht="33.75" customHeight="1" spans="1:10">
      <c r="A332" s="18" t="s">
        <v>845</v>
      </c>
      <c r="B332" s="18" t="s">
        <v>1758</v>
      </c>
      <c r="C332" s="18" t="s">
        <v>1152</v>
      </c>
      <c r="D332" s="18" t="s">
        <v>1227</v>
      </c>
      <c r="E332" s="18" t="s">
        <v>1765</v>
      </c>
      <c r="F332" s="18" t="s">
        <v>1146</v>
      </c>
      <c r="G332" s="41" t="s">
        <v>1754</v>
      </c>
      <c r="H332" s="18"/>
      <c r="I332" s="18" t="s">
        <v>1196</v>
      </c>
      <c r="J332" s="18" t="s">
        <v>1766</v>
      </c>
    </row>
    <row r="333" ht="33.75" customHeight="1" spans="1:10">
      <c r="A333" s="18" t="s">
        <v>845</v>
      </c>
      <c r="B333" s="18" t="s">
        <v>1758</v>
      </c>
      <c r="C333" s="18" t="s">
        <v>1157</v>
      </c>
      <c r="D333" s="18" t="s">
        <v>1158</v>
      </c>
      <c r="E333" s="18" t="s">
        <v>1756</v>
      </c>
      <c r="F333" s="18" t="s">
        <v>1139</v>
      </c>
      <c r="G333" s="41" t="s">
        <v>1160</v>
      </c>
      <c r="H333" s="18" t="s">
        <v>1148</v>
      </c>
      <c r="I333" s="18" t="s">
        <v>1142</v>
      </c>
      <c r="J333" s="18" t="s">
        <v>1757</v>
      </c>
    </row>
    <row r="334" ht="33.75" customHeight="1" spans="1:10">
      <c r="A334" s="18" t="s">
        <v>835</v>
      </c>
      <c r="B334" s="18" t="s">
        <v>1767</v>
      </c>
      <c r="C334" s="18" t="s">
        <v>1136</v>
      </c>
      <c r="D334" s="18" t="s">
        <v>1137</v>
      </c>
      <c r="E334" s="18" t="s">
        <v>1768</v>
      </c>
      <c r="F334" s="18" t="s">
        <v>1146</v>
      </c>
      <c r="G334" s="41" t="s">
        <v>53</v>
      </c>
      <c r="H334" s="18" t="s">
        <v>1647</v>
      </c>
      <c r="I334" s="18" t="s">
        <v>1142</v>
      </c>
      <c r="J334" s="18" t="s">
        <v>1769</v>
      </c>
    </row>
    <row r="335" ht="33.75" customHeight="1" spans="1:10">
      <c r="A335" s="18" t="s">
        <v>835</v>
      </c>
      <c r="B335" s="18" t="s">
        <v>1767</v>
      </c>
      <c r="C335" s="18" t="s">
        <v>1136</v>
      </c>
      <c r="D335" s="18" t="s">
        <v>1137</v>
      </c>
      <c r="E335" s="18" t="s">
        <v>1770</v>
      </c>
      <c r="F335" s="18" t="s">
        <v>1139</v>
      </c>
      <c r="G335" s="41" t="s">
        <v>1771</v>
      </c>
      <c r="H335" s="18" t="s">
        <v>1141</v>
      </c>
      <c r="I335" s="18" t="s">
        <v>1142</v>
      </c>
      <c r="J335" s="18" t="s">
        <v>1772</v>
      </c>
    </row>
    <row r="336" ht="33.75" customHeight="1" spans="1:10">
      <c r="A336" s="18" t="s">
        <v>835</v>
      </c>
      <c r="B336" s="18" t="s">
        <v>1767</v>
      </c>
      <c r="C336" s="18" t="s">
        <v>1136</v>
      </c>
      <c r="D336" s="18" t="s">
        <v>1144</v>
      </c>
      <c r="E336" s="18" t="s">
        <v>1773</v>
      </c>
      <c r="F336" s="18" t="s">
        <v>1139</v>
      </c>
      <c r="G336" s="41" t="s">
        <v>1774</v>
      </c>
      <c r="H336" s="18" t="s">
        <v>1394</v>
      </c>
      <c r="I336" s="18" t="s">
        <v>1142</v>
      </c>
      <c r="J336" s="18" t="s">
        <v>1775</v>
      </c>
    </row>
    <row r="337" ht="33.75" customHeight="1" spans="1:10">
      <c r="A337" s="18" t="s">
        <v>835</v>
      </c>
      <c r="B337" s="18" t="s">
        <v>1767</v>
      </c>
      <c r="C337" s="18" t="s">
        <v>1152</v>
      </c>
      <c r="D337" s="18" t="s">
        <v>1227</v>
      </c>
      <c r="E337" s="18" t="s">
        <v>1776</v>
      </c>
      <c r="F337" s="18" t="s">
        <v>1139</v>
      </c>
      <c r="G337" s="41" t="s">
        <v>1160</v>
      </c>
      <c r="H337" s="18" t="s">
        <v>1148</v>
      </c>
      <c r="I337" s="18" t="s">
        <v>1142</v>
      </c>
      <c r="J337" s="18" t="s">
        <v>1777</v>
      </c>
    </row>
    <row r="338" ht="33.75" customHeight="1" spans="1:10">
      <c r="A338" s="18" t="s">
        <v>835</v>
      </c>
      <c r="B338" s="18" t="s">
        <v>1767</v>
      </c>
      <c r="C338" s="18" t="s">
        <v>1157</v>
      </c>
      <c r="D338" s="18" t="s">
        <v>1158</v>
      </c>
      <c r="E338" s="18" t="s">
        <v>1172</v>
      </c>
      <c r="F338" s="18" t="s">
        <v>1139</v>
      </c>
      <c r="G338" s="41" t="s">
        <v>1155</v>
      </c>
      <c r="H338" s="18" t="s">
        <v>1148</v>
      </c>
      <c r="I338" s="18" t="s">
        <v>1142</v>
      </c>
      <c r="J338" s="18" t="s">
        <v>1778</v>
      </c>
    </row>
    <row r="339" ht="33.75" customHeight="1" spans="1:10">
      <c r="A339" s="18" t="s">
        <v>408</v>
      </c>
      <c r="B339" s="18" t="s">
        <v>1779</v>
      </c>
      <c r="C339" s="18" t="s">
        <v>1136</v>
      </c>
      <c r="D339" s="18" t="s">
        <v>1137</v>
      </c>
      <c r="E339" s="18" t="s">
        <v>1780</v>
      </c>
      <c r="F339" s="18" t="s">
        <v>1146</v>
      </c>
      <c r="G339" s="41" t="s">
        <v>1444</v>
      </c>
      <c r="H339" s="18" t="s">
        <v>1141</v>
      </c>
      <c r="I339" s="18" t="s">
        <v>1142</v>
      </c>
      <c r="J339" s="18" t="s">
        <v>1781</v>
      </c>
    </row>
    <row r="340" ht="33.75" customHeight="1" spans="1:10">
      <c r="A340" s="18" t="s">
        <v>408</v>
      </c>
      <c r="B340" s="18" t="s">
        <v>1779</v>
      </c>
      <c r="C340" s="18" t="s">
        <v>1136</v>
      </c>
      <c r="D340" s="18" t="s">
        <v>1144</v>
      </c>
      <c r="E340" s="18" t="s">
        <v>1782</v>
      </c>
      <c r="F340" s="18" t="s">
        <v>1146</v>
      </c>
      <c r="G340" s="41" t="s">
        <v>1783</v>
      </c>
      <c r="H340" s="18" t="s">
        <v>1784</v>
      </c>
      <c r="I340" s="18" t="s">
        <v>1142</v>
      </c>
      <c r="J340" s="18" t="s">
        <v>1785</v>
      </c>
    </row>
    <row r="341" ht="33.75" customHeight="1" spans="1:10">
      <c r="A341" s="18" t="s">
        <v>408</v>
      </c>
      <c r="B341" s="18" t="s">
        <v>1779</v>
      </c>
      <c r="C341" s="18" t="s">
        <v>1136</v>
      </c>
      <c r="D341" s="18" t="s">
        <v>1190</v>
      </c>
      <c r="E341" s="18" t="s">
        <v>1786</v>
      </c>
      <c r="F341" s="18" t="s">
        <v>1257</v>
      </c>
      <c r="G341" s="41" t="s">
        <v>55</v>
      </c>
      <c r="H341" s="18" t="s">
        <v>1647</v>
      </c>
      <c r="I341" s="18" t="s">
        <v>1142</v>
      </c>
      <c r="J341" s="18" t="s">
        <v>1787</v>
      </c>
    </row>
    <row r="342" ht="33.75" customHeight="1" spans="1:10">
      <c r="A342" s="18" t="s">
        <v>408</v>
      </c>
      <c r="B342" s="18" t="s">
        <v>1779</v>
      </c>
      <c r="C342" s="18" t="s">
        <v>1152</v>
      </c>
      <c r="D342" s="18" t="s">
        <v>1227</v>
      </c>
      <c r="E342" s="18" t="s">
        <v>1788</v>
      </c>
      <c r="F342" s="18" t="s">
        <v>1146</v>
      </c>
      <c r="G342" s="41" t="s">
        <v>1333</v>
      </c>
      <c r="H342" s="18"/>
      <c r="I342" s="18" t="s">
        <v>1196</v>
      </c>
      <c r="J342" s="18" t="s">
        <v>1789</v>
      </c>
    </row>
    <row r="343" ht="33.75" customHeight="1" spans="1:10">
      <c r="A343" s="18" t="s">
        <v>408</v>
      </c>
      <c r="B343" s="18" t="s">
        <v>1779</v>
      </c>
      <c r="C343" s="18" t="s">
        <v>1157</v>
      </c>
      <c r="D343" s="18" t="s">
        <v>1158</v>
      </c>
      <c r="E343" s="18" t="s">
        <v>1790</v>
      </c>
      <c r="F343" s="18" t="s">
        <v>1139</v>
      </c>
      <c r="G343" s="41" t="s">
        <v>1155</v>
      </c>
      <c r="H343" s="18" t="s">
        <v>1148</v>
      </c>
      <c r="I343" s="18" t="s">
        <v>1142</v>
      </c>
      <c r="J343" s="18" t="s">
        <v>1159</v>
      </c>
    </row>
    <row r="344" ht="33.75" customHeight="1" spans="1:10">
      <c r="A344" s="18" t="s">
        <v>821</v>
      </c>
      <c r="B344" s="18" t="s">
        <v>1791</v>
      </c>
      <c r="C344" s="18" t="s">
        <v>1136</v>
      </c>
      <c r="D344" s="18" t="s">
        <v>1137</v>
      </c>
      <c r="E344" s="18" t="s">
        <v>1792</v>
      </c>
      <c r="F344" s="18" t="s">
        <v>1139</v>
      </c>
      <c r="G344" s="41" t="s">
        <v>1793</v>
      </c>
      <c r="H344" s="18" t="s">
        <v>1141</v>
      </c>
      <c r="I344" s="18" t="s">
        <v>1142</v>
      </c>
      <c r="J344" s="18" t="s">
        <v>1794</v>
      </c>
    </row>
    <row r="345" ht="33.75" customHeight="1" spans="1:10">
      <c r="A345" s="18" t="s">
        <v>821</v>
      </c>
      <c r="B345" s="18" t="s">
        <v>1791</v>
      </c>
      <c r="C345" s="18" t="s">
        <v>1136</v>
      </c>
      <c r="D345" s="18" t="s">
        <v>1144</v>
      </c>
      <c r="E345" s="18" t="s">
        <v>1795</v>
      </c>
      <c r="F345" s="18" t="s">
        <v>1146</v>
      </c>
      <c r="G345" s="41" t="s">
        <v>1147</v>
      </c>
      <c r="H345" s="18" t="s">
        <v>1148</v>
      </c>
      <c r="I345" s="18" t="s">
        <v>1142</v>
      </c>
      <c r="J345" s="18" t="s">
        <v>1796</v>
      </c>
    </row>
    <row r="346" ht="33.75" customHeight="1" spans="1:10">
      <c r="A346" s="18" t="s">
        <v>821</v>
      </c>
      <c r="B346" s="18" t="s">
        <v>1791</v>
      </c>
      <c r="C346" s="18" t="s">
        <v>1136</v>
      </c>
      <c r="D346" s="18" t="s">
        <v>1190</v>
      </c>
      <c r="E346" s="18" t="s">
        <v>1797</v>
      </c>
      <c r="F346" s="18" t="s">
        <v>1257</v>
      </c>
      <c r="G346" s="41" t="s">
        <v>45</v>
      </c>
      <c r="H346" s="18" t="s">
        <v>1429</v>
      </c>
      <c r="I346" s="18" t="s">
        <v>1142</v>
      </c>
      <c r="J346" s="18" t="s">
        <v>1798</v>
      </c>
    </row>
    <row r="347" ht="33.75" customHeight="1" spans="1:10">
      <c r="A347" s="18" t="s">
        <v>821</v>
      </c>
      <c r="B347" s="18" t="s">
        <v>1791</v>
      </c>
      <c r="C347" s="18" t="s">
        <v>1152</v>
      </c>
      <c r="D347" s="18" t="s">
        <v>1153</v>
      </c>
      <c r="E347" s="18" t="s">
        <v>1799</v>
      </c>
      <c r="F347" s="18" t="s">
        <v>1139</v>
      </c>
      <c r="G347" s="41" t="s">
        <v>1160</v>
      </c>
      <c r="H347" s="18" t="s">
        <v>1148</v>
      </c>
      <c r="I347" s="18" t="s">
        <v>1142</v>
      </c>
      <c r="J347" s="18" t="s">
        <v>1800</v>
      </c>
    </row>
    <row r="348" ht="33.75" customHeight="1" spans="1:10">
      <c r="A348" s="18" t="s">
        <v>821</v>
      </c>
      <c r="B348" s="18" t="s">
        <v>1791</v>
      </c>
      <c r="C348" s="18" t="s">
        <v>1157</v>
      </c>
      <c r="D348" s="18" t="s">
        <v>1158</v>
      </c>
      <c r="E348" s="18" t="s">
        <v>1756</v>
      </c>
      <c r="F348" s="18" t="s">
        <v>1139</v>
      </c>
      <c r="G348" s="41" t="s">
        <v>1160</v>
      </c>
      <c r="H348" s="18" t="s">
        <v>1148</v>
      </c>
      <c r="I348" s="18" t="s">
        <v>1142</v>
      </c>
      <c r="J348" s="18" t="s">
        <v>1757</v>
      </c>
    </row>
    <row r="349" ht="33.75" customHeight="1" spans="1:10">
      <c r="A349" s="18" t="s">
        <v>823</v>
      </c>
      <c r="B349" s="18" t="s">
        <v>1801</v>
      </c>
      <c r="C349" s="18" t="s">
        <v>1136</v>
      </c>
      <c r="D349" s="18" t="s">
        <v>1137</v>
      </c>
      <c r="E349" s="18" t="s">
        <v>1802</v>
      </c>
      <c r="F349" s="18" t="s">
        <v>1139</v>
      </c>
      <c r="G349" s="41" t="s">
        <v>1803</v>
      </c>
      <c r="H349" s="18" t="s">
        <v>1141</v>
      </c>
      <c r="I349" s="18" t="s">
        <v>1142</v>
      </c>
      <c r="J349" s="18" t="s">
        <v>1804</v>
      </c>
    </row>
    <row r="350" ht="33.75" customHeight="1" spans="1:10">
      <c r="A350" s="18" t="s">
        <v>823</v>
      </c>
      <c r="B350" s="18" t="s">
        <v>1801</v>
      </c>
      <c r="C350" s="18" t="s">
        <v>1136</v>
      </c>
      <c r="D350" s="18" t="s">
        <v>1144</v>
      </c>
      <c r="E350" s="18" t="s">
        <v>1805</v>
      </c>
      <c r="F350" s="18" t="s">
        <v>1146</v>
      </c>
      <c r="G350" s="41" t="s">
        <v>1147</v>
      </c>
      <c r="H350" s="18" t="s">
        <v>1148</v>
      </c>
      <c r="I350" s="18" t="s">
        <v>1142</v>
      </c>
      <c r="J350" s="18" t="s">
        <v>1806</v>
      </c>
    </row>
    <row r="351" ht="33.75" customHeight="1" spans="1:10">
      <c r="A351" s="18" t="s">
        <v>823</v>
      </c>
      <c r="B351" s="18" t="s">
        <v>1801</v>
      </c>
      <c r="C351" s="18" t="s">
        <v>1136</v>
      </c>
      <c r="D351" s="18" t="s">
        <v>1190</v>
      </c>
      <c r="E351" s="18" t="s">
        <v>1807</v>
      </c>
      <c r="F351" s="18" t="s">
        <v>1139</v>
      </c>
      <c r="G351" s="41" t="s">
        <v>1155</v>
      </c>
      <c r="H351" s="18" t="s">
        <v>1148</v>
      </c>
      <c r="I351" s="18" t="s">
        <v>1142</v>
      </c>
      <c r="J351" s="18" t="s">
        <v>1331</v>
      </c>
    </row>
    <row r="352" ht="33.75" customHeight="1" spans="1:10">
      <c r="A352" s="18" t="s">
        <v>823</v>
      </c>
      <c r="B352" s="18" t="s">
        <v>1801</v>
      </c>
      <c r="C352" s="18" t="s">
        <v>1152</v>
      </c>
      <c r="D352" s="18" t="s">
        <v>1153</v>
      </c>
      <c r="E352" s="18" t="s">
        <v>1808</v>
      </c>
      <c r="F352" s="18" t="s">
        <v>1139</v>
      </c>
      <c r="G352" s="41" t="s">
        <v>1155</v>
      </c>
      <c r="H352" s="18" t="s">
        <v>1148</v>
      </c>
      <c r="I352" s="18" t="s">
        <v>1142</v>
      </c>
      <c r="J352" s="18" t="s">
        <v>1183</v>
      </c>
    </row>
    <row r="353" ht="33.75" customHeight="1" spans="1:10">
      <c r="A353" s="18" t="s">
        <v>823</v>
      </c>
      <c r="B353" s="18" t="s">
        <v>1801</v>
      </c>
      <c r="C353" s="18" t="s">
        <v>1157</v>
      </c>
      <c r="D353" s="18" t="s">
        <v>1158</v>
      </c>
      <c r="E353" s="18" t="s">
        <v>1809</v>
      </c>
      <c r="F353" s="18" t="s">
        <v>1139</v>
      </c>
      <c r="G353" s="41" t="s">
        <v>1155</v>
      </c>
      <c r="H353" s="18" t="s">
        <v>1148</v>
      </c>
      <c r="I353" s="18" t="s">
        <v>1142</v>
      </c>
      <c r="J353" s="18" t="s">
        <v>1184</v>
      </c>
    </row>
    <row r="354" ht="33.75" customHeight="1" spans="1:10">
      <c r="A354" s="18" t="s">
        <v>823</v>
      </c>
      <c r="B354" s="18" t="s">
        <v>1801</v>
      </c>
      <c r="C354" s="18" t="s">
        <v>1254</v>
      </c>
      <c r="D354" s="18" t="s">
        <v>1810</v>
      </c>
      <c r="E354" s="18" t="s">
        <v>1811</v>
      </c>
      <c r="F354" s="18" t="s">
        <v>1257</v>
      </c>
      <c r="G354" s="41" t="s">
        <v>1147</v>
      </c>
      <c r="H354" s="18" t="s">
        <v>1148</v>
      </c>
      <c r="I354" s="18" t="s">
        <v>1142</v>
      </c>
      <c r="J354" s="18" t="s">
        <v>1812</v>
      </c>
    </row>
    <row r="355" ht="33.75" customHeight="1" spans="1:10">
      <c r="A355" s="18" t="s">
        <v>851</v>
      </c>
      <c r="B355" s="18" t="s">
        <v>1813</v>
      </c>
      <c r="C355" s="18" t="s">
        <v>1136</v>
      </c>
      <c r="D355" s="18" t="s">
        <v>1137</v>
      </c>
      <c r="E355" s="18" t="s">
        <v>1814</v>
      </c>
      <c r="F355" s="18" t="s">
        <v>1139</v>
      </c>
      <c r="G355" s="41" t="s">
        <v>1444</v>
      </c>
      <c r="H355" s="18" t="s">
        <v>1815</v>
      </c>
      <c r="I355" s="18" t="s">
        <v>1142</v>
      </c>
      <c r="J355" s="18" t="s">
        <v>1816</v>
      </c>
    </row>
    <row r="356" ht="33.75" customHeight="1" spans="1:10">
      <c r="A356" s="18" t="s">
        <v>851</v>
      </c>
      <c r="B356" s="18" t="s">
        <v>1813</v>
      </c>
      <c r="C356" s="18" t="s">
        <v>1136</v>
      </c>
      <c r="D356" s="18" t="s">
        <v>1144</v>
      </c>
      <c r="E356" s="18" t="s">
        <v>1817</v>
      </c>
      <c r="F356" s="18" t="s">
        <v>1146</v>
      </c>
      <c r="G356" s="41" t="s">
        <v>1147</v>
      </c>
      <c r="H356" s="18" t="s">
        <v>1148</v>
      </c>
      <c r="I356" s="18" t="s">
        <v>1142</v>
      </c>
      <c r="J356" s="18" t="s">
        <v>1818</v>
      </c>
    </row>
    <row r="357" ht="33.75" customHeight="1" spans="1:10">
      <c r="A357" s="18" t="s">
        <v>851</v>
      </c>
      <c r="B357" s="18" t="s">
        <v>1813</v>
      </c>
      <c r="C357" s="18" t="s">
        <v>1136</v>
      </c>
      <c r="D357" s="18" t="s">
        <v>1190</v>
      </c>
      <c r="E357" s="18" t="s">
        <v>1819</v>
      </c>
      <c r="F357" s="18" t="s">
        <v>1257</v>
      </c>
      <c r="G357" s="41" t="s">
        <v>1820</v>
      </c>
      <c r="H357" s="18" t="s">
        <v>1647</v>
      </c>
      <c r="I357" s="18" t="s">
        <v>1142</v>
      </c>
      <c r="J357" s="18" t="s">
        <v>1821</v>
      </c>
    </row>
    <row r="358" ht="33.75" customHeight="1" spans="1:10">
      <c r="A358" s="18" t="s">
        <v>851</v>
      </c>
      <c r="B358" s="18" t="s">
        <v>1813</v>
      </c>
      <c r="C358" s="18" t="s">
        <v>1152</v>
      </c>
      <c r="D358" s="18" t="s">
        <v>1227</v>
      </c>
      <c r="E358" s="18" t="s">
        <v>1822</v>
      </c>
      <c r="F358" s="18" t="s">
        <v>1146</v>
      </c>
      <c r="G358" s="41" t="s">
        <v>1754</v>
      </c>
      <c r="H358" s="18"/>
      <c r="I358" s="18" t="s">
        <v>1196</v>
      </c>
      <c r="J358" s="18" t="s">
        <v>1823</v>
      </c>
    </row>
    <row r="359" ht="33.75" customHeight="1" spans="1:10">
      <c r="A359" s="18" t="s">
        <v>851</v>
      </c>
      <c r="B359" s="18" t="s">
        <v>1813</v>
      </c>
      <c r="C359" s="18" t="s">
        <v>1157</v>
      </c>
      <c r="D359" s="18" t="s">
        <v>1158</v>
      </c>
      <c r="E359" s="18" t="s">
        <v>1756</v>
      </c>
      <c r="F359" s="18" t="s">
        <v>1139</v>
      </c>
      <c r="G359" s="41" t="s">
        <v>1155</v>
      </c>
      <c r="H359" s="18" t="s">
        <v>1148</v>
      </c>
      <c r="I359" s="18" t="s">
        <v>1142</v>
      </c>
      <c r="J359" s="18" t="s">
        <v>1757</v>
      </c>
    </row>
    <row r="360" ht="33.75" customHeight="1" spans="1:10">
      <c r="A360" s="18" t="s">
        <v>847</v>
      </c>
      <c r="B360" s="18" t="s">
        <v>1824</v>
      </c>
      <c r="C360" s="18" t="s">
        <v>1136</v>
      </c>
      <c r="D360" s="18" t="s">
        <v>1137</v>
      </c>
      <c r="E360" s="18" t="s">
        <v>1825</v>
      </c>
      <c r="F360" s="18" t="s">
        <v>1139</v>
      </c>
      <c r="G360" s="41" t="s">
        <v>1444</v>
      </c>
      <c r="H360" s="18" t="s">
        <v>1218</v>
      </c>
      <c r="I360" s="18" t="s">
        <v>1142</v>
      </c>
      <c r="J360" s="18" t="s">
        <v>1826</v>
      </c>
    </row>
    <row r="361" ht="33.75" customHeight="1" spans="1:10">
      <c r="A361" s="18" t="s">
        <v>847</v>
      </c>
      <c r="B361" s="18" t="s">
        <v>1824</v>
      </c>
      <c r="C361" s="18" t="s">
        <v>1136</v>
      </c>
      <c r="D361" s="18" t="s">
        <v>1144</v>
      </c>
      <c r="E361" s="18" t="s">
        <v>1827</v>
      </c>
      <c r="F361" s="18" t="s">
        <v>1146</v>
      </c>
      <c r="G361" s="41" t="s">
        <v>1147</v>
      </c>
      <c r="H361" s="18" t="s">
        <v>1148</v>
      </c>
      <c r="I361" s="18" t="s">
        <v>1142</v>
      </c>
      <c r="J361" s="18" t="s">
        <v>1828</v>
      </c>
    </row>
    <row r="362" ht="33.75" customHeight="1" spans="1:10">
      <c r="A362" s="18" t="s">
        <v>847</v>
      </c>
      <c r="B362" s="18" t="s">
        <v>1824</v>
      </c>
      <c r="C362" s="18" t="s">
        <v>1136</v>
      </c>
      <c r="D362" s="18" t="s">
        <v>1190</v>
      </c>
      <c r="E362" s="18" t="s">
        <v>1829</v>
      </c>
      <c r="F362" s="18" t="s">
        <v>1257</v>
      </c>
      <c r="G362" s="41" t="s">
        <v>45</v>
      </c>
      <c r="H362" s="18" t="s">
        <v>1429</v>
      </c>
      <c r="I362" s="18" t="s">
        <v>1142</v>
      </c>
      <c r="J362" s="18" t="s">
        <v>1830</v>
      </c>
    </row>
    <row r="363" ht="33.75" customHeight="1" spans="1:10">
      <c r="A363" s="18" t="s">
        <v>847</v>
      </c>
      <c r="B363" s="18" t="s">
        <v>1824</v>
      </c>
      <c r="C363" s="18" t="s">
        <v>1152</v>
      </c>
      <c r="D363" s="18" t="s">
        <v>1227</v>
      </c>
      <c r="E363" s="18" t="s">
        <v>1831</v>
      </c>
      <c r="F363" s="18" t="s">
        <v>1146</v>
      </c>
      <c r="G363" s="41" t="s">
        <v>1754</v>
      </c>
      <c r="H363" s="18"/>
      <c r="I363" s="18" t="s">
        <v>1196</v>
      </c>
      <c r="J363" s="18" t="s">
        <v>1832</v>
      </c>
    </row>
    <row r="364" ht="33.75" customHeight="1" spans="1:10">
      <c r="A364" s="18" t="s">
        <v>847</v>
      </c>
      <c r="B364" s="18" t="s">
        <v>1824</v>
      </c>
      <c r="C364" s="18" t="s">
        <v>1157</v>
      </c>
      <c r="D364" s="18" t="s">
        <v>1158</v>
      </c>
      <c r="E364" s="18" t="s">
        <v>1756</v>
      </c>
      <c r="F364" s="18" t="s">
        <v>1139</v>
      </c>
      <c r="G364" s="41" t="s">
        <v>1155</v>
      </c>
      <c r="H364" s="18" t="s">
        <v>1148</v>
      </c>
      <c r="I364" s="18" t="s">
        <v>1142</v>
      </c>
      <c r="J364" s="18" t="s">
        <v>1757</v>
      </c>
    </row>
    <row r="365" ht="33.75" customHeight="1" spans="1:10">
      <c r="A365" s="18" t="s">
        <v>825</v>
      </c>
      <c r="B365" s="18" t="s">
        <v>1833</v>
      </c>
      <c r="C365" s="18" t="s">
        <v>1136</v>
      </c>
      <c r="D365" s="18" t="s">
        <v>1137</v>
      </c>
      <c r="E365" s="18" t="s">
        <v>1834</v>
      </c>
      <c r="F365" s="18" t="s">
        <v>1139</v>
      </c>
      <c r="G365" s="41" t="s">
        <v>61</v>
      </c>
      <c r="H365" s="18" t="s">
        <v>1218</v>
      </c>
      <c r="I365" s="18" t="s">
        <v>1142</v>
      </c>
      <c r="J365" s="18" t="s">
        <v>1835</v>
      </c>
    </row>
    <row r="366" ht="33.75" customHeight="1" spans="1:10">
      <c r="A366" s="18" t="s">
        <v>825</v>
      </c>
      <c r="B366" s="18" t="s">
        <v>1833</v>
      </c>
      <c r="C366" s="18" t="s">
        <v>1136</v>
      </c>
      <c r="D366" s="18" t="s">
        <v>1137</v>
      </c>
      <c r="E366" s="18" t="s">
        <v>1836</v>
      </c>
      <c r="F366" s="18" t="s">
        <v>1139</v>
      </c>
      <c r="G366" s="41" t="s">
        <v>1837</v>
      </c>
      <c r="H366" s="18" t="s">
        <v>1141</v>
      </c>
      <c r="I366" s="18" t="s">
        <v>1142</v>
      </c>
      <c r="J366" s="18" t="s">
        <v>1838</v>
      </c>
    </row>
    <row r="367" ht="33.75" customHeight="1" spans="1:10">
      <c r="A367" s="18" t="s">
        <v>825</v>
      </c>
      <c r="B367" s="18" t="s">
        <v>1833</v>
      </c>
      <c r="C367" s="18" t="s">
        <v>1136</v>
      </c>
      <c r="D367" s="18" t="s">
        <v>1137</v>
      </c>
      <c r="E367" s="18" t="s">
        <v>1839</v>
      </c>
      <c r="F367" s="18" t="s">
        <v>1139</v>
      </c>
      <c r="G367" s="41" t="s">
        <v>53</v>
      </c>
      <c r="H367" s="18" t="s">
        <v>1218</v>
      </c>
      <c r="I367" s="18" t="s">
        <v>1142</v>
      </c>
      <c r="J367" s="18" t="s">
        <v>1840</v>
      </c>
    </row>
    <row r="368" ht="33.75" customHeight="1" spans="1:10">
      <c r="A368" s="18" t="s">
        <v>825</v>
      </c>
      <c r="B368" s="18" t="s">
        <v>1833</v>
      </c>
      <c r="C368" s="18" t="s">
        <v>1136</v>
      </c>
      <c r="D368" s="18" t="s">
        <v>1144</v>
      </c>
      <c r="E368" s="18" t="s">
        <v>1841</v>
      </c>
      <c r="F368" s="18" t="s">
        <v>1139</v>
      </c>
      <c r="G368" s="41" t="s">
        <v>1229</v>
      </c>
      <c r="H368" s="18" t="s">
        <v>1218</v>
      </c>
      <c r="I368" s="18" t="s">
        <v>1142</v>
      </c>
      <c r="J368" s="18" t="s">
        <v>1842</v>
      </c>
    </row>
    <row r="369" ht="33.75" customHeight="1" spans="1:10">
      <c r="A369" s="18" t="s">
        <v>825</v>
      </c>
      <c r="B369" s="18" t="s">
        <v>1833</v>
      </c>
      <c r="C369" s="18" t="s">
        <v>1152</v>
      </c>
      <c r="D369" s="18" t="s">
        <v>1227</v>
      </c>
      <c r="E369" s="18" t="s">
        <v>1843</v>
      </c>
      <c r="F369" s="18" t="s">
        <v>1139</v>
      </c>
      <c r="G369" s="41" t="s">
        <v>48</v>
      </c>
      <c r="H369" s="18" t="s">
        <v>1176</v>
      </c>
      <c r="I369" s="18" t="s">
        <v>1142</v>
      </c>
      <c r="J369" s="18" t="s">
        <v>1844</v>
      </c>
    </row>
    <row r="370" ht="33.75" customHeight="1" spans="1:10">
      <c r="A370" s="18" t="s">
        <v>825</v>
      </c>
      <c r="B370" s="18" t="s">
        <v>1833</v>
      </c>
      <c r="C370" s="18" t="s">
        <v>1157</v>
      </c>
      <c r="D370" s="18" t="s">
        <v>1158</v>
      </c>
      <c r="E370" s="18" t="s">
        <v>1845</v>
      </c>
      <c r="F370" s="18" t="s">
        <v>1139</v>
      </c>
      <c r="G370" s="41" t="s">
        <v>1155</v>
      </c>
      <c r="H370" s="18" t="s">
        <v>1148</v>
      </c>
      <c r="I370" s="18" t="s">
        <v>1142</v>
      </c>
      <c r="J370" s="18" t="s">
        <v>1846</v>
      </c>
    </row>
    <row r="371" ht="33.75" customHeight="1" spans="1:10">
      <c r="A371" s="18" t="s">
        <v>849</v>
      </c>
      <c r="B371" s="18" t="s">
        <v>1847</v>
      </c>
      <c r="C371" s="18" t="s">
        <v>1136</v>
      </c>
      <c r="D371" s="18" t="s">
        <v>1137</v>
      </c>
      <c r="E371" s="18" t="s">
        <v>1848</v>
      </c>
      <c r="F371" s="18" t="s">
        <v>1139</v>
      </c>
      <c r="G371" s="41" t="s">
        <v>1229</v>
      </c>
      <c r="H371" s="18" t="s">
        <v>1849</v>
      </c>
      <c r="I371" s="18" t="s">
        <v>1142</v>
      </c>
      <c r="J371" s="18" t="s">
        <v>1850</v>
      </c>
    </row>
    <row r="372" ht="33.75" customHeight="1" spans="1:10">
      <c r="A372" s="18" t="s">
        <v>849</v>
      </c>
      <c r="B372" s="18" t="s">
        <v>1847</v>
      </c>
      <c r="C372" s="18" t="s">
        <v>1136</v>
      </c>
      <c r="D372" s="18" t="s">
        <v>1144</v>
      </c>
      <c r="E372" s="18" t="s">
        <v>1851</v>
      </c>
      <c r="F372" s="18" t="s">
        <v>1146</v>
      </c>
      <c r="G372" s="41" t="s">
        <v>1147</v>
      </c>
      <c r="H372" s="18" t="s">
        <v>1148</v>
      </c>
      <c r="I372" s="18" t="s">
        <v>1142</v>
      </c>
      <c r="J372" s="18" t="s">
        <v>1852</v>
      </c>
    </row>
    <row r="373" ht="33.75" customHeight="1" spans="1:10">
      <c r="A373" s="18" t="s">
        <v>849</v>
      </c>
      <c r="B373" s="18" t="s">
        <v>1847</v>
      </c>
      <c r="C373" s="18" t="s">
        <v>1136</v>
      </c>
      <c r="D373" s="18" t="s">
        <v>1190</v>
      </c>
      <c r="E373" s="18" t="s">
        <v>1829</v>
      </c>
      <c r="F373" s="18" t="s">
        <v>1257</v>
      </c>
      <c r="G373" s="41" t="s">
        <v>45</v>
      </c>
      <c r="H373" s="18" t="s">
        <v>1429</v>
      </c>
      <c r="I373" s="18" t="s">
        <v>1142</v>
      </c>
      <c r="J373" s="18" t="s">
        <v>1850</v>
      </c>
    </row>
    <row r="374" ht="33.75" customHeight="1" spans="1:10">
      <c r="A374" s="18" t="s">
        <v>849</v>
      </c>
      <c r="B374" s="18" t="s">
        <v>1847</v>
      </c>
      <c r="C374" s="18" t="s">
        <v>1152</v>
      </c>
      <c r="D374" s="18" t="s">
        <v>1227</v>
      </c>
      <c r="E374" s="18" t="s">
        <v>1853</v>
      </c>
      <c r="F374" s="18" t="s">
        <v>1146</v>
      </c>
      <c r="G374" s="41" t="s">
        <v>1754</v>
      </c>
      <c r="H374" s="18"/>
      <c r="I374" s="18" t="s">
        <v>1196</v>
      </c>
      <c r="J374" s="18" t="s">
        <v>1850</v>
      </c>
    </row>
    <row r="375" ht="33.75" customHeight="1" spans="1:10">
      <c r="A375" s="18" t="s">
        <v>849</v>
      </c>
      <c r="B375" s="18" t="s">
        <v>1847</v>
      </c>
      <c r="C375" s="18" t="s">
        <v>1157</v>
      </c>
      <c r="D375" s="18" t="s">
        <v>1158</v>
      </c>
      <c r="E375" s="18" t="s">
        <v>1756</v>
      </c>
      <c r="F375" s="18" t="s">
        <v>1139</v>
      </c>
      <c r="G375" s="41" t="s">
        <v>1160</v>
      </c>
      <c r="H375" s="18" t="s">
        <v>1148</v>
      </c>
      <c r="I375" s="18" t="s">
        <v>1142</v>
      </c>
      <c r="J375" s="18" t="s">
        <v>1850</v>
      </c>
    </row>
    <row r="376" ht="33.75" customHeight="1" spans="1:10">
      <c r="A376" s="18" t="s">
        <v>833</v>
      </c>
      <c r="B376" s="18" t="s">
        <v>1854</v>
      </c>
      <c r="C376" s="18" t="s">
        <v>1136</v>
      </c>
      <c r="D376" s="18" t="s">
        <v>1137</v>
      </c>
      <c r="E376" s="18" t="s">
        <v>1855</v>
      </c>
      <c r="F376" s="18" t="s">
        <v>1139</v>
      </c>
      <c r="G376" s="41" t="s">
        <v>1856</v>
      </c>
      <c r="H376" s="18" t="s">
        <v>1319</v>
      </c>
      <c r="I376" s="18" t="s">
        <v>1142</v>
      </c>
      <c r="J376" s="18" t="s">
        <v>1857</v>
      </c>
    </row>
    <row r="377" ht="33.75" customHeight="1" spans="1:10">
      <c r="A377" s="18" t="s">
        <v>833</v>
      </c>
      <c r="B377" s="18" t="s">
        <v>1854</v>
      </c>
      <c r="C377" s="18" t="s">
        <v>1136</v>
      </c>
      <c r="D377" s="18" t="s">
        <v>1144</v>
      </c>
      <c r="E377" s="18" t="s">
        <v>1858</v>
      </c>
      <c r="F377" s="18" t="s">
        <v>1146</v>
      </c>
      <c r="G377" s="41" t="s">
        <v>1147</v>
      </c>
      <c r="H377" s="18" t="s">
        <v>1148</v>
      </c>
      <c r="I377" s="18" t="s">
        <v>1142</v>
      </c>
      <c r="J377" s="18" t="s">
        <v>1859</v>
      </c>
    </row>
    <row r="378" ht="33.75" customHeight="1" spans="1:10">
      <c r="A378" s="18" t="s">
        <v>833</v>
      </c>
      <c r="B378" s="18" t="s">
        <v>1854</v>
      </c>
      <c r="C378" s="18" t="s">
        <v>1152</v>
      </c>
      <c r="D378" s="18" t="s">
        <v>1153</v>
      </c>
      <c r="E378" s="18" t="s">
        <v>1860</v>
      </c>
      <c r="F378" s="18" t="s">
        <v>1139</v>
      </c>
      <c r="G378" s="41" t="s">
        <v>1155</v>
      </c>
      <c r="H378" s="18" t="s">
        <v>1148</v>
      </c>
      <c r="I378" s="18" t="s">
        <v>1142</v>
      </c>
      <c r="J378" s="18" t="s">
        <v>1861</v>
      </c>
    </row>
    <row r="379" ht="33.75" customHeight="1" spans="1:10">
      <c r="A379" s="18" t="s">
        <v>833</v>
      </c>
      <c r="B379" s="18" t="s">
        <v>1854</v>
      </c>
      <c r="C379" s="18" t="s">
        <v>1157</v>
      </c>
      <c r="D379" s="18" t="s">
        <v>1158</v>
      </c>
      <c r="E379" s="18" t="s">
        <v>1172</v>
      </c>
      <c r="F379" s="18" t="s">
        <v>1139</v>
      </c>
      <c r="G379" s="41" t="s">
        <v>1155</v>
      </c>
      <c r="H379" s="18" t="s">
        <v>1148</v>
      </c>
      <c r="I379" s="18" t="s">
        <v>1142</v>
      </c>
      <c r="J379" s="18" t="s">
        <v>1862</v>
      </c>
    </row>
    <row r="380" ht="33.75" customHeight="1" spans="1:10">
      <c r="A380" s="18" t="s">
        <v>833</v>
      </c>
      <c r="B380" s="18" t="s">
        <v>1854</v>
      </c>
      <c r="C380" s="18" t="s">
        <v>1254</v>
      </c>
      <c r="D380" s="18" t="s">
        <v>1810</v>
      </c>
      <c r="E380" s="18" t="s">
        <v>1863</v>
      </c>
      <c r="F380" s="18" t="s">
        <v>1257</v>
      </c>
      <c r="G380" s="41" t="s">
        <v>1864</v>
      </c>
      <c r="H380" s="18" t="s">
        <v>1865</v>
      </c>
      <c r="I380" s="18" t="s">
        <v>1142</v>
      </c>
      <c r="J380" s="18" t="s">
        <v>1866</v>
      </c>
    </row>
    <row r="381" ht="33.75" customHeight="1" spans="1:10">
      <c r="A381" s="18" t="s">
        <v>833</v>
      </c>
      <c r="B381" s="18" t="s">
        <v>1854</v>
      </c>
      <c r="C381" s="18" t="s">
        <v>1254</v>
      </c>
      <c r="D381" s="18" t="s">
        <v>1810</v>
      </c>
      <c r="E381" s="18" t="s">
        <v>1867</v>
      </c>
      <c r="F381" s="18" t="s">
        <v>1257</v>
      </c>
      <c r="G381" s="41" t="s">
        <v>1868</v>
      </c>
      <c r="H381" s="18" t="s">
        <v>1865</v>
      </c>
      <c r="I381" s="18" t="s">
        <v>1142</v>
      </c>
      <c r="J381" s="18" t="s">
        <v>1869</v>
      </c>
    </row>
    <row r="382" ht="33.75" customHeight="1" spans="1:10">
      <c r="A382" s="18" t="s">
        <v>818</v>
      </c>
      <c r="B382" s="18" t="s">
        <v>1870</v>
      </c>
      <c r="C382" s="18" t="s">
        <v>1136</v>
      </c>
      <c r="D382" s="18" t="s">
        <v>1137</v>
      </c>
      <c r="E382" s="18" t="s">
        <v>1871</v>
      </c>
      <c r="F382" s="18" t="s">
        <v>1139</v>
      </c>
      <c r="G382" s="41" t="s">
        <v>1872</v>
      </c>
      <c r="H382" s="18" t="s">
        <v>1141</v>
      </c>
      <c r="I382" s="18" t="s">
        <v>1142</v>
      </c>
      <c r="J382" s="18" t="s">
        <v>1873</v>
      </c>
    </row>
    <row r="383" ht="33.75" customHeight="1" spans="1:10">
      <c r="A383" s="18" t="s">
        <v>818</v>
      </c>
      <c r="B383" s="18" t="s">
        <v>1870</v>
      </c>
      <c r="C383" s="18" t="s">
        <v>1136</v>
      </c>
      <c r="D383" s="18" t="s">
        <v>1137</v>
      </c>
      <c r="E383" s="18" t="s">
        <v>1874</v>
      </c>
      <c r="F383" s="18" t="s">
        <v>1139</v>
      </c>
      <c r="G383" s="41" t="s">
        <v>1875</v>
      </c>
      <c r="H383" s="18" t="s">
        <v>1141</v>
      </c>
      <c r="I383" s="18" t="s">
        <v>1142</v>
      </c>
      <c r="J383" s="18" t="s">
        <v>1876</v>
      </c>
    </row>
    <row r="384" ht="33.75" customHeight="1" spans="1:10">
      <c r="A384" s="18" t="s">
        <v>818</v>
      </c>
      <c r="B384" s="18" t="s">
        <v>1870</v>
      </c>
      <c r="C384" s="18" t="s">
        <v>1136</v>
      </c>
      <c r="D384" s="18" t="s">
        <v>1144</v>
      </c>
      <c r="E384" s="18" t="s">
        <v>1877</v>
      </c>
      <c r="F384" s="18" t="s">
        <v>1146</v>
      </c>
      <c r="G384" s="41" t="s">
        <v>1147</v>
      </c>
      <c r="H384" s="18" t="s">
        <v>1148</v>
      </c>
      <c r="I384" s="18" t="s">
        <v>1142</v>
      </c>
      <c r="J384" s="18" t="s">
        <v>1878</v>
      </c>
    </row>
    <row r="385" ht="33.75" customHeight="1" spans="1:10">
      <c r="A385" s="18" t="s">
        <v>818</v>
      </c>
      <c r="B385" s="18" t="s">
        <v>1870</v>
      </c>
      <c r="C385" s="18" t="s">
        <v>1136</v>
      </c>
      <c r="D385" s="18" t="s">
        <v>1190</v>
      </c>
      <c r="E385" s="18" t="s">
        <v>1879</v>
      </c>
      <c r="F385" s="18" t="s">
        <v>1139</v>
      </c>
      <c r="G385" s="41" t="s">
        <v>55</v>
      </c>
      <c r="H385" s="18" t="s">
        <v>1647</v>
      </c>
      <c r="I385" s="18" t="s">
        <v>1142</v>
      </c>
      <c r="J385" s="18" t="s">
        <v>1880</v>
      </c>
    </row>
    <row r="386" ht="33.75" customHeight="1" spans="1:10">
      <c r="A386" s="18" t="s">
        <v>818</v>
      </c>
      <c r="B386" s="18" t="s">
        <v>1870</v>
      </c>
      <c r="C386" s="18" t="s">
        <v>1152</v>
      </c>
      <c r="D386" s="18" t="s">
        <v>1227</v>
      </c>
      <c r="E386" s="18" t="s">
        <v>1799</v>
      </c>
      <c r="F386" s="18" t="s">
        <v>1139</v>
      </c>
      <c r="G386" s="41" t="s">
        <v>1160</v>
      </c>
      <c r="H386" s="18" t="s">
        <v>1148</v>
      </c>
      <c r="I386" s="18" t="s">
        <v>1142</v>
      </c>
      <c r="J386" s="18" t="s">
        <v>1881</v>
      </c>
    </row>
    <row r="387" ht="33.75" customHeight="1" spans="1:10">
      <c r="A387" s="18" t="s">
        <v>818</v>
      </c>
      <c r="B387" s="18" t="s">
        <v>1870</v>
      </c>
      <c r="C387" s="18" t="s">
        <v>1157</v>
      </c>
      <c r="D387" s="18" t="s">
        <v>1158</v>
      </c>
      <c r="E387" s="18" t="s">
        <v>1882</v>
      </c>
      <c r="F387" s="18" t="s">
        <v>1139</v>
      </c>
      <c r="G387" s="41" t="s">
        <v>1160</v>
      </c>
      <c r="H387" s="18" t="s">
        <v>1148</v>
      </c>
      <c r="I387" s="18" t="s">
        <v>1142</v>
      </c>
      <c r="J387" s="18" t="s">
        <v>1883</v>
      </c>
    </row>
    <row r="388" ht="33.75" customHeight="1" spans="1:10">
      <c r="A388" s="18" t="s">
        <v>837</v>
      </c>
      <c r="B388" s="18" t="s">
        <v>1884</v>
      </c>
      <c r="C388" s="18" t="s">
        <v>1136</v>
      </c>
      <c r="D388" s="18" t="s">
        <v>1137</v>
      </c>
      <c r="E388" s="18" t="s">
        <v>1885</v>
      </c>
      <c r="F388" s="18" t="s">
        <v>1139</v>
      </c>
      <c r="G388" s="41" t="s">
        <v>1886</v>
      </c>
      <c r="H388" s="18" t="s">
        <v>1141</v>
      </c>
      <c r="I388" s="18" t="s">
        <v>1142</v>
      </c>
      <c r="J388" s="18" t="s">
        <v>1887</v>
      </c>
    </row>
    <row r="389" ht="33.75" customHeight="1" spans="1:10">
      <c r="A389" s="18" t="s">
        <v>837</v>
      </c>
      <c r="B389" s="18" t="s">
        <v>1884</v>
      </c>
      <c r="C389" s="18" t="s">
        <v>1136</v>
      </c>
      <c r="D389" s="18" t="s">
        <v>1137</v>
      </c>
      <c r="E389" s="18" t="s">
        <v>1888</v>
      </c>
      <c r="F389" s="18" t="s">
        <v>1139</v>
      </c>
      <c r="G389" s="41" t="s">
        <v>1444</v>
      </c>
      <c r="H389" s="18" t="s">
        <v>1218</v>
      </c>
      <c r="I389" s="18" t="s">
        <v>1142</v>
      </c>
      <c r="J389" s="18" t="s">
        <v>1889</v>
      </c>
    </row>
    <row r="390" ht="33.75" customHeight="1" spans="1:10">
      <c r="A390" s="18" t="s">
        <v>837</v>
      </c>
      <c r="B390" s="18" t="s">
        <v>1884</v>
      </c>
      <c r="C390" s="18" t="s">
        <v>1136</v>
      </c>
      <c r="D390" s="18" t="s">
        <v>1144</v>
      </c>
      <c r="E390" s="18" t="s">
        <v>1890</v>
      </c>
      <c r="F390" s="18" t="s">
        <v>1139</v>
      </c>
      <c r="G390" s="41" t="s">
        <v>1444</v>
      </c>
      <c r="H390" s="18" t="s">
        <v>1176</v>
      </c>
      <c r="I390" s="18" t="s">
        <v>1142</v>
      </c>
      <c r="J390" s="18" t="s">
        <v>1891</v>
      </c>
    </row>
    <row r="391" ht="33.75" customHeight="1" spans="1:10">
      <c r="A391" s="18" t="s">
        <v>837</v>
      </c>
      <c r="B391" s="18" t="s">
        <v>1884</v>
      </c>
      <c r="C391" s="18" t="s">
        <v>1152</v>
      </c>
      <c r="D391" s="18" t="s">
        <v>1227</v>
      </c>
      <c r="E391" s="18" t="s">
        <v>1892</v>
      </c>
      <c r="F391" s="18" t="s">
        <v>1139</v>
      </c>
      <c r="G391" s="41" t="s">
        <v>48</v>
      </c>
      <c r="H391" s="18" t="s">
        <v>1148</v>
      </c>
      <c r="I391" s="18" t="s">
        <v>1142</v>
      </c>
      <c r="J391" s="18" t="s">
        <v>1893</v>
      </c>
    </row>
    <row r="392" ht="33.75" customHeight="1" spans="1:10">
      <c r="A392" s="18" t="s">
        <v>837</v>
      </c>
      <c r="B392" s="18" t="s">
        <v>1884</v>
      </c>
      <c r="C392" s="18" t="s">
        <v>1157</v>
      </c>
      <c r="D392" s="18" t="s">
        <v>1158</v>
      </c>
      <c r="E392" s="18" t="s">
        <v>1894</v>
      </c>
      <c r="F392" s="18" t="s">
        <v>1139</v>
      </c>
      <c r="G392" s="41" t="s">
        <v>1155</v>
      </c>
      <c r="H392" s="18" t="s">
        <v>1148</v>
      </c>
      <c r="I392" s="18" t="s">
        <v>1142</v>
      </c>
      <c r="J392" s="18" t="s">
        <v>1509</v>
      </c>
    </row>
    <row r="393" ht="33.75" customHeight="1" spans="1:10">
      <c r="A393" s="18" t="s">
        <v>829</v>
      </c>
      <c r="B393" s="18" t="s">
        <v>1895</v>
      </c>
      <c r="C393" s="18" t="s">
        <v>1136</v>
      </c>
      <c r="D393" s="18" t="s">
        <v>1137</v>
      </c>
      <c r="E393" s="18" t="s">
        <v>1896</v>
      </c>
      <c r="F393" s="18" t="s">
        <v>1139</v>
      </c>
      <c r="G393" s="41" t="s">
        <v>58</v>
      </c>
      <c r="H393" s="18" t="s">
        <v>1141</v>
      </c>
      <c r="I393" s="18" t="s">
        <v>1142</v>
      </c>
      <c r="J393" s="18" t="s">
        <v>1897</v>
      </c>
    </row>
    <row r="394" ht="33.75" customHeight="1" spans="1:10">
      <c r="A394" s="18" t="s">
        <v>829</v>
      </c>
      <c r="B394" s="18" t="s">
        <v>1895</v>
      </c>
      <c r="C394" s="18" t="s">
        <v>1136</v>
      </c>
      <c r="D394" s="18" t="s">
        <v>1144</v>
      </c>
      <c r="E394" s="18" t="s">
        <v>1898</v>
      </c>
      <c r="F394" s="18" t="s">
        <v>1146</v>
      </c>
      <c r="G394" s="41" t="s">
        <v>1147</v>
      </c>
      <c r="H394" s="18" t="s">
        <v>1148</v>
      </c>
      <c r="I394" s="18" t="s">
        <v>1142</v>
      </c>
      <c r="J394" s="18" t="s">
        <v>1899</v>
      </c>
    </row>
    <row r="395" ht="33.75" customHeight="1" spans="1:10">
      <c r="A395" s="18" t="s">
        <v>829</v>
      </c>
      <c r="B395" s="18" t="s">
        <v>1895</v>
      </c>
      <c r="C395" s="18" t="s">
        <v>1136</v>
      </c>
      <c r="D395" s="18" t="s">
        <v>1190</v>
      </c>
      <c r="E395" s="18" t="s">
        <v>1900</v>
      </c>
      <c r="F395" s="18" t="s">
        <v>1257</v>
      </c>
      <c r="G395" s="41" t="s">
        <v>1444</v>
      </c>
      <c r="H395" s="18" t="s">
        <v>1429</v>
      </c>
      <c r="I395" s="18" t="s">
        <v>1142</v>
      </c>
      <c r="J395" s="18" t="s">
        <v>1901</v>
      </c>
    </row>
    <row r="396" ht="33.75" customHeight="1" spans="1:10">
      <c r="A396" s="18" t="s">
        <v>829</v>
      </c>
      <c r="B396" s="18" t="s">
        <v>1895</v>
      </c>
      <c r="C396" s="18" t="s">
        <v>1152</v>
      </c>
      <c r="D396" s="18" t="s">
        <v>1227</v>
      </c>
      <c r="E396" s="18" t="s">
        <v>1902</v>
      </c>
      <c r="F396" s="18" t="s">
        <v>1146</v>
      </c>
      <c r="G396" s="41" t="s">
        <v>1903</v>
      </c>
      <c r="H396" s="18"/>
      <c r="I396" s="18" t="s">
        <v>1196</v>
      </c>
      <c r="J396" s="18" t="s">
        <v>1904</v>
      </c>
    </row>
    <row r="397" ht="33.75" customHeight="1" spans="1:10">
      <c r="A397" s="18" t="s">
        <v>829</v>
      </c>
      <c r="B397" s="18" t="s">
        <v>1895</v>
      </c>
      <c r="C397" s="18" t="s">
        <v>1254</v>
      </c>
      <c r="D397" s="18" t="s">
        <v>1255</v>
      </c>
      <c r="E397" s="18" t="s">
        <v>1905</v>
      </c>
      <c r="F397" s="18" t="s">
        <v>1257</v>
      </c>
      <c r="G397" s="41" t="s">
        <v>1906</v>
      </c>
      <c r="H397" s="18" t="s">
        <v>1638</v>
      </c>
      <c r="I397" s="18" t="s">
        <v>1142</v>
      </c>
      <c r="J397" s="18" t="s">
        <v>1907</v>
      </c>
    </row>
    <row r="398" ht="33.75" customHeight="1" spans="1:10">
      <c r="A398" s="18" t="s">
        <v>827</v>
      </c>
      <c r="B398" s="18" t="s">
        <v>1908</v>
      </c>
      <c r="C398" s="18" t="s">
        <v>1136</v>
      </c>
      <c r="D398" s="18" t="s">
        <v>1137</v>
      </c>
      <c r="E398" s="18" t="s">
        <v>1909</v>
      </c>
      <c r="F398" s="18" t="s">
        <v>1139</v>
      </c>
      <c r="G398" s="41" t="s">
        <v>1444</v>
      </c>
      <c r="H398" s="18" t="s">
        <v>1218</v>
      </c>
      <c r="I398" s="18" t="s">
        <v>1142</v>
      </c>
      <c r="J398" s="18" t="s">
        <v>1910</v>
      </c>
    </row>
    <row r="399" ht="33.75" customHeight="1" spans="1:10">
      <c r="A399" s="18" t="s">
        <v>827</v>
      </c>
      <c r="B399" s="18" t="s">
        <v>1908</v>
      </c>
      <c r="C399" s="18" t="s">
        <v>1136</v>
      </c>
      <c r="D399" s="18" t="s">
        <v>1137</v>
      </c>
      <c r="E399" s="18" t="s">
        <v>1911</v>
      </c>
      <c r="F399" s="18" t="s">
        <v>1146</v>
      </c>
      <c r="G399" s="41" t="s">
        <v>1912</v>
      </c>
      <c r="H399" s="18" t="s">
        <v>1148</v>
      </c>
      <c r="I399" s="18" t="s">
        <v>1142</v>
      </c>
      <c r="J399" s="18" t="s">
        <v>1913</v>
      </c>
    </row>
    <row r="400" ht="33.75" customHeight="1" spans="1:10">
      <c r="A400" s="18" t="s">
        <v>827</v>
      </c>
      <c r="B400" s="18" t="s">
        <v>1908</v>
      </c>
      <c r="C400" s="18" t="s">
        <v>1136</v>
      </c>
      <c r="D400" s="18" t="s">
        <v>1190</v>
      </c>
      <c r="E400" s="18" t="s">
        <v>1914</v>
      </c>
      <c r="F400" s="18" t="s">
        <v>1257</v>
      </c>
      <c r="G400" s="41" t="s">
        <v>45</v>
      </c>
      <c r="H400" s="18" t="s">
        <v>1429</v>
      </c>
      <c r="I400" s="18" t="s">
        <v>1142</v>
      </c>
      <c r="J400" s="18" t="s">
        <v>1915</v>
      </c>
    </row>
    <row r="401" ht="33.75" customHeight="1" spans="1:10">
      <c r="A401" s="18" t="s">
        <v>827</v>
      </c>
      <c r="B401" s="18" t="s">
        <v>1908</v>
      </c>
      <c r="C401" s="18" t="s">
        <v>1152</v>
      </c>
      <c r="D401" s="18" t="s">
        <v>1227</v>
      </c>
      <c r="E401" s="18" t="s">
        <v>1916</v>
      </c>
      <c r="F401" s="18" t="s">
        <v>1146</v>
      </c>
      <c r="G401" s="41" t="s">
        <v>1917</v>
      </c>
      <c r="H401" s="18"/>
      <c r="I401" s="18" t="s">
        <v>1196</v>
      </c>
      <c r="J401" s="18" t="s">
        <v>1918</v>
      </c>
    </row>
    <row r="402" ht="33.75" customHeight="1" spans="1:10">
      <c r="A402" s="18" t="s">
        <v>827</v>
      </c>
      <c r="B402" s="18" t="s">
        <v>1908</v>
      </c>
      <c r="C402" s="18" t="s">
        <v>1157</v>
      </c>
      <c r="D402" s="18" t="s">
        <v>1158</v>
      </c>
      <c r="E402" s="18" t="s">
        <v>1919</v>
      </c>
      <c r="F402" s="18" t="s">
        <v>1139</v>
      </c>
      <c r="G402" s="41" t="s">
        <v>1160</v>
      </c>
      <c r="H402" s="18" t="s">
        <v>1148</v>
      </c>
      <c r="I402" s="18" t="s">
        <v>1142</v>
      </c>
      <c r="J402" s="18" t="s">
        <v>1920</v>
      </c>
    </row>
    <row r="403" ht="33.75" customHeight="1" spans="1:10">
      <c r="A403" s="70" t="s">
        <v>75</v>
      </c>
      <c r="B403" s="18"/>
      <c r="C403" s="18"/>
      <c r="D403" s="18"/>
      <c r="E403" s="18"/>
      <c r="F403" s="18"/>
      <c r="G403" s="18"/>
      <c r="H403" s="18"/>
      <c r="I403" s="18"/>
      <c r="J403" s="18"/>
    </row>
    <row r="404" ht="33.75" customHeight="1" spans="1:10">
      <c r="A404" s="18" t="s">
        <v>882</v>
      </c>
      <c r="B404" s="18" t="s">
        <v>1921</v>
      </c>
      <c r="C404" s="18" t="s">
        <v>1136</v>
      </c>
      <c r="D404" s="18" t="s">
        <v>1144</v>
      </c>
      <c r="E404" s="18" t="s">
        <v>1922</v>
      </c>
      <c r="F404" s="18" t="s">
        <v>1139</v>
      </c>
      <c r="G404" s="41" t="s">
        <v>1344</v>
      </c>
      <c r="H404" s="18" t="s">
        <v>1148</v>
      </c>
      <c r="I404" s="18" t="s">
        <v>1142</v>
      </c>
      <c r="J404" s="18" t="s">
        <v>1923</v>
      </c>
    </row>
    <row r="405" ht="33.75" customHeight="1" spans="1:10">
      <c r="A405" s="18" t="s">
        <v>882</v>
      </c>
      <c r="B405" s="18" t="s">
        <v>1921</v>
      </c>
      <c r="C405" s="18" t="s">
        <v>1136</v>
      </c>
      <c r="D405" s="18" t="s">
        <v>1190</v>
      </c>
      <c r="E405" s="18" t="s">
        <v>1924</v>
      </c>
      <c r="F405" s="18" t="s">
        <v>1139</v>
      </c>
      <c r="G405" s="41" t="s">
        <v>1344</v>
      </c>
      <c r="H405" s="18" t="s">
        <v>1148</v>
      </c>
      <c r="I405" s="18" t="s">
        <v>1142</v>
      </c>
      <c r="J405" s="18" t="s">
        <v>1925</v>
      </c>
    </row>
    <row r="406" ht="33.75" customHeight="1" spans="1:10">
      <c r="A406" s="18" t="s">
        <v>882</v>
      </c>
      <c r="B406" s="18" t="s">
        <v>1921</v>
      </c>
      <c r="C406" s="18" t="s">
        <v>1136</v>
      </c>
      <c r="D406" s="18" t="s">
        <v>1190</v>
      </c>
      <c r="E406" s="18" t="s">
        <v>1926</v>
      </c>
      <c r="F406" s="18" t="s">
        <v>1257</v>
      </c>
      <c r="G406" s="41" t="s">
        <v>1927</v>
      </c>
      <c r="H406" s="18"/>
      <c r="I406" s="18" t="s">
        <v>1196</v>
      </c>
      <c r="J406" s="18" t="s">
        <v>1928</v>
      </c>
    </row>
    <row r="407" ht="33.75" customHeight="1" spans="1:10">
      <c r="A407" s="18" t="s">
        <v>882</v>
      </c>
      <c r="B407" s="18" t="s">
        <v>1921</v>
      </c>
      <c r="C407" s="18" t="s">
        <v>1152</v>
      </c>
      <c r="D407" s="18" t="s">
        <v>1153</v>
      </c>
      <c r="E407" s="18" t="s">
        <v>1929</v>
      </c>
      <c r="F407" s="18" t="s">
        <v>1146</v>
      </c>
      <c r="G407" s="41" t="s">
        <v>1930</v>
      </c>
      <c r="H407" s="18"/>
      <c r="I407" s="18" t="s">
        <v>1196</v>
      </c>
      <c r="J407" s="18" t="s">
        <v>1931</v>
      </c>
    </row>
    <row r="408" ht="33.75" customHeight="1" spans="1:10">
      <c r="A408" s="18" t="s">
        <v>882</v>
      </c>
      <c r="B408" s="18" t="s">
        <v>1921</v>
      </c>
      <c r="C408" s="18" t="s">
        <v>1157</v>
      </c>
      <c r="D408" s="18" t="s">
        <v>1158</v>
      </c>
      <c r="E408" s="18" t="s">
        <v>1159</v>
      </c>
      <c r="F408" s="18" t="s">
        <v>1139</v>
      </c>
      <c r="G408" s="41" t="s">
        <v>1160</v>
      </c>
      <c r="H408" s="18" t="s">
        <v>1148</v>
      </c>
      <c r="I408" s="18" t="s">
        <v>1142</v>
      </c>
      <c r="J408" s="18" t="s">
        <v>1932</v>
      </c>
    </row>
    <row r="409" ht="33.75" customHeight="1" spans="1:10">
      <c r="A409" s="18" t="s">
        <v>880</v>
      </c>
      <c r="B409" s="18" t="s">
        <v>1933</v>
      </c>
      <c r="C409" s="18" t="s">
        <v>1136</v>
      </c>
      <c r="D409" s="18" t="s">
        <v>1137</v>
      </c>
      <c r="E409" s="18" t="s">
        <v>1934</v>
      </c>
      <c r="F409" s="18" t="s">
        <v>1139</v>
      </c>
      <c r="G409" s="41" t="s">
        <v>1935</v>
      </c>
      <c r="H409" s="18" t="s">
        <v>1936</v>
      </c>
      <c r="I409" s="18" t="s">
        <v>1142</v>
      </c>
      <c r="J409" s="18" t="s">
        <v>1937</v>
      </c>
    </row>
    <row r="410" ht="33.75" customHeight="1" spans="1:10">
      <c r="A410" s="18" t="s">
        <v>880</v>
      </c>
      <c r="B410" s="18" t="s">
        <v>1933</v>
      </c>
      <c r="C410" s="18" t="s">
        <v>1136</v>
      </c>
      <c r="D410" s="18" t="s">
        <v>1137</v>
      </c>
      <c r="E410" s="18" t="s">
        <v>1938</v>
      </c>
      <c r="F410" s="18" t="s">
        <v>1139</v>
      </c>
      <c r="G410" s="41" t="s">
        <v>48</v>
      </c>
      <c r="H410" s="18" t="s">
        <v>1176</v>
      </c>
      <c r="I410" s="18" t="s">
        <v>1142</v>
      </c>
      <c r="J410" s="18" t="s">
        <v>1939</v>
      </c>
    </row>
    <row r="411" ht="33.75" customHeight="1" spans="1:10">
      <c r="A411" s="18" t="s">
        <v>880</v>
      </c>
      <c r="B411" s="18" t="s">
        <v>1933</v>
      </c>
      <c r="C411" s="18" t="s">
        <v>1136</v>
      </c>
      <c r="D411" s="18" t="s">
        <v>1144</v>
      </c>
      <c r="E411" s="18" t="s">
        <v>1940</v>
      </c>
      <c r="F411" s="18" t="s">
        <v>1139</v>
      </c>
      <c r="G411" s="41" t="s">
        <v>1344</v>
      </c>
      <c r="H411" s="18" t="s">
        <v>1148</v>
      </c>
      <c r="I411" s="18" t="s">
        <v>1142</v>
      </c>
      <c r="J411" s="18" t="s">
        <v>1941</v>
      </c>
    </row>
    <row r="412" ht="33.75" customHeight="1" spans="1:10">
      <c r="A412" s="18" t="s">
        <v>880</v>
      </c>
      <c r="B412" s="18" t="s">
        <v>1933</v>
      </c>
      <c r="C412" s="18" t="s">
        <v>1152</v>
      </c>
      <c r="D412" s="18" t="s">
        <v>1153</v>
      </c>
      <c r="E412" s="18" t="s">
        <v>1942</v>
      </c>
      <c r="F412" s="18" t="s">
        <v>1139</v>
      </c>
      <c r="G412" s="41" t="s">
        <v>1912</v>
      </c>
      <c r="H412" s="18" t="s">
        <v>1148</v>
      </c>
      <c r="I412" s="18" t="s">
        <v>1142</v>
      </c>
      <c r="J412" s="18" t="s">
        <v>1943</v>
      </c>
    </row>
    <row r="413" ht="33.75" customHeight="1" spans="1:10">
      <c r="A413" s="18" t="s">
        <v>880</v>
      </c>
      <c r="B413" s="18" t="s">
        <v>1933</v>
      </c>
      <c r="C413" s="18" t="s">
        <v>1157</v>
      </c>
      <c r="D413" s="18" t="s">
        <v>1158</v>
      </c>
      <c r="E413" s="18" t="s">
        <v>1944</v>
      </c>
      <c r="F413" s="18" t="s">
        <v>1139</v>
      </c>
      <c r="G413" s="41" t="s">
        <v>1160</v>
      </c>
      <c r="H413" s="18" t="s">
        <v>1148</v>
      </c>
      <c r="I413" s="18" t="s">
        <v>1142</v>
      </c>
      <c r="J413" s="18" t="s">
        <v>1945</v>
      </c>
    </row>
    <row r="414" ht="33.75" customHeight="1" spans="1:10">
      <c r="A414" s="18" t="s">
        <v>890</v>
      </c>
      <c r="B414" s="18" t="s">
        <v>1946</v>
      </c>
      <c r="C414" s="18" t="s">
        <v>1136</v>
      </c>
      <c r="D414" s="18" t="s">
        <v>1137</v>
      </c>
      <c r="E414" s="18" t="s">
        <v>1234</v>
      </c>
      <c r="F414" s="18" t="s">
        <v>1139</v>
      </c>
      <c r="G414" s="41" t="s">
        <v>1947</v>
      </c>
      <c r="H414" s="18" t="s">
        <v>1141</v>
      </c>
      <c r="I414" s="18" t="s">
        <v>1142</v>
      </c>
      <c r="J414" s="18" t="s">
        <v>1948</v>
      </c>
    </row>
    <row r="415" ht="33.75" customHeight="1" spans="1:10">
      <c r="A415" s="18" t="s">
        <v>890</v>
      </c>
      <c r="B415" s="18" t="s">
        <v>1946</v>
      </c>
      <c r="C415" s="18" t="s">
        <v>1136</v>
      </c>
      <c r="D415" s="18" t="s">
        <v>1137</v>
      </c>
      <c r="E415" s="18" t="s">
        <v>1949</v>
      </c>
      <c r="F415" s="18" t="s">
        <v>1139</v>
      </c>
      <c r="G415" s="41" t="s">
        <v>211</v>
      </c>
      <c r="H415" s="18" t="s">
        <v>1148</v>
      </c>
      <c r="I415" s="18" t="s">
        <v>1142</v>
      </c>
      <c r="J415" s="18" t="s">
        <v>1950</v>
      </c>
    </row>
    <row r="416" ht="33.75" customHeight="1" spans="1:10">
      <c r="A416" s="18" t="s">
        <v>890</v>
      </c>
      <c r="B416" s="18" t="s">
        <v>1946</v>
      </c>
      <c r="C416" s="18" t="s">
        <v>1136</v>
      </c>
      <c r="D416" s="18" t="s">
        <v>1144</v>
      </c>
      <c r="E416" s="18" t="s">
        <v>1951</v>
      </c>
      <c r="F416" s="18" t="s">
        <v>1146</v>
      </c>
      <c r="G416" s="41" t="s">
        <v>1147</v>
      </c>
      <c r="H416" s="18" t="s">
        <v>1148</v>
      </c>
      <c r="I416" s="18" t="s">
        <v>1142</v>
      </c>
      <c r="J416" s="18" t="s">
        <v>1952</v>
      </c>
    </row>
    <row r="417" ht="33.75" customHeight="1" spans="1:10">
      <c r="A417" s="18" t="s">
        <v>890</v>
      </c>
      <c r="B417" s="18" t="s">
        <v>1946</v>
      </c>
      <c r="C417" s="18" t="s">
        <v>1136</v>
      </c>
      <c r="D417" s="18" t="s">
        <v>1190</v>
      </c>
      <c r="E417" s="18" t="s">
        <v>1924</v>
      </c>
      <c r="F417" s="18" t="s">
        <v>1146</v>
      </c>
      <c r="G417" s="41" t="s">
        <v>1147</v>
      </c>
      <c r="H417" s="18" t="s">
        <v>1148</v>
      </c>
      <c r="I417" s="18" t="s">
        <v>1142</v>
      </c>
      <c r="J417" s="18" t="s">
        <v>1953</v>
      </c>
    </row>
    <row r="418" ht="33.75" customHeight="1" spans="1:10">
      <c r="A418" s="18" t="s">
        <v>890</v>
      </c>
      <c r="B418" s="18" t="s">
        <v>1946</v>
      </c>
      <c r="C418" s="18" t="s">
        <v>1152</v>
      </c>
      <c r="D418" s="18" t="s">
        <v>1153</v>
      </c>
      <c r="E418" s="18" t="s">
        <v>1954</v>
      </c>
      <c r="F418" s="18" t="s">
        <v>1146</v>
      </c>
      <c r="G418" s="41" t="s">
        <v>1147</v>
      </c>
      <c r="H418" s="18" t="s">
        <v>1148</v>
      </c>
      <c r="I418" s="18" t="s">
        <v>1142</v>
      </c>
      <c r="J418" s="18" t="s">
        <v>1955</v>
      </c>
    </row>
    <row r="419" ht="33.75" customHeight="1" spans="1:10">
      <c r="A419" s="18" t="s">
        <v>890</v>
      </c>
      <c r="B419" s="18" t="s">
        <v>1946</v>
      </c>
      <c r="C419" s="18" t="s">
        <v>1152</v>
      </c>
      <c r="D419" s="18" t="s">
        <v>1153</v>
      </c>
      <c r="E419" s="18" t="s">
        <v>1956</v>
      </c>
      <c r="F419" s="18" t="s">
        <v>1146</v>
      </c>
      <c r="G419" s="41" t="s">
        <v>46</v>
      </c>
      <c r="H419" s="18" t="s">
        <v>1429</v>
      </c>
      <c r="I419" s="18" t="s">
        <v>1142</v>
      </c>
      <c r="J419" s="18" t="s">
        <v>1957</v>
      </c>
    </row>
    <row r="420" ht="33.75" customHeight="1" spans="1:10">
      <c r="A420" s="18" t="s">
        <v>890</v>
      </c>
      <c r="B420" s="18" t="s">
        <v>1946</v>
      </c>
      <c r="C420" s="18" t="s">
        <v>1157</v>
      </c>
      <c r="D420" s="18" t="s">
        <v>1158</v>
      </c>
      <c r="E420" s="18" t="s">
        <v>1172</v>
      </c>
      <c r="F420" s="18" t="s">
        <v>1139</v>
      </c>
      <c r="G420" s="41" t="s">
        <v>1958</v>
      </c>
      <c r="H420" s="18" t="s">
        <v>1148</v>
      </c>
      <c r="I420" s="18" t="s">
        <v>1142</v>
      </c>
      <c r="J420" s="18" t="s">
        <v>1959</v>
      </c>
    </row>
    <row r="421" ht="33.75" customHeight="1" spans="1:10">
      <c r="A421" s="18" t="s">
        <v>919</v>
      </c>
      <c r="B421" s="18" t="s">
        <v>1960</v>
      </c>
      <c r="C421" s="18" t="s">
        <v>1136</v>
      </c>
      <c r="D421" s="18" t="s">
        <v>1137</v>
      </c>
      <c r="E421" s="18" t="s">
        <v>1961</v>
      </c>
      <c r="F421" s="18" t="s">
        <v>1139</v>
      </c>
      <c r="G421" s="41" t="s">
        <v>211</v>
      </c>
      <c r="H421" s="18" t="s">
        <v>1176</v>
      </c>
      <c r="I421" s="18" t="s">
        <v>1142</v>
      </c>
      <c r="J421" s="18" t="s">
        <v>1962</v>
      </c>
    </row>
    <row r="422" ht="33.75" customHeight="1" spans="1:10">
      <c r="A422" s="18" t="s">
        <v>919</v>
      </c>
      <c r="B422" s="18" t="s">
        <v>1960</v>
      </c>
      <c r="C422" s="18" t="s">
        <v>1136</v>
      </c>
      <c r="D422" s="18" t="s">
        <v>1137</v>
      </c>
      <c r="E422" s="18" t="s">
        <v>1963</v>
      </c>
      <c r="F422" s="18" t="s">
        <v>1139</v>
      </c>
      <c r="G422" s="41" t="s">
        <v>1472</v>
      </c>
      <c r="H422" s="18" t="s">
        <v>1319</v>
      </c>
      <c r="I422" s="18" t="s">
        <v>1142</v>
      </c>
      <c r="J422" s="18" t="s">
        <v>1964</v>
      </c>
    </row>
    <row r="423" ht="33.75" customHeight="1" spans="1:10">
      <c r="A423" s="18" t="s">
        <v>919</v>
      </c>
      <c r="B423" s="18" t="s">
        <v>1960</v>
      </c>
      <c r="C423" s="18" t="s">
        <v>1136</v>
      </c>
      <c r="D423" s="18" t="s">
        <v>1144</v>
      </c>
      <c r="E423" s="18" t="s">
        <v>1965</v>
      </c>
      <c r="F423" s="18" t="s">
        <v>1139</v>
      </c>
      <c r="G423" s="41" t="s">
        <v>1344</v>
      </c>
      <c r="H423" s="18" t="s">
        <v>1148</v>
      </c>
      <c r="I423" s="18" t="s">
        <v>1142</v>
      </c>
      <c r="J423" s="18" t="s">
        <v>1966</v>
      </c>
    </row>
    <row r="424" ht="33.75" customHeight="1" spans="1:10">
      <c r="A424" s="18" t="s">
        <v>919</v>
      </c>
      <c r="B424" s="18" t="s">
        <v>1960</v>
      </c>
      <c r="C424" s="18" t="s">
        <v>1136</v>
      </c>
      <c r="D424" s="18" t="s">
        <v>1190</v>
      </c>
      <c r="E424" s="18" t="s">
        <v>1924</v>
      </c>
      <c r="F424" s="18" t="s">
        <v>1257</v>
      </c>
      <c r="G424" s="41" t="s">
        <v>1444</v>
      </c>
      <c r="H424" s="18" t="s">
        <v>1429</v>
      </c>
      <c r="I424" s="18" t="s">
        <v>1142</v>
      </c>
      <c r="J424" s="18" t="s">
        <v>1967</v>
      </c>
    </row>
    <row r="425" ht="33.75" customHeight="1" spans="1:10">
      <c r="A425" s="18" t="s">
        <v>919</v>
      </c>
      <c r="B425" s="18" t="s">
        <v>1960</v>
      </c>
      <c r="C425" s="18" t="s">
        <v>1152</v>
      </c>
      <c r="D425" s="18" t="s">
        <v>1153</v>
      </c>
      <c r="E425" s="18" t="s">
        <v>1968</v>
      </c>
      <c r="F425" s="18" t="s">
        <v>1139</v>
      </c>
      <c r="G425" s="41" t="s">
        <v>1513</v>
      </c>
      <c r="H425" s="18" t="s">
        <v>1148</v>
      </c>
      <c r="I425" s="18" t="s">
        <v>1142</v>
      </c>
      <c r="J425" s="18" t="s">
        <v>1969</v>
      </c>
    </row>
    <row r="426" ht="33.75" customHeight="1" spans="1:10">
      <c r="A426" s="18" t="s">
        <v>919</v>
      </c>
      <c r="B426" s="18" t="s">
        <v>1960</v>
      </c>
      <c r="C426" s="18" t="s">
        <v>1157</v>
      </c>
      <c r="D426" s="18" t="s">
        <v>1158</v>
      </c>
      <c r="E426" s="18" t="s">
        <v>1970</v>
      </c>
      <c r="F426" s="18" t="s">
        <v>1139</v>
      </c>
      <c r="G426" s="41" t="s">
        <v>1160</v>
      </c>
      <c r="H426" s="18" t="s">
        <v>1148</v>
      </c>
      <c r="I426" s="18" t="s">
        <v>1142</v>
      </c>
      <c r="J426" s="18" t="s">
        <v>1971</v>
      </c>
    </row>
    <row r="427" ht="33.75" customHeight="1" spans="1:10">
      <c r="A427" s="18" t="s">
        <v>892</v>
      </c>
      <c r="B427" s="18" t="s">
        <v>1972</v>
      </c>
      <c r="C427" s="18" t="s">
        <v>1136</v>
      </c>
      <c r="D427" s="18" t="s">
        <v>1137</v>
      </c>
      <c r="E427" s="18" t="s">
        <v>1234</v>
      </c>
      <c r="F427" s="18" t="s">
        <v>1139</v>
      </c>
      <c r="G427" s="41" t="s">
        <v>1229</v>
      </c>
      <c r="H427" s="18" t="s">
        <v>1141</v>
      </c>
      <c r="I427" s="18" t="s">
        <v>1142</v>
      </c>
      <c r="J427" s="18" t="s">
        <v>1973</v>
      </c>
    </row>
    <row r="428" ht="33.75" customHeight="1" spans="1:10">
      <c r="A428" s="18" t="s">
        <v>892</v>
      </c>
      <c r="B428" s="18" t="s">
        <v>1972</v>
      </c>
      <c r="C428" s="18" t="s">
        <v>1136</v>
      </c>
      <c r="D428" s="18" t="s">
        <v>1144</v>
      </c>
      <c r="E428" s="18" t="s">
        <v>1811</v>
      </c>
      <c r="F428" s="18" t="s">
        <v>1146</v>
      </c>
      <c r="G428" s="41" t="s">
        <v>1147</v>
      </c>
      <c r="H428" s="18" t="s">
        <v>1148</v>
      </c>
      <c r="I428" s="18" t="s">
        <v>1142</v>
      </c>
      <c r="J428" s="18" t="s">
        <v>1974</v>
      </c>
    </row>
    <row r="429" ht="33.75" customHeight="1" spans="1:10">
      <c r="A429" s="18" t="s">
        <v>892</v>
      </c>
      <c r="B429" s="18" t="s">
        <v>1972</v>
      </c>
      <c r="C429" s="18" t="s">
        <v>1136</v>
      </c>
      <c r="D429" s="18" t="s">
        <v>1190</v>
      </c>
      <c r="E429" s="18" t="s">
        <v>1975</v>
      </c>
      <c r="F429" s="18" t="s">
        <v>1146</v>
      </c>
      <c r="G429" s="41" t="s">
        <v>1147</v>
      </c>
      <c r="H429" s="18" t="s">
        <v>1148</v>
      </c>
      <c r="I429" s="18" t="s">
        <v>1142</v>
      </c>
      <c r="J429" s="18" t="s">
        <v>1976</v>
      </c>
    </row>
    <row r="430" ht="33.75" customHeight="1" spans="1:10">
      <c r="A430" s="18" t="s">
        <v>892</v>
      </c>
      <c r="B430" s="18" t="s">
        <v>1972</v>
      </c>
      <c r="C430" s="18" t="s">
        <v>1152</v>
      </c>
      <c r="D430" s="18" t="s">
        <v>1153</v>
      </c>
      <c r="E430" s="18" t="s">
        <v>1170</v>
      </c>
      <c r="F430" s="18" t="s">
        <v>1146</v>
      </c>
      <c r="G430" s="41" t="s">
        <v>1147</v>
      </c>
      <c r="H430" s="18" t="s">
        <v>1148</v>
      </c>
      <c r="I430" s="18" t="s">
        <v>1142</v>
      </c>
      <c r="J430" s="18" t="s">
        <v>1977</v>
      </c>
    </row>
    <row r="431" ht="33.75" customHeight="1" spans="1:10">
      <c r="A431" s="18" t="s">
        <v>892</v>
      </c>
      <c r="B431" s="18" t="s">
        <v>1972</v>
      </c>
      <c r="C431" s="18" t="s">
        <v>1152</v>
      </c>
      <c r="D431" s="18" t="s">
        <v>1153</v>
      </c>
      <c r="E431" s="18" t="s">
        <v>1956</v>
      </c>
      <c r="F431" s="18" t="s">
        <v>1146</v>
      </c>
      <c r="G431" s="41" t="s">
        <v>46</v>
      </c>
      <c r="H431" s="18" t="s">
        <v>1429</v>
      </c>
      <c r="I431" s="18" t="s">
        <v>1142</v>
      </c>
      <c r="J431" s="18" t="s">
        <v>1978</v>
      </c>
    </row>
    <row r="432" ht="33.75" customHeight="1" spans="1:10">
      <c r="A432" s="18" t="s">
        <v>892</v>
      </c>
      <c r="B432" s="18" t="s">
        <v>1972</v>
      </c>
      <c r="C432" s="18" t="s">
        <v>1157</v>
      </c>
      <c r="D432" s="18" t="s">
        <v>1158</v>
      </c>
      <c r="E432" s="18" t="s">
        <v>1172</v>
      </c>
      <c r="F432" s="18" t="s">
        <v>1139</v>
      </c>
      <c r="G432" s="41" t="s">
        <v>1958</v>
      </c>
      <c r="H432" s="18" t="s">
        <v>1148</v>
      </c>
      <c r="I432" s="18" t="s">
        <v>1142</v>
      </c>
      <c r="J432" s="18" t="s">
        <v>1979</v>
      </c>
    </row>
    <row r="433" ht="33.75" customHeight="1" spans="1:10">
      <c r="A433" s="18" t="s">
        <v>874</v>
      </c>
      <c r="B433" s="18" t="s">
        <v>1980</v>
      </c>
      <c r="C433" s="18" t="s">
        <v>1136</v>
      </c>
      <c r="D433" s="18" t="s">
        <v>1137</v>
      </c>
      <c r="E433" s="18" t="s">
        <v>1234</v>
      </c>
      <c r="F433" s="18" t="s">
        <v>1139</v>
      </c>
      <c r="G433" s="41" t="s">
        <v>46</v>
      </c>
      <c r="H433" s="18" t="s">
        <v>1141</v>
      </c>
      <c r="I433" s="18" t="s">
        <v>1142</v>
      </c>
      <c r="J433" s="18" t="s">
        <v>1981</v>
      </c>
    </row>
    <row r="434" ht="33.75" customHeight="1" spans="1:10">
      <c r="A434" s="18" t="s">
        <v>874</v>
      </c>
      <c r="B434" s="18" t="s">
        <v>1980</v>
      </c>
      <c r="C434" s="18" t="s">
        <v>1136</v>
      </c>
      <c r="D434" s="18" t="s">
        <v>1190</v>
      </c>
      <c r="E434" s="18" t="s">
        <v>1330</v>
      </c>
      <c r="F434" s="18" t="s">
        <v>1146</v>
      </c>
      <c r="G434" s="41" t="s">
        <v>1147</v>
      </c>
      <c r="H434" s="18" t="s">
        <v>1148</v>
      </c>
      <c r="I434" s="18" t="s">
        <v>1142</v>
      </c>
      <c r="J434" s="18" t="s">
        <v>1331</v>
      </c>
    </row>
    <row r="435" ht="33.75" customHeight="1" spans="1:10">
      <c r="A435" s="18" t="s">
        <v>874</v>
      </c>
      <c r="B435" s="18" t="s">
        <v>1980</v>
      </c>
      <c r="C435" s="18" t="s">
        <v>1152</v>
      </c>
      <c r="D435" s="18" t="s">
        <v>1153</v>
      </c>
      <c r="E435" s="18" t="s">
        <v>1154</v>
      </c>
      <c r="F435" s="18" t="s">
        <v>1139</v>
      </c>
      <c r="G435" s="41" t="s">
        <v>1160</v>
      </c>
      <c r="H435" s="18" t="s">
        <v>1148</v>
      </c>
      <c r="I435" s="18" t="s">
        <v>1142</v>
      </c>
      <c r="J435" s="18" t="s">
        <v>1183</v>
      </c>
    </row>
    <row r="436" ht="33.75" customHeight="1" spans="1:10">
      <c r="A436" s="18" t="s">
        <v>874</v>
      </c>
      <c r="B436" s="18" t="s">
        <v>1980</v>
      </c>
      <c r="C436" s="18" t="s">
        <v>1152</v>
      </c>
      <c r="D436" s="18" t="s">
        <v>1153</v>
      </c>
      <c r="E436" s="18" t="s">
        <v>1332</v>
      </c>
      <c r="F436" s="18" t="s">
        <v>1146</v>
      </c>
      <c r="G436" s="41" t="s">
        <v>1549</v>
      </c>
      <c r="H436" s="18"/>
      <c r="I436" s="18" t="s">
        <v>1196</v>
      </c>
      <c r="J436" s="18" t="s">
        <v>1334</v>
      </c>
    </row>
    <row r="437" ht="33.75" customHeight="1" spans="1:10">
      <c r="A437" s="18" t="s">
        <v>874</v>
      </c>
      <c r="B437" s="18" t="s">
        <v>1980</v>
      </c>
      <c r="C437" s="18" t="s">
        <v>1157</v>
      </c>
      <c r="D437" s="18" t="s">
        <v>1158</v>
      </c>
      <c r="E437" s="18" t="s">
        <v>1159</v>
      </c>
      <c r="F437" s="18" t="s">
        <v>1139</v>
      </c>
      <c r="G437" s="41" t="s">
        <v>1155</v>
      </c>
      <c r="H437" s="18" t="s">
        <v>1148</v>
      </c>
      <c r="I437" s="18" t="s">
        <v>1142</v>
      </c>
      <c r="J437" s="18" t="s">
        <v>1184</v>
      </c>
    </row>
    <row r="438" ht="33.75" customHeight="1" spans="1:10">
      <c r="A438" s="18" t="s">
        <v>901</v>
      </c>
      <c r="B438" s="18" t="s">
        <v>1982</v>
      </c>
      <c r="C438" s="18" t="s">
        <v>1136</v>
      </c>
      <c r="D438" s="18" t="s">
        <v>1137</v>
      </c>
      <c r="E438" s="18" t="s">
        <v>1983</v>
      </c>
      <c r="F438" s="18" t="s">
        <v>1139</v>
      </c>
      <c r="G438" s="41" t="s">
        <v>1984</v>
      </c>
      <c r="H438" s="18" t="s">
        <v>1985</v>
      </c>
      <c r="I438" s="18" t="s">
        <v>1142</v>
      </c>
      <c r="J438" s="18" t="s">
        <v>1986</v>
      </c>
    </row>
    <row r="439" ht="33.75" customHeight="1" spans="1:10">
      <c r="A439" s="18" t="s">
        <v>901</v>
      </c>
      <c r="B439" s="18" t="s">
        <v>1982</v>
      </c>
      <c r="C439" s="18" t="s">
        <v>1136</v>
      </c>
      <c r="D439" s="18" t="s">
        <v>1144</v>
      </c>
      <c r="E439" s="18" t="s">
        <v>1987</v>
      </c>
      <c r="F439" s="18" t="s">
        <v>1146</v>
      </c>
      <c r="G439" s="41" t="s">
        <v>1147</v>
      </c>
      <c r="H439" s="18" t="s">
        <v>1148</v>
      </c>
      <c r="I439" s="18" t="s">
        <v>1142</v>
      </c>
      <c r="J439" s="18" t="s">
        <v>1988</v>
      </c>
    </row>
    <row r="440" ht="33.75" customHeight="1" spans="1:10">
      <c r="A440" s="18" t="s">
        <v>901</v>
      </c>
      <c r="B440" s="18" t="s">
        <v>1982</v>
      </c>
      <c r="C440" s="18" t="s">
        <v>1136</v>
      </c>
      <c r="D440" s="18" t="s">
        <v>1190</v>
      </c>
      <c r="E440" s="18" t="s">
        <v>1989</v>
      </c>
      <c r="F440" s="18" t="s">
        <v>1139</v>
      </c>
      <c r="G440" s="41" t="s">
        <v>1344</v>
      </c>
      <c r="H440" s="18" t="s">
        <v>1148</v>
      </c>
      <c r="I440" s="18" t="s">
        <v>1142</v>
      </c>
      <c r="J440" s="18" t="s">
        <v>1990</v>
      </c>
    </row>
    <row r="441" ht="33.75" customHeight="1" spans="1:10">
      <c r="A441" s="18" t="s">
        <v>901</v>
      </c>
      <c r="B441" s="18" t="s">
        <v>1982</v>
      </c>
      <c r="C441" s="18" t="s">
        <v>1152</v>
      </c>
      <c r="D441" s="18" t="s">
        <v>1153</v>
      </c>
      <c r="E441" s="18" t="s">
        <v>1991</v>
      </c>
      <c r="F441" s="18" t="s">
        <v>1139</v>
      </c>
      <c r="G441" s="41" t="s">
        <v>48</v>
      </c>
      <c r="H441" s="18" t="s">
        <v>1176</v>
      </c>
      <c r="I441" s="18" t="s">
        <v>1142</v>
      </c>
      <c r="J441" s="18" t="s">
        <v>1992</v>
      </c>
    </row>
    <row r="442" ht="33.75" customHeight="1" spans="1:10">
      <c r="A442" s="18" t="s">
        <v>901</v>
      </c>
      <c r="B442" s="18" t="s">
        <v>1982</v>
      </c>
      <c r="C442" s="18" t="s">
        <v>1157</v>
      </c>
      <c r="D442" s="18" t="s">
        <v>1158</v>
      </c>
      <c r="E442" s="18" t="s">
        <v>1970</v>
      </c>
      <c r="F442" s="18" t="s">
        <v>1139</v>
      </c>
      <c r="G442" s="41" t="s">
        <v>1160</v>
      </c>
      <c r="H442" s="18" t="s">
        <v>1148</v>
      </c>
      <c r="I442" s="18" t="s">
        <v>1142</v>
      </c>
      <c r="J442" s="18" t="s">
        <v>1993</v>
      </c>
    </row>
    <row r="443" ht="33.75" customHeight="1" spans="1:10">
      <c r="A443" s="18" t="s">
        <v>921</v>
      </c>
      <c r="B443" s="18" t="s">
        <v>1994</v>
      </c>
      <c r="C443" s="18" t="s">
        <v>1136</v>
      </c>
      <c r="D443" s="18" t="s">
        <v>1137</v>
      </c>
      <c r="E443" s="18" t="s">
        <v>1234</v>
      </c>
      <c r="F443" s="18" t="s">
        <v>1139</v>
      </c>
      <c r="G443" s="41" t="s">
        <v>56</v>
      </c>
      <c r="H443" s="18" t="s">
        <v>1141</v>
      </c>
      <c r="I443" s="18" t="s">
        <v>1142</v>
      </c>
      <c r="J443" s="18" t="s">
        <v>1995</v>
      </c>
    </row>
    <row r="444" ht="33.75" customHeight="1" spans="1:10">
      <c r="A444" s="18" t="s">
        <v>921</v>
      </c>
      <c r="B444" s="18" t="s">
        <v>1994</v>
      </c>
      <c r="C444" s="18" t="s">
        <v>1136</v>
      </c>
      <c r="D444" s="18" t="s">
        <v>1144</v>
      </c>
      <c r="E444" s="18" t="s">
        <v>1811</v>
      </c>
      <c r="F444" s="18" t="s">
        <v>1146</v>
      </c>
      <c r="G444" s="41" t="s">
        <v>1147</v>
      </c>
      <c r="H444" s="18" t="s">
        <v>1148</v>
      </c>
      <c r="I444" s="18" t="s">
        <v>1142</v>
      </c>
      <c r="J444" s="18" t="s">
        <v>1996</v>
      </c>
    </row>
    <row r="445" ht="33.75" customHeight="1" spans="1:10">
      <c r="A445" s="18" t="s">
        <v>921</v>
      </c>
      <c r="B445" s="18" t="s">
        <v>1994</v>
      </c>
      <c r="C445" s="18" t="s">
        <v>1136</v>
      </c>
      <c r="D445" s="18" t="s">
        <v>1190</v>
      </c>
      <c r="E445" s="18" t="s">
        <v>1997</v>
      </c>
      <c r="F445" s="18" t="s">
        <v>1257</v>
      </c>
      <c r="G445" s="41" t="s">
        <v>1444</v>
      </c>
      <c r="H445" s="18" t="s">
        <v>1429</v>
      </c>
      <c r="I445" s="18" t="s">
        <v>1142</v>
      </c>
      <c r="J445" s="18" t="s">
        <v>1998</v>
      </c>
    </row>
    <row r="446" ht="33.75" customHeight="1" spans="1:10">
      <c r="A446" s="18" t="s">
        <v>921</v>
      </c>
      <c r="B446" s="18" t="s">
        <v>1994</v>
      </c>
      <c r="C446" s="18" t="s">
        <v>1152</v>
      </c>
      <c r="D446" s="18" t="s">
        <v>1227</v>
      </c>
      <c r="E446" s="18" t="s">
        <v>1956</v>
      </c>
      <c r="F446" s="18" t="s">
        <v>1146</v>
      </c>
      <c r="G446" s="41" t="s">
        <v>46</v>
      </c>
      <c r="H446" s="18" t="s">
        <v>1429</v>
      </c>
      <c r="I446" s="18" t="s">
        <v>1142</v>
      </c>
      <c r="J446" s="18" t="s">
        <v>1999</v>
      </c>
    </row>
    <row r="447" ht="33.75" customHeight="1" spans="1:10">
      <c r="A447" s="18" t="s">
        <v>921</v>
      </c>
      <c r="B447" s="18" t="s">
        <v>1994</v>
      </c>
      <c r="C447" s="18" t="s">
        <v>1157</v>
      </c>
      <c r="D447" s="18" t="s">
        <v>1158</v>
      </c>
      <c r="E447" s="18" t="s">
        <v>1172</v>
      </c>
      <c r="F447" s="18" t="s">
        <v>1139</v>
      </c>
      <c r="G447" s="41" t="s">
        <v>1958</v>
      </c>
      <c r="H447" s="18" t="s">
        <v>1148</v>
      </c>
      <c r="I447" s="18" t="s">
        <v>1142</v>
      </c>
      <c r="J447" s="18" t="s">
        <v>2000</v>
      </c>
    </row>
    <row r="448" ht="33.75" customHeight="1" spans="1:10">
      <c r="A448" s="18" t="s">
        <v>888</v>
      </c>
      <c r="B448" s="18" t="s">
        <v>2001</v>
      </c>
      <c r="C448" s="18" t="s">
        <v>1136</v>
      </c>
      <c r="D448" s="18" t="s">
        <v>1137</v>
      </c>
      <c r="E448" s="18" t="s">
        <v>2002</v>
      </c>
      <c r="F448" s="18" t="s">
        <v>1139</v>
      </c>
      <c r="G448" s="41" t="s">
        <v>2003</v>
      </c>
      <c r="H448" s="18" t="s">
        <v>1141</v>
      </c>
      <c r="I448" s="18" t="s">
        <v>1142</v>
      </c>
      <c r="J448" s="18" t="s">
        <v>2004</v>
      </c>
    </row>
    <row r="449" ht="33.75" customHeight="1" spans="1:10">
      <c r="A449" s="18" t="s">
        <v>888</v>
      </c>
      <c r="B449" s="18" t="s">
        <v>2001</v>
      </c>
      <c r="C449" s="18" t="s">
        <v>1136</v>
      </c>
      <c r="D449" s="18" t="s">
        <v>1144</v>
      </c>
      <c r="E449" s="18" t="s">
        <v>2005</v>
      </c>
      <c r="F449" s="18" t="s">
        <v>1139</v>
      </c>
      <c r="G449" s="41" t="s">
        <v>53</v>
      </c>
      <c r="H449" s="18" t="s">
        <v>1148</v>
      </c>
      <c r="I449" s="18" t="s">
        <v>1142</v>
      </c>
      <c r="J449" s="18" t="s">
        <v>2006</v>
      </c>
    </row>
    <row r="450" ht="33.75" customHeight="1" spans="1:10">
      <c r="A450" s="18" t="s">
        <v>888</v>
      </c>
      <c r="B450" s="18" t="s">
        <v>2001</v>
      </c>
      <c r="C450" s="18" t="s">
        <v>1136</v>
      </c>
      <c r="D450" s="18" t="s">
        <v>1190</v>
      </c>
      <c r="E450" s="18" t="s">
        <v>1924</v>
      </c>
      <c r="F450" s="18" t="s">
        <v>1139</v>
      </c>
      <c r="G450" s="41" t="s">
        <v>1155</v>
      </c>
      <c r="H450" s="18" t="s">
        <v>1148</v>
      </c>
      <c r="I450" s="18" t="s">
        <v>1142</v>
      </c>
      <c r="J450" s="18" t="s">
        <v>2007</v>
      </c>
    </row>
    <row r="451" ht="33.75" customHeight="1" spans="1:10">
      <c r="A451" s="18" t="s">
        <v>888</v>
      </c>
      <c r="B451" s="18" t="s">
        <v>2001</v>
      </c>
      <c r="C451" s="18" t="s">
        <v>1152</v>
      </c>
      <c r="D451" s="18" t="s">
        <v>1153</v>
      </c>
      <c r="E451" s="18" t="s">
        <v>1929</v>
      </c>
      <c r="F451" s="18" t="s">
        <v>1146</v>
      </c>
      <c r="G451" s="41" t="s">
        <v>2008</v>
      </c>
      <c r="H451" s="18"/>
      <c r="I451" s="18" t="s">
        <v>1196</v>
      </c>
      <c r="J451" s="18" t="s">
        <v>2009</v>
      </c>
    </row>
    <row r="452" ht="33.75" customHeight="1" spans="1:10">
      <c r="A452" s="18" t="s">
        <v>888</v>
      </c>
      <c r="B452" s="18" t="s">
        <v>2001</v>
      </c>
      <c r="C452" s="18" t="s">
        <v>1157</v>
      </c>
      <c r="D452" s="18" t="s">
        <v>1158</v>
      </c>
      <c r="E452" s="18" t="s">
        <v>1159</v>
      </c>
      <c r="F452" s="18" t="s">
        <v>1139</v>
      </c>
      <c r="G452" s="41" t="s">
        <v>1155</v>
      </c>
      <c r="H452" s="18" t="s">
        <v>1148</v>
      </c>
      <c r="I452" s="18" t="s">
        <v>1142</v>
      </c>
      <c r="J452" s="18" t="s">
        <v>2010</v>
      </c>
    </row>
    <row r="453" ht="33.75" customHeight="1" spans="1:10">
      <c r="A453" s="18" t="s">
        <v>923</v>
      </c>
      <c r="B453" s="18" t="s">
        <v>2011</v>
      </c>
      <c r="C453" s="18" t="s">
        <v>1136</v>
      </c>
      <c r="D453" s="18" t="s">
        <v>1137</v>
      </c>
      <c r="E453" s="18" t="s">
        <v>2012</v>
      </c>
      <c r="F453" s="18" t="s">
        <v>1139</v>
      </c>
      <c r="G453" s="41" t="s">
        <v>45</v>
      </c>
      <c r="H453" s="18" t="s">
        <v>2013</v>
      </c>
      <c r="I453" s="18" t="s">
        <v>1142</v>
      </c>
      <c r="J453" s="18" t="s">
        <v>2014</v>
      </c>
    </row>
    <row r="454" ht="33.75" customHeight="1" spans="1:10">
      <c r="A454" s="18" t="s">
        <v>923</v>
      </c>
      <c r="B454" s="18" t="s">
        <v>2011</v>
      </c>
      <c r="C454" s="18" t="s">
        <v>1136</v>
      </c>
      <c r="D454" s="18" t="s">
        <v>1144</v>
      </c>
      <c r="E454" s="18" t="s">
        <v>1987</v>
      </c>
      <c r="F454" s="18" t="s">
        <v>1146</v>
      </c>
      <c r="G454" s="41" t="s">
        <v>1147</v>
      </c>
      <c r="H454" s="18" t="s">
        <v>1148</v>
      </c>
      <c r="I454" s="18" t="s">
        <v>1142</v>
      </c>
      <c r="J454" s="18" t="s">
        <v>2015</v>
      </c>
    </row>
    <row r="455" ht="33.75" customHeight="1" spans="1:10">
      <c r="A455" s="18" t="s">
        <v>923</v>
      </c>
      <c r="B455" s="18" t="s">
        <v>2011</v>
      </c>
      <c r="C455" s="18" t="s">
        <v>1136</v>
      </c>
      <c r="D455" s="18" t="s">
        <v>1190</v>
      </c>
      <c r="E455" s="18" t="s">
        <v>1926</v>
      </c>
      <c r="F455" s="18" t="s">
        <v>1257</v>
      </c>
      <c r="G455" s="41" t="s">
        <v>1927</v>
      </c>
      <c r="H455" s="18"/>
      <c r="I455" s="18" t="s">
        <v>1196</v>
      </c>
      <c r="J455" s="18" t="s">
        <v>2016</v>
      </c>
    </row>
    <row r="456" ht="33.75" customHeight="1" spans="1:10">
      <c r="A456" s="18" t="s">
        <v>923</v>
      </c>
      <c r="B456" s="18" t="s">
        <v>2011</v>
      </c>
      <c r="C456" s="18" t="s">
        <v>1152</v>
      </c>
      <c r="D456" s="18" t="s">
        <v>1153</v>
      </c>
      <c r="E456" s="18" t="s">
        <v>2017</v>
      </c>
      <c r="F456" s="18" t="s">
        <v>1139</v>
      </c>
      <c r="G456" s="41" t="s">
        <v>1344</v>
      </c>
      <c r="H456" s="18" t="s">
        <v>1148</v>
      </c>
      <c r="I456" s="18" t="s">
        <v>1142</v>
      </c>
      <c r="J456" s="18" t="s">
        <v>2018</v>
      </c>
    </row>
    <row r="457" ht="33.75" customHeight="1" spans="1:10">
      <c r="A457" s="18" t="s">
        <v>923</v>
      </c>
      <c r="B457" s="18" t="s">
        <v>2011</v>
      </c>
      <c r="C457" s="18" t="s">
        <v>1157</v>
      </c>
      <c r="D457" s="18" t="s">
        <v>1158</v>
      </c>
      <c r="E457" s="18" t="s">
        <v>1159</v>
      </c>
      <c r="F457" s="18" t="s">
        <v>1139</v>
      </c>
      <c r="G457" s="41" t="s">
        <v>1160</v>
      </c>
      <c r="H457" s="18" t="s">
        <v>1148</v>
      </c>
      <c r="I457" s="18" t="s">
        <v>1142</v>
      </c>
      <c r="J457" s="18" t="s">
        <v>2019</v>
      </c>
    </row>
    <row r="458" ht="33.75" customHeight="1" spans="1:10">
      <c r="A458" s="18" t="s">
        <v>872</v>
      </c>
      <c r="B458" s="18" t="s">
        <v>2020</v>
      </c>
      <c r="C458" s="18" t="s">
        <v>1136</v>
      </c>
      <c r="D458" s="18" t="s">
        <v>1137</v>
      </c>
      <c r="E458" s="18" t="s">
        <v>2021</v>
      </c>
      <c r="F458" s="18" t="s">
        <v>1139</v>
      </c>
      <c r="G458" s="41" t="s">
        <v>53</v>
      </c>
      <c r="H458" s="18" t="s">
        <v>2013</v>
      </c>
      <c r="I458" s="18" t="s">
        <v>1142</v>
      </c>
      <c r="J458" s="18" t="s">
        <v>2022</v>
      </c>
    </row>
    <row r="459" ht="33.75" customHeight="1" spans="1:10">
      <c r="A459" s="18" t="s">
        <v>872</v>
      </c>
      <c r="B459" s="18" t="s">
        <v>2020</v>
      </c>
      <c r="C459" s="18" t="s">
        <v>1136</v>
      </c>
      <c r="D459" s="18" t="s">
        <v>1144</v>
      </c>
      <c r="E459" s="18" t="s">
        <v>2023</v>
      </c>
      <c r="F459" s="18" t="s">
        <v>1139</v>
      </c>
      <c r="G459" s="41" t="s">
        <v>1155</v>
      </c>
      <c r="H459" s="18" t="s">
        <v>1148</v>
      </c>
      <c r="I459" s="18" t="s">
        <v>1142</v>
      </c>
      <c r="J459" s="18" t="s">
        <v>2015</v>
      </c>
    </row>
    <row r="460" ht="33.75" customHeight="1" spans="1:10">
      <c r="A460" s="18" t="s">
        <v>872</v>
      </c>
      <c r="B460" s="18" t="s">
        <v>2020</v>
      </c>
      <c r="C460" s="18" t="s">
        <v>1136</v>
      </c>
      <c r="D460" s="18" t="s">
        <v>1190</v>
      </c>
      <c r="E460" s="18" t="s">
        <v>1924</v>
      </c>
      <c r="F460" s="18" t="s">
        <v>1139</v>
      </c>
      <c r="G460" s="41" t="s">
        <v>1155</v>
      </c>
      <c r="H460" s="18" t="s">
        <v>1148</v>
      </c>
      <c r="I460" s="18" t="s">
        <v>1142</v>
      </c>
      <c r="J460" s="18" t="s">
        <v>2024</v>
      </c>
    </row>
    <row r="461" ht="33.75" customHeight="1" spans="1:10">
      <c r="A461" s="18" t="s">
        <v>872</v>
      </c>
      <c r="B461" s="18" t="s">
        <v>2020</v>
      </c>
      <c r="C461" s="18" t="s">
        <v>1152</v>
      </c>
      <c r="D461" s="18" t="s">
        <v>1227</v>
      </c>
      <c r="E461" s="18" t="s">
        <v>2025</v>
      </c>
      <c r="F461" s="18" t="s">
        <v>1146</v>
      </c>
      <c r="G461" s="41" t="s">
        <v>2026</v>
      </c>
      <c r="H461" s="18"/>
      <c r="I461" s="18" t="s">
        <v>1196</v>
      </c>
      <c r="J461" s="18" t="s">
        <v>2027</v>
      </c>
    </row>
    <row r="462" ht="33.75" customHeight="1" spans="1:10">
      <c r="A462" s="18" t="s">
        <v>872</v>
      </c>
      <c r="B462" s="18" t="s">
        <v>2020</v>
      </c>
      <c r="C462" s="18" t="s">
        <v>1157</v>
      </c>
      <c r="D462" s="18" t="s">
        <v>1158</v>
      </c>
      <c r="E462" s="18" t="s">
        <v>1433</v>
      </c>
      <c r="F462" s="18" t="s">
        <v>1139</v>
      </c>
      <c r="G462" s="41" t="s">
        <v>1160</v>
      </c>
      <c r="H462" s="18" t="s">
        <v>1148</v>
      </c>
      <c r="I462" s="18" t="s">
        <v>1142</v>
      </c>
      <c r="J462" s="18" t="s">
        <v>2028</v>
      </c>
    </row>
    <row r="463" ht="33.75" customHeight="1" spans="1:10">
      <c r="A463" s="18" t="s">
        <v>876</v>
      </c>
      <c r="B463" s="18" t="s">
        <v>2029</v>
      </c>
      <c r="C463" s="18" t="s">
        <v>1136</v>
      </c>
      <c r="D463" s="18" t="s">
        <v>1137</v>
      </c>
      <c r="E463" s="18" t="s">
        <v>2030</v>
      </c>
      <c r="F463" s="18" t="s">
        <v>1139</v>
      </c>
      <c r="G463" s="41" t="s">
        <v>1207</v>
      </c>
      <c r="H463" s="18" t="s">
        <v>2031</v>
      </c>
      <c r="I463" s="18" t="s">
        <v>1142</v>
      </c>
      <c r="J463" s="18" t="s">
        <v>2032</v>
      </c>
    </row>
    <row r="464" ht="33.75" customHeight="1" spans="1:10">
      <c r="A464" s="18" t="s">
        <v>876</v>
      </c>
      <c r="B464" s="18" t="s">
        <v>2029</v>
      </c>
      <c r="C464" s="18" t="s">
        <v>1136</v>
      </c>
      <c r="D464" s="18" t="s">
        <v>1137</v>
      </c>
      <c r="E464" s="18" t="s">
        <v>2033</v>
      </c>
      <c r="F464" s="18" t="s">
        <v>1139</v>
      </c>
      <c r="G464" s="41" t="s">
        <v>1513</v>
      </c>
      <c r="H464" s="18" t="s">
        <v>2031</v>
      </c>
      <c r="I464" s="18" t="s">
        <v>1142</v>
      </c>
      <c r="J464" s="18" t="s">
        <v>2034</v>
      </c>
    </row>
    <row r="465" ht="33.75" customHeight="1" spans="1:10">
      <c r="A465" s="18" t="s">
        <v>876</v>
      </c>
      <c r="B465" s="18" t="s">
        <v>2029</v>
      </c>
      <c r="C465" s="18" t="s">
        <v>1136</v>
      </c>
      <c r="D465" s="18" t="s">
        <v>1137</v>
      </c>
      <c r="E465" s="18" t="s">
        <v>2035</v>
      </c>
      <c r="F465" s="18" t="s">
        <v>1139</v>
      </c>
      <c r="G465" s="41" t="s">
        <v>1912</v>
      </c>
      <c r="H465" s="18" t="s">
        <v>2031</v>
      </c>
      <c r="I465" s="18" t="s">
        <v>1142</v>
      </c>
      <c r="J465" s="18" t="s">
        <v>2036</v>
      </c>
    </row>
    <row r="466" ht="33.75" customHeight="1" spans="1:10">
      <c r="A466" s="18" t="s">
        <v>876</v>
      </c>
      <c r="B466" s="18" t="s">
        <v>2029</v>
      </c>
      <c r="C466" s="18" t="s">
        <v>1136</v>
      </c>
      <c r="D466" s="18" t="s">
        <v>1190</v>
      </c>
      <c r="E466" s="18" t="s">
        <v>1924</v>
      </c>
      <c r="F466" s="18" t="s">
        <v>1146</v>
      </c>
      <c r="G466" s="41" t="s">
        <v>1147</v>
      </c>
      <c r="H466" s="18" t="s">
        <v>1148</v>
      </c>
      <c r="I466" s="18" t="s">
        <v>1142</v>
      </c>
      <c r="J466" s="18" t="s">
        <v>2037</v>
      </c>
    </row>
    <row r="467" ht="33.75" customHeight="1" spans="1:10">
      <c r="A467" s="18" t="s">
        <v>876</v>
      </c>
      <c r="B467" s="18" t="s">
        <v>2029</v>
      </c>
      <c r="C467" s="18" t="s">
        <v>1152</v>
      </c>
      <c r="D467" s="18" t="s">
        <v>1153</v>
      </c>
      <c r="E467" s="18" t="s">
        <v>1968</v>
      </c>
      <c r="F467" s="18" t="s">
        <v>1146</v>
      </c>
      <c r="G467" s="41" t="s">
        <v>1179</v>
      </c>
      <c r="H467" s="18" t="s">
        <v>1148</v>
      </c>
      <c r="I467" s="18" t="s">
        <v>1142</v>
      </c>
      <c r="J467" s="18" t="s">
        <v>2038</v>
      </c>
    </row>
    <row r="468" ht="33.75" customHeight="1" spans="1:10">
      <c r="A468" s="18" t="s">
        <v>876</v>
      </c>
      <c r="B468" s="18" t="s">
        <v>2029</v>
      </c>
      <c r="C468" s="18" t="s">
        <v>1157</v>
      </c>
      <c r="D468" s="18" t="s">
        <v>1158</v>
      </c>
      <c r="E468" s="18" t="s">
        <v>2039</v>
      </c>
      <c r="F468" s="18" t="s">
        <v>1139</v>
      </c>
      <c r="G468" s="41" t="s">
        <v>1160</v>
      </c>
      <c r="H468" s="18" t="s">
        <v>1148</v>
      </c>
      <c r="I468" s="18" t="s">
        <v>1142</v>
      </c>
      <c r="J468" s="18" t="s">
        <v>2040</v>
      </c>
    </row>
    <row r="469" ht="33.75" customHeight="1" spans="1:10">
      <c r="A469" s="18" t="s">
        <v>870</v>
      </c>
      <c r="B469" s="18" t="s">
        <v>2041</v>
      </c>
      <c r="C469" s="18" t="s">
        <v>1136</v>
      </c>
      <c r="D469" s="18" t="s">
        <v>1137</v>
      </c>
      <c r="E469" s="18" t="s">
        <v>2042</v>
      </c>
      <c r="F469" s="18" t="s">
        <v>1139</v>
      </c>
      <c r="G469" s="41" t="s">
        <v>45</v>
      </c>
      <c r="H469" s="18" t="s">
        <v>2013</v>
      </c>
      <c r="I469" s="18" t="s">
        <v>1142</v>
      </c>
      <c r="J469" s="18" t="s">
        <v>2043</v>
      </c>
    </row>
    <row r="470" ht="33.75" customHeight="1" spans="1:10">
      <c r="A470" s="18" t="s">
        <v>870</v>
      </c>
      <c r="B470" s="18" t="s">
        <v>2041</v>
      </c>
      <c r="C470" s="18" t="s">
        <v>1136</v>
      </c>
      <c r="D470" s="18" t="s">
        <v>1144</v>
      </c>
      <c r="E470" s="18" t="s">
        <v>1987</v>
      </c>
      <c r="F470" s="18" t="s">
        <v>1139</v>
      </c>
      <c r="G470" s="41" t="s">
        <v>53</v>
      </c>
      <c r="H470" s="18" t="s">
        <v>1148</v>
      </c>
      <c r="I470" s="18" t="s">
        <v>1142</v>
      </c>
      <c r="J470" s="18" t="s">
        <v>2044</v>
      </c>
    </row>
    <row r="471" ht="33.75" customHeight="1" spans="1:10">
      <c r="A471" s="18" t="s">
        <v>870</v>
      </c>
      <c r="B471" s="18" t="s">
        <v>2041</v>
      </c>
      <c r="C471" s="18" t="s">
        <v>1136</v>
      </c>
      <c r="D471" s="18" t="s">
        <v>1190</v>
      </c>
      <c r="E471" s="18" t="s">
        <v>2045</v>
      </c>
      <c r="F471" s="18" t="s">
        <v>1257</v>
      </c>
      <c r="G471" s="41" t="s">
        <v>1927</v>
      </c>
      <c r="H471" s="18"/>
      <c r="I471" s="18" t="s">
        <v>1196</v>
      </c>
      <c r="J471" s="18" t="s">
        <v>2046</v>
      </c>
    </row>
    <row r="472" ht="33.75" customHeight="1" spans="1:10">
      <c r="A472" s="18" t="s">
        <v>870</v>
      </c>
      <c r="B472" s="18" t="s">
        <v>2041</v>
      </c>
      <c r="C472" s="18" t="s">
        <v>1152</v>
      </c>
      <c r="D472" s="18" t="s">
        <v>1227</v>
      </c>
      <c r="E472" s="18" t="s">
        <v>2047</v>
      </c>
      <c r="F472" s="18" t="s">
        <v>1146</v>
      </c>
      <c r="G472" s="41" t="s">
        <v>2048</v>
      </c>
      <c r="H472" s="18"/>
      <c r="I472" s="18" t="s">
        <v>1196</v>
      </c>
      <c r="J472" s="18" t="s">
        <v>2049</v>
      </c>
    </row>
    <row r="473" ht="33.75" customHeight="1" spans="1:10">
      <c r="A473" s="18" t="s">
        <v>870</v>
      </c>
      <c r="B473" s="18" t="s">
        <v>2041</v>
      </c>
      <c r="C473" s="18" t="s">
        <v>1157</v>
      </c>
      <c r="D473" s="18" t="s">
        <v>1158</v>
      </c>
      <c r="E473" s="18" t="s">
        <v>1159</v>
      </c>
      <c r="F473" s="18" t="s">
        <v>1139</v>
      </c>
      <c r="G473" s="41" t="s">
        <v>1160</v>
      </c>
      <c r="H473" s="18" t="s">
        <v>1148</v>
      </c>
      <c r="I473" s="18" t="s">
        <v>1142</v>
      </c>
      <c r="J473" s="18" t="s">
        <v>1311</v>
      </c>
    </row>
    <row r="474" ht="33.75" customHeight="1" spans="1:10">
      <c r="A474" s="70" t="s">
        <v>77</v>
      </c>
      <c r="B474" s="18"/>
      <c r="C474" s="18"/>
      <c r="D474" s="18"/>
      <c r="E474" s="18"/>
      <c r="F474" s="18"/>
      <c r="G474" s="18"/>
      <c r="H474" s="18"/>
      <c r="I474" s="18"/>
      <c r="J474" s="18"/>
    </row>
    <row r="475" ht="33.75" customHeight="1" spans="1:10">
      <c r="A475" s="18" t="s">
        <v>980</v>
      </c>
      <c r="B475" s="18" t="s">
        <v>2050</v>
      </c>
      <c r="C475" s="18" t="s">
        <v>1136</v>
      </c>
      <c r="D475" s="18" t="s">
        <v>1137</v>
      </c>
      <c r="E475" s="18" t="s">
        <v>2051</v>
      </c>
      <c r="F475" s="18" t="s">
        <v>1139</v>
      </c>
      <c r="G475" s="41" t="s">
        <v>2052</v>
      </c>
      <c r="H475" s="18" t="s">
        <v>2053</v>
      </c>
      <c r="I475" s="18" t="s">
        <v>1142</v>
      </c>
      <c r="J475" s="18" t="s">
        <v>2054</v>
      </c>
    </row>
    <row r="476" ht="33.75" customHeight="1" spans="1:10">
      <c r="A476" s="18" t="s">
        <v>980</v>
      </c>
      <c r="B476" s="18" t="s">
        <v>2050</v>
      </c>
      <c r="C476" s="18" t="s">
        <v>1136</v>
      </c>
      <c r="D476" s="18" t="s">
        <v>1137</v>
      </c>
      <c r="E476" s="18" t="s">
        <v>2055</v>
      </c>
      <c r="F476" s="18" t="s">
        <v>1146</v>
      </c>
      <c r="G476" s="41" t="s">
        <v>1147</v>
      </c>
      <c r="H476" s="18" t="s">
        <v>1148</v>
      </c>
      <c r="I476" s="18" t="s">
        <v>1142</v>
      </c>
      <c r="J476" s="18" t="s">
        <v>2056</v>
      </c>
    </row>
    <row r="477" ht="33.75" customHeight="1" spans="1:10">
      <c r="A477" s="18" t="s">
        <v>980</v>
      </c>
      <c r="B477" s="18" t="s">
        <v>2050</v>
      </c>
      <c r="C477" s="18" t="s">
        <v>1136</v>
      </c>
      <c r="D477" s="18" t="s">
        <v>1144</v>
      </c>
      <c r="E477" s="18" t="s">
        <v>2023</v>
      </c>
      <c r="F477" s="18" t="s">
        <v>1146</v>
      </c>
      <c r="G477" s="41" t="s">
        <v>1147</v>
      </c>
      <c r="H477" s="18" t="s">
        <v>1148</v>
      </c>
      <c r="I477" s="18" t="s">
        <v>1142</v>
      </c>
      <c r="J477" s="18" t="s">
        <v>2015</v>
      </c>
    </row>
    <row r="478" ht="33.75" customHeight="1" spans="1:10">
      <c r="A478" s="18" t="s">
        <v>980</v>
      </c>
      <c r="B478" s="18" t="s">
        <v>2050</v>
      </c>
      <c r="C478" s="18" t="s">
        <v>1152</v>
      </c>
      <c r="D478" s="18" t="s">
        <v>1227</v>
      </c>
      <c r="E478" s="18" t="s">
        <v>2057</v>
      </c>
      <c r="F478" s="18" t="s">
        <v>1139</v>
      </c>
      <c r="G478" s="41" t="s">
        <v>1912</v>
      </c>
      <c r="H478" s="18" t="s">
        <v>1429</v>
      </c>
      <c r="I478" s="18" t="s">
        <v>1142</v>
      </c>
      <c r="J478" s="18" t="s">
        <v>2058</v>
      </c>
    </row>
    <row r="479" ht="33.75" customHeight="1" spans="1:10">
      <c r="A479" s="18" t="s">
        <v>980</v>
      </c>
      <c r="B479" s="18" t="s">
        <v>2050</v>
      </c>
      <c r="C479" s="18" t="s">
        <v>1157</v>
      </c>
      <c r="D479" s="18" t="s">
        <v>1158</v>
      </c>
      <c r="E479" s="18" t="s">
        <v>2059</v>
      </c>
      <c r="F479" s="18" t="s">
        <v>1139</v>
      </c>
      <c r="G479" s="41" t="s">
        <v>1160</v>
      </c>
      <c r="H479" s="18" t="s">
        <v>1148</v>
      </c>
      <c r="I479" s="18" t="s">
        <v>1142</v>
      </c>
      <c r="J479" s="18" t="s">
        <v>2060</v>
      </c>
    </row>
    <row r="480" ht="33.75" customHeight="1" spans="1:10">
      <c r="A480" s="18" t="s">
        <v>938</v>
      </c>
      <c r="B480" s="18" t="s">
        <v>2061</v>
      </c>
      <c r="C480" s="18" t="s">
        <v>1136</v>
      </c>
      <c r="D480" s="18" t="s">
        <v>1137</v>
      </c>
      <c r="E480" s="18" t="s">
        <v>1938</v>
      </c>
      <c r="F480" s="18" t="s">
        <v>1139</v>
      </c>
      <c r="G480" s="41" t="s">
        <v>53</v>
      </c>
      <c r="H480" s="18" t="s">
        <v>1176</v>
      </c>
      <c r="I480" s="18" t="s">
        <v>1142</v>
      </c>
      <c r="J480" s="18" t="s">
        <v>1939</v>
      </c>
    </row>
    <row r="481" ht="33.75" customHeight="1" spans="1:10">
      <c r="A481" s="18" t="s">
        <v>938</v>
      </c>
      <c r="B481" s="18" t="s">
        <v>2061</v>
      </c>
      <c r="C481" s="18" t="s">
        <v>1136</v>
      </c>
      <c r="D481" s="18" t="s">
        <v>1137</v>
      </c>
      <c r="E481" s="18" t="s">
        <v>2062</v>
      </c>
      <c r="F481" s="18" t="s">
        <v>1139</v>
      </c>
      <c r="G481" s="41" t="s">
        <v>211</v>
      </c>
      <c r="H481" s="18" t="s">
        <v>1176</v>
      </c>
      <c r="I481" s="18" t="s">
        <v>1142</v>
      </c>
      <c r="J481" s="18" t="s">
        <v>2063</v>
      </c>
    </row>
    <row r="482" ht="33.75" customHeight="1" spans="1:10">
      <c r="A482" s="18" t="s">
        <v>938</v>
      </c>
      <c r="B482" s="18" t="s">
        <v>2061</v>
      </c>
      <c r="C482" s="18" t="s">
        <v>1136</v>
      </c>
      <c r="D482" s="18" t="s">
        <v>1144</v>
      </c>
      <c r="E482" s="18" t="s">
        <v>2064</v>
      </c>
      <c r="F482" s="18" t="s">
        <v>1139</v>
      </c>
      <c r="G482" s="41" t="s">
        <v>1344</v>
      </c>
      <c r="H482" s="18" t="s">
        <v>1148</v>
      </c>
      <c r="I482" s="18" t="s">
        <v>1142</v>
      </c>
      <c r="J482" s="18" t="s">
        <v>2065</v>
      </c>
    </row>
    <row r="483" ht="33.75" customHeight="1" spans="1:10">
      <c r="A483" s="18" t="s">
        <v>938</v>
      </c>
      <c r="B483" s="18" t="s">
        <v>2061</v>
      </c>
      <c r="C483" s="18" t="s">
        <v>1152</v>
      </c>
      <c r="D483" s="18" t="s">
        <v>1153</v>
      </c>
      <c r="E483" s="18" t="s">
        <v>2066</v>
      </c>
      <c r="F483" s="18" t="s">
        <v>1139</v>
      </c>
      <c r="G483" s="41" t="s">
        <v>1912</v>
      </c>
      <c r="H483" s="18" t="s">
        <v>1148</v>
      </c>
      <c r="I483" s="18" t="s">
        <v>1142</v>
      </c>
      <c r="J483" s="18" t="s">
        <v>1943</v>
      </c>
    </row>
    <row r="484" ht="33.75" customHeight="1" spans="1:10">
      <c r="A484" s="18" t="s">
        <v>938</v>
      </c>
      <c r="B484" s="18" t="s">
        <v>2061</v>
      </c>
      <c r="C484" s="18" t="s">
        <v>1157</v>
      </c>
      <c r="D484" s="18" t="s">
        <v>1158</v>
      </c>
      <c r="E484" s="18" t="s">
        <v>1944</v>
      </c>
      <c r="F484" s="18" t="s">
        <v>1139</v>
      </c>
      <c r="G484" s="41" t="s">
        <v>1160</v>
      </c>
      <c r="H484" s="18" t="s">
        <v>1148</v>
      </c>
      <c r="I484" s="18" t="s">
        <v>1142</v>
      </c>
      <c r="J484" s="18" t="s">
        <v>2067</v>
      </c>
    </row>
    <row r="485" ht="33.75" customHeight="1" spans="1:10">
      <c r="A485" s="18" t="s">
        <v>936</v>
      </c>
      <c r="B485" s="18" t="s">
        <v>2068</v>
      </c>
      <c r="C485" s="18" t="s">
        <v>1136</v>
      </c>
      <c r="D485" s="18" t="s">
        <v>1137</v>
      </c>
      <c r="E485" s="18" t="s">
        <v>2069</v>
      </c>
      <c r="F485" s="18" t="s">
        <v>1139</v>
      </c>
      <c r="G485" s="41" t="s">
        <v>2070</v>
      </c>
      <c r="H485" s="18" t="s">
        <v>1328</v>
      </c>
      <c r="I485" s="18" t="s">
        <v>1142</v>
      </c>
      <c r="J485" s="18" t="s">
        <v>2071</v>
      </c>
    </row>
    <row r="486" ht="33.75" customHeight="1" spans="1:10">
      <c r="A486" s="18" t="s">
        <v>936</v>
      </c>
      <c r="B486" s="18" t="s">
        <v>2068</v>
      </c>
      <c r="C486" s="18" t="s">
        <v>1136</v>
      </c>
      <c r="D486" s="18" t="s">
        <v>1144</v>
      </c>
      <c r="E486" s="18" t="s">
        <v>1178</v>
      </c>
      <c r="F486" s="18" t="s">
        <v>1146</v>
      </c>
      <c r="G486" s="41" t="s">
        <v>1147</v>
      </c>
      <c r="H486" s="18" t="s">
        <v>1148</v>
      </c>
      <c r="I486" s="18" t="s">
        <v>1142</v>
      </c>
      <c r="J486" s="18" t="s">
        <v>2072</v>
      </c>
    </row>
    <row r="487" ht="33.75" customHeight="1" spans="1:10">
      <c r="A487" s="18" t="s">
        <v>936</v>
      </c>
      <c r="B487" s="18" t="s">
        <v>2068</v>
      </c>
      <c r="C487" s="18" t="s">
        <v>1136</v>
      </c>
      <c r="D487" s="18" t="s">
        <v>1190</v>
      </c>
      <c r="E487" s="18" t="s">
        <v>1330</v>
      </c>
      <c r="F487" s="18" t="s">
        <v>1146</v>
      </c>
      <c r="G487" s="41" t="s">
        <v>1147</v>
      </c>
      <c r="H487" s="18" t="s">
        <v>1148</v>
      </c>
      <c r="I487" s="18" t="s">
        <v>1142</v>
      </c>
      <c r="J487" s="18" t="s">
        <v>2073</v>
      </c>
    </row>
    <row r="488" ht="33.75" customHeight="1" spans="1:10">
      <c r="A488" s="18" t="s">
        <v>936</v>
      </c>
      <c r="B488" s="18" t="s">
        <v>2068</v>
      </c>
      <c r="C488" s="18" t="s">
        <v>1152</v>
      </c>
      <c r="D488" s="18" t="s">
        <v>1153</v>
      </c>
      <c r="E488" s="18" t="s">
        <v>1332</v>
      </c>
      <c r="F488" s="18" t="s">
        <v>1146</v>
      </c>
      <c r="G488" s="41" t="s">
        <v>2026</v>
      </c>
      <c r="H488" s="18"/>
      <c r="I488" s="18" t="s">
        <v>1196</v>
      </c>
      <c r="J488" s="18" t="s">
        <v>2074</v>
      </c>
    </row>
    <row r="489" ht="33.75" customHeight="1" spans="1:10">
      <c r="A489" s="18" t="s">
        <v>936</v>
      </c>
      <c r="B489" s="18" t="s">
        <v>2068</v>
      </c>
      <c r="C489" s="18" t="s">
        <v>1157</v>
      </c>
      <c r="D489" s="18" t="s">
        <v>1158</v>
      </c>
      <c r="E489" s="18" t="s">
        <v>1159</v>
      </c>
      <c r="F489" s="18" t="s">
        <v>1139</v>
      </c>
      <c r="G489" s="41" t="s">
        <v>1160</v>
      </c>
      <c r="H489" s="18" t="s">
        <v>1148</v>
      </c>
      <c r="I489" s="18" t="s">
        <v>1142</v>
      </c>
      <c r="J489" s="18" t="s">
        <v>2075</v>
      </c>
    </row>
    <row r="490" ht="33.75" customHeight="1" spans="1:10">
      <c r="A490" s="18" t="s">
        <v>968</v>
      </c>
      <c r="B490" s="18" t="s">
        <v>2076</v>
      </c>
      <c r="C490" s="18" t="s">
        <v>1136</v>
      </c>
      <c r="D490" s="18" t="s">
        <v>1137</v>
      </c>
      <c r="E490" s="18" t="s">
        <v>2051</v>
      </c>
      <c r="F490" s="18" t="s">
        <v>1139</v>
      </c>
      <c r="G490" s="41" t="s">
        <v>2052</v>
      </c>
      <c r="H490" s="18" t="s">
        <v>2053</v>
      </c>
      <c r="I490" s="18" t="s">
        <v>1142</v>
      </c>
      <c r="J490" s="18" t="s">
        <v>2054</v>
      </c>
    </row>
    <row r="491" ht="33.75" customHeight="1" spans="1:10">
      <c r="A491" s="18" t="s">
        <v>968</v>
      </c>
      <c r="B491" s="18" t="s">
        <v>2076</v>
      </c>
      <c r="C491" s="18" t="s">
        <v>1136</v>
      </c>
      <c r="D491" s="18" t="s">
        <v>1144</v>
      </c>
      <c r="E491" s="18" t="s">
        <v>2077</v>
      </c>
      <c r="F491" s="18" t="s">
        <v>1146</v>
      </c>
      <c r="G491" s="41" t="s">
        <v>2078</v>
      </c>
      <c r="H491" s="18" t="s">
        <v>1148</v>
      </c>
      <c r="I491" s="18" t="s">
        <v>1142</v>
      </c>
      <c r="J491" s="18" t="s">
        <v>2079</v>
      </c>
    </row>
    <row r="492" ht="33.75" customHeight="1" spans="1:10">
      <c r="A492" s="18" t="s">
        <v>968</v>
      </c>
      <c r="B492" s="18" t="s">
        <v>2076</v>
      </c>
      <c r="C492" s="18" t="s">
        <v>1136</v>
      </c>
      <c r="D492" s="18" t="s">
        <v>1144</v>
      </c>
      <c r="E492" s="18" t="s">
        <v>2023</v>
      </c>
      <c r="F492" s="18" t="s">
        <v>1146</v>
      </c>
      <c r="G492" s="41" t="s">
        <v>1147</v>
      </c>
      <c r="H492" s="18" t="s">
        <v>1148</v>
      </c>
      <c r="I492" s="18" t="s">
        <v>1142</v>
      </c>
      <c r="J492" s="18" t="s">
        <v>2015</v>
      </c>
    </row>
    <row r="493" ht="33.75" customHeight="1" spans="1:10">
      <c r="A493" s="18" t="s">
        <v>968</v>
      </c>
      <c r="B493" s="18" t="s">
        <v>2076</v>
      </c>
      <c r="C493" s="18" t="s">
        <v>1152</v>
      </c>
      <c r="D493" s="18" t="s">
        <v>1227</v>
      </c>
      <c r="E493" s="18" t="s">
        <v>2057</v>
      </c>
      <c r="F493" s="18" t="s">
        <v>1139</v>
      </c>
      <c r="G493" s="41" t="s">
        <v>1912</v>
      </c>
      <c r="H493" s="18" t="s">
        <v>1429</v>
      </c>
      <c r="I493" s="18" t="s">
        <v>1142</v>
      </c>
      <c r="J493" s="18" t="s">
        <v>2058</v>
      </c>
    </row>
    <row r="494" ht="33.75" customHeight="1" spans="1:10">
      <c r="A494" s="18" t="s">
        <v>968</v>
      </c>
      <c r="B494" s="18" t="s">
        <v>2076</v>
      </c>
      <c r="C494" s="18" t="s">
        <v>1157</v>
      </c>
      <c r="D494" s="18" t="s">
        <v>1158</v>
      </c>
      <c r="E494" s="18" t="s">
        <v>2059</v>
      </c>
      <c r="F494" s="18" t="s">
        <v>1139</v>
      </c>
      <c r="G494" s="41" t="s">
        <v>1160</v>
      </c>
      <c r="H494" s="18" t="s">
        <v>1148</v>
      </c>
      <c r="I494" s="18" t="s">
        <v>1142</v>
      </c>
      <c r="J494" s="18" t="s">
        <v>2060</v>
      </c>
    </row>
    <row r="495" ht="33.75" customHeight="1" spans="1:10">
      <c r="A495" s="18" t="s">
        <v>944</v>
      </c>
      <c r="B495" s="18" t="s">
        <v>2080</v>
      </c>
      <c r="C495" s="18" t="s">
        <v>1136</v>
      </c>
      <c r="D495" s="18" t="s">
        <v>1137</v>
      </c>
      <c r="E495" s="18" t="s">
        <v>2081</v>
      </c>
      <c r="F495" s="18" t="s">
        <v>1146</v>
      </c>
      <c r="G495" s="41" t="s">
        <v>2082</v>
      </c>
      <c r="H495" s="18" t="s">
        <v>1141</v>
      </c>
      <c r="I495" s="18" t="s">
        <v>1142</v>
      </c>
      <c r="J495" s="18" t="s">
        <v>2083</v>
      </c>
    </row>
    <row r="496" ht="33.75" customHeight="1" spans="1:10">
      <c r="A496" s="18" t="s">
        <v>944</v>
      </c>
      <c r="B496" s="18" t="s">
        <v>2080</v>
      </c>
      <c r="C496" s="18" t="s">
        <v>1136</v>
      </c>
      <c r="D496" s="18" t="s">
        <v>1144</v>
      </c>
      <c r="E496" s="18" t="s">
        <v>2084</v>
      </c>
      <c r="F496" s="18" t="s">
        <v>1146</v>
      </c>
      <c r="G496" s="41" t="s">
        <v>1147</v>
      </c>
      <c r="H496" s="18" t="s">
        <v>1148</v>
      </c>
      <c r="I496" s="18" t="s">
        <v>1142</v>
      </c>
      <c r="J496" s="18" t="s">
        <v>2085</v>
      </c>
    </row>
    <row r="497" ht="33.75" customHeight="1" spans="1:10">
      <c r="A497" s="18" t="s">
        <v>944</v>
      </c>
      <c r="B497" s="18" t="s">
        <v>2080</v>
      </c>
      <c r="C497" s="18" t="s">
        <v>1136</v>
      </c>
      <c r="D497" s="18" t="s">
        <v>1190</v>
      </c>
      <c r="E497" s="18" t="s">
        <v>2086</v>
      </c>
      <c r="F497" s="18" t="s">
        <v>1257</v>
      </c>
      <c r="G497" s="41" t="s">
        <v>2087</v>
      </c>
      <c r="H497" s="18" t="s">
        <v>2088</v>
      </c>
      <c r="I497" s="18" t="s">
        <v>1142</v>
      </c>
      <c r="J497" s="18" t="s">
        <v>2089</v>
      </c>
    </row>
    <row r="498" ht="33.75" customHeight="1" spans="1:10">
      <c r="A498" s="18" t="s">
        <v>944</v>
      </c>
      <c r="B498" s="18" t="s">
        <v>2080</v>
      </c>
      <c r="C498" s="18" t="s">
        <v>1152</v>
      </c>
      <c r="D498" s="18" t="s">
        <v>1227</v>
      </c>
      <c r="E498" s="18" t="s">
        <v>2090</v>
      </c>
      <c r="F498" s="18" t="s">
        <v>1146</v>
      </c>
      <c r="G498" s="41" t="s">
        <v>1917</v>
      </c>
      <c r="H498" s="18"/>
      <c r="I498" s="18" t="s">
        <v>1196</v>
      </c>
      <c r="J498" s="18" t="s">
        <v>2091</v>
      </c>
    </row>
    <row r="499" ht="33.75" customHeight="1" spans="1:10">
      <c r="A499" s="18" t="s">
        <v>944</v>
      </c>
      <c r="B499" s="18" t="s">
        <v>2080</v>
      </c>
      <c r="C499" s="18" t="s">
        <v>1157</v>
      </c>
      <c r="D499" s="18" t="s">
        <v>1158</v>
      </c>
      <c r="E499" s="18" t="s">
        <v>1159</v>
      </c>
      <c r="F499" s="18" t="s">
        <v>1139</v>
      </c>
      <c r="G499" s="41" t="s">
        <v>1160</v>
      </c>
      <c r="H499" s="18" t="s">
        <v>1148</v>
      </c>
      <c r="I499" s="18" t="s">
        <v>1142</v>
      </c>
      <c r="J499" s="18" t="s">
        <v>2092</v>
      </c>
    </row>
    <row r="500" ht="33.75" customHeight="1" spans="1:10">
      <c r="A500" s="18" t="s">
        <v>927</v>
      </c>
      <c r="B500" s="18" t="s">
        <v>2093</v>
      </c>
      <c r="C500" s="18" t="s">
        <v>1136</v>
      </c>
      <c r="D500" s="18" t="s">
        <v>1137</v>
      </c>
      <c r="E500" s="18" t="s">
        <v>2094</v>
      </c>
      <c r="F500" s="18" t="s">
        <v>1139</v>
      </c>
      <c r="G500" s="41" t="s">
        <v>1837</v>
      </c>
      <c r="H500" s="18" t="s">
        <v>1289</v>
      </c>
      <c r="I500" s="18" t="s">
        <v>1142</v>
      </c>
      <c r="J500" s="18" t="s">
        <v>2095</v>
      </c>
    </row>
    <row r="501" ht="33.75" customHeight="1" spans="1:10">
      <c r="A501" s="18" t="s">
        <v>927</v>
      </c>
      <c r="B501" s="18" t="s">
        <v>2093</v>
      </c>
      <c r="C501" s="18" t="s">
        <v>1136</v>
      </c>
      <c r="D501" s="18" t="s">
        <v>1144</v>
      </c>
      <c r="E501" s="18" t="s">
        <v>2096</v>
      </c>
      <c r="F501" s="18" t="s">
        <v>1146</v>
      </c>
      <c r="G501" s="41" t="s">
        <v>1147</v>
      </c>
      <c r="H501" s="18" t="s">
        <v>1148</v>
      </c>
      <c r="I501" s="18" t="s">
        <v>1142</v>
      </c>
      <c r="J501" s="18" t="s">
        <v>2097</v>
      </c>
    </row>
    <row r="502" ht="33.75" customHeight="1" spans="1:10">
      <c r="A502" s="18" t="s">
        <v>927</v>
      </c>
      <c r="B502" s="18" t="s">
        <v>2093</v>
      </c>
      <c r="C502" s="18" t="s">
        <v>1136</v>
      </c>
      <c r="D502" s="18" t="s">
        <v>1190</v>
      </c>
      <c r="E502" s="18" t="s">
        <v>2098</v>
      </c>
      <c r="F502" s="18" t="s">
        <v>1257</v>
      </c>
      <c r="G502" s="41" t="s">
        <v>2087</v>
      </c>
      <c r="H502" s="18" t="s">
        <v>2088</v>
      </c>
      <c r="I502" s="18" t="s">
        <v>1142</v>
      </c>
      <c r="J502" s="18" t="s">
        <v>2099</v>
      </c>
    </row>
    <row r="503" ht="33.75" customHeight="1" spans="1:10">
      <c r="A503" s="18" t="s">
        <v>927</v>
      </c>
      <c r="B503" s="18" t="s">
        <v>2093</v>
      </c>
      <c r="C503" s="18" t="s">
        <v>1152</v>
      </c>
      <c r="D503" s="18" t="s">
        <v>1227</v>
      </c>
      <c r="E503" s="18" t="s">
        <v>2100</v>
      </c>
      <c r="F503" s="18" t="s">
        <v>1146</v>
      </c>
      <c r="G503" s="41" t="s">
        <v>2101</v>
      </c>
      <c r="H503" s="18"/>
      <c r="I503" s="18" t="s">
        <v>1196</v>
      </c>
      <c r="J503" s="18" t="s">
        <v>2102</v>
      </c>
    </row>
    <row r="504" ht="33.75" customHeight="1" spans="1:10">
      <c r="A504" s="18" t="s">
        <v>927</v>
      </c>
      <c r="B504" s="18" t="s">
        <v>2093</v>
      </c>
      <c r="C504" s="18" t="s">
        <v>1157</v>
      </c>
      <c r="D504" s="18" t="s">
        <v>1158</v>
      </c>
      <c r="E504" s="18" t="s">
        <v>1756</v>
      </c>
      <c r="F504" s="18" t="s">
        <v>1139</v>
      </c>
      <c r="G504" s="41" t="s">
        <v>1160</v>
      </c>
      <c r="H504" s="18" t="s">
        <v>1148</v>
      </c>
      <c r="I504" s="18" t="s">
        <v>1142</v>
      </c>
      <c r="J504" s="18" t="s">
        <v>2103</v>
      </c>
    </row>
    <row r="505" ht="33.75" customHeight="1" spans="1:10">
      <c r="A505" s="18" t="s">
        <v>940</v>
      </c>
      <c r="B505" s="18" t="s">
        <v>2104</v>
      </c>
      <c r="C505" s="18" t="s">
        <v>1136</v>
      </c>
      <c r="D505" s="18" t="s">
        <v>1137</v>
      </c>
      <c r="E505" s="18" t="s">
        <v>2051</v>
      </c>
      <c r="F505" s="18" t="s">
        <v>1139</v>
      </c>
      <c r="G505" s="41" t="s">
        <v>2052</v>
      </c>
      <c r="H505" s="18" t="s">
        <v>1985</v>
      </c>
      <c r="I505" s="18" t="s">
        <v>1142</v>
      </c>
      <c r="J505" s="18" t="s">
        <v>2054</v>
      </c>
    </row>
    <row r="506" ht="33.75" customHeight="1" spans="1:10">
      <c r="A506" s="18" t="s">
        <v>940</v>
      </c>
      <c r="B506" s="18" t="s">
        <v>2104</v>
      </c>
      <c r="C506" s="18" t="s">
        <v>1136</v>
      </c>
      <c r="D506" s="18" t="s">
        <v>1144</v>
      </c>
      <c r="E506" s="18" t="s">
        <v>2023</v>
      </c>
      <c r="F506" s="18" t="s">
        <v>1146</v>
      </c>
      <c r="G506" s="41" t="s">
        <v>1147</v>
      </c>
      <c r="H506" s="18" t="s">
        <v>1148</v>
      </c>
      <c r="I506" s="18" t="s">
        <v>1142</v>
      </c>
      <c r="J506" s="18" t="s">
        <v>2015</v>
      </c>
    </row>
    <row r="507" ht="33.75" customHeight="1" spans="1:10">
      <c r="A507" s="18" t="s">
        <v>940</v>
      </c>
      <c r="B507" s="18" t="s">
        <v>2104</v>
      </c>
      <c r="C507" s="18" t="s">
        <v>1136</v>
      </c>
      <c r="D507" s="18" t="s">
        <v>1190</v>
      </c>
      <c r="E507" s="18" t="s">
        <v>2105</v>
      </c>
      <c r="F507" s="18" t="s">
        <v>1146</v>
      </c>
      <c r="G507" s="41" t="s">
        <v>1147</v>
      </c>
      <c r="H507" s="18" t="s">
        <v>1148</v>
      </c>
      <c r="I507" s="18" t="s">
        <v>1142</v>
      </c>
      <c r="J507" s="18" t="s">
        <v>2106</v>
      </c>
    </row>
    <row r="508" ht="33.75" customHeight="1" spans="1:10">
      <c r="A508" s="18" t="s">
        <v>940</v>
      </c>
      <c r="B508" s="18" t="s">
        <v>2104</v>
      </c>
      <c r="C508" s="18" t="s">
        <v>1152</v>
      </c>
      <c r="D508" s="18" t="s">
        <v>1227</v>
      </c>
      <c r="E508" s="18" t="s">
        <v>2057</v>
      </c>
      <c r="F508" s="18" t="s">
        <v>1146</v>
      </c>
      <c r="G508" s="41" t="s">
        <v>1912</v>
      </c>
      <c r="H508" s="18" t="s">
        <v>1429</v>
      </c>
      <c r="I508" s="18" t="s">
        <v>1142</v>
      </c>
      <c r="J508" s="18" t="s">
        <v>2058</v>
      </c>
    </row>
    <row r="509" ht="33.75" customHeight="1" spans="1:10">
      <c r="A509" s="18" t="s">
        <v>940</v>
      </c>
      <c r="B509" s="18" t="s">
        <v>2104</v>
      </c>
      <c r="C509" s="18" t="s">
        <v>1157</v>
      </c>
      <c r="D509" s="18" t="s">
        <v>1158</v>
      </c>
      <c r="E509" s="18" t="s">
        <v>2059</v>
      </c>
      <c r="F509" s="18" t="s">
        <v>1139</v>
      </c>
      <c r="G509" s="41" t="s">
        <v>1160</v>
      </c>
      <c r="H509" s="18" t="s">
        <v>1148</v>
      </c>
      <c r="I509" s="18" t="s">
        <v>1142</v>
      </c>
      <c r="J509" s="18" t="s">
        <v>2060</v>
      </c>
    </row>
    <row r="510" ht="33.75" customHeight="1" spans="1:10">
      <c r="A510" s="18" t="s">
        <v>952</v>
      </c>
      <c r="B510" s="18" t="s">
        <v>2107</v>
      </c>
      <c r="C510" s="18" t="s">
        <v>1136</v>
      </c>
      <c r="D510" s="18" t="s">
        <v>1137</v>
      </c>
      <c r="E510" s="18" t="s">
        <v>2108</v>
      </c>
      <c r="F510" s="18" t="s">
        <v>1146</v>
      </c>
      <c r="G510" s="41" t="s">
        <v>1147</v>
      </c>
      <c r="H510" s="18" t="s">
        <v>1148</v>
      </c>
      <c r="I510" s="18" t="s">
        <v>1142</v>
      </c>
      <c r="J510" s="18" t="s">
        <v>2109</v>
      </c>
    </row>
    <row r="511" ht="33.75" customHeight="1" spans="1:10">
      <c r="A511" s="18" t="s">
        <v>952</v>
      </c>
      <c r="B511" s="18" t="s">
        <v>2107</v>
      </c>
      <c r="C511" s="18" t="s">
        <v>1136</v>
      </c>
      <c r="D511" s="18" t="s">
        <v>1137</v>
      </c>
      <c r="E511" s="18" t="s">
        <v>2110</v>
      </c>
      <c r="F511" s="18" t="s">
        <v>1139</v>
      </c>
      <c r="G511" s="41" t="s">
        <v>45</v>
      </c>
      <c r="H511" s="18" t="s">
        <v>1176</v>
      </c>
      <c r="I511" s="18" t="s">
        <v>1142</v>
      </c>
      <c r="J511" s="18" t="s">
        <v>2111</v>
      </c>
    </row>
    <row r="512" ht="33.75" customHeight="1" spans="1:10">
      <c r="A512" s="18" t="s">
        <v>952</v>
      </c>
      <c r="B512" s="18" t="s">
        <v>2107</v>
      </c>
      <c r="C512" s="18" t="s">
        <v>1136</v>
      </c>
      <c r="D512" s="18" t="s">
        <v>1190</v>
      </c>
      <c r="E512" s="18" t="s">
        <v>2112</v>
      </c>
      <c r="F512" s="18" t="s">
        <v>1257</v>
      </c>
      <c r="G512" s="41" t="s">
        <v>2113</v>
      </c>
      <c r="H512" s="18" t="s">
        <v>1647</v>
      </c>
      <c r="I512" s="18" t="s">
        <v>1142</v>
      </c>
      <c r="J512" s="18" t="s">
        <v>2114</v>
      </c>
    </row>
    <row r="513" ht="33.75" customHeight="1" spans="1:10">
      <c r="A513" s="18" t="s">
        <v>952</v>
      </c>
      <c r="B513" s="18" t="s">
        <v>2107</v>
      </c>
      <c r="C513" s="18" t="s">
        <v>1152</v>
      </c>
      <c r="D513" s="18" t="s">
        <v>1153</v>
      </c>
      <c r="E513" s="18" t="s">
        <v>2115</v>
      </c>
      <c r="F513" s="18" t="s">
        <v>1146</v>
      </c>
      <c r="G513" s="41" t="s">
        <v>1147</v>
      </c>
      <c r="H513" s="18" t="s">
        <v>1148</v>
      </c>
      <c r="I513" s="18" t="s">
        <v>1142</v>
      </c>
      <c r="J513" s="18" t="s">
        <v>2116</v>
      </c>
    </row>
    <row r="514" ht="33.75" customHeight="1" spans="1:10">
      <c r="A514" s="18" t="s">
        <v>952</v>
      </c>
      <c r="B514" s="18" t="s">
        <v>2107</v>
      </c>
      <c r="C514" s="18" t="s">
        <v>1157</v>
      </c>
      <c r="D514" s="18" t="s">
        <v>1158</v>
      </c>
      <c r="E514" s="18" t="s">
        <v>1172</v>
      </c>
      <c r="F514" s="18" t="s">
        <v>1139</v>
      </c>
      <c r="G514" s="41" t="s">
        <v>1155</v>
      </c>
      <c r="H514" s="18" t="s">
        <v>1148</v>
      </c>
      <c r="I514" s="18" t="s">
        <v>1142</v>
      </c>
      <c r="J514" s="18" t="s">
        <v>2117</v>
      </c>
    </row>
    <row r="515" ht="33.75" customHeight="1" spans="1:10">
      <c r="A515" s="18" t="s">
        <v>919</v>
      </c>
      <c r="B515" s="18" t="s">
        <v>2118</v>
      </c>
      <c r="C515" s="18" t="s">
        <v>1136</v>
      </c>
      <c r="D515" s="18" t="s">
        <v>1137</v>
      </c>
      <c r="E515" s="18" t="s">
        <v>2119</v>
      </c>
      <c r="F515" s="18" t="s">
        <v>1146</v>
      </c>
      <c r="G515" s="41" t="s">
        <v>45</v>
      </c>
      <c r="H515" s="18" t="s">
        <v>1176</v>
      </c>
      <c r="I515" s="18" t="s">
        <v>1142</v>
      </c>
      <c r="J515" s="18" t="s">
        <v>2120</v>
      </c>
    </row>
    <row r="516" ht="33.75" customHeight="1" spans="1:10">
      <c r="A516" s="18" t="s">
        <v>919</v>
      </c>
      <c r="B516" s="18" t="s">
        <v>2118</v>
      </c>
      <c r="C516" s="18" t="s">
        <v>1136</v>
      </c>
      <c r="D516" s="18" t="s">
        <v>1137</v>
      </c>
      <c r="E516" s="18" t="s">
        <v>2121</v>
      </c>
      <c r="F516" s="18" t="s">
        <v>1139</v>
      </c>
      <c r="G516" s="41" t="s">
        <v>59</v>
      </c>
      <c r="H516" s="18" t="s">
        <v>1176</v>
      </c>
      <c r="I516" s="18" t="s">
        <v>1142</v>
      </c>
      <c r="J516" s="18" t="s">
        <v>2122</v>
      </c>
    </row>
    <row r="517" ht="33.75" customHeight="1" spans="1:10">
      <c r="A517" s="18" t="s">
        <v>919</v>
      </c>
      <c r="B517" s="18" t="s">
        <v>2118</v>
      </c>
      <c r="C517" s="18" t="s">
        <v>1136</v>
      </c>
      <c r="D517" s="18" t="s">
        <v>1144</v>
      </c>
      <c r="E517" s="18" t="s">
        <v>1965</v>
      </c>
      <c r="F517" s="18" t="s">
        <v>1139</v>
      </c>
      <c r="G517" s="41" t="s">
        <v>1344</v>
      </c>
      <c r="H517" s="18" t="s">
        <v>1148</v>
      </c>
      <c r="I517" s="18" t="s">
        <v>1142</v>
      </c>
      <c r="J517" s="18" t="s">
        <v>2123</v>
      </c>
    </row>
    <row r="518" ht="33.75" customHeight="1" spans="1:10">
      <c r="A518" s="18" t="s">
        <v>919</v>
      </c>
      <c r="B518" s="18" t="s">
        <v>2118</v>
      </c>
      <c r="C518" s="18" t="s">
        <v>1136</v>
      </c>
      <c r="D518" s="18" t="s">
        <v>1190</v>
      </c>
      <c r="E518" s="18" t="s">
        <v>2124</v>
      </c>
      <c r="F518" s="18" t="s">
        <v>1257</v>
      </c>
      <c r="G518" s="41" t="s">
        <v>58</v>
      </c>
      <c r="H518" s="18" t="s">
        <v>1394</v>
      </c>
      <c r="I518" s="18" t="s">
        <v>1142</v>
      </c>
      <c r="J518" s="18" t="s">
        <v>2125</v>
      </c>
    </row>
    <row r="519" ht="33.75" customHeight="1" spans="1:10">
      <c r="A519" s="18" t="s">
        <v>919</v>
      </c>
      <c r="B519" s="18" t="s">
        <v>2118</v>
      </c>
      <c r="C519" s="18" t="s">
        <v>1152</v>
      </c>
      <c r="D519" s="18" t="s">
        <v>1153</v>
      </c>
      <c r="E519" s="18" t="s">
        <v>2126</v>
      </c>
      <c r="F519" s="18" t="s">
        <v>1139</v>
      </c>
      <c r="G519" s="41" t="s">
        <v>1155</v>
      </c>
      <c r="H519" s="18" t="s">
        <v>1148</v>
      </c>
      <c r="I519" s="18" t="s">
        <v>1142</v>
      </c>
      <c r="J519" s="18" t="s">
        <v>2126</v>
      </c>
    </row>
    <row r="520" ht="33.75" customHeight="1" spans="1:10">
      <c r="A520" s="18" t="s">
        <v>919</v>
      </c>
      <c r="B520" s="18" t="s">
        <v>2118</v>
      </c>
      <c r="C520" s="18" t="s">
        <v>1157</v>
      </c>
      <c r="D520" s="18" t="s">
        <v>1158</v>
      </c>
      <c r="E520" s="18" t="s">
        <v>2127</v>
      </c>
      <c r="F520" s="18" t="s">
        <v>1139</v>
      </c>
      <c r="G520" s="41" t="s">
        <v>1160</v>
      </c>
      <c r="H520" s="18" t="s">
        <v>1148</v>
      </c>
      <c r="I520" s="18" t="s">
        <v>1142</v>
      </c>
      <c r="J520" s="18" t="s">
        <v>2128</v>
      </c>
    </row>
    <row r="521" ht="33.75" customHeight="1" spans="1:10">
      <c r="A521" s="18" t="s">
        <v>921</v>
      </c>
      <c r="B521" s="18" t="s">
        <v>2129</v>
      </c>
      <c r="C521" s="18" t="s">
        <v>1136</v>
      </c>
      <c r="D521" s="18" t="s">
        <v>1137</v>
      </c>
      <c r="E521" s="18" t="s">
        <v>2130</v>
      </c>
      <c r="F521" s="18" t="s">
        <v>1139</v>
      </c>
      <c r="G521" s="41" t="s">
        <v>45</v>
      </c>
      <c r="H521" s="18" t="s">
        <v>1176</v>
      </c>
      <c r="I521" s="18" t="s">
        <v>1142</v>
      </c>
      <c r="J521" s="18" t="s">
        <v>1177</v>
      </c>
    </row>
    <row r="522" ht="33.75" customHeight="1" spans="1:10">
      <c r="A522" s="18" t="s">
        <v>921</v>
      </c>
      <c r="B522" s="18" t="s">
        <v>2129</v>
      </c>
      <c r="C522" s="18" t="s">
        <v>1136</v>
      </c>
      <c r="D522" s="18" t="s">
        <v>1137</v>
      </c>
      <c r="E522" s="18" t="s">
        <v>1246</v>
      </c>
      <c r="F522" s="18" t="s">
        <v>1146</v>
      </c>
      <c r="G522" s="41" t="s">
        <v>55</v>
      </c>
      <c r="H522" s="18" t="s">
        <v>1141</v>
      </c>
      <c r="I522" s="18" t="s">
        <v>1142</v>
      </c>
      <c r="J522" s="18" t="s">
        <v>2131</v>
      </c>
    </row>
    <row r="523" ht="33.75" customHeight="1" spans="1:10">
      <c r="A523" s="18" t="s">
        <v>921</v>
      </c>
      <c r="B523" s="18" t="s">
        <v>2129</v>
      </c>
      <c r="C523" s="18" t="s">
        <v>1136</v>
      </c>
      <c r="D523" s="18" t="s">
        <v>1190</v>
      </c>
      <c r="E523" s="18" t="s">
        <v>1330</v>
      </c>
      <c r="F523" s="18" t="s">
        <v>1146</v>
      </c>
      <c r="G523" s="41" t="s">
        <v>1147</v>
      </c>
      <c r="H523" s="18" t="s">
        <v>1148</v>
      </c>
      <c r="I523" s="18" t="s">
        <v>1142</v>
      </c>
      <c r="J523" s="18" t="s">
        <v>1331</v>
      </c>
    </row>
    <row r="524" ht="33.75" customHeight="1" spans="1:10">
      <c r="A524" s="18" t="s">
        <v>921</v>
      </c>
      <c r="B524" s="18" t="s">
        <v>2129</v>
      </c>
      <c r="C524" s="18" t="s">
        <v>1152</v>
      </c>
      <c r="D524" s="18" t="s">
        <v>1153</v>
      </c>
      <c r="E524" s="18" t="s">
        <v>2115</v>
      </c>
      <c r="F524" s="18" t="s">
        <v>1146</v>
      </c>
      <c r="G524" s="41" t="s">
        <v>1147</v>
      </c>
      <c r="H524" s="18" t="s">
        <v>1148</v>
      </c>
      <c r="I524" s="18" t="s">
        <v>1142</v>
      </c>
      <c r="J524" s="18" t="s">
        <v>2132</v>
      </c>
    </row>
    <row r="525" ht="33.75" customHeight="1" spans="1:10">
      <c r="A525" s="18" t="s">
        <v>921</v>
      </c>
      <c r="B525" s="18" t="s">
        <v>2129</v>
      </c>
      <c r="C525" s="18" t="s">
        <v>1157</v>
      </c>
      <c r="D525" s="18" t="s">
        <v>1158</v>
      </c>
      <c r="E525" s="18" t="s">
        <v>1172</v>
      </c>
      <c r="F525" s="18" t="s">
        <v>1139</v>
      </c>
      <c r="G525" s="41" t="s">
        <v>1155</v>
      </c>
      <c r="H525" s="18" t="s">
        <v>1148</v>
      </c>
      <c r="I525" s="18" t="s">
        <v>1142</v>
      </c>
      <c r="J525" s="18" t="s">
        <v>1184</v>
      </c>
    </row>
    <row r="526" ht="33.75" customHeight="1" spans="1:10">
      <c r="A526" s="18" t="s">
        <v>931</v>
      </c>
      <c r="B526" s="18" t="s">
        <v>2133</v>
      </c>
      <c r="C526" s="18" t="s">
        <v>1136</v>
      </c>
      <c r="D526" s="18" t="s">
        <v>1137</v>
      </c>
      <c r="E526" s="18" t="s">
        <v>2134</v>
      </c>
      <c r="F526" s="18" t="s">
        <v>1139</v>
      </c>
      <c r="G526" s="41" t="s">
        <v>1229</v>
      </c>
      <c r="H526" s="18" t="s">
        <v>1141</v>
      </c>
      <c r="I526" s="18" t="s">
        <v>1142</v>
      </c>
      <c r="J526" s="18" t="s">
        <v>2135</v>
      </c>
    </row>
    <row r="527" ht="33.75" customHeight="1" spans="1:10">
      <c r="A527" s="18" t="s">
        <v>931</v>
      </c>
      <c r="B527" s="18" t="s">
        <v>2133</v>
      </c>
      <c r="C527" s="18" t="s">
        <v>1136</v>
      </c>
      <c r="D527" s="18" t="s">
        <v>1137</v>
      </c>
      <c r="E527" s="18" t="s">
        <v>2136</v>
      </c>
      <c r="F527" s="18" t="s">
        <v>1139</v>
      </c>
      <c r="G527" s="41" t="s">
        <v>45</v>
      </c>
      <c r="H527" s="18" t="s">
        <v>1176</v>
      </c>
      <c r="I527" s="18" t="s">
        <v>1142</v>
      </c>
      <c r="J527" s="18" t="s">
        <v>2137</v>
      </c>
    </row>
    <row r="528" ht="33.75" customHeight="1" spans="1:10">
      <c r="A528" s="18" t="s">
        <v>931</v>
      </c>
      <c r="B528" s="18" t="s">
        <v>2133</v>
      </c>
      <c r="C528" s="18" t="s">
        <v>1136</v>
      </c>
      <c r="D528" s="18" t="s">
        <v>1190</v>
      </c>
      <c r="E528" s="18" t="s">
        <v>2138</v>
      </c>
      <c r="F528" s="18" t="s">
        <v>1257</v>
      </c>
      <c r="G528" s="41" t="s">
        <v>2087</v>
      </c>
      <c r="H528" s="18" t="s">
        <v>2088</v>
      </c>
      <c r="I528" s="18" t="s">
        <v>1142</v>
      </c>
      <c r="J528" s="18" t="s">
        <v>2139</v>
      </c>
    </row>
    <row r="529" ht="33.75" customHeight="1" spans="1:10">
      <c r="A529" s="18" t="s">
        <v>931</v>
      </c>
      <c r="B529" s="18" t="s">
        <v>2133</v>
      </c>
      <c r="C529" s="18" t="s">
        <v>1152</v>
      </c>
      <c r="D529" s="18" t="s">
        <v>1153</v>
      </c>
      <c r="E529" s="18" t="s">
        <v>2140</v>
      </c>
      <c r="F529" s="18" t="s">
        <v>1146</v>
      </c>
      <c r="G529" s="41" t="s">
        <v>2026</v>
      </c>
      <c r="H529" s="18"/>
      <c r="I529" s="18" t="s">
        <v>1196</v>
      </c>
      <c r="J529" s="18" t="s">
        <v>2141</v>
      </c>
    </row>
    <row r="530" ht="33.75" customHeight="1" spans="1:10">
      <c r="A530" s="18" t="s">
        <v>931</v>
      </c>
      <c r="B530" s="18" t="s">
        <v>2133</v>
      </c>
      <c r="C530" s="18" t="s">
        <v>1157</v>
      </c>
      <c r="D530" s="18" t="s">
        <v>1158</v>
      </c>
      <c r="E530" s="18" t="s">
        <v>1642</v>
      </c>
      <c r="F530" s="18" t="s">
        <v>1139</v>
      </c>
      <c r="G530" s="41" t="s">
        <v>1155</v>
      </c>
      <c r="H530" s="18" t="s">
        <v>1148</v>
      </c>
      <c r="I530" s="18" t="s">
        <v>1142</v>
      </c>
      <c r="J530" s="18" t="s">
        <v>2141</v>
      </c>
    </row>
    <row r="531" ht="33.75" customHeight="1" spans="1:10">
      <c r="A531" s="18" t="s">
        <v>982</v>
      </c>
      <c r="B531" s="18" t="s">
        <v>2142</v>
      </c>
      <c r="C531" s="18" t="s">
        <v>1136</v>
      </c>
      <c r="D531" s="18" t="s">
        <v>1137</v>
      </c>
      <c r="E531" s="18" t="s">
        <v>2143</v>
      </c>
      <c r="F531" s="18" t="s">
        <v>1146</v>
      </c>
      <c r="G531" s="41" t="s">
        <v>47</v>
      </c>
      <c r="H531" s="18" t="s">
        <v>1176</v>
      </c>
      <c r="I531" s="18" t="s">
        <v>1142</v>
      </c>
      <c r="J531" s="18" t="s">
        <v>2144</v>
      </c>
    </row>
    <row r="532" ht="33.75" customHeight="1" spans="1:10">
      <c r="A532" s="18" t="s">
        <v>982</v>
      </c>
      <c r="B532" s="18" t="s">
        <v>2142</v>
      </c>
      <c r="C532" s="18" t="s">
        <v>1136</v>
      </c>
      <c r="D532" s="18" t="s">
        <v>1144</v>
      </c>
      <c r="E532" s="18" t="s">
        <v>2023</v>
      </c>
      <c r="F532" s="18" t="s">
        <v>1146</v>
      </c>
      <c r="G532" s="41" t="s">
        <v>1147</v>
      </c>
      <c r="H532" s="18" t="s">
        <v>1148</v>
      </c>
      <c r="I532" s="18" t="s">
        <v>1142</v>
      </c>
      <c r="J532" s="18" t="s">
        <v>2015</v>
      </c>
    </row>
    <row r="533" ht="33.75" customHeight="1" spans="1:10">
      <c r="A533" s="18" t="s">
        <v>982</v>
      </c>
      <c r="B533" s="18" t="s">
        <v>2142</v>
      </c>
      <c r="C533" s="18" t="s">
        <v>1136</v>
      </c>
      <c r="D533" s="18" t="s">
        <v>1190</v>
      </c>
      <c r="E533" s="18" t="s">
        <v>2145</v>
      </c>
      <c r="F533" s="18" t="s">
        <v>1146</v>
      </c>
      <c r="G533" s="41" t="s">
        <v>212</v>
      </c>
      <c r="H533" s="18" t="s">
        <v>2146</v>
      </c>
      <c r="I533" s="18" t="s">
        <v>1142</v>
      </c>
      <c r="J533" s="18" t="s">
        <v>2147</v>
      </c>
    </row>
    <row r="534" ht="33.75" customHeight="1" spans="1:10">
      <c r="A534" s="18" t="s">
        <v>982</v>
      </c>
      <c r="B534" s="18" t="s">
        <v>2142</v>
      </c>
      <c r="C534" s="18" t="s">
        <v>1152</v>
      </c>
      <c r="D534" s="18" t="s">
        <v>1227</v>
      </c>
      <c r="E534" s="18" t="s">
        <v>2148</v>
      </c>
      <c r="F534" s="18" t="s">
        <v>1146</v>
      </c>
      <c r="G534" s="41" t="s">
        <v>2101</v>
      </c>
      <c r="H534" s="18"/>
      <c r="I534" s="18" t="s">
        <v>1196</v>
      </c>
      <c r="J534" s="18" t="s">
        <v>2149</v>
      </c>
    </row>
    <row r="535" ht="33.75" customHeight="1" spans="1:10">
      <c r="A535" s="18" t="s">
        <v>982</v>
      </c>
      <c r="B535" s="18" t="s">
        <v>2142</v>
      </c>
      <c r="C535" s="18" t="s">
        <v>1157</v>
      </c>
      <c r="D535" s="18" t="s">
        <v>1158</v>
      </c>
      <c r="E535" s="18" t="s">
        <v>1158</v>
      </c>
      <c r="F535" s="18" t="s">
        <v>1139</v>
      </c>
      <c r="G535" s="41" t="s">
        <v>1160</v>
      </c>
      <c r="H535" s="18" t="s">
        <v>1148</v>
      </c>
      <c r="I535" s="18" t="s">
        <v>1142</v>
      </c>
      <c r="J535" s="18" t="s">
        <v>2150</v>
      </c>
    </row>
    <row r="536" ht="33.75" customHeight="1" spans="1:10">
      <c r="A536" s="18" t="s">
        <v>966</v>
      </c>
      <c r="B536" s="18" t="s">
        <v>2151</v>
      </c>
      <c r="C536" s="18" t="s">
        <v>1136</v>
      </c>
      <c r="D536" s="18" t="s">
        <v>1137</v>
      </c>
      <c r="E536" s="18" t="s">
        <v>1316</v>
      </c>
      <c r="F536" s="18" t="s">
        <v>1139</v>
      </c>
      <c r="G536" s="41" t="s">
        <v>45</v>
      </c>
      <c r="H536" s="18" t="s">
        <v>1176</v>
      </c>
      <c r="I536" s="18" t="s">
        <v>1142</v>
      </c>
      <c r="J536" s="18" t="s">
        <v>2152</v>
      </c>
    </row>
    <row r="537" ht="33.75" customHeight="1" spans="1:10">
      <c r="A537" s="18" t="s">
        <v>966</v>
      </c>
      <c r="B537" s="18" t="s">
        <v>2151</v>
      </c>
      <c r="C537" s="18" t="s">
        <v>1136</v>
      </c>
      <c r="D537" s="18" t="s">
        <v>1144</v>
      </c>
      <c r="E537" s="18" t="s">
        <v>2084</v>
      </c>
      <c r="F537" s="18" t="s">
        <v>1146</v>
      </c>
      <c r="G537" s="41" t="s">
        <v>1147</v>
      </c>
      <c r="H537" s="18" t="s">
        <v>1148</v>
      </c>
      <c r="I537" s="18" t="s">
        <v>1142</v>
      </c>
      <c r="J537" s="18" t="s">
        <v>2085</v>
      </c>
    </row>
    <row r="538" ht="33.75" customHeight="1" spans="1:10">
      <c r="A538" s="18" t="s">
        <v>966</v>
      </c>
      <c r="B538" s="18" t="s">
        <v>2151</v>
      </c>
      <c r="C538" s="18" t="s">
        <v>1136</v>
      </c>
      <c r="D538" s="18" t="s">
        <v>1144</v>
      </c>
      <c r="E538" s="18" t="s">
        <v>2153</v>
      </c>
      <c r="F538" s="18" t="s">
        <v>1146</v>
      </c>
      <c r="G538" s="41" t="s">
        <v>1147</v>
      </c>
      <c r="H538" s="18" t="s">
        <v>1148</v>
      </c>
      <c r="I538" s="18" t="s">
        <v>1142</v>
      </c>
      <c r="J538" s="18" t="s">
        <v>2154</v>
      </c>
    </row>
    <row r="539" ht="33.75" customHeight="1" spans="1:10">
      <c r="A539" s="18" t="s">
        <v>966</v>
      </c>
      <c r="B539" s="18" t="s">
        <v>2151</v>
      </c>
      <c r="C539" s="18" t="s">
        <v>1152</v>
      </c>
      <c r="D539" s="18" t="s">
        <v>1227</v>
      </c>
      <c r="E539" s="18" t="s">
        <v>2126</v>
      </c>
      <c r="F539" s="18" t="s">
        <v>1139</v>
      </c>
      <c r="G539" s="41" t="s">
        <v>1155</v>
      </c>
      <c r="H539" s="18" t="s">
        <v>1148</v>
      </c>
      <c r="I539" s="18" t="s">
        <v>1142</v>
      </c>
      <c r="J539" s="18" t="s">
        <v>2155</v>
      </c>
    </row>
    <row r="540" ht="33.75" customHeight="1" spans="1:10">
      <c r="A540" s="18" t="s">
        <v>966</v>
      </c>
      <c r="B540" s="18" t="s">
        <v>2151</v>
      </c>
      <c r="C540" s="18" t="s">
        <v>1157</v>
      </c>
      <c r="D540" s="18" t="s">
        <v>1158</v>
      </c>
      <c r="E540" s="18" t="s">
        <v>1159</v>
      </c>
      <c r="F540" s="18" t="s">
        <v>1139</v>
      </c>
      <c r="G540" s="41" t="s">
        <v>1160</v>
      </c>
      <c r="H540" s="18" t="s">
        <v>1148</v>
      </c>
      <c r="I540" s="18" t="s">
        <v>1142</v>
      </c>
      <c r="J540" s="18" t="s">
        <v>1184</v>
      </c>
    </row>
    <row r="541" ht="33.75" customHeight="1" spans="1:10">
      <c r="A541" s="18" t="s">
        <v>950</v>
      </c>
      <c r="B541" s="18" t="s">
        <v>2156</v>
      </c>
      <c r="C541" s="18" t="s">
        <v>1136</v>
      </c>
      <c r="D541" s="18" t="s">
        <v>1137</v>
      </c>
      <c r="E541" s="18" t="s">
        <v>2157</v>
      </c>
      <c r="F541" s="18" t="s">
        <v>1139</v>
      </c>
      <c r="G541" s="41" t="s">
        <v>45</v>
      </c>
      <c r="H541" s="18" t="s">
        <v>1176</v>
      </c>
      <c r="I541" s="18" t="s">
        <v>1142</v>
      </c>
      <c r="J541" s="18" t="s">
        <v>2158</v>
      </c>
    </row>
    <row r="542" ht="33.75" customHeight="1" spans="1:10">
      <c r="A542" s="18" t="s">
        <v>950</v>
      </c>
      <c r="B542" s="18" t="s">
        <v>2156</v>
      </c>
      <c r="C542" s="18" t="s">
        <v>1136</v>
      </c>
      <c r="D542" s="18" t="s">
        <v>1137</v>
      </c>
      <c r="E542" s="18" t="s">
        <v>2159</v>
      </c>
      <c r="F542" s="18" t="s">
        <v>1139</v>
      </c>
      <c r="G542" s="41" t="s">
        <v>2160</v>
      </c>
      <c r="H542" s="18" t="s">
        <v>1148</v>
      </c>
      <c r="I542" s="18" t="s">
        <v>1142</v>
      </c>
      <c r="J542" s="18" t="s">
        <v>2161</v>
      </c>
    </row>
    <row r="543" ht="33.75" customHeight="1" spans="1:10">
      <c r="A543" s="18" t="s">
        <v>950</v>
      </c>
      <c r="B543" s="18" t="s">
        <v>2156</v>
      </c>
      <c r="C543" s="18" t="s">
        <v>1136</v>
      </c>
      <c r="D543" s="18" t="s">
        <v>1190</v>
      </c>
      <c r="E543" s="18" t="s">
        <v>2162</v>
      </c>
      <c r="F543" s="18" t="s">
        <v>1146</v>
      </c>
      <c r="G543" s="41" t="s">
        <v>2113</v>
      </c>
      <c r="H543" s="18" t="s">
        <v>2163</v>
      </c>
      <c r="I543" s="18" t="s">
        <v>1142</v>
      </c>
      <c r="J543" s="18" t="s">
        <v>2164</v>
      </c>
    </row>
    <row r="544" ht="33.75" customHeight="1" spans="1:10">
      <c r="A544" s="18" t="s">
        <v>950</v>
      </c>
      <c r="B544" s="18" t="s">
        <v>2156</v>
      </c>
      <c r="C544" s="18" t="s">
        <v>1152</v>
      </c>
      <c r="D544" s="18" t="s">
        <v>1153</v>
      </c>
      <c r="E544" s="18" t="s">
        <v>2115</v>
      </c>
      <c r="F544" s="18" t="s">
        <v>1146</v>
      </c>
      <c r="G544" s="41" t="s">
        <v>1147</v>
      </c>
      <c r="H544" s="18" t="s">
        <v>1148</v>
      </c>
      <c r="I544" s="18" t="s">
        <v>1142</v>
      </c>
      <c r="J544" s="18" t="s">
        <v>2132</v>
      </c>
    </row>
    <row r="545" ht="33.75" customHeight="1" spans="1:10">
      <c r="A545" s="18" t="s">
        <v>950</v>
      </c>
      <c r="B545" s="18" t="s">
        <v>2156</v>
      </c>
      <c r="C545" s="18" t="s">
        <v>1157</v>
      </c>
      <c r="D545" s="18" t="s">
        <v>1158</v>
      </c>
      <c r="E545" s="18" t="s">
        <v>1172</v>
      </c>
      <c r="F545" s="18" t="s">
        <v>1139</v>
      </c>
      <c r="G545" s="41" t="s">
        <v>1155</v>
      </c>
      <c r="H545" s="18" t="s">
        <v>1148</v>
      </c>
      <c r="I545" s="18" t="s">
        <v>1142</v>
      </c>
      <c r="J545" s="18" t="s">
        <v>2165</v>
      </c>
    </row>
    <row r="546" ht="33.75" customHeight="1" spans="1:10">
      <c r="A546" s="18" t="s">
        <v>948</v>
      </c>
      <c r="B546" s="18" t="s">
        <v>2166</v>
      </c>
      <c r="C546" s="18" t="s">
        <v>1136</v>
      </c>
      <c r="D546" s="18" t="s">
        <v>1137</v>
      </c>
      <c r="E546" s="18" t="s">
        <v>2167</v>
      </c>
      <c r="F546" s="18" t="s">
        <v>1139</v>
      </c>
      <c r="G546" s="41" t="s">
        <v>45</v>
      </c>
      <c r="H546" s="18" t="s">
        <v>2013</v>
      </c>
      <c r="I546" s="18" t="s">
        <v>1142</v>
      </c>
      <c r="J546" s="18" t="s">
        <v>2168</v>
      </c>
    </row>
    <row r="547" ht="33.75" customHeight="1" spans="1:10">
      <c r="A547" s="18" t="s">
        <v>948</v>
      </c>
      <c r="B547" s="18" t="s">
        <v>2166</v>
      </c>
      <c r="C547" s="18" t="s">
        <v>1136</v>
      </c>
      <c r="D547" s="18" t="s">
        <v>1144</v>
      </c>
      <c r="E547" s="18" t="s">
        <v>2169</v>
      </c>
      <c r="F547" s="18" t="s">
        <v>1146</v>
      </c>
      <c r="G547" s="41" t="s">
        <v>1147</v>
      </c>
      <c r="H547" s="18" t="s">
        <v>1148</v>
      </c>
      <c r="I547" s="18" t="s">
        <v>1142</v>
      </c>
      <c r="J547" s="18" t="s">
        <v>2170</v>
      </c>
    </row>
    <row r="548" ht="33.75" customHeight="1" spans="1:10">
      <c r="A548" s="18" t="s">
        <v>948</v>
      </c>
      <c r="B548" s="18" t="s">
        <v>2166</v>
      </c>
      <c r="C548" s="18" t="s">
        <v>1136</v>
      </c>
      <c r="D548" s="18" t="s">
        <v>1190</v>
      </c>
      <c r="E548" s="18" t="s">
        <v>2171</v>
      </c>
      <c r="F548" s="18" t="s">
        <v>1146</v>
      </c>
      <c r="G548" s="41" t="s">
        <v>1147</v>
      </c>
      <c r="H548" s="18" t="s">
        <v>1148</v>
      </c>
      <c r="I548" s="18" t="s">
        <v>1142</v>
      </c>
      <c r="J548" s="18" t="s">
        <v>2172</v>
      </c>
    </row>
    <row r="549" ht="33.75" customHeight="1" spans="1:10">
      <c r="A549" s="18" t="s">
        <v>948</v>
      </c>
      <c r="B549" s="18" t="s">
        <v>2166</v>
      </c>
      <c r="C549" s="18" t="s">
        <v>1152</v>
      </c>
      <c r="D549" s="18" t="s">
        <v>1227</v>
      </c>
      <c r="E549" s="18" t="s">
        <v>2025</v>
      </c>
      <c r="F549" s="18" t="s">
        <v>1146</v>
      </c>
      <c r="G549" s="41" t="s">
        <v>2026</v>
      </c>
      <c r="H549" s="18"/>
      <c r="I549" s="18" t="s">
        <v>1196</v>
      </c>
      <c r="J549" s="18" t="s">
        <v>2027</v>
      </c>
    </row>
    <row r="550" ht="33.75" customHeight="1" spans="1:10">
      <c r="A550" s="18" t="s">
        <v>948</v>
      </c>
      <c r="B550" s="18" t="s">
        <v>2166</v>
      </c>
      <c r="C550" s="18" t="s">
        <v>1157</v>
      </c>
      <c r="D550" s="18" t="s">
        <v>1158</v>
      </c>
      <c r="E550" s="18" t="s">
        <v>1593</v>
      </c>
      <c r="F550" s="18" t="s">
        <v>1139</v>
      </c>
      <c r="G550" s="41" t="s">
        <v>1160</v>
      </c>
      <c r="H550" s="18" t="s">
        <v>1148</v>
      </c>
      <c r="I550" s="18" t="s">
        <v>1142</v>
      </c>
      <c r="J550" s="18" t="s">
        <v>2173</v>
      </c>
    </row>
    <row r="551" ht="33.75" customHeight="1" spans="1:10">
      <c r="A551" s="70" t="s">
        <v>79</v>
      </c>
      <c r="B551" s="18"/>
      <c r="C551" s="18"/>
      <c r="D551" s="18"/>
      <c r="E551" s="18"/>
      <c r="F551" s="18"/>
      <c r="G551" s="18"/>
      <c r="H551" s="18"/>
      <c r="I551" s="18"/>
      <c r="J551" s="18"/>
    </row>
    <row r="552" ht="33.75" customHeight="1" spans="1:10">
      <c r="A552" s="18" t="s">
        <v>1023</v>
      </c>
      <c r="B552" s="18" t="s">
        <v>2174</v>
      </c>
      <c r="C552" s="18" t="s">
        <v>1136</v>
      </c>
      <c r="D552" s="18" t="s">
        <v>1137</v>
      </c>
      <c r="E552" s="18" t="s">
        <v>1316</v>
      </c>
      <c r="F552" s="18" t="s">
        <v>1139</v>
      </c>
      <c r="G552" s="41" t="s">
        <v>45</v>
      </c>
      <c r="H552" s="18" t="s">
        <v>1176</v>
      </c>
      <c r="I552" s="18" t="s">
        <v>1142</v>
      </c>
      <c r="J552" s="18" t="s">
        <v>2175</v>
      </c>
    </row>
    <row r="553" ht="33.75" customHeight="1" spans="1:10">
      <c r="A553" s="18" t="s">
        <v>1023</v>
      </c>
      <c r="B553" s="18" t="s">
        <v>2174</v>
      </c>
      <c r="C553" s="18" t="s">
        <v>1136</v>
      </c>
      <c r="D553" s="18" t="s">
        <v>1144</v>
      </c>
      <c r="E553" s="18" t="s">
        <v>1321</v>
      </c>
      <c r="F553" s="18" t="s">
        <v>1139</v>
      </c>
      <c r="G553" s="41" t="s">
        <v>1912</v>
      </c>
      <c r="H553" s="18" t="s">
        <v>1148</v>
      </c>
      <c r="I553" s="18" t="s">
        <v>1142</v>
      </c>
      <c r="J553" s="18" t="s">
        <v>2176</v>
      </c>
    </row>
    <row r="554" ht="33.75" customHeight="1" spans="1:10">
      <c r="A554" s="18" t="s">
        <v>1023</v>
      </c>
      <c r="B554" s="18" t="s">
        <v>2174</v>
      </c>
      <c r="C554" s="18" t="s">
        <v>1152</v>
      </c>
      <c r="D554" s="18" t="s">
        <v>1153</v>
      </c>
      <c r="E554" s="18" t="s">
        <v>2177</v>
      </c>
      <c r="F554" s="18" t="s">
        <v>1139</v>
      </c>
      <c r="G554" s="41" t="s">
        <v>1160</v>
      </c>
      <c r="H554" s="18" t="s">
        <v>1148</v>
      </c>
      <c r="I554" s="18" t="s">
        <v>1142</v>
      </c>
      <c r="J554" s="18" t="s">
        <v>2178</v>
      </c>
    </row>
    <row r="555" ht="33.75" customHeight="1" spans="1:10">
      <c r="A555" s="18" t="s">
        <v>1023</v>
      </c>
      <c r="B555" s="18" t="s">
        <v>2174</v>
      </c>
      <c r="C555" s="18" t="s">
        <v>1157</v>
      </c>
      <c r="D555" s="18" t="s">
        <v>1158</v>
      </c>
      <c r="E555" s="18" t="s">
        <v>1325</v>
      </c>
      <c r="F555" s="18" t="s">
        <v>1139</v>
      </c>
      <c r="G555" s="41" t="s">
        <v>1160</v>
      </c>
      <c r="H555" s="18" t="s">
        <v>1148</v>
      </c>
      <c r="I555" s="18" t="s">
        <v>1142</v>
      </c>
      <c r="J555" s="18" t="s">
        <v>2179</v>
      </c>
    </row>
    <row r="556" ht="33.75" customHeight="1" spans="1:10">
      <c r="A556" s="18" t="s">
        <v>1023</v>
      </c>
      <c r="B556" s="18" t="s">
        <v>2174</v>
      </c>
      <c r="C556" s="18" t="s">
        <v>1254</v>
      </c>
      <c r="D556" s="18" t="s">
        <v>1255</v>
      </c>
      <c r="E556" s="18" t="s">
        <v>2180</v>
      </c>
      <c r="F556" s="18" t="s">
        <v>1257</v>
      </c>
      <c r="G556" s="41" t="s">
        <v>1140</v>
      </c>
      <c r="H556" s="18" t="s">
        <v>1638</v>
      </c>
      <c r="I556" s="18" t="s">
        <v>1142</v>
      </c>
      <c r="J556" s="18" t="s">
        <v>2181</v>
      </c>
    </row>
    <row r="557" ht="33.75" customHeight="1" spans="1:10">
      <c r="A557" s="18" t="s">
        <v>1010</v>
      </c>
      <c r="B557" s="18" t="s">
        <v>2182</v>
      </c>
      <c r="C557" s="18" t="s">
        <v>1136</v>
      </c>
      <c r="D557" s="18" t="s">
        <v>1137</v>
      </c>
      <c r="E557" s="18" t="s">
        <v>2183</v>
      </c>
      <c r="F557" s="18" t="s">
        <v>1146</v>
      </c>
      <c r="G557" s="41" t="s">
        <v>1868</v>
      </c>
      <c r="H557" s="18" t="s">
        <v>1638</v>
      </c>
      <c r="I557" s="18" t="s">
        <v>1142</v>
      </c>
      <c r="J557" s="18" t="s">
        <v>2184</v>
      </c>
    </row>
    <row r="558" ht="33.75" customHeight="1" spans="1:10">
      <c r="A558" s="18" t="s">
        <v>1010</v>
      </c>
      <c r="B558" s="18" t="s">
        <v>2182</v>
      </c>
      <c r="C558" s="18" t="s">
        <v>1136</v>
      </c>
      <c r="D558" s="18" t="s">
        <v>1144</v>
      </c>
      <c r="E558" s="18" t="s">
        <v>1178</v>
      </c>
      <c r="F558" s="18" t="s">
        <v>1146</v>
      </c>
      <c r="G558" s="41" t="s">
        <v>1147</v>
      </c>
      <c r="H558" s="18" t="s">
        <v>1148</v>
      </c>
      <c r="I558" s="18" t="s">
        <v>1142</v>
      </c>
      <c r="J558" s="18" t="s">
        <v>1180</v>
      </c>
    </row>
    <row r="559" ht="33.75" customHeight="1" spans="1:10">
      <c r="A559" s="18" t="s">
        <v>1010</v>
      </c>
      <c r="B559" s="18" t="s">
        <v>2182</v>
      </c>
      <c r="C559" s="18" t="s">
        <v>1136</v>
      </c>
      <c r="D559" s="18" t="s">
        <v>1190</v>
      </c>
      <c r="E559" s="18" t="s">
        <v>2185</v>
      </c>
      <c r="F559" s="18" t="s">
        <v>1283</v>
      </c>
      <c r="G559" s="41" t="s">
        <v>1444</v>
      </c>
      <c r="H559" s="18" t="s">
        <v>1429</v>
      </c>
      <c r="I559" s="18" t="s">
        <v>1142</v>
      </c>
      <c r="J559" s="18" t="s">
        <v>2186</v>
      </c>
    </row>
    <row r="560" ht="33.75" customHeight="1" spans="1:10">
      <c r="A560" s="18" t="s">
        <v>1010</v>
      </c>
      <c r="B560" s="18" t="s">
        <v>2182</v>
      </c>
      <c r="C560" s="18" t="s">
        <v>1152</v>
      </c>
      <c r="D560" s="18" t="s">
        <v>1153</v>
      </c>
      <c r="E560" s="18" t="s">
        <v>1154</v>
      </c>
      <c r="F560" s="18" t="s">
        <v>1139</v>
      </c>
      <c r="G560" s="41" t="s">
        <v>1344</v>
      </c>
      <c r="H560" s="18" t="s">
        <v>1148</v>
      </c>
      <c r="I560" s="18" t="s">
        <v>1142</v>
      </c>
      <c r="J560" s="18" t="s">
        <v>1183</v>
      </c>
    </row>
    <row r="561" ht="33.75" customHeight="1" spans="1:10">
      <c r="A561" s="18" t="s">
        <v>1010</v>
      </c>
      <c r="B561" s="18" t="s">
        <v>2182</v>
      </c>
      <c r="C561" s="18" t="s">
        <v>1157</v>
      </c>
      <c r="D561" s="18" t="s">
        <v>1158</v>
      </c>
      <c r="E561" s="18" t="s">
        <v>1159</v>
      </c>
      <c r="F561" s="18" t="s">
        <v>1139</v>
      </c>
      <c r="G561" s="41" t="s">
        <v>1155</v>
      </c>
      <c r="H561" s="18" t="s">
        <v>1148</v>
      </c>
      <c r="I561" s="18" t="s">
        <v>1142</v>
      </c>
      <c r="J561" s="18" t="s">
        <v>1184</v>
      </c>
    </row>
    <row r="562" ht="33.75" customHeight="1" spans="1:10">
      <c r="A562" s="18" t="s">
        <v>762</v>
      </c>
      <c r="B562" s="18" t="s">
        <v>2187</v>
      </c>
      <c r="C562" s="18" t="s">
        <v>1136</v>
      </c>
      <c r="D562" s="18" t="s">
        <v>1137</v>
      </c>
      <c r="E562" s="18" t="s">
        <v>2188</v>
      </c>
      <c r="F562" s="18" t="s">
        <v>1146</v>
      </c>
      <c r="G562" s="41" t="s">
        <v>2189</v>
      </c>
      <c r="H562" s="18" t="s">
        <v>1176</v>
      </c>
      <c r="I562" s="18" t="s">
        <v>1142</v>
      </c>
      <c r="J562" s="18" t="s">
        <v>2190</v>
      </c>
    </row>
    <row r="563" ht="33.75" customHeight="1" spans="1:10">
      <c r="A563" s="18" t="s">
        <v>762</v>
      </c>
      <c r="B563" s="18" t="s">
        <v>2187</v>
      </c>
      <c r="C563" s="18" t="s">
        <v>1136</v>
      </c>
      <c r="D563" s="18" t="s">
        <v>1137</v>
      </c>
      <c r="E563" s="18" t="s">
        <v>2191</v>
      </c>
      <c r="F563" s="18" t="s">
        <v>1257</v>
      </c>
      <c r="G563" s="41" t="s">
        <v>2192</v>
      </c>
      <c r="H563" s="18" t="s">
        <v>1638</v>
      </c>
      <c r="I563" s="18" t="s">
        <v>1142</v>
      </c>
      <c r="J563" s="18" t="s">
        <v>2193</v>
      </c>
    </row>
    <row r="564" ht="33.75" customHeight="1" spans="1:10">
      <c r="A564" s="18" t="s">
        <v>762</v>
      </c>
      <c r="B564" s="18" t="s">
        <v>2187</v>
      </c>
      <c r="C564" s="18" t="s">
        <v>1136</v>
      </c>
      <c r="D564" s="18" t="s">
        <v>1190</v>
      </c>
      <c r="E564" s="18" t="s">
        <v>2194</v>
      </c>
      <c r="F564" s="18" t="s">
        <v>1146</v>
      </c>
      <c r="G564" s="41" t="s">
        <v>2195</v>
      </c>
      <c r="H564" s="18"/>
      <c r="I564" s="18" t="s">
        <v>1196</v>
      </c>
      <c r="J564" s="18" t="s">
        <v>2196</v>
      </c>
    </row>
    <row r="565" ht="33.75" customHeight="1" spans="1:10">
      <c r="A565" s="18" t="s">
        <v>762</v>
      </c>
      <c r="B565" s="18" t="s">
        <v>2187</v>
      </c>
      <c r="C565" s="18" t="s">
        <v>1152</v>
      </c>
      <c r="D565" s="18" t="s">
        <v>1227</v>
      </c>
      <c r="E565" s="18" t="s">
        <v>2197</v>
      </c>
      <c r="F565" s="18" t="s">
        <v>1146</v>
      </c>
      <c r="G565" s="41" t="s">
        <v>2198</v>
      </c>
      <c r="H565" s="18"/>
      <c r="I565" s="18" t="s">
        <v>1196</v>
      </c>
      <c r="J565" s="18" t="s">
        <v>2199</v>
      </c>
    </row>
    <row r="566" ht="33.75" customHeight="1" spans="1:10">
      <c r="A566" s="18" t="s">
        <v>762</v>
      </c>
      <c r="B566" s="18" t="s">
        <v>2187</v>
      </c>
      <c r="C566" s="18" t="s">
        <v>1157</v>
      </c>
      <c r="D566" s="18" t="s">
        <v>1158</v>
      </c>
      <c r="E566" s="18" t="s">
        <v>1158</v>
      </c>
      <c r="F566" s="18" t="s">
        <v>1139</v>
      </c>
      <c r="G566" s="41" t="s">
        <v>1179</v>
      </c>
      <c r="H566" s="18" t="s">
        <v>1148</v>
      </c>
      <c r="I566" s="18" t="s">
        <v>1142</v>
      </c>
      <c r="J566" s="18" t="s">
        <v>2200</v>
      </c>
    </row>
    <row r="567" ht="33.75" customHeight="1" spans="1:10">
      <c r="A567" s="18" t="s">
        <v>997</v>
      </c>
      <c r="B567" s="18" t="s">
        <v>2201</v>
      </c>
      <c r="C567" s="18" t="s">
        <v>1136</v>
      </c>
      <c r="D567" s="18" t="s">
        <v>1137</v>
      </c>
      <c r="E567" s="18" t="s">
        <v>1175</v>
      </c>
      <c r="F567" s="18" t="s">
        <v>1139</v>
      </c>
      <c r="G567" s="41" t="s">
        <v>2202</v>
      </c>
      <c r="H567" s="18" t="s">
        <v>1141</v>
      </c>
      <c r="I567" s="18" t="s">
        <v>1142</v>
      </c>
      <c r="J567" s="18" t="s">
        <v>2203</v>
      </c>
    </row>
    <row r="568" ht="33.75" customHeight="1" spans="1:10">
      <c r="A568" s="18" t="s">
        <v>997</v>
      </c>
      <c r="B568" s="18" t="s">
        <v>2201</v>
      </c>
      <c r="C568" s="18" t="s">
        <v>1136</v>
      </c>
      <c r="D568" s="18" t="s">
        <v>1144</v>
      </c>
      <c r="E568" s="18" t="s">
        <v>1238</v>
      </c>
      <c r="F568" s="18" t="s">
        <v>1146</v>
      </c>
      <c r="G568" s="41" t="s">
        <v>1147</v>
      </c>
      <c r="H568" s="18" t="s">
        <v>1148</v>
      </c>
      <c r="I568" s="18" t="s">
        <v>1142</v>
      </c>
      <c r="J568" s="18" t="s">
        <v>1249</v>
      </c>
    </row>
    <row r="569" ht="33.75" customHeight="1" spans="1:10">
      <c r="A569" s="18" t="s">
        <v>997</v>
      </c>
      <c r="B569" s="18" t="s">
        <v>2201</v>
      </c>
      <c r="C569" s="18" t="s">
        <v>1136</v>
      </c>
      <c r="D569" s="18" t="s">
        <v>1190</v>
      </c>
      <c r="E569" s="18" t="s">
        <v>2185</v>
      </c>
      <c r="F569" s="18" t="s">
        <v>1257</v>
      </c>
      <c r="G569" s="41" t="s">
        <v>1444</v>
      </c>
      <c r="H569" s="18" t="s">
        <v>1429</v>
      </c>
      <c r="I569" s="18" t="s">
        <v>1142</v>
      </c>
      <c r="J569" s="18" t="s">
        <v>2204</v>
      </c>
    </row>
    <row r="570" ht="33.75" customHeight="1" spans="1:10">
      <c r="A570" s="18" t="s">
        <v>997</v>
      </c>
      <c r="B570" s="18" t="s">
        <v>2201</v>
      </c>
      <c r="C570" s="18" t="s">
        <v>1152</v>
      </c>
      <c r="D570" s="18" t="s">
        <v>1153</v>
      </c>
      <c r="E570" s="18" t="s">
        <v>1154</v>
      </c>
      <c r="F570" s="18" t="s">
        <v>1139</v>
      </c>
      <c r="G570" s="41" t="s">
        <v>1344</v>
      </c>
      <c r="H570" s="18" t="s">
        <v>1148</v>
      </c>
      <c r="I570" s="18" t="s">
        <v>1142</v>
      </c>
      <c r="J570" s="18" t="s">
        <v>1183</v>
      </c>
    </row>
    <row r="571" ht="33.75" customHeight="1" spans="1:10">
      <c r="A571" s="18" t="s">
        <v>997</v>
      </c>
      <c r="B571" s="18" t="s">
        <v>2201</v>
      </c>
      <c r="C571" s="18" t="s">
        <v>1157</v>
      </c>
      <c r="D571" s="18" t="s">
        <v>1158</v>
      </c>
      <c r="E571" s="18" t="s">
        <v>1159</v>
      </c>
      <c r="F571" s="18" t="s">
        <v>1139</v>
      </c>
      <c r="G571" s="41" t="s">
        <v>1155</v>
      </c>
      <c r="H571" s="18" t="s">
        <v>1148</v>
      </c>
      <c r="I571" s="18" t="s">
        <v>1142</v>
      </c>
      <c r="J571" s="18" t="s">
        <v>1184</v>
      </c>
    </row>
    <row r="572" ht="33.75" customHeight="1" spans="1:10">
      <c r="A572" s="18" t="s">
        <v>991</v>
      </c>
      <c r="B572" s="18" t="s">
        <v>2205</v>
      </c>
      <c r="C572" s="18" t="s">
        <v>1136</v>
      </c>
      <c r="D572" s="18" t="s">
        <v>1137</v>
      </c>
      <c r="E572" s="18" t="s">
        <v>1677</v>
      </c>
      <c r="F572" s="18" t="s">
        <v>1139</v>
      </c>
      <c r="G572" s="41" t="s">
        <v>45</v>
      </c>
      <c r="H572" s="18" t="s">
        <v>1176</v>
      </c>
      <c r="I572" s="18" t="s">
        <v>1142</v>
      </c>
      <c r="J572" s="18" t="s">
        <v>2206</v>
      </c>
    </row>
    <row r="573" ht="33.75" customHeight="1" spans="1:10">
      <c r="A573" s="18" t="s">
        <v>991</v>
      </c>
      <c r="B573" s="18" t="s">
        <v>2205</v>
      </c>
      <c r="C573" s="18" t="s">
        <v>1136</v>
      </c>
      <c r="D573" s="18" t="s">
        <v>1137</v>
      </c>
      <c r="E573" s="18" t="s">
        <v>2207</v>
      </c>
      <c r="F573" s="18" t="s">
        <v>1139</v>
      </c>
      <c r="G573" s="41" t="s">
        <v>52</v>
      </c>
      <c r="H573" s="18" t="s">
        <v>1141</v>
      </c>
      <c r="I573" s="18" t="s">
        <v>1142</v>
      </c>
      <c r="J573" s="18" t="s">
        <v>2208</v>
      </c>
    </row>
    <row r="574" ht="33.75" customHeight="1" spans="1:10">
      <c r="A574" s="18" t="s">
        <v>991</v>
      </c>
      <c r="B574" s="18" t="s">
        <v>2205</v>
      </c>
      <c r="C574" s="18" t="s">
        <v>1136</v>
      </c>
      <c r="D574" s="18" t="s">
        <v>1144</v>
      </c>
      <c r="E574" s="18" t="s">
        <v>2209</v>
      </c>
      <c r="F574" s="18" t="s">
        <v>1139</v>
      </c>
      <c r="G574" s="41" t="s">
        <v>1179</v>
      </c>
      <c r="H574" s="18" t="s">
        <v>1148</v>
      </c>
      <c r="I574" s="18" t="s">
        <v>1142</v>
      </c>
      <c r="J574" s="18" t="s">
        <v>2210</v>
      </c>
    </row>
    <row r="575" ht="33.75" customHeight="1" spans="1:10">
      <c r="A575" s="18" t="s">
        <v>991</v>
      </c>
      <c r="B575" s="18" t="s">
        <v>2205</v>
      </c>
      <c r="C575" s="18" t="s">
        <v>1152</v>
      </c>
      <c r="D575" s="18" t="s">
        <v>1153</v>
      </c>
      <c r="E575" s="18" t="s">
        <v>1683</v>
      </c>
      <c r="F575" s="18" t="s">
        <v>1283</v>
      </c>
      <c r="G575" s="41" t="s">
        <v>1444</v>
      </c>
      <c r="H575" s="18" t="s">
        <v>1176</v>
      </c>
      <c r="I575" s="18" t="s">
        <v>1142</v>
      </c>
      <c r="J575" s="18" t="s">
        <v>1684</v>
      </c>
    </row>
    <row r="576" ht="33.75" customHeight="1" spans="1:10">
      <c r="A576" s="18" t="s">
        <v>991</v>
      </c>
      <c r="B576" s="18" t="s">
        <v>2205</v>
      </c>
      <c r="C576" s="18" t="s">
        <v>1157</v>
      </c>
      <c r="D576" s="18" t="s">
        <v>1158</v>
      </c>
      <c r="E576" s="18" t="s">
        <v>1433</v>
      </c>
      <c r="F576" s="18" t="s">
        <v>1139</v>
      </c>
      <c r="G576" s="41" t="s">
        <v>1160</v>
      </c>
      <c r="H576" s="18" t="s">
        <v>1148</v>
      </c>
      <c r="I576" s="18" t="s">
        <v>1142</v>
      </c>
      <c r="J576" s="18" t="s">
        <v>2211</v>
      </c>
    </row>
    <row r="577" ht="33.75" customHeight="1" spans="1:10">
      <c r="A577" s="18" t="s">
        <v>919</v>
      </c>
      <c r="B577" s="18" t="s">
        <v>2212</v>
      </c>
      <c r="C577" s="18" t="s">
        <v>1136</v>
      </c>
      <c r="D577" s="18" t="s">
        <v>1137</v>
      </c>
      <c r="E577" s="18" t="s">
        <v>2213</v>
      </c>
      <c r="F577" s="18" t="s">
        <v>1139</v>
      </c>
      <c r="G577" s="41" t="s">
        <v>2214</v>
      </c>
      <c r="H577" s="18" t="s">
        <v>1141</v>
      </c>
      <c r="I577" s="18" t="s">
        <v>1142</v>
      </c>
      <c r="J577" s="18" t="s">
        <v>2215</v>
      </c>
    </row>
    <row r="578" ht="33.75" customHeight="1" spans="1:10">
      <c r="A578" s="18" t="s">
        <v>919</v>
      </c>
      <c r="B578" s="18" t="s">
        <v>2212</v>
      </c>
      <c r="C578" s="18" t="s">
        <v>1136</v>
      </c>
      <c r="D578" s="18" t="s">
        <v>1144</v>
      </c>
      <c r="E578" s="18" t="s">
        <v>1965</v>
      </c>
      <c r="F578" s="18" t="s">
        <v>1139</v>
      </c>
      <c r="G578" s="41" t="s">
        <v>1155</v>
      </c>
      <c r="H578" s="18" t="s">
        <v>1148</v>
      </c>
      <c r="I578" s="18" t="s">
        <v>1142</v>
      </c>
      <c r="J578" s="18" t="s">
        <v>2216</v>
      </c>
    </row>
    <row r="579" ht="33.75" customHeight="1" spans="1:10">
      <c r="A579" s="18" t="s">
        <v>919</v>
      </c>
      <c r="B579" s="18" t="s">
        <v>2212</v>
      </c>
      <c r="C579" s="18" t="s">
        <v>1136</v>
      </c>
      <c r="D579" s="18" t="s">
        <v>1190</v>
      </c>
      <c r="E579" s="18" t="s">
        <v>1330</v>
      </c>
      <c r="F579" s="18" t="s">
        <v>1283</v>
      </c>
      <c r="G579" s="41" t="s">
        <v>1444</v>
      </c>
      <c r="H579" s="18" t="s">
        <v>1429</v>
      </c>
      <c r="I579" s="18" t="s">
        <v>1142</v>
      </c>
      <c r="J579" s="18" t="s">
        <v>2217</v>
      </c>
    </row>
    <row r="580" ht="33.75" customHeight="1" spans="1:10">
      <c r="A580" s="18" t="s">
        <v>919</v>
      </c>
      <c r="B580" s="18" t="s">
        <v>2212</v>
      </c>
      <c r="C580" s="18" t="s">
        <v>1152</v>
      </c>
      <c r="D580" s="18" t="s">
        <v>1153</v>
      </c>
      <c r="E580" s="18" t="s">
        <v>1154</v>
      </c>
      <c r="F580" s="18" t="s">
        <v>1139</v>
      </c>
      <c r="G580" s="41" t="s">
        <v>1155</v>
      </c>
      <c r="H580" s="18" t="s">
        <v>1148</v>
      </c>
      <c r="I580" s="18" t="s">
        <v>1142</v>
      </c>
      <c r="J580" s="18" t="s">
        <v>2218</v>
      </c>
    </row>
    <row r="581" ht="33.75" customHeight="1" spans="1:10">
      <c r="A581" s="18" t="s">
        <v>919</v>
      </c>
      <c r="B581" s="18" t="s">
        <v>2212</v>
      </c>
      <c r="C581" s="18" t="s">
        <v>1157</v>
      </c>
      <c r="D581" s="18" t="s">
        <v>1158</v>
      </c>
      <c r="E581" s="18" t="s">
        <v>2127</v>
      </c>
      <c r="F581" s="18" t="s">
        <v>1139</v>
      </c>
      <c r="G581" s="41" t="s">
        <v>1160</v>
      </c>
      <c r="H581" s="18" t="s">
        <v>1148</v>
      </c>
      <c r="I581" s="18" t="s">
        <v>1142</v>
      </c>
      <c r="J581" s="18" t="s">
        <v>2219</v>
      </c>
    </row>
    <row r="582" ht="33.75" customHeight="1" spans="1:10">
      <c r="A582" s="18" t="s">
        <v>1008</v>
      </c>
      <c r="B582" s="18" t="s">
        <v>2220</v>
      </c>
      <c r="C582" s="18" t="s">
        <v>1136</v>
      </c>
      <c r="D582" s="18" t="s">
        <v>1137</v>
      </c>
      <c r="E582" s="18" t="s">
        <v>2221</v>
      </c>
      <c r="F582" s="18" t="s">
        <v>1146</v>
      </c>
      <c r="G582" s="41" t="s">
        <v>1444</v>
      </c>
      <c r="H582" s="18" t="s">
        <v>1218</v>
      </c>
      <c r="I582" s="18" t="s">
        <v>1142</v>
      </c>
      <c r="J582" s="18" t="s">
        <v>2222</v>
      </c>
    </row>
    <row r="583" ht="33.75" customHeight="1" spans="1:10">
      <c r="A583" s="18" t="s">
        <v>1008</v>
      </c>
      <c r="B583" s="18" t="s">
        <v>2220</v>
      </c>
      <c r="C583" s="18" t="s">
        <v>1136</v>
      </c>
      <c r="D583" s="18" t="s">
        <v>1137</v>
      </c>
      <c r="E583" s="18" t="s">
        <v>2223</v>
      </c>
      <c r="F583" s="18" t="s">
        <v>1139</v>
      </c>
      <c r="G583" s="41" t="s">
        <v>1444</v>
      </c>
      <c r="H583" s="18" t="s">
        <v>1218</v>
      </c>
      <c r="I583" s="18" t="s">
        <v>1142</v>
      </c>
      <c r="J583" s="18" t="s">
        <v>2223</v>
      </c>
    </row>
    <row r="584" ht="33.75" customHeight="1" spans="1:10">
      <c r="A584" s="18" t="s">
        <v>1008</v>
      </c>
      <c r="B584" s="18" t="s">
        <v>2220</v>
      </c>
      <c r="C584" s="18" t="s">
        <v>1136</v>
      </c>
      <c r="D584" s="18" t="s">
        <v>1144</v>
      </c>
      <c r="E584" s="18" t="s">
        <v>2224</v>
      </c>
      <c r="F584" s="18" t="s">
        <v>1139</v>
      </c>
      <c r="G584" s="41" t="s">
        <v>51</v>
      </c>
      <c r="H584" s="18" t="s">
        <v>1141</v>
      </c>
      <c r="I584" s="18" t="s">
        <v>1142</v>
      </c>
      <c r="J584" s="18" t="s">
        <v>2225</v>
      </c>
    </row>
    <row r="585" ht="33.75" customHeight="1" spans="1:10">
      <c r="A585" s="18" t="s">
        <v>1008</v>
      </c>
      <c r="B585" s="18" t="s">
        <v>2220</v>
      </c>
      <c r="C585" s="18" t="s">
        <v>1152</v>
      </c>
      <c r="D585" s="18" t="s">
        <v>1153</v>
      </c>
      <c r="E585" s="18" t="s">
        <v>2226</v>
      </c>
      <c r="F585" s="18" t="s">
        <v>1139</v>
      </c>
      <c r="G585" s="41" t="s">
        <v>48</v>
      </c>
      <c r="H585" s="18" t="s">
        <v>2227</v>
      </c>
      <c r="I585" s="18" t="s">
        <v>1142</v>
      </c>
      <c r="J585" s="18" t="s">
        <v>2228</v>
      </c>
    </row>
    <row r="586" ht="33.75" customHeight="1" spans="1:10">
      <c r="A586" s="18" t="s">
        <v>1008</v>
      </c>
      <c r="B586" s="18" t="s">
        <v>2220</v>
      </c>
      <c r="C586" s="18" t="s">
        <v>1157</v>
      </c>
      <c r="D586" s="18" t="s">
        <v>1158</v>
      </c>
      <c r="E586" s="18" t="s">
        <v>2229</v>
      </c>
      <c r="F586" s="18" t="s">
        <v>1139</v>
      </c>
      <c r="G586" s="41" t="s">
        <v>1155</v>
      </c>
      <c r="H586" s="18" t="s">
        <v>1148</v>
      </c>
      <c r="I586" s="18" t="s">
        <v>1142</v>
      </c>
      <c r="J586" s="18" t="s">
        <v>2230</v>
      </c>
    </row>
    <row r="587" ht="33.75" customHeight="1" spans="1:10">
      <c r="A587" s="18" t="s">
        <v>1026</v>
      </c>
      <c r="B587" s="18" t="s">
        <v>2231</v>
      </c>
      <c r="C587" s="18" t="s">
        <v>1136</v>
      </c>
      <c r="D587" s="18" t="s">
        <v>1137</v>
      </c>
      <c r="E587" s="18" t="s">
        <v>2232</v>
      </c>
      <c r="F587" s="18" t="s">
        <v>1139</v>
      </c>
      <c r="G587" s="41" t="s">
        <v>1344</v>
      </c>
      <c r="H587" s="18" t="s">
        <v>1141</v>
      </c>
      <c r="I587" s="18" t="s">
        <v>1142</v>
      </c>
      <c r="J587" s="18" t="s">
        <v>2233</v>
      </c>
    </row>
    <row r="588" ht="33.75" customHeight="1" spans="1:10">
      <c r="A588" s="18" t="s">
        <v>1026</v>
      </c>
      <c r="B588" s="18" t="s">
        <v>2231</v>
      </c>
      <c r="C588" s="18" t="s">
        <v>1136</v>
      </c>
      <c r="D588" s="18" t="s">
        <v>1190</v>
      </c>
      <c r="E588" s="18" t="s">
        <v>1330</v>
      </c>
      <c r="F588" s="18" t="s">
        <v>1146</v>
      </c>
      <c r="G588" s="41" t="s">
        <v>1147</v>
      </c>
      <c r="H588" s="18" t="s">
        <v>1148</v>
      </c>
      <c r="I588" s="18" t="s">
        <v>1142</v>
      </c>
      <c r="J588" s="18" t="s">
        <v>2234</v>
      </c>
    </row>
    <row r="589" ht="33.75" customHeight="1" spans="1:10">
      <c r="A589" s="18" t="s">
        <v>1026</v>
      </c>
      <c r="B589" s="18" t="s">
        <v>2231</v>
      </c>
      <c r="C589" s="18" t="s">
        <v>1152</v>
      </c>
      <c r="D589" s="18" t="s">
        <v>1153</v>
      </c>
      <c r="E589" s="18" t="s">
        <v>1154</v>
      </c>
      <c r="F589" s="18" t="s">
        <v>1139</v>
      </c>
      <c r="G589" s="41" t="s">
        <v>1160</v>
      </c>
      <c r="H589" s="18" t="s">
        <v>1148</v>
      </c>
      <c r="I589" s="18" t="s">
        <v>1142</v>
      </c>
      <c r="J589" s="18" t="s">
        <v>2218</v>
      </c>
    </row>
    <row r="590" ht="33.75" customHeight="1" spans="1:10">
      <c r="A590" s="18" t="s">
        <v>1026</v>
      </c>
      <c r="B590" s="18" t="s">
        <v>2231</v>
      </c>
      <c r="C590" s="18" t="s">
        <v>1157</v>
      </c>
      <c r="D590" s="18" t="s">
        <v>1158</v>
      </c>
      <c r="E590" s="18" t="s">
        <v>1159</v>
      </c>
      <c r="F590" s="18" t="s">
        <v>1139</v>
      </c>
      <c r="G590" s="41" t="s">
        <v>1160</v>
      </c>
      <c r="H590" s="18" t="s">
        <v>1148</v>
      </c>
      <c r="I590" s="18" t="s">
        <v>1142</v>
      </c>
      <c r="J590" s="18" t="s">
        <v>2235</v>
      </c>
    </row>
    <row r="591" ht="33.75" customHeight="1" spans="1:10">
      <c r="A591" s="18" t="s">
        <v>1026</v>
      </c>
      <c r="B591" s="18" t="s">
        <v>2231</v>
      </c>
      <c r="C591" s="18" t="s">
        <v>1254</v>
      </c>
      <c r="D591" s="18" t="s">
        <v>1255</v>
      </c>
      <c r="E591" s="18" t="s">
        <v>2236</v>
      </c>
      <c r="F591" s="18" t="s">
        <v>1257</v>
      </c>
      <c r="G591" s="41" t="s">
        <v>2237</v>
      </c>
      <c r="H591" s="18" t="s">
        <v>1638</v>
      </c>
      <c r="I591" s="18" t="s">
        <v>1142</v>
      </c>
      <c r="J591" s="18" t="s">
        <v>2238</v>
      </c>
    </row>
    <row r="592" ht="33.75" customHeight="1" spans="1:10">
      <c r="A592" s="18" t="s">
        <v>989</v>
      </c>
      <c r="B592" s="18" t="s">
        <v>2239</v>
      </c>
      <c r="C592" s="18" t="s">
        <v>1136</v>
      </c>
      <c r="D592" s="18" t="s">
        <v>1137</v>
      </c>
      <c r="E592" s="18" t="s">
        <v>2240</v>
      </c>
      <c r="F592" s="18" t="s">
        <v>1139</v>
      </c>
      <c r="G592" s="41" t="s">
        <v>1886</v>
      </c>
      <c r="H592" s="18" t="s">
        <v>1141</v>
      </c>
      <c r="I592" s="18" t="s">
        <v>1142</v>
      </c>
      <c r="J592" s="18" t="s">
        <v>2241</v>
      </c>
    </row>
    <row r="593" ht="33.75" customHeight="1" spans="1:10">
      <c r="A593" s="18" t="s">
        <v>989</v>
      </c>
      <c r="B593" s="18" t="s">
        <v>2239</v>
      </c>
      <c r="C593" s="18" t="s">
        <v>1136</v>
      </c>
      <c r="D593" s="18" t="s">
        <v>1144</v>
      </c>
      <c r="E593" s="18" t="s">
        <v>1811</v>
      </c>
      <c r="F593" s="18" t="s">
        <v>1146</v>
      </c>
      <c r="G593" s="41" t="s">
        <v>1147</v>
      </c>
      <c r="H593" s="18" t="s">
        <v>1148</v>
      </c>
      <c r="I593" s="18" t="s">
        <v>1142</v>
      </c>
      <c r="J593" s="18" t="s">
        <v>2242</v>
      </c>
    </row>
    <row r="594" ht="33.75" customHeight="1" spans="1:10">
      <c r="A594" s="18" t="s">
        <v>989</v>
      </c>
      <c r="B594" s="18" t="s">
        <v>2239</v>
      </c>
      <c r="C594" s="18" t="s">
        <v>1152</v>
      </c>
      <c r="D594" s="18" t="s">
        <v>1153</v>
      </c>
      <c r="E594" s="18" t="s">
        <v>2243</v>
      </c>
      <c r="F594" s="18" t="s">
        <v>1139</v>
      </c>
      <c r="G594" s="41" t="s">
        <v>2244</v>
      </c>
      <c r="H594" s="18" t="s">
        <v>1176</v>
      </c>
      <c r="I594" s="18" t="s">
        <v>1142</v>
      </c>
      <c r="J594" s="18" t="s">
        <v>2245</v>
      </c>
    </row>
    <row r="595" ht="33.75" customHeight="1" spans="1:10">
      <c r="A595" s="18" t="s">
        <v>989</v>
      </c>
      <c r="B595" s="18" t="s">
        <v>2239</v>
      </c>
      <c r="C595" s="18" t="s">
        <v>1152</v>
      </c>
      <c r="D595" s="18" t="s">
        <v>1153</v>
      </c>
      <c r="E595" s="18" t="s">
        <v>2246</v>
      </c>
      <c r="F595" s="18" t="s">
        <v>1146</v>
      </c>
      <c r="G595" s="41" t="s">
        <v>1147</v>
      </c>
      <c r="H595" s="18" t="s">
        <v>1148</v>
      </c>
      <c r="I595" s="18" t="s">
        <v>1142</v>
      </c>
      <c r="J595" s="18" t="s">
        <v>2247</v>
      </c>
    </row>
    <row r="596" ht="165" customHeight="1" spans="1:10">
      <c r="A596" s="18" t="s">
        <v>989</v>
      </c>
      <c r="B596" s="18" t="s">
        <v>2239</v>
      </c>
      <c r="C596" s="18" t="s">
        <v>1157</v>
      </c>
      <c r="D596" s="18" t="s">
        <v>1158</v>
      </c>
      <c r="E596" s="18" t="s">
        <v>1172</v>
      </c>
      <c r="F596" s="18" t="s">
        <v>1139</v>
      </c>
      <c r="G596" s="41" t="s">
        <v>1160</v>
      </c>
      <c r="H596" s="18" t="s">
        <v>1148</v>
      </c>
      <c r="I596" s="18" t="s">
        <v>1142</v>
      </c>
      <c r="J596" s="18" t="s">
        <v>1184</v>
      </c>
    </row>
    <row r="597" ht="33.75" customHeight="1" spans="1:10">
      <c r="A597" s="18" t="s">
        <v>987</v>
      </c>
      <c r="B597" s="18" t="s">
        <v>2248</v>
      </c>
      <c r="C597" s="18" t="s">
        <v>1136</v>
      </c>
      <c r="D597" s="18" t="s">
        <v>1137</v>
      </c>
      <c r="E597" s="18" t="s">
        <v>2249</v>
      </c>
      <c r="F597" s="18" t="s">
        <v>1139</v>
      </c>
      <c r="G597" s="41" t="s">
        <v>2250</v>
      </c>
      <c r="H597" s="18" t="s">
        <v>1141</v>
      </c>
      <c r="I597" s="18" t="s">
        <v>1142</v>
      </c>
      <c r="J597" s="18" t="s">
        <v>2251</v>
      </c>
    </row>
    <row r="598" ht="33.75" customHeight="1" spans="1:10">
      <c r="A598" s="18" t="s">
        <v>987</v>
      </c>
      <c r="B598" s="18" t="s">
        <v>2248</v>
      </c>
      <c r="C598" s="18" t="s">
        <v>1136</v>
      </c>
      <c r="D598" s="18" t="s">
        <v>1144</v>
      </c>
      <c r="E598" s="18" t="s">
        <v>1181</v>
      </c>
      <c r="F598" s="18" t="s">
        <v>1146</v>
      </c>
      <c r="G598" s="41" t="s">
        <v>1147</v>
      </c>
      <c r="H598" s="18" t="s">
        <v>1148</v>
      </c>
      <c r="I598" s="18" t="s">
        <v>1142</v>
      </c>
      <c r="J598" s="18" t="s">
        <v>2252</v>
      </c>
    </row>
    <row r="599" ht="33.75" customHeight="1" spans="1:10">
      <c r="A599" s="18" t="s">
        <v>987</v>
      </c>
      <c r="B599" s="18" t="s">
        <v>2248</v>
      </c>
      <c r="C599" s="18" t="s">
        <v>1152</v>
      </c>
      <c r="D599" s="18" t="s">
        <v>1153</v>
      </c>
      <c r="E599" s="18" t="s">
        <v>2243</v>
      </c>
      <c r="F599" s="18" t="s">
        <v>1146</v>
      </c>
      <c r="G599" s="41" t="s">
        <v>1147</v>
      </c>
      <c r="H599" s="18" t="s">
        <v>1148</v>
      </c>
      <c r="I599" s="18" t="s">
        <v>1142</v>
      </c>
      <c r="J599" s="18" t="s">
        <v>2253</v>
      </c>
    </row>
    <row r="600" ht="33.75" customHeight="1" spans="1:10">
      <c r="A600" s="18" t="s">
        <v>987</v>
      </c>
      <c r="B600" s="18" t="s">
        <v>2248</v>
      </c>
      <c r="C600" s="18" t="s">
        <v>1152</v>
      </c>
      <c r="D600" s="18" t="s">
        <v>1153</v>
      </c>
      <c r="E600" s="18" t="s">
        <v>1175</v>
      </c>
      <c r="F600" s="18" t="s">
        <v>1139</v>
      </c>
      <c r="G600" s="41" t="s">
        <v>45</v>
      </c>
      <c r="H600" s="18" t="s">
        <v>1176</v>
      </c>
      <c r="I600" s="18" t="s">
        <v>1142</v>
      </c>
      <c r="J600" s="18" t="s">
        <v>2254</v>
      </c>
    </row>
    <row r="601" ht="153" customHeight="1" spans="1:10">
      <c r="A601" s="18" t="s">
        <v>987</v>
      </c>
      <c r="B601" s="18" t="s">
        <v>2248</v>
      </c>
      <c r="C601" s="18" t="s">
        <v>1157</v>
      </c>
      <c r="D601" s="18" t="s">
        <v>1158</v>
      </c>
      <c r="E601" s="18" t="s">
        <v>1172</v>
      </c>
      <c r="F601" s="18" t="s">
        <v>1139</v>
      </c>
      <c r="G601" s="41" t="s">
        <v>1160</v>
      </c>
      <c r="H601" s="18" t="s">
        <v>1148</v>
      </c>
      <c r="I601" s="18" t="s">
        <v>1142</v>
      </c>
      <c r="J601" s="18" t="s">
        <v>2255</v>
      </c>
    </row>
    <row r="602" ht="33.75" customHeight="1" spans="1:10">
      <c r="A602" s="18" t="s">
        <v>995</v>
      </c>
      <c r="B602" s="18" t="s">
        <v>2256</v>
      </c>
      <c r="C602" s="18" t="s">
        <v>1136</v>
      </c>
      <c r="D602" s="18" t="s">
        <v>1137</v>
      </c>
      <c r="E602" s="18" t="s">
        <v>2257</v>
      </c>
      <c r="F602" s="18" t="s">
        <v>1139</v>
      </c>
      <c r="G602" s="41" t="s">
        <v>46</v>
      </c>
      <c r="H602" s="18" t="s">
        <v>2013</v>
      </c>
      <c r="I602" s="18" t="s">
        <v>1142</v>
      </c>
      <c r="J602" s="18" t="s">
        <v>2258</v>
      </c>
    </row>
    <row r="603" ht="33.75" customHeight="1" spans="1:10">
      <c r="A603" s="18" t="s">
        <v>995</v>
      </c>
      <c r="B603" s="18" t="s">
        <v>2256</v>
      </c>
      <c r="C603" s="18" t="s">
        <v>1136</v>
      </c>
      <c r="D603" s="18" t="s">
        <v>1144</v>
      </c>
      <c r="E603" s="18" t="s">
        <v>2259</v>
      </c>
      <c r="F603" s="18" t="s">
        <v>1146</v>
      </c>
      <c r="G603" s="41" t="s">
        <v>1147</v>
      </c>
      <c r="H603" s="18" t="s">
        <v>1148</v>
      </c>
      <c r="I603" s="18" t="s">
        <v>1142</v>
      </c>
      <c r="J603" s="18" t="s">
        <v>2260</v>
      </c>
    </row>
    <row r="604" ht="33.75" customHeight="1" spans="1:10">
      <c r="A604" s="18" t="s">
        <v>995</v>
      </c>
      <c r="B604" s="18" t="s">
        <v>2256</v>
      </c>
      <c r="C604" s="18" t="s">
        <v>1152</v>
      </c>
      <c r="D604" s="18" t="s">
        <v>1227</v>
      </c>
      <c r="E604" s="18" t="s">
        <v>2025</v>
      </c>
      <c r="F604" s="18" t="s">
        <v>1146</v>
      </c>
      <c r="G604" s="41" t="s">
        <v>2026</v>
      </c>
      <c r="H604" s="18"/>
      <c r="I604" s="18" t="s">
        <v>1196</v>
      </c>
      <c r="J604" s="18" t="s">
        <v>2261</v>
      </c>
    </row>
    <row r="605" ht="33.75" customHeight="1" spans="1:10">
      <c r="A605" s="18" t="s">
        <v>995</v>
      </c>
      <c r="B605" s="18" t="s">
        <v>2256</v>
      </c>
      <c r="C605" s="18" t="s">
        <v>1157</v>
      </c>
      <c r="D605" s="18" t="s">
        <v>1158</v>
      </c>
      <c r="E605" s="18" t="s">
        <v>1685</v>
      </c>
      <c r="F605" s="18" t="s">
        <v>1139</v>
      </c>
      <c r="G605" s="41" t="s">
        <v>1160</v>
      </c>
      <c r="H605" s="18" t="s">
        <v>1148</v>
      </c>
      <c r="I605" s="18" t="s">
        <v>1142</v>
      </c>
      <c r="J605" s="18" t="s">
        <v>2262</v>
      </c>
    </row>
    <row r="606" ht="86" customHeight="1" spans="1:10">
      <c r="A606" s="18" t="s">
        <v>995</v>
      </c>
      <c r="B606" s="18" t="s">
        <v>2256</v>
      </c>
      <c r="C606" s="18" t="s">
        <v>1254</v>
      </c>
      <c r="D606" s="18" t="s">
        <v>1255</v>
      </c>
      <c r="E606" s="18" t="s">
        <v>2263</v>
      </c>
      <c r="F606" s="18" t="s">
        <v>1257</v>
      </c>
      <c r="G606" s="41" t="s">
        <v>2264</v>
      </c>
      <c r="H606" s="18" t="s">
        <v>1289</v>
      </c>
      <c r="I606" s="18" t="s">
        <v>1142</v>
      </c>
      <c r="J606" s="18" t="s">
        <v>2265</v>
      </c>
    </row>
    <row r="607" ht="33.75" customHeight="1" spans="1:10">
      <c r="A607" s="18" t="s">
        <v>921</v>
      </c>
      <c r="B607" s="18" t="s">
        <v>2266</v>
      </c>
      <c r="C607" s="18" t="s">
        <v>1136</v>
      </c>
      <c r="D607" s="18" t="s">
        <v>1137</v>
      </c>
      <c r="E607" s="18" t="s">
        <v>2249</v>
      </c>
      <c r="F607" s="18" t="s">
        <v>1139</v>
      </c>
      <c r="G607" s="41" t="s">
        <v>58</v>
      </c>
      <c r="H607" s="18" t="s">
        <v>1141</v>
      </c>
      <c r="I607" s="18" t="s">
        <v>1142</v>
      </c>
      <c r="J607" s="18" t="s">
        <v>2267</v>
      </c>
    </row>
    <row r="608" ht="33.75" customHeight="1" spans="1:10">
      <c r="A608" s="18" t="s">
        <v>921</v>
      </c>
      <c r="B608" s="18" t="s">
        <v>2266</v>
      </c>
      <c r="C608" s="18" t="s">
        <v>1136</v>
      </c>
      <c r="D608" s="18" t="s">
        <v>1144</v>
      </c>
      <c r="E608" s="18" t="s">
        <v>1811</v>
      </c>
      <c r="F608" s="18" t="s">
        <v>1146</v>
      </c>
      <c r="G608" s="41" t="s">
        <v>1147</v>
      </c>
      <c r="H608" s="18" t="s">
        <v>1148</v>
      </c>
      <c r="I608" s="18" t="s">
        <v>1142</v>
      </c>
      <c r="J608" s="18" t="s">
        <v>2268</v>
      </c>
    </row>
    <row r="609" ht="33.75" customHeight="1" spans="1:10">
      <c r="A609" s="18" t="s">
        <v>921</v>
      </c>
      <c r="B609" s="18" t="s">
        <v>2266</v>
      </c>
      <c r="C609" s="18" t="s">
        <v>1152</v>
      </c>
      <c r="D609" s="18" t="s">
        <v>1153</v>
      </c>
      <c r="E609" s="18" t="s">
        <v>2243</v>
      </c>
      <c r="F609" s="18" t="s">
        <v>1146</v>
      </c>
      <c r="G609" s="41" t="s">
        <v>1147</v>
      </c>
      <c r="H609" s="18" t="s">
        <v>1148</v>
      </c>
      <c r="I609" s="18" t="s">
        <v>1142</v>
      </c>
      <c r="J609" s="18" t="s">
        <v>2269</v>
      </c>
    </row>
    <row r="610" ht="33.75" customHeight="1" spans="1:10">
      <c r="A610" s="18" t="s">
        <v>921</v>
      </c>
      <c r="B610" s="18" t="s">
        <v>2266</v>
      </c>
      <c r="C610" s="18" t="s">
        <v>1152</v>
      </c>
      <c r="D610" s="18" t="s">
        <v>1153</v>
      </c>
      <c r="E610" s="18" t="s">
        <v>1175</v>
      </c>
      <c r="F610" s="18" t="s">
        <v>1139</v>
      </c>
      <c r="G610" s="41" t="s">
        <v>45</v>
      </c>
      <c r="H610" s="18" t="s">
        <v>1176</v>
      </c>
      <c r="I610" s="18" t="s">
        <v>1142</v>
      </c>
      <c r="J610" s="18" t="s">
        <v>2270</v>
      </c>
    </row>
    <row r="611" ht="173" customHeight="1" spans="1:10">
      <c r="A611" s="18" t="s">
        <v>921</v>
      </c>
      <c r="B611" s="18" t="s">
        <v>2266</v>
      </c>
      <c r="C611" s="18" t="s">
        <v>1157</v>
      </c>
      <c r="D611" s="18" t="s">
        <v>1158</v>
      </c>
      <c r="E611" s="18" t="s">
        <v>2271</v>
      </c>
      <c r="F611" s="18" t="s">
        <v>1139</v>
      </c>
      <c r="G611" s="41" t="s">
        <v>1160</v>
      </c>
      <c r="H611" s="18" t="s">
        <v>1148</v>
      </c>
      <c r="I611" s="18" t="s">
        <v>1142</v>
      </c>
      <c r="J611" s="18" t="s">
        <v>2272</v>
      </c>
    </row>
    <row r="612" ht="33.75" customHeight="1" spans="1:10">
      <c r="A612" s="18" t="s">
        <v>999</v>
      </c>
      <c r="B612" s="18" t="s">
        <v>2273</v>
      </c>
      <c r="C612" s="18" t="s">
        <v>1136</v>
      </c>
      <c r="D612" s="18" t="s">
        <v>1137</v>
      </c>
      <c r="E612" s="18" t="s">
        <v>2081</v>
      </c>
      <c r="F612" s="18" t="s">
        <v>1146</v>
      </c>
      <c r="G612" s="41" t="s">
        <v>2274</v>
      </c>
      <c r="H612" s="18" t="s">
        <v>1141</v>
      </c>
      <c r="I612" s="18" t="s">
        <v>1142</v>
      </c>
      <c r="J612" s="18" t="s">
        <v>2275</v>
      </c>
    </row>
    <row r="613" ht="33.75" customHeight="1" spans="1:10">
      <c r="A613" s="18" t="s">
        <v>999</v>
      </c>
      <c r="B613" s="18" t="s">
        <v>2273</v>
      </c>
      <c r="C613" s="18" t="s">
        <v>1136</v>
      </c>
      <c r="D613" s="18" t="s">
        <v>1144</v>
      </c>
      <c r="E613" s="18" t="s">
        <v>2005</v>
      </c>
      <c r="F613" s="18" t="s">
        <v>1139</v>
      </c>
      <c r="G613" s="41" t="s">
        <v>53</v>
      </c>
      <c r="H613" s="18" t="s">
        <v>1148</v>
      </c>
      <c r="I613" s="18" t="s">
        <v>1142</v>
      </c>
      <c r="J613" s="18" t="s">
        <v>2276</v>
      </c>
    </row>
    <row r="614" ht="33.75" customHeight="1" spans="1:10">
      <c r="A614" s="18" t="s">
        <v>999</v>
      </c>
      <c r="B614" s="18" t="s">
        <v>2273</v>
      </c>
      <c r="C614" s="18" t="s">
        <v>1136</v>
      </c>
      <c r="D614" s="18" t="s">
        <v>1190</v>
      </c>
      <c r="E614" s="18" t="s">
        <v>2277</v>
      </c>
      <c r="F614" s="18" t="s">
        <v>1139</v>
      </c>
      <c r="G614" s="41" t="s">
        <v>1179</v>
      </c>
      <c r="H614" s="18" t="s">
        <v>1148</v>
      </c>
      <c r="I614" s="18" t="s">
        <v>1142</v>
      </c>
      <c r="J614" s="18" t="s">
        <v>2278</v>
      </c>
    </row>
    <row r="615" ht="33.75" customHeight="1" spans="1:10">
      <c r="A615" s="18" t="s">
        <v>999</v>
      </c>
      <c r="B615" s="18" t="s">
        <v>2273</v>
      </c>
      <c r="C615" s="18" t="s">
        <v>1152</v>
      </c>
      <c r="D615" s="18" t="s">
        <v>1153</v>
      </c>
      <c r="E615" s="18" t="s">
        <v>2090</v>
      </c>
      <c r="F615" s="18" t="s">
        <v>1146</v>
      </c>
      <c r="G615" s="41" t="s">
        <v>1147</v>
      </c>
      <c r="H615" s="18" t="s">
        <v>1148</v>
      </c>
      <c r="I615" s="18" t="s">
        <v>1142</v>
      </c>
      <c r="J615" s="18" t="s">
        <v>2279</v>
      </c>
    </row>
    <row r="616" ht="33.75" customHeight="1" spans="1:10">
      <c r="A616" s="18" t="s">
        <v>999</v>
      </c>
      <c r="B616" s="18" t="s">
        <v>2273</v>
      </c>
      <c r="C616" s="18" t="s">
        <v>1157</v>
      </c>
      <c r="D616" s="18" t="s">
        <v>1158</v>
      </c>
      <c r="E616" s="18" t="s">
        <v>1433</v>
      </c>
      <c r="F616" s="18" t="s">
        <v>1139</v>
      </c>
      <c r="G616" s="41" t="s">
        <v>1160</v>
      </c>
      <c r="H616" s="18" t="s">
        <v>1148</v>
      </c>
      <c r="I616" s="18" t="s">
        <v>1142</v>
      </c>
      <c r="J616" s="18" t="s">
        <v>2280</v>
      </c>
    </row>
    <row r="617" ht="33.75" customHeight="1" spans="1:10">
      <c r="A617" s="70" t="s">
        <v>81</v>
      </c>
      <c r="B617" s="18"/>
      <c r="C617" s="18"/>
      <c r="D617" s="18"/>
      <c r="E617" s="18"/>
      <c r="F617" s="18"/>
      <c r="G617" s="18"/>
      <c r="H617" s="18"/>
      <c r="I617" s="18"/>
      <c r="J617" s="18"/>
    </row>
    <row r="618" ht="33.75" customHeight="1" spans="1:10">
      <c r="A618" s="18" t="s">
        <v>1035</v>
      </c>
      <c r="B618" s="18" t="s">
        <v>2281</v>
      </c>
      <c r="C618" s="18" t="s">
        <v>1136</v>
      </c>
      <c r="D618" s="18" t="s">
        <v>1137</v>
      </c>
      <c r="E618" s="18" t="s">
        <v>1175</v>
      </c>
      <c r="F618" s="18" t="s">
        <v>1139</v>
      </c>
      <c r="G618" s="41" t="s">
        <v>1444</v>
      </c>
      <c r="H618" s="18" t="s">
        <v>1176</v>
      </c>
      <c r="I618" s="18" t="s">
        <v>1142</v>
      </c>
      <c r="J618" s="18" t="s">
        <v>1177</v>
      </c>
    </row>
    <row r="619" ht="33.75" customHeight="1" spans="1:10">
      <c r="A619" s="18" t="s">
        <v>1035</v>
      </c>
      <c r="B619" s="18" t="s">
        <v>2281</v>
      </c>
      <c r="C619" s="18" t="s">
        <v>1136</v>
      </c>
      <c r="D619" s="18" t="s">
        <v>1137</v>
      </c>
      <c r="E619" s="18" t="s">
        <v>2282</v>
      </c>
      <c r="F619" s="18" t="s">
        <v>1139</v>
      </c>
      <c r="G619" s="41" t="s">
        <v>1229</v>
      </c>
      <c r="H619" s="18" t="s">
        <v>2283</v>
      </c>
      <c r="I619" s="18" t="s">
        <v>1142</v>
      </c>
      <c r="J619" s="18" t="s">
        <v>2284</v>
      </c>
    </row>
    <row r="620" ht="33.75" customHeight="1" spans="1:10">
      <c r="A620" s="18" t="s">
        <v>1035</v>
      </c>
      <c r="B620" s="18" t="s">
        <v>2281</v>
      </c>
      <c r="C620" s="18" t="s">
        <v>1136</v>
      </c>
      <c r="D620" s="18" t="s">
        <v>1144</v>
      </c>
      <c r="E620" s="18" t="s">
        <v>2285</v>
      </c>
      <c r="F620" s="18" t="s">
        <v>1139</v>
      </c>
      <c r="G620" s="41" t="s">
        <v>1344</v>
      </c>
      <c r="H620" s="18" t="s">
        <v>1148</v>
      </c>
      <c r="I620" s="18" t="s">
        <v>1142</v>
      </c>
      <c r="J620" s="18" t="s">
        <v>2286</v>
      </c>
    </row>
    <row r="621" ht="33.75" customHeight="1" spans="1:10">
      <c r="A621" s="18" t="s">
        <v>1035</v>
      </c>
      <c r="B621" s="18" t="s">
        <v>2281</v>
      </c>
      <c r="C621" s="18" t="s">
        <v>1152</v>
      </c>
      <c r="D621" s="18" t="s">
        <v>1153</v>
      </c>
      <c r="E621" s="18" t="s">
        <v>2287</v>
      </c>
      <c r="F621" s="18" t="s">
        <v>1139</v>
      </c>
      <c r="G621" s="41" t="s">
        <v>45</v>
      </c>
      <c r="H621" s="18" t="s">
        <v>1176</v>
      </c>
      <c r="I621" s="18" t="s">
        <v>1142</v>
      </c>
      <c r="J621" s="18" t="s">
        <v>2288</v>
      </c>
    </row>
    <row r="622" ht="33.75" customHeight="1" spans="1:10">
      <c r="A622" s="18" t="s">
        <v>1035</v>
      </c>
      <c r="B622" s="18" t="s">
        <v>2281</v>
      </c>
      <c r="C622" s="18" t="s">
        <v>1157</v>
      </c>
      <c r="D622" s="18" t="s">
        <v>1158</v>
      </c>
      <c r="E622" s="18" t="s">
        <v>1159</v>
      </c>
      <c r="F622" s="18" t="s">
        <v>1139</v>
      </c>
      <c r="G622" s="41" t="s">
        <v>1155</v>
      </c>
      <c r="H622" s="18" t="s">
        <v>1148</v>
      </c>
      <c r="I622" s="18" t="s">
        <v>1142</v>
      </c>
      <c r="J622" s="18" t="s">
        <v>1184</v>
      </c>
    </row>
    <row r="623" ht="33.75" customHeight="1" spans="1:10">
      <c r="A623" s="18" t="s">
        <v>1033</v>
      </c>
      <c r="B623" s="18" t="s">
        <v>2289</v>
      </c>
      <c r="C623" s="18" t="s">
        <v>1136</v>
      </c>
      <c r="D623" s="18" t="s">
        <v>1137</v>
      </c>
      <c r="E623" s="18" t="s">
        <v>1175</v>
      </c>
      <c r="F623" s="18" t="s">
        <v>1139</v>
      </c>
      <c r="G623" s="41" t="s">
        <v>1444</v>
      </c>
      <c r="H623" s="18" t="s">
        <v>1176</v>
      </c>
      <c r="I623" s="18" t="s">
        <v>1142</v>
      </c>
      <c r="J623" s="18" t="s">
        <v>1177</v>
      </c>
    </row>
    <row r="624" ht="33.75" customHeight="1" spans="1:10">
      <c r="A624" s="18" t="s">
        <v>1033</v>
      </c>
      <c r="B624" s="18" t="s">
        <v>2289</v>
      </c>
      <c r="C624" s="18" t="s">
        <v>1136</v>
      </c>
      <c r="D624" s="18" t="s">
        <v>1137</v>
      </c>
      <c r="E624" s="18" t="s">
        <v>2282</v>
      </c>
      <c r="F624" s="18" t="s">
        <v>1139</v>
      </c>
      <c r="G624" s="41" t="s">
        <v>45</v>
      </c>
      <c r="H624" s="18" t="s">
        <v>1176</v>
      </c>
      <c r="I624" s="18" t="s">
        <v>1142</v>
      </c>
      <c r="J624" s="18" t="s">
        <v>2290</v>
      </c>
    </row>
    <row r="625" ht="33.75" customHeight="1" spans="1:10">
      <c r="A625" s="18" t="s">
        <v>1033</v>
      </c>
      <c r="B625" s="18" t="s">
        <v>2289</v>
      </c>
      <c r="C625" s="18" t="s">
        <v>1136</v>
      </c>
      <c r="D625" s="18" t="s">
        <v>1190</v>
      </c>
      <c r="E625" s="18" t="s">
        <v>2291</v>
      </c>
      <c r="F625" s="18" t="s">
        <v>1139</v>
      </c>
      <c r="G625" s="41" t="s">
        <v>45</v>
      </c>
      <c r="H625" s="18" t="s">
        <v>1429</v>
      </c>
      <c r="I625" s="18" t="s">
        <v>1142</v>
      </c>
      <c r="J625" s="18" t="s">
        <v>2292</v>
      </c>
    </row>
    <row r="626" ht="33.75" customHeight="1" spans="1:10">
      <c r="A626" s="18" t="s">
        <v>1033</v>
      </c>
      <c r="B626" s="18" t="s">
        <v>2289</v>
      </c>
      <c r="C626" s="18" t="s">
        <v>1152</v>
      </c>
      <c r="D626" s="18" t="s">
        <v>1153</v>
      </c>
      <c r="E626" s="18" t="s">
        <v>1154</v>
      </c>
      <c r="F626" s="18" t="s">
        <v>1139</v>
      </c>
      <c r="G626" s="41" t="s">
        <v>1155</v>
      </c>
      <c r="H626" s="18" t="s">
        <v>1148</v>
      </c>
      <c r="I626" s="18" t="s">
        <v>1142</v>
      </c>
      <c r="J626" s="18" t="s">
        <v>1183</v>
      </c>
    </row>
    <row r="627" ht="33.75" customHeight="1" spans="1:10">
      <c r="A627" s="18" t="s">
        <v>1033</v>
      </c>
      <c r="B627" s="18" t="s">
        <v>2289</v>
      </c>
      <c r="C627" s="18" t="s">
        <v>1157</v>
      </c>
      <c r="D627" s="18" t="s">
        <v>1158</v>
      </c>
      <c r="E627" s="18" t="s">
        <v>1159</v>
      </c>
      <c r="F627" s="18" t="s">
        <v>1139</v>
      </c>
      <c r="G627" s="41" t="s">
        <v>1155</v>
      </c>
      <c r="H627" s="18" t="s">
        <v>1148</v>
      </c>
      <c r="I627" s="18" t="s">
        <v>1142</v>
      </c>
      <c r="J627" s="18" t="s">
        <v>1184</v>
      </c>
    </row>
    <row r="628" ht="33.75" customHeight="1" spans="1:10">
      <c r="A628" s="18" t="s">
        <v>1037</v>
      </c>
      <c r="B628" s="18" t="s">
        <v>2293</v>
      </c>
      <c r="C628" s="18" t="s">
        <v>1136</v>
      </c>
      <c r="D628" s="18" t="s">
        <v>1137</v>
      </c>
      <c r="E628" s="18" t="s">
        <v>2294</v>
      </c>
      <c r="F628" s="18" t="s">
        <v>1146</v>
      </c>
      <c r="G628" s="41" t="s">
        <v>2295</v>
      </c>
      <c r="H628" s="18" t="s">
        <v>1141</v>
      </c>
      <c r="I628" s="18" t="s">
        <v>1142</v>
      </c>
      <c r="J628" s="18" t="s">
        <v>2296</v>
      </c>
    </row>
    <row r="629" ht="33.75" customHeight="1" spans="1:10">
      <c r="A629" s="18" t="s">
        <v>1037</v>
      </c>
      <c r="B629" s="18" t="s">
        <v>2293</v>
      </c>
      <c r="C629" s="18" t="s">
        <v>1136</v>
      </c>
      <c r="D629" s="18" t="s">
        <v>1190</v>
      </c>
      <c r="E629" s="18" t="s">
        <v>2297</v>
      </c>
      <c r="F629" s="18" t="s">
        <v>1139</v>
      </c>
      <c r="G629" s="41" t="s">
        <v>1155</v>
      </c>
      <c r="H629" s="18" t="s">
        <v>1148</v>
      </c>
      <c r="I629" s="18" t="s">
        <v>1142</v>
      </c>
      <c r="J629" s="18" t="s">
        <v>2298</v>
      </c>
    </row>
    <row r="630" ht="33.75" customHeight="1" spans="1:10">
      <c r="A630" s="18" t="s">
        <v>1037</v>
      </c>
      <c r="B630" s="18" t="s">
        <v>2293</v>
      </c>
      <c r="C630" s="18" t="s">
        <v>1152</v>
      </c>
      <c r="D630" s="18" t="s">
        <v>1153</v>
      </c>
      <c r="E630" s="18" t="s">
        <v>2299</v>
      </c>
      <c r="F630" s="18" t="s">
        <v>1139</v>
      </c>
      <c r="G630" s="41" t="s">
        <v>1179</v>
      </c>
      <c r="H630" s="18" t="s">
        <v>1148</v>
      </c>
      <c r="I630" s="18" t="s">
        <v>1142</v>
      </c>
      <c r="J630" s="18" t="s">
        <v>2300</v>
      </c>
    </row>
    <row r="631" ht="33.75" customHeight="1" spans="1:10">
      <c r="A631" s="18" t="s">
        <v>1037</v>
      </c>
      <c r="B631" s="18" t="s">
        <v>2293</v>
      </c>
      <c r="C631" s="18" t="s">
        <v>1157</v>
      </c>
      <c r="D631" s="18" t="s">
        <v>1158</v>
      </c>
      <c r="E631" s="18" t="s">
        <v>2301</v>
      </c>
      <c r="F631" s="18" t="s">
        <v>1139</v>
      </c>
      <c r="G631" s="41" t="s">
        <v>1155</v>
      </c>
      <c r="H631" s="18" t="s">
        <v>1148</v>
      </c>
      <c r="I631" s="18" t="s">
        <v>1142</v>
      </c>
      <c r="J631" s="18" t="s">
        <v>2302</v>
      </c>
    </row>
    <row r="632" ht="148" customHeight="1" spans="1:10">
      <c r="A632" s="18" t="s">
        <v>1037</v>
      </c>
      <c r="B632" s="18" t="s">
        <v>2293</v>
      </c>
      <c r="C632" s="18" t="s">
        <v>1254</v>
      </c>
      <c r="D632" s="18" t="s">
        <v>1255</v>
      </c>
      <c r="E632" s="18" t="s">
        <v>2303</v>
      </c>
      <c r="F632" s="18" t="s">
        <v>1257</v>
      </c>
      <c r="G632" s="41" t="s">
        <v>1472</v>
      </c>
      <c r="H632" s="18" t="s">
        <v>1784</v>
      </c>
      <c r="I632" s="18" t="s">
        <v>1142</v>
      </c>
      <c r="J632" s="18" t="s">
        <v>2304</v>
      </c>
    </row>
    <row r="633" ht="33.75" customHeight="1" spans="1:10">
      <c r="A633" s="18" t="s">
        <v>551</v>
      </c>
      <c r="B633" s="18" t="s">
        <v>2305</v>
      </c>
      <c r="C633" s="18" t="s">
        <v>1136</v>
      </c>
      <c r="D633" s="18" t="s">
        <v>1137</v>
      </c>
      <c r="E633" s="18" t="s">
        <v>2306</v>
      </c>
      <c r="F633" s="18" t="s">
        <v>1146</v>
      </c>
      <c r="G633" s="41" t="s">
        <v>2307</v>
      </c>
      <c r="H633" s="18" t="s">
        <v>1141</v>
      </c>
      <c r="I633" s="18" t="s">
        <v>1142</v>
      </c>
      <c r="J633" s="18" t="s">
        <v>1365</v>
      </c>
    </row>
    <row r="634" ht="33.75" customHeight="1" spans="1:10">
      <c r="A634" s="18" t="s">
        <v>551</v>
      </c>
      <c r="B634" s="18" t="s">
        <v>2305</v>
      </c>
      <c r="C634" s="18" t="s">
        <v>1136</v>
      </c>
      <c r="D634" s="18" t="s">
        <v>1144</v>
      </c>
      <c r="E634" s="18" t="s">
        <v>2308</v>
      </c>
      <c r="F634" s="18" t="s">
        <v>1146</v>
      </c>
      <c r="G634" s="41" t="s">
        <v>1147</v>
      </c>
      <c r="H634" s="18" t="s">
        <v>1148</v>
      </c>
      <c r="I634" s="18" t="s">
        <v>1142</v>
      </c>
      <c r="J634" s="18" t="s">
        <v>2309</v>
      </c>
    </row>
    <row r="635" ht="33.75" customHeight="1" spans="1:10">
      <c r="A635" s="18" t="s">
        <v>551</v>
      </c>
      <c r="B635" s="18" t="s">
        <v>2305</v>
      </c>
      <c r="C635" s="18" t="s">
        <v>1152</v>
      </c>
      <c r="D635" s="18" t="s">
        <v>1153</v>
      </c>
      <c r="E635" s="18" t="s">
        <v>2310</v>
      </c>
      <c r="F635" s="18" t="s">
        <v>1139</v>
      </c>
      <c r="G635" s="41" t="s">
        <v>1179</v>
      </c>
      <c r="H635" s="18" t="s">
        <v>1148</v>
      </c>
      <c r="I635" s="18" t="s">
        <v>1142</v>
      </c>
      <c r="J635" s="18" t="s">
        <v>2311</v>
      </c>
    </row>
    <row r="636" ht="33.75" customHeight="1" spans="1:10">
      <c r="A636" s="18" t="s">
        <v>551</v>
      </c>
      <c r="B636" s="18" t="s">
        <v>2305</v>
      </c>
      <c r="C636" s="18" t="s">
        <v>1157</v>
      </c>
      <c r="D636" s="18" t="s">
        <v>1158</v>
      </c>
      <c r="E636" s="18" t="s">
        <v>2312</v>
      </c>
      <c r="F636" s="18" t="s">
        <v>1139</v>
      </c>
      <c r="G636" s="41" t="s">
        <v>1155</v>
      </c>
      <c r="H636" s="18" t="s">
        <v>1148</v>
      </c>
      <c r="I636" s="18" t="s">
        <v>1142</v>
      </c>
      <c r="J636" s="18" t="s">
        <v>2313</v>
      </c>
    </row>
    <row r="637" ht="33.75" customHeight="1" spans="1:10">
      <c r="A637" s="18" t="s">
        <v>551</v>
      </c>
      <c r="B637" s="18" t="s">
        <v>2305</v>
      </c>
      <c r="C637" s="18" t="s">
        <v>1254</v>
      </c>
      <c r="D637" s="18" t="s">
        <v>1255</v>
      </c>
      <c r="E637" s="18" t="s">
        <v>1782</v>
      </c>
      <c r="F637" s="18" t="s">
        <v>1257</v>
      </c>
      <c r="G637" s="41" t="s">
        <v>1864</v>
      </c>
      <c r="H637" s="18" t="s">
        <v>2314</v>
      </c>
      <c r="I637" s="18" t="s">
        <v>1142</v>
      </c>
      <c r="J637" s="18" t="s">
        <v>2315</v>
      </c>
    </row>
    <row r="638" ht="33.75" customHeight="1" spans="1:10">
      <c r="A638" s="18" t="s">
        <v>551</v>
      </c>
      <c r="B638" s="18" t="s">
        <v>2305</v>
      </c>
      <c r="C638" s="18" t="s">
        <v>1254</v>
      </c>
      <c r="D638" s="18" t="s">
        <v>1255</v>
      </c>
      <c r="E638" s="18" t="s">
        <v>2316</v>
      </c>
      <c r="F638" s="18" t="s">
        <v>1257</v>
      </c>
      <c r="G638" s="41" t="s">
        <v>1868</v>
      </c>
      <c r="H638" s="18" t="s">
        <v>2314</v>
      </c>
      <c r="I638" s="18" t="s">
        <v>1142</v>
      </c>
      <c r="J638" s="18" t="s">
        <v>2317</v>
      </c>
    </row>
    <row r="639" ht="33.75" customHeight="1" spans="1:10">
      <c r="A639" s="18" t="s">
        <v>551</v>
      </c>
      <c r="B639" s="18" t="s">
        <v>2305</v>
      </c>
      <c r="C639" s="18" t="s">
        <v>1254</v>
      </c>
      <c r="D639" s="18" t="s">
        <v>1255</v>
      </c>
      <c r="E639" s="18" t="s">
        <v>2318</v>
      </c>
      <c r="F639" s="18" t="s">
        <v>1257</v>
      </c>
      <c r="G639" s="41" t="s">
        <v>2319</v>
      </c>
      <c r="H639" s="18" t="s">
        <v>2314</v>
      </c>
      <c r="I639" s="18" t="s">
        <v>1142</v>
      </c>
      <c r="J639" s="18" t="s">
        <v>2320</v>
      </c>
    </row>
    <row r="640" ht="33.75" customHeight="1" spans="1:10">
      <c r="A640" s="18" t="s">
        <v>551</v>
      </c>
      <c r="B640" s="18" t="s">
        <v>2305</v>
      </c>
      <c r="C640" s="18" t="s">
        <v>1254</v>
      </c>
      <c r="D640" s="18" t="s">
        <v>1255</v>
      </c>
      <c r="E640" s="18" t="s">
        <v>2321</v>
      </c>
      <c r="F640" s="18" t="s">
        <v>1257</v>
      </c>
      <c r="G640" s="41" t="s">
        <v>1771</v>
      </c>
      <c r="H640" s="18" t="s">
        <v>2314</v>
      </c>
      <c r="I640" s="18" t="s">
        <v>1142</v>
      </c>
      <c r="J640" s="18" t="s">
        <v>2322</v>
      </c>
    </row>
    <row r="641" ht="33.75" customHeight="1" spans="1:10">
      <c r="A641" s="18" t="s">
        <v>1031</v>
      </c>
      <c r="B641" s="18" t="s">
        <v>2323</v>
      </c>
      <c r="C641" s="18" t="s">
        <v>1136</v>
      </c>
      <c r="D641" s="18" t="s">
        <v>1137</v>
      </c>
      <c r="E641" s="18" t="s">
        <v>2324</v>
      </c>
      <c r="F641" s="18" t="s">
        <v>1146</v>
      </c>
      <c r="G641" s="41" t="s">
        <v>2325</v>
      </c>
      <c r="H641" s="18" t="s">
        <v>1141</v>
      </c>
      <c r="I641" s="18" t="s">
        <v>1142</v>
      </c>
      <c r="J641" s="18" t="s">
        <v>2326</v>
      </c>
    </row>
    <row r="642" ht="33.75" customHeight="1" spans="1:10">
      <c r="A642" s="18" t="s">
        <v>1031</v>
      </c>
      <c r="B642" s="18" t="s">
        <v>2323</v>
      </c>
      <c r="C642" s="18" t="s">
        <v>1136</v>
      </c>
      <c r="D642" s="18" t="s">
        <v>1137</v>
      </c>
      <c r="E642" s="18" t="s">
        <v>2327</v>
      </c>
      <c r="F642" s="18" t="s">
        <v>1146</v>
      </c>
      <c r="G642" s="41" t="s">
        <v>1820</v>
      </c>
      <c r="H642" s="18" t="s">
        <v>1141</v>
      </c>
      <c r="I642" s="18" t="s">
        <v>1142</v>
      </c>
      <c r="J642" s="18" t="s">
        <v>2326</v>
      </c>
    </row>
    <row r="643" ht="33.75" customHeight="1" spans="1:10">
      <c r="A643" s="18" t="s">
        <v>1031</v>
      </c>
      <c r="B643" s="18" t="s">
        <v>2323</v>
      </c>
      <c r="C643" s="18" t="s">
        <v>1136</v>
      </c>
      <c r="D643" s="18" t="s">
        <v>1190</v>
      </c>
      <c r="E643" s="18" t="s">
        <v>1997</v>
      </c>
      <c r="F643" s="18" t="s">
        <v>1146</v>
      </c>
      <c r="G643" s="41" t="s">
        <v>1147</v>
      </c>
      <c r="H643" s="18" t="s">
        <v>1148</v>
      </c>
      <c r="I643" s="18" t="s">
        <v>1142</v>
      </c>
      <c r="J643" s="18" t="s">
        <v>2328</v>
      </c>
    </row>
    <row r="644" ht="33.75" customHeight="1" spans="1:10">
      <c r="A644" s="18" t="s">
        <v>1031</v>
      </c>
      <c r="B644" s="18" t="s">
        <v>2323</v>
      </c>
      <c r="C644" s="18" t="s">
        <v>1152</v>
      </c>
      <c r="D644" s="18" t="s">
        <v>1153</v>
      </c>
      <c r="E644" s="18" t="s">
        <v>2329</v>
      </c>
      <c r="F644" s="18" t="s">
        <v>1146</v>
      </c>
      <c r="G644" s="41" t="s">
        <v>1179</v>
      </c>
      <c r="H644" s="18" t="s">
        <v>1148</v>
      </c>
      <c r="I644" s="18" t="s">
        <v>1142</v>
      </c>
      <c r="J644" s="18" t="s">
        <v>2330</v>
      </c>
    </row>
    <row r="645" ht="33.75" customHeight="1" spans="1:10">
      <c r="A645" s="18" t="s">
        <v>1031</v>
      </c>
      <c r="B645" s="18" t="s">
        <v>2323</v>
      </c>
      <c r="C645" s="18" t="s">
        <v>1152</v>
      </c>
      <c r="D645" s="18" t="s">
        <v>1153</v>
      </c>
      <c r="E645" s="18" t="s">
        <v>2331</v>
      </c>
      <c r="F645" s="18" t="s">
        <v>1139</v>
      </c>
      <c r="G645" s="41" t="s">
        <v>1155</v>
      </c>
      <c r="H645" s="18" t="s">
        <v>1148</v>
      </c>
      <c r="I645" s="18" t="s">
        <v>1142</v>
      </c>
      <c r="J645" s="18" t="s">
        <v>2332</v>
      </c>
    </row>
    <row r="646" ht="33.75" customHeight="1" spans="1:10">
      <c r="A646" s="18" t="s">
        <v>1031</v>
      </c>
      <c r="B646" s="18" t="s">
        <v>2323</v>
      </c>
      <c r="C646" s="18" t="s">
        <v>1157</v>
      </c>
      <c r="D646" s="18" t="s">
        <v>1158</v>
      </c>
      <c r="E646" s="18" t="s">
        <v>2333</v>
      </c>
      <c r="F646" s="18" t="s">
        <v>1139</v>
      </c>
      <c r="G646" s="41" t="s">
        <v>1155</v>
      </c>
      <c r="H646" s="18" t="s">
        <v>1148</v>
      </c>
      <c r="I646" s="18" t="s">
        <v>1142</v>
      </c>
      <c r="J646" s="18" t="s">
        <v>2334</v>
      </c>
    </row>
    <row r="647" ht="33.75" customHeight="1" spans="1:10">
      <c r="A647" s="18" t="s">
        <v>1031</v>
      </c>
      <c r="B647" s="18" t="s">
        <v>2323</v>
      </c>
      <c r="C647" s="18" t="s">
        <v>1254</v>
      </c>
      <c r="D647" s="18" t="s">
        <v>1255</v>
      </c>
      <c r="E647" s="18" t="s">
        <v>2335</v>
      </c>
      <c r="F647" s="18" t="s">
        <v>1257</v>
      </c>
      <c r="G647" s="41" t="s">
        <v>1389</v>
      </c>
      <c r="H647" s="18" t="s">
        <v>2314</v>
      </c>
      <c r="I647" s="18" t="s">
        <v>1142</v>
      </c>
      <c r="J647" s="18" t="s">
        <v>2336</v>
      </c>
    </row>
    <row r="648" ht="94" customHeight="1" spans="1:10">
      <c r="A648" s="18" t="s">
        <v>1031</v>
      </c>
      <c r="B648" s="18" t="s">
        <v>2323</v>
      </c>
      <c r="C648" s="18" t="s">
        <v>1254</v>
      </c>
      <c r="D648" s="18" t="s">
        <v>1255</v>
      </c>
      <c r="E648" s="18" t="s">
        <v>2337</v>
      </c>
      <c r="F648" s="18" t="s">
        <v>1257</v>
      </c>
      <c r="G648" s="41" t="s">
        <v>1689</v>
      </c>
      <c r="H648" s="18" t="s">
        <v>2314</v>
      </c>
      <c r="I648" s="18" t="s">
        <v>1142</v>
      </c>
      <c r="J648" s="18" t="s">
        <v>2338</v>
      </c>
    </row>
    <row r="649" ht="33.75" customHeight="1" spans="1:10">
      <c r="A649" s="18" t="s">
        <v>1028</v>
      </c>
      <c r="B649" s="18" t="s">
        <v>2339</v>
      </c>
      <c r="C649" s="18" t="s">
        <v>1136</v>
      </c>
      <c r="D649" s="18" t="s">
        <v>1137</v>
      </c>
      <c r="E649" s="18" t="s">
        <v>2340</v>
      </c>
      <c r="F649" s="18" t="s">
        <v>1257</v>
      </c>
      <c r="G649" s="41" t="s">
        <v>2341</v>
      </c>
      <c r="H649" s="18" t="s">
        <v>1141</v>
      </c>
      <c r="I649" s="18" t="s">
        <v>1142</v>
      </c>
      <c r="J649" s="18" t="s">
        <v>2342</v>
      </c>
    </row>
    <row r="650" ht="33.75" customHeight="1" spans="1:10">
      <c r="A650" s="18" t="s">
        <v>1028</v>
      </c>
      <c r="B650" s="18" t="s">
        <v>2339</v>
      </c>
      <c r="C650" s="18" t="s">
        <v>1136</v>
      </c>
      <c r="D650" s="18" t="s">
        <v>1144</v>
      </c>
      <c r="E650" s="18" t="s">
        <v>2343</v>
      </c>
      <c r="F650" s="18" t="s">
        <v>1146</v>
      </c>
      <c r="G650" s="41" t="s">
        <v>1147</v>
      </c>
      <c r="H650" s="18" t="s">
        <v>1148</v>
      </c>
      <c r="I650" s="18" t="s">
        <v>1142</v>
      </c>
      <c r="J650" s="18" t="s">
        <v>2344</v>
      </c>
    </row>
    <row r="651" ht="33.75" customHeight="1" spans="1:10">
      <c r="A651" s="18" t="s">
        <v>1028</v>
      </c>
      <c r="B651" s="18" t="s">
        <v>2339</v>
      </c>
      <c r="C651" s="18" t="s">
        <v>1152</v>
      </c>
      <c r="D651" s="18" t="s">
        <v>1153</v>
      </c>
      <c r="E651" s="18" t="s">
        <v>2345</v>
      </c>
      <c r="F651" s="18" t="s">
        <v>1139</v>
      </c>
      <c r="G651" s="41" t="s">
        <v>1179</v>
      </c>
      <c r="H651" s="18" t="s">
        <v>1148</v>
      </c>
      <c r="I651" s="18" t="s">
        <v>1142</v>
      </c>
      <c r="J651" s="18" t="s">
        <v>2346</v>
      </c>
    </row>
    <row r="652" ht="33.75" customHeight="1" spans="1:10">
      <c r="A652" s="18" t="s">
        <v>1028</v>
      </c>
      <c r="B652" s="18" t="s">
        <v>2339</v>
      </c>
      <c r="C652" s="18" t="s">
        <v>1152</v>
      </c>
      <c r="D652" s="18" t="s">
        <v>1153</v>
      </c>
      <c r="E652" s="18" t="s">
        <v>2347</v>
      </c>
      <c r="F652" s="18" t="s">
        <v>1139</v>
      </c>
      <c r="G652" s="41" t="s">
        <v>1155</v>
      </c>
      <c r="H652" s="18" t="s">
        <v>1148</v>
      </c>
      <c r="I652" s="18" t="s">
        <v>1142</v>
      </c>
      <c r="J652" s="18" t="s">
        <v>2348</v>
      </c>
    </row>
    <row r="653" ht="33.75" customHeight="1" spans="1:10">
      <c r="A653" s="18" t="s">
        <v>1028</v>
      </c>
      <c r="B653" s="18" t="s">
        <v>2339</v>
      </c>
      <c r="C653" s="18" t="s">
        <v>1157</v>
      </c>
      <c r="D653" s="18" t="s">
        <v>1158</v>
      </c>
      <c r="E653" s="18" t="s">
        <v>1159</v>
      </c>
      <c r="F653" s="18" t="s">
        <v>1139</v>
      </c>
      <c r="G653" s="41" t="s">
        <v>1155</v>
      </c>
      <c r="H653" s="18" t="s">
        <v>1148</v>
      </c>
      <c r="I653" s="18" t="s">
        <v>1142</v>
      </c>
      <c r="J653" s="18" t="s">
        <v>2349</v>
      </c>
    </row>
    <row r="654" ht="55" customHeight="1" spans="1:10">
      <c r="A654" s="18" t="s">
        <v>1028</v>
      </c>
      <c r="B654" s="18" t="s">
        <v>2339</v>
      </c>
      <c r="C654" s="18" t="s">
        <v>1254</v>
      </c>
      <c r="D654" s="18" t="s">
        <v>1255</v>
      </c>
      <c r="E654" s="18" t="s">
        <v>1782</v>
      </c>
      <c r="F654" s="18" t="s">
        <v>1257</v>
      </c>
      <c r="G654" s="41" t="s">
        <v>2350</v>
      </c>
      <c r="H654" s="18" t="s">
        <v>2314</v>
      </c>
      <c r="I654" s="18" t="s">
        <v>1142</v>
      </c>
      <c r="J654" s="18" t="s">
        <v>2351</v>
      </c>
    </row>
    <row r="655" ht="33.75" customHeight="1" spans="1:10">
      <c r="A655" s="18" t="s">
        <v>1048</v>
      </c>
      <c r="B655" s="18" t="s">
        <v>2352</v>
      </c>
      <c r="C655" s="18" t="s">
        <v>1136</v>
      </c>
      <c r="D655" s="18" t="s">
        <v>1137</v>
      </c>
      <c r="E655" s="18" t="s">
        <v>2353</v>
      </c>
      <c r="F655" s="18" t="s">
        <v>1139</v>
      </c>
      <c r="G655" s="41" t="s">
        <v>47</v>
      </c>
      <c r="H655" s="18" t="s">
        <v>1569</v>
      </c>
      <c r="I655" s="18" t="s">
        <v>1142</v>
      </c>
      <c r="J655" s="18" t="s">
        <v>2354</v>
      </c>
    </row>
    <row r="656" ht="33.75" customHeight="1" spans="1:10">
      <c r="A656" s="18" t="s">
        <v>1048</v>
      </c>
      <c r="B656" s="18" t="s">
        <v>2352</v>
      </c>
      <c r="C656" s="18" t="s">
        <v>1136</v>
      </c>
      <c r="D656" s="18" t="s">
        <v>1137</v>
      </c>
      <c r="E656" s="18" t="s">
        <v>2355</v>
      </c>
      <c r="F656" s="18" t="s">
        <v>1139</v>
      </c>
      <c r="G656" s="41" t="s">
        <v>1472</v>
      </c>
      <c r="H656" s="18" t="s">
        <v>1141</v>
      </c>
      <c r="I656" s="18" t="s">
        <v>1142</v>
      </c>
      <c r="J656" s="18" t="s">
        <v>2356</v>
      </c>
    </row>
    <row r="657" ht="33.75" customHeight="1" spans="1:10">
      <c r="A657" s="18" t="s">
        <v>1048</v>
      </c>
      <c r="B657" s="18" t="s">
        <v>2352</v>
      </c>
      <c r="C657" s="18" t="s">
        <v>1136</v>
      </c>
      <c r="D657" s="18" t="s">
        <v>1137</v>
      </c>
      <c r="E657" s="18" t="s">
        <v>2357</v>
      </c>
      <c r="F657" s="18" t="s">
        <v>1139</v>
      </c>
      <c r="G657" s="41" t="s">
        <v>45</v>
      </c>
      <c r="H657" s="18" t="s">
        <v>1176</v>
      </c>
      <c r="I657" s="18" t="s">
        <v>1142</v>
      </c>
      <c r="J657" s="18" t="s">
        <v>2358</v>
      </c>
    </row>
    <row r="658" ht="33.75" customHeight="1" spans="1:10">
      <c r="A658" s="18" t="s">
        <v>1048</v>
      </c>
      <c r="B658" s="18" t="s">
        <v>2352</v>
      </c>
      <c r="C658" s="18" t="s">
        <v>1136</v>
      </c>
      <c r="D658" s="18" t="s">
        <v>1144</v>
      </c>
      <c r="E658" s="18" t="s">
        <v>2359</v>
      </c>
      <c r="F658" s="18" t="s">
        <v>1139</v>
      </c>
      <c r="G658" s="41" t="s">
        <v>1155</v>
      </c>
      <c r="H658" s="18" t="s">
        <v>1148</v>
      </c>
      <c r="I658" s="18" t="s">
        <v>1142</v>
      </c>
      <c r="J658" s="18" t="s">
        <v>2360</v>
      </c>
    </row>
    <row r="659" ht="33.75" customHeight="1" spans="1:10">
      <c r="A659" s="18" t="s">
        <v>1048</v>
      </c>
      <c r="B659" s="18" t="s">
        <v>2352</v>
      </c>
      <c r="C659" s="18" t="s">
        <v>1152</v>
      </c>
      <c r="D659" s="18" t="s">
        <v>1153</v>
      </c>
      <c r="E659" s="18" t="s">
        <v>2361</v>
      </c>
      <c r="F659" s="18" t="s">
        <v>1139</v>
      </c>
      <c r="G659" s="41" t="s">
        <v>1160</v>
      </c>
      <c r="H659" s="18" t="s">
        <v>1148</v>
      </c>
      <c r="I659" s="18" t="s">
        <v>1142</v>
      </c>
      <c r="J659" s="18" t="s">
        <v>2362</v>
      </c>
    </row>
    <row r="660" ht="33.75" customHeight="1" spans="1:10">
      <c r="A660" s="18" t="s">
        <v>1048</v>
      </c>
      <c r="B660" s="18" t="s">
        <v>2352</v>
      </c>
      <c r="C660" s="18" t="s">
        <v>1157</v>
      </c>
      <c r="D660" s="18" t="s">
        <v>1158</v>
      </c>
      <c r="E660" s="18" t="s">
        <v>1433</v>
      </c>
      <c r="F660" s="18" t="s">
        <v>1139</v>
      </c>
      <c r="G660" s="41" t="s">
        <v>1179</v>
      </c>
      <c r="H660" s="18" t="s">
        <v>1148</v>
      </c>
      <c r="I660" s="18" t="s">
        <v>1142</v>
      </c>
      <c r="J660" s="18" t="s">
        <v>2363</v>
      </c>
    </row>
    <row r="661" ht="33.75" customHeight="1" spans="1:10">
      <c r="A661" s="70" t="s">
        <v>83</v>
      </c>
      <c r="B661" s="18"/>
      <c r="C661" s="18"/>
      <c r="D661" s="18"/>
      <c r="E661" s="18"/>
      <c r="F661" s="18"/>
      <c r="G661" s="18"/>
      <c r="H661" s="18"/>
      <c r="I661" s="18"/>
      <c r="J661" s="18"/>
    </row>
    <row r="662" ht="33.75" customHeight="1" spans="1:10">
      <c r="A662" s="18" t="s">
        <v>1050</v>
      </c>
      <c r="B662" s="18" t="s">
        <v>2364</v>
      </c>
      <c r="C662" s="18" t="s">
        <v>1136</v>
      </c>
      <c r="D662" s="18" t="s">
        <v>1137</v>
      </c>
      <c r="E662" s="18" t="s">
        <v>2365</v>
      </c>
      <c r="F662" s="18" t="s">
        <v>1257</v>
      </c>
      <c r="G662" s="41" t="s">
        <v>1958</v>
      </c>
      <c r="H662" s="18" t="s">
        <v>1141</v>
      </c>
      <c r="I662" s="18" t="s">
        <v>1142</v>
      </c>
      <c r="J662" s="18" t="s">
        <v>2366</v>
      </c>
    </row>
    <row r="663" ht="33.75" customHeight="1" spans="1:10">
      <c r="A663" s="18" t="s">
        <v>1050</v>
      </c>
      <c r="B663" s="18" t="s">
        <v>2364</v>
      </c>
      <c r="C663" s="18" t="s">
        <v>1136</v>
      </c>
      <c r="D663" s="18" t="s">
        <v>1137</v>
      </c>
      <c r="E663" s="18" t="s">
        <v>2367</v>
      </c>
      <c r="F663" s="18" t="s">
        <v>1146</v>
      </c>
      <c r="G663" s="41" t="s">
        <v>1147</v>
      </c>
      <c r="H663" s="18" t="s">
        <v>1148</v>
      </c>
      <c r="I663" s="18" t="s">
        <v>1142</v>
      </c>
      <c r="J663" s="18" t="s">
        <v>2368</v>
      </c>
    </row>
    <row r="664" ht="33.75" customHeight="1" spans="1:10">
      <c r="A664" s="18" t="s">
        <v>1050</v>
      </c>
      <c r="B664" s="18" t="s">
        <v>2364</v>
      </c>
      <c r="C664" s="18" t="s">
        <v>1136</v>
      </c>
      <c r="D664" s="18" t="s">
        <v>1190</v>
      </c>
      <c r="E664" s="18" t="s">
        <v>2369</v>
      </c>
      <c r="F664" s="18" t="s">
        <v>1146</v>
      </c>
      <c r="G664" s="41" t="s">
        <v>1147</v>
      </c>
      <c r="H664" s="18" t="s">
        <v>1148</v>
      </c>
      <c r="I664" s="18" t="s">
        <v>1142</v>
      </c>
      <c r="J664" s="18" t="s">
        <v>2370</v>
      </c>
    </row>
    <row r="665" ht="33.75" customHeight="1" spans="1:10">
      <c r="A665" s="18" t="s">
        <v>1050</v>
      </c>
      <c r="B665" s="18" t="s">
        <v>2364</v>
      </c>
      <c r="C665" s="18" t="s">
        <v>1152</v>
      </c>
      <c r="D665" s="18" t="s">
        <v>1153</v>
      </c>
      <c r="E665" s="18" t="s">
        <v>2371</v>
      </c>
      <c r="F665" s="18" t="s">
        <v>1146</v>
      </c>
      <c r="G665" s="41" t="s">
        <v>2008</v>
      </c>
      <c r="H665" s="18"/>
      <c r="I665" s="18" t="s">
        <v>1196</v>
      </c>
      <c r="J665" s="18" t="s">
        <v>2372</v>
      </c>
    </row>
    <row r="666" ht="69" customHeight="1" spans="1:10">
      <c r="A666" s="18" t="s">
        <v>1050</v>
      </c>
      <c r="B666" s="18" t="s">
        <v>2364</v>
      </c>
      <c r="C666" s="18" t="s">
        <v>1157</v>
      </c>
      <c r="D666" s="18" t="s">
        <v>1158</v>
      </c>
      <c r="E666" s="18" t="s">
        <v>2373</v>
      </c>
      <c r="F666" s="18" t="s">
        <v>1139</v>
      </c>
      <c r="G666" s="41" t="s">
        <v>1155</v>
      </c>
      <c r="H666" s="18" t="s">
        <v>1148</v>
      </c>
      <c r="I666" s="18" t="s">
        <v>1142</v>
      </c>
      <c r="J666" s="18" t="s">
        <v>2374</v>
      </c>
    </row>
    <row r="667" ht="33.75" customHeight="1" spans="1:10">
      <c r="A667" s="18" t="s">
        <v>1064</v>
      </c>
      <c r="B667" s="18" t="s">
        <v>2375</v>
      </c>
      <c r="C667" s="18" t="s">
        <v>1136</v>
      </c>
      <c r="D667" s="18" t="s">
        <v>1137</v>
      </c>
      <c r="E667" s="18" t="s">
        <v>2376</v>
      </c>
      <c r="F667" s="18" t="s">
        <v>1139</v>
      </c>
      <c r="G667" s="41" t="s">
        <v>2377</v>
      </c>
      <c r="H667" s="18" t="s">
        <v>1148</v>
      </c>
      <c r="I667" s="18" t="s">
        <v>1142</v>
      </c>
      <c r="J667" s="18" t="s">
        <v>2378</v>
      </c>
    </row>
    <row r="668" ht="33.75" customHeight="1" spans="1:10">
      <c r="A668" s="18" t="s">
        <v>1064</v>
      </c>
      <c r="B668" s="18" t="s">
        <v>2375</v>
      </c>
      <c r="C668" s="18" t="s">
        <v>1136</v>
      </c>
      <c r="D668" s="18" t="s">
        <v>1137</v>
      </c>
      <c r="E668" s="18" t="s">
        <v>2379</v>
      </c>
      <c r="F668" s="18" t="s">
        <v>1139</v>
      </c>
      <c r="G668" s="41" t="s">
        <v>1314</v>
      </c>
      <c r="H668" s="18" t="s">
        <v>1176</v>
      </c>
      <c r="I668" s="18" t="s">
        <v>1142</v>
      </c>
      <c r="J668" s="18" t="s">
        <v>2380</v>
      </c>
    </row>
    <row r="669" ht="33.75" customHeight="1" spans="1:10">
      <c r="A669" s="18" t="s">
        <v>1064</v>
      </c>
      <c r="B669" s="18" t="s">
        <v>2375</v>
      </c>
      <c r="C669" s="18" t="s">
        <v>1136</v>
      </c>
      <c r="D669" s="18" t="s">
        <v>1190</v>
      </c>
      <c r="E669" s="18" t="s">
        <v>2381</v>
      </c>
      <c r="F669" s="18" t="s">
        <v>1146</v>
      </c>
      <c r="G669" s="41" t="s">
        <v>1147</v>
      </c>
      <c r="H669" s="18" t="s">
        <v>1148</v>
      </c>
      <c r="I669" s="18" t="s">
        <v>1142</v>
      </c>
      <c r="J669" s="18" t="s">
        <v>2382</v>
      </c>
    </row>
    <row r="670" ht="33.75" customHeight="1" spans="1:10">
      <c r="A670" s="18" t="s">
        <v>1064</v>
      </c>
      <c r="B670" s="18" t="s">
        <v>2375</v>
      </c>
      <c r="C670" s="18" t="s">
        <v>1152</v>
      </c>
      <c r="D670" s="18" t="s">
        <v>1153</v>
      </c>
      <c r="E670" s="18" t="s">
        <v>2371</v>
      </c>
      <c r="F670" s="18" t="s">
        <v>1139</v>
      </c>
      <c r="G670" s="41" t="s">
        <v>1155</v>
      </c>
      <c r="H670" s="18" t="s">
        <v>1148</v>
      </c>
      <c r="I670" s="18" t="s">
        <v>1142</v>
      </c>
      <c r="J670" s="18" t="s">
        <v>2383</v>
      </c>
    </row>
    <row r="671" ht="52" customHeight="1" spans="1:10">
      <c r="A671" s="18" t="s">
        <v>1064</v>
      </c>
      <c r="B671" s="18" t="s">
        <v>2375</v>
      </c>
      <c r="C671" s="18" t="s">
        <v>1157</v>
      </c>
      <c r="D671" s="18" t="s">
        <v>1158</v>
      </c>
      <c r="E671" s="18" t="s">
        <v>2373</v>
      </c>
      <c r="F671" s="18" t="s">
        <v>1139</v>
      </c>
      <c r="G671" s="41" t="s">
        <v>1160</v>
      </c>
      <c r="H671" s="18" t="s">
        <v>1148</v>
      </c>
      <c r="I671" s="18" t="s">
        <v>1142</v>
      </c>
      <c r="J671" s="18" t="s">
        <v>2374</v>
      </c>
    </row>
    <row r="672" ht="33.75" customHeight="1" spans="1:10">
      <c r="A672" s="18" t="s">
        <v>1056</v>
      </c>
      <c r="B672" s="147" t="s">
        <v>2384</v>
      </c>
      <c r="C672" s="18" t="s">
        <v>1136</v>
      </c>
      <c r="D672" s="18" t="s">
        <v>1137</v>
      </c>
      <c r="E672" s="18" t="s">
        <v>2385</v>
      </c>
      <c r="F672" s="18" t="s">
        <v>1146</v>
      </c>
      <c r="G672" s="41" t="s">
        <v>1147</v>
      </c>
      <c r="H672" s="18" t="s">
        <v>1148</v>
      </c>
      <c r="I672" s="18" t="s">
        <v>1142</v>
      </c>
      <c r="J672" s="18" t="s">
        <v>2386</v>
      </c>
    </row>
    <row r="673" ht="33.75" customHeight="1" spans="1:10">
      <c r="A673" s="18" t="s">
        <v>1056</v>
      </c>
      <c r="B673" s="148"/>
      <c r="C673" s="18" t="s">
        <v>1136</v>
      </c>
      <c r="D673" s="18" t="s">
        <v>1137</v>
      </c>
      <c r="E673" s="18" t="s">
        <v>2387</v>
      </c>
      <c r="F673" s="18" t="s">
        <v>1139</v>
      </c>
      <c r="G673" s="41" t="s">
        <v>45</v>
      </c>
      <c r="H673" s="18" t="s">
        <v>1176</v>
      </c>
      <c r="I673" s="18" t="s">
        <v>1142</v>
      </c>
      <c r="J673" s="18" t="s">
        <v>2388</v>
      </c>
    </row>
    <row r="674" ht="33.75" customHeight="1" spans="1:10">
      <c r="A674" s="18" t="s">
        <v>1056</v>
      </c>
      <c r="B674" s="148"/>
      <c r="C674" s="18" t="s">
        <v>1136</v>
      </c>
      <c r="D674" s="18" t="s">
        <v>1144</v>
      </c>
      <c r="E674" s="18" t="s">
        <v>2389</v>
      </c>
      <c r="F674" s="18" t="s">
        <v>1139</v>
      </c>
      <c r="G674" s="41" t="s">
        <v>1155</v>
      </c>
      <c r="H674" s="18" t="s">
        <v>1148</v>
      </c>
      <c r="I674" s="18" t="s">
        <v>1142</v>
      </c>
      <c r="J674" s="18" t="s">
        <v>2390</v>
      </c>
    </row>
    <row r="675" ht="33.75" customHeight="1" spans="1:10">
      <c r="A675" s="18" t="s">
        <v>1056</v>
      </c>
      <c r="B675" s="148"/>
      <c r="C675" s="18" t="s">
        <v>1152</v>
      </c>
      <c r="D675" s="18" t="s">
        <v>1153</v>
      </c>
      <c r="E675" s="18" t="s">
        <v>1154</v>
      </c>
      <c r="F675" s="18" t="s">
        <v>1139</v>
      </c>
      <c r="G675" s="41" t="s">
        <v>1155</v>
      </c>
      <c r="H675" s="18" t="s">
        <v>1148</v>
      </c>
      <c r="I675" s="18" t="s">
        <v>1142</v>
      </c>
      <c r="J675" s="18" t="s">
        <v>1183</v>
      </c>
    </row>
    <row r="676" ht="117" customHeight="1" spans="1:10">
      <c r="A676" s="18" t="s">
        <v>1056</v>
      </c>
      <c r="B676" s="149"/>
      <c r="C676" s="18" t="s">
        <v>1157</v>
      </c>
      <c r="D676" s="18" t="s">
        <v>1158</v>
      </c>
      <c r="E676" s="18" t="s">
        <v>2373</v>
      </c>
      <c r="F676" s="18" t="s">
        <v>1139</v>
      </c>
      <c r="G676" s="41" t="s">
        <v>1155</v>
      </c>
      <c r="H676" s="18" t="s">
        <v>1148</v>
      </c>
      <c r="I676" s="18" t="s">
        <v>1142</v>
      </c>
      <c r="J676" s="18" t="s">
        <v>2391</v>
      </c>
    </row>
    <row r="677" ht="33.75" customHeight="1" spans="1:10">
      <c r="A677" s="18" t="s">
        <v>1052</v>
      </c>
      <c r="B677" s="18" t="s">
        <v>2392</v>
      </c>
      <c r="C677" s="18" t="s">
        <v>1136</v>
      </c>
      <c r="D677" s="18" t="s">
        <v>1137</v>
      </c>
      <c r="E677" s="18" t="s">
        <v>2393</v>
      </c>
      <c r="F677" s="18" t="s">
        <v>1146</v>
      </c>
      <c r="G677" s="41" t="s">
        <v>1147</v>
      </c>
      <c r="H677" s="18" t="s">
        <v>1148</v>
      </c>
      <c r="I677" s="18" t="s">
        <v>1142</v>
      </c>
      <c r="J677" s="18" t="s">
        <v>2394</v>
      </c>
    </row>
    <row r="678" ht="33.75" customHeight="1" spans="1:10">
      <c r="A678" s="18" t="s">
        <v>1052</v>
      </c>
      <c r="B678" s="18" t="s">
        <v>2392</v>
      </c>
      <c r="C678" s="18" t="s">
        <v>1136</v>
      </c>
      <c r="D678" s="18" t="s">
        <v>1137</v>
      </c>
      <c r="E678" s="18" t="s">
        <v>2395</v>
      </c>
      <c r="F678" s="18" t="s">
        <v>1146</v>
      </c>
      <c r="G678" s="41" t="s">
        <v>1147</v>
      </c>
      <c r="H678" s="18" t="s">
        <v>1148</v>
      </c>
      <c r="I678" s="18" t="s">
        <v>1142</v>
      </c>
      <c r="J678" s="18" t="s">
        <v>2396</v>
      </c>
    </row>
    <row r="679" ht="33.75" customHeight="1" spans="1:10">
      <c r="A679" s="18" t="s">
        <v>1052</v>
      </c>
      <c r="B679" s="18" t="s">
        <v>2392</v>
      </c>
      <c r="C679" s="18" t="s">
        <v>1136</v>
      </c>
      <c r="D679" s="18" t="s">
        <v>1144</v>
      </c>
      <c r="E679" s="18" t="s">
        <v>2397</v>
      </c>
      <c r="F679" s="18" t="s">
        <v>1146</v>
      </c>
      <c r="G679" s="41" t="s">
        <v>1147</v>
      </c>
      <c r="H679" s="18" t="s">
        <v>1148</v>
      </c>
      <c r="I679" s="18" t="s">
        <v>1142</v>
      </c>
      <c r="J679" s="18" t="s">
        <v>2398</v>
      </c>
    </row>
    <row r="680" ht="33.75" customHeight="1" spans="1:10">
      <c r="A680" s="18" t="s">
        <v>1052</v>
      </c>
      <c r="B680" s="18" t="s">
        <v>2392</v>
      </c>
      <c r="C680" s="18" t="s">
        <v>1136</v>
      </c>
      <c r="D680" s="18" t="s">
        <v>1144</v>
      </c>
      <c r="E680" s="18" t="s">
        <v>2399</v>
      </c>
      <c r="F680" s="18" t="s">
        <v>1146</v>
      </c>
      <c r="G680" s="41" t="s">
        <v>1147</v>
      </c>
      <c r="H680" s="18" t="s">
        <v>1148</v>
      </c>
      <c r="I680" s="18" t="s">
        <v>1142</v>
      </c>
      <c r="J680" s="18" t="s">
        <v>2400</v>
      </c>
    </row>
    <row r="681" ht="33.75" customHeight="1" spans="1:10">
      <c r="A681" s="18" t="s">
        <v>1052</v>
      </c>
      <c r="B681" s="18" t="s">
        <v>2392</v>
      </c>
      <c r="C681" s="18" t="s">
        <v>1152</v>
      </c>
      <c r="D681" s="18" t="s">
        <v>1153</v>
      </c>
      <c r="E681" s="18" t="s">
        <v>2401</v>
      </c>
      <c r="F681" s="18" t="s">
        <v>1146</v>
      </c>
      <c r="G681" s="41" t="s">
        <v>1147</v>
      </c>
      <c r="H681" s="18" t="s">
        <v>1148</v>
      </c>
      <c r="I681" s="18" t="s">
        <v>1142</v>
      </c>
      <c r="J681" s="18" t="s">
        <v>2402</v>
      </c>
    </row>
    <row r="682" ht="33.75" customHeight="1" spans="1:10">
      <c r="A682" s="18" t="s">
        <v>1052</v>
      </c>
      <c r="B682" s="18" t="s">
        <v>2392</v>
      </c>
      <c r="C682" s="18" t="s">
        <v>1157</v>
      </c>
      <c r="D682" s="18" t="s">
        <v>1158</v>
      </c>
      <c r="E682" s="18" t="s">
        <v>2271</v>
      </c>
      <c r="F682" s="18" t="s">
        <v>1139</v>
      </c>
      <c r="G682" s="41" t="s">
        <v>1160</v>
      </c>
      <c r="H682" s="18" t="s">
        <v>1148</v>
      </c>
      <c r="I682" s="18" t="s">
        <v>1142</v>
      </c>
      <c r="J682" s="18" t="s">
        <v>2374</v>
      </c>
    </row>
    <row r="683" ht="33.75" customHeight="1" spans="1:10">
      <c r="A683" s="70" t="s">
        <v>85</v>
      </c>
      <c r="B683" s="18"/>
      <c r="C683" s="18"/>
      <c r="D683" s="18"/>
      <c r="E683" s="18"/>
      <c r="F683" s="18"/>
      <c r="G683" s="18"/>
      <c r="H683" s="18"/>
      <c r="I683" s="18"/>
      <c r="J683" s="18"/>
    </row>
    <row r="684" ht="33.75" customHeight="1" spans="1:10">
      <c r="A684" s="18" t="s">
        <v>1072</v>
      </c>
      <c r="B684" s="18" t="s">
        <v>2403</v>
      </c>
      <c r="C684" s="18" t="s">
        <v>1136</v>
      </c>
      <c r="D684" s="18" t="s">
        <v>1137</v>
      </c>
      <c r="E684" s="18" t="s">
        <v>2404</v>
      </c>
      <c r="F684" s="18" t="s">
        <v>1146</v>
      </c>
      <c r="G684" s="41" t="s">
        <v>1147</v>
      </c>
      <c r="H684" s="18" t="s">
        <v>1148</v>
      </c>
      <c r="I684" s="18" t="s">
        <v>1142</v>
      </c>
      <c r="J684" s="18" t="s">
        <v>2405</v>
      </c>
    </row>
    <row r="685" ht="33.75" customHeight="1" spans="1:10">
      <c r="A685" s="18" t="s">
        <v>1072</v>
      </c>
      <c r="B685" s="18" t="s">
        <v>2403</v>
      </c>
      <c r="C685" s="18" t="s">
        <v>1136</v>
      </c>
      <c r="D685" s="18" t="s">
        <v>1137</v>
      </c>
      <c r="E685" s="18" t="s">
        <v>2406</v>
      </c>
      <c r="F685" s="18" t="s">
        <v>1139</v>
      </c>
      <c r="G685" s="41" t="s">
        <v>1155</v>
      </c>
      <c r="H685" s="18" t="s">
        <v>1148</v>
      </c>
      <c r="I685" s="18" t="s">
        <v>1142</v>
      </c>
      <c r="J685" s="18" t="s">
        <v>2407</v>
      </c>
    </row>
    <row r="686" ht="33.75" customHeight="1" spans="1:10">
      <c r="A686" s="18" t="s">
        <v>1072</v>
      </c>
      <c r="B686" s="18" t="s">
        <v>2403</v>
      </c>
      <c r="C686" s="18" t="s">
        <v>1136</v>
      </c>
      <c r="D686" s="18" t="s">
        <v>1144</v>
      </c>
      <c r="E686" s="18" t="s">
        <v>2084</v>
      </c>
      <c r="F686" s="18" t="s">
        <v>1139</v>
      </c>
      <c r="G686" s="41" t="s">
        <v>1155</v>
      </c>
      <c r="H686" s="18" t="s">
        <v>1148</v>
      </c>
      <c r="I686" s="18" t="s">
        <v>1142</v>
      </c>
      <c r="J686" s="18" t="s">
        <v>2408</v>
      </c>
    </row>
    <row r="687" ht="33.75" customHeight="1" spans="1:10">
      <c r="A687" s="18" t="s">
        <v>1072</v>
      </c>
      <c r="B687" s="18" t="s">
        <v>2403</v>
      </c>
      <c r="C687" s="18" t="s">
        <v>1136</v>
      </c>
      <c r="D687" s="18" t="s">
        <v>1144</v>
      </c>
      <c r="E687" s="18" t="s">
        <v>2409</v>
      </c>
      <c r="F687" s="18" t="s">
        <v>1146</v>
      </c>
      <c r="G687" s="41" t="s">
        <v>1147</v>
      </c>
      <c r="H687" s="18" t="s">
        <v>1148</v>
      </c>
      <c r="I687" s="18" t="s">
        <v>1142</v>
      </c>
      <c r="J687" s="18" t="s">
        <v>2410</v>
      </c>
    </row>
    <row r="688" ht="33.75" customHeight="1" spans="1:10">
      <c r="A688" s="18" t="s">
        <v>1072</v>
      </c>
      <c r="B688" s="18" t="s">
        <v>2403</v>
      </c>
      <c r="C688" s="18" t="s">
        <v>1136</v>
      </c>
      <c r="D688" s="18" t="s">
        <v>1190</v>
      </c>
      <c r="E688" s="18" t="s">
        <v>2411</v>
      </c>
      <c r="F688" s="18" t="s">
        <v>1139</v>
      </c>
      <c r="G688" s="41" t="s">
        <v>1155</v>
      </c>
      <c r="H688" s="18" t="s">
        <v>1148</v>
      </c>
      <c r="I688" s="18" t="s">
        <v>1142</v>
      </c>
      <c r="J688" s="18" t="s">
        <v>2412</v>
      </c>
    </row>
    <row r="689" ht="33.75" customHeight="1" spans="1:10">
      <c r="A689" s="18" t="s">
        <v>1072</v>
      </c>
      <c r="B689" s="18" t="s">
        <v>2403</v>
      </c>
      <c r="C689" s="18" t="s">
        <v>1136</v>
      </c>
      <c r="D689" s="18" t="s">
        <v>1190</v>
      </c>
      <c r="E689" s="18" t="s">
        <v>2413</v>
      </c>
      <c r="F689" s="18" t="s">
        <v>1139</v>
      </c>
      <c r="G689" s="41" t="s">
        <v>1155</v>
      </c>
      <c r="H689" s="18" t="s">
        <v>1148</v>
      </c>
      <c r="I689" s="18" t="s">
        <v>1142</v>
      </c>
      <c r="J689" s="18" t="s">
        <v>2414</v>
      </c>
    </row>
    <row r="690" ht="33.75" customHeight="1" spans="1:10">
      <c r="A690" s="18" t="s">
        <v>1072</v>
      </c>
      <c r="B690" s="18" t="s">
        <v>2403</v>
      </c>
      <c r="C690" s="18" t="s">
        <v>1152</v>
      </c>
      <c r="D690" s="18" t="s">
        <v>1153</v>
      </c>
      <c r="E690" s="18" t="s">
        <v>1683</v>
      </c>
      <c r="F690" s="18" t="s">
        <v>1139</v>
      </c>
      <c r="G690" s="41" t="s">
        <v>1155</v>
      </c>
      <c r="H690" s="18" t="s">
        <v>1148</v>
      </c>
      <c r="I690" s="18" t="s">
        <v>1142</v>
      </c>
      <c r="J690" s="18" t="s">
        <v>2415</v>
      </c>
    </row>
    <row r="691" ht="33.75" customHeight="1" spans="1:10">
      <c r="A691" s="18" t="s">
        <v>1072</v>
      </c>
      <c r="B691" s="18" t="s">
        <v>2403</v>
      </c>
      <c r="C691" s="18" t="s">
        <v>1152</v>
      </c>
      <c r="D691" s="18" t="s">
        <v>1153</v>
      </c>
      <c r="E691" s="18" t="s">
        <v>2416</v>
      </c>
      <c r="F691" s="18" t="s">
        <v>1139</v>
      </c>
      <c r="G691" s="41" t="s">
        <v>1155</v>
      </c>
      <c r="H691" s="18" t="s">
        <v>1148</v>
      </c>
      <c r="I691" s="18" t="s">
        <v>1142</v>
      </c>
      <c r="J691" s="18" t="s">
        <v>2417</v>
      </c>
    </row>
    <row r="692" ht="33.75" customHeight="1" spans="1:10">
      <c r="A692" s="18" t="s">
        <v>1072</v>
      </c>
      <c r="B692" s="18" t="s">
        <v>2403</v>
      </c>
      <c r="C692" s="18" t="s">
        <v>1157</v>
      </c>
      <c r="D692" s="18" t="s">
        <v>1158</v>
      </c>
      <c r="E692" s="18" t="s">
        <v>2271</v>
      </c>
      <c r="F692" s="18" t="s">
        <v>1139</v>
      </c>
      <c r="G692" s="41" t="s">
        <v>1155</v>
      </c>
      <c r="H692" s="18" t="s">
        <v>1148</v>
      </c>
      <c r="I692" s="18" t="s">
        <v>1142</v>
      </c>
      <c r="J692" s="18" t="s">
        <v>2418</v>
      </c>
    </row>
    <row r="693" ht="33.75" customHeight="1" spans="1:10">
      <c r="A693" s="18" t="s">
        <v>1072</v>
      </c>
      <c r="B693" s="18" t="s">
        <v>2403</v>
      </c>
      <c r="C693" s="18" t="s">
        <v>1157</v>
      </c>
      <c r="D693" s="18" t="s">
        <v>1158</v>
      </c>
      <c r="E693" s="18" t="s">
        <v>2419</v>
      </c>
      <c r="F693" s="18" t="s">
        <v>1139</v>
      </c>
      <c r="G693" s="41" t="s">
        <v>1155</v>
      </c>
      <c r="H693" s="18" t="s">
        <v>1148</v>
      </c>
      <c r="I693" s="18" t="s">
        <v>1142</v>
      </c>
      <c r="J693" s="18" t="s">
        <v>2420</v>
      </c>
    </row>
    <row r="694" ht="33.75" customHeight="1" spans="1:10">
      <c r="A694" s="18" t="s">
        <v>1072</v>
      </c>
      <c r="B694" s="18" t="s">
        <v>2403</v>
      </c>
      <c r="C694" s="18" t="s">
        <v>1254</v>
      </c>
      <c r="D694" s="18" t="s">
        <v>1255</v>
      </c>
      <c r="E694" s="18" t="s">
        <v>2421</v>
      </c>
      <c r="F694" s="18" t="s">
        <v>1257</v>
      </c>
      <c r="G694" s="41" t="s">
        <v>1382</v>
      </c>
      <c r="H694" s="18" t="s">
        <v>1148</v>
      </c>
      <c r="I694" s="18" t="s">
        <v>1142</v>
      </c>
      <c r="J694" s="18" t="s">
        <v>2422</v>
      </c>
    </row>
    <row r="695" ht="33.75" customHeight="1" spans="1:10">
      <c r="A695" s="18" t="s">
        <v>1033</v>
      </c>
      <c r="B695" s="18" t="s">
        <v>2423</v>
      </c>
      <c r="C695" s="18" t="s">
        <v>1136</v>
      </c>
      <c r="D695" s="18" t="s">
        <v>1137</v>
      </c>
      <c r="E695" s="18" t="s">
        <v>2424</v>
      </c>
      <c r="F695" s="18" t="s">
        <v>1139</v>
      </c>
      <c r="G695" s="41" t="s">
        <v>45</v>
      </c>
      <c r="H695" s="18" t="s">
        <v>2425</v>
      </c>
      <c r="I695" s="18" t="s">
        <v>1142</v>
      </c>
      <c r="J695" s="18" t="s">
        <v>2426</v>
      </c>
    </row>
    <row r="696" ht="33.75" customHeight="1" spans="1:10">
      <c r="A696" s="18" t="s">
        <v>1033</v>
      </c>
      <c r="B696" s="18" t="s">
        <v>2423</v>
      </c>
      <c r="C696" s="18" t="s">
        <v>1136</v>
      </c>
      <c r="D696" s="18" t="s">
        <v>1137</v>
      </c>
      <c r="E696" s="18" t="s">
        <v>2427</v>
      </c>
      <c r="F696" s="18" t="s">
        <v>1139</v>
      </c>
      <c r="G696" s="41" t="s">
        <v>45</v>
      </c>
      <c r="H696" s="18" t="s">
        <v>2428</v>
      </c>
      <c r="I696" s="18" t="s">
        <v>1142</v>
      </c>
      <c r="J696" s="18" t="s">
        <v>2429</v>
      </c>
    </row>
    <row r="697" ht="33.75" customHeight="1" spans="1:10">
      <c r="A697" s="18" t="s">
        <v>1033</v>
      </c>
      <c r="B697" s="18" t="s">
        <v>2423</v>
      </c>
      <c r="C697" s="18" t="s">
        <v>1136</v>
      </c>
      <c r="D697" s="18" t="s">
        <v>1144</v>
      </c>
      <c r="E697" s="18" t="s">
        <v>2084</v>
      </c>
      <c r="F697" s="18" t="s">
        <v>1139</v>
      </c>
      <c r="G697" s="41" t="s">
        <v>1155</v>
      </c>
      <c r="H697" s="18" t="s">
        <v>1148</v>
      </c>
      <c r="I697" s="18" t="s">
        <v>1142</v>
      </c>
      <c r="J697" s="18" t="s">
        <v>2429</v>
      </c>
    </row>
    <row r="698" ht="33.75" customHeight="1" spans="1:10">
      <c r="A698" s="18" t="s">
        <v>1033</v>
      </c>
      <c r="B698" s="18" t="s">
        <v>2423</v>
      </c>
      <c r="C698" s="18" t="s">
        <v>1136</v>
      </c>
      <c r="D698" s="18" t="s">
        <v>1190</v>
      </c>
      <c r="E698" s="18" t="s">
        <v>2430</v>
      </c>
      <c r="F698" s="18" t="s">
        <v>1139</v>
      </c>
      <c r="G698" s="41" t="s">
        <v>1155</v>
      </c>
      <c r="H698" s="18" t="s">
        <v>1148</v>
      </c>
      <c r="I698" s="18" t="s">
        <v>1142</v>
      </c>
      <c r="J698" s="18" t="s">
        <v>2431</v>
      </c>
    </row>
    <row r="699" ht="33.75" customHeight="1" spans="1:10">
      <c r="A699" s="18" t="s">
        <v>1033</v>
      </c>
      <c r="B699" s="18" t="s">
        <v>2423</v>
      </c>
      <c r="C699" s="18" t="s">
        <v>1152</v>
      </c>
      <c r="D699" s="18" t="s">
        <v>1153</v>
      </c>
      <c r="E699" s="18" t="s">
        <v>2432</v>
      </c>
      <c r="F699" s="18" t="s">
        <v>1139</v>
      </c>
      <c r="G699" s="41" t="s">
        <v>1155</v>
      </c>
      <c r="H699" s="18" t="s">
        <v>1148</v>
      </c>
      <c r="I699" s="18" t="s">
        <v>1142</v>
      </c>
      <c r="J699" s="18" t="s">
        <v>2433</v>
      </c>
    </row>
    <row r="700" ht="33.75" customHeight="1" spans="1:10">
      <c r="A700" s="18" t="s">
        <v>1033</v>
      </c>
      <c r="B700" s="18" t="s">
        <v>2423</v>
      </c>
      <c r="C700" s="18" t="s">
        <v>1157</v>
      </c>
      <c r="D700" s="18" t="s">
        <v>1158</v>
      </c>
      <c r="E700" s="18" t="s">
        <v>1158</v>
      </c>
      <c r="F700" s="18" t="s">
        <v>1139</v>
      </c>
      <c r="G700" s="41" t="s">
        <v>1155</v>
      </c>
      <c r="H700" s="18" t="s">
        <v>1148</v>
      </c>
      <c r="I700" s="18" t="s">
        <v>1142</v>
      </c>
      <c r="J700" s="18" t="s">
        <v>2434</v>
      </c>
    </row>
    <row r="701" ht="33.75" customHeight="1" spans="1:10">
      <c r="A701" s="18" t="s">
        <v>1033</v>
      </c>
      <c r="B701" s="18" t="s">
        <v>2423</v>
      </c>
      <c r="C701" s="18" t="s">
        <v>1254</v>
      </c>
      <c r="D701" s="18" t="s">
        <v>1255</v>
      </c>
      <c r="E701" s="18" t="s">
        <v>2435</v>
      </c>
      <c r="F701" s="18" t="s">
        <v>1257</v>
      </c>
      <c r="G701" s="41" t="s">
        <v>211</v>
      </c>
      <c r="H701" s="18" t="s">
        <v>1148</v>
      </c>
      <c r="I701" s="18" t="s">
        <v>1142</v>
      </c>
      <c r="J701" s="18" t="s">
        <v>2436</v>
      </c>
    </row>
    <row r="702" ht="33.75" customHeight="1" spans="1:10">
      <c r="A702" s="18" t="s">
        <v>1070</v>
      </c>
      <c r="B702" s="18" t="s">
        <v>2437</v>
      </c>
      <c r="C702" s="18" t="s">
        <v>1136</v>
      </c>
      <c r="D702" s="18" t="s">
        <v>1137</v>
      </c>
      <c r="E702" s="18" t="s">
        <v>2438</v>
      </c>
      <c r="F702" s="18" t="s">
        <v>1257</v>
      </c>
      <c r="G702" s="41" t="s">
        <v>2439</v>
      </c>
      <c r="H702" s="18" t="s">
        <v>1289</v>
      </c>
      <c r="I702" s="18" t="s">
        <v>1142</v>
      </c>
      <c r="J702" s="18" t="s">
        <v>2440</v>
      </c>
    </row>
    <row r="703" ht="33.75" customHeight="1" spans="1:10">
      <c r="A703" s="18" t="s">
        <v>1070</v>
      </c>
      <c r="B703" s="18" t="s">
        <v>2437</v>
      </c>
      <c r="C703" s="18" t="s">
        <v>1136</v>
      </c>
      <c r="D703" s="18" t="s">
        <v>1137</v>
      </c>
      <c r="E703" s="18" t="s">
        <v>2441</v>
      </c>
      <c r="F703" s="18" t="s">
        <v>1139</v>
      </c>
      <c r="G703" s="41" t="s">
        <v>2442</v>
      </c>
      <c r="H703" s="18" t="s">
        <v>1141</v>
      </c>
      <c r="I703" s="18" t="s">
        <v>1142</v>
      </c>
      <c r="J703" s="18" t="s">
        <v>2443</v>
      </c>
    </row>
    <row r="704" ht="33.75" customHeight="1" spans="1:10">
      <c r="A704" s="18" t="s">
        <v>1070</v>
      </c>
      <c r="B704" s="18" t="s">
        <v>2437</v>
      </c>
      <c r="C704" s="18" t="s">
        <v>1136</v>
      </c>
      <c r="D704" s="18" t="s">
        <v>1144</v>
      </c>
      <c r="E704" s="18" t="s">
        <v>2084</v>
      </c>
      <c r="F704" s="18" t="s">
        <v>1139</v>
      </c>
      <c r="G704" s="41" t="s">
        <v>1155</v>
      </c>
      <c r="H704" s="18" t="s">
        <v>1148</v>
      </c>
      <c r="I704" s="18" t="s">
        <v>1142</v>
      </c>
      <c r="J704" s="18" t="s">
        <v>2444</v>
      </c>
    </row>
    <row r="705" ht="33.75" customHeight="1" spans="1:10">
      <c r="A705" s="18" t="s">
        <v>1070</v>
      </c>
      <c r="B705" s="18" t="s">
        <v>2437</v>
      </c>
      <c r="C705" s="18" t="s">
        <v>1136</v>
      </c>
      <c r="D705" s="18" t="s">
        <v>1144</v>
      </c>
      <c r="E705" s="18" t="s">
        <v>2445</v>
      </c>
      <c r="F705" s="18" t="s">
        <v>1146</v>
      </c>
      <c r="G705" s="41" t="s">
        <v>1147</v>
      </c>
      <c r="H705" s="18" t="s">
        <v>1148</v>
      </c>
      <c r="I705" s="18" t="s">
        <v>1142</v>
      </c>
      <c r="J705" s="18" t="s">
        <v>2446</v>
      </c>
    </row>
    <row r="706" ht="33.75" customHeight="1" spans="1:10">
      <c r="A706" s="18" t="s">
        <v>1070</v>
      </c>
      <c r="B706" s="18" t="s">
        <v>2437</v>
      </c>
      <c r="C706" s="18" t="s">
        <v>1136</v>
      </c>
      <c r="D706" s="18" t="s">
        <v>1190</v>
      </c>
      <c r="E706" s="18" t="s">
        <v>2447</v>
      </c>
      <c r="F706" s="18" t="s">
        <v>1139</v>
      </c>
      <c r="G706" s="41" t="s">
        <v>1155</v>
      </c>
      <c r="H706" s="18" t="s">
        <v>1148</v>
      </c>
      <c r="I706" s="18" t="s">
        <v>1142</v>
      </c>
      <c r="J706" s="18" t="s">
        <v>2448</v>
      </c>
    </row>
    <row r="707" ht="33.75" customHeight="1" spans="1:10">
      <c r="A707" s="18" t="s">
        <v>1070</v>
      </c>
      <c r="B707" s="18" t="s">
        <v>2437</v>
      </c>
      <c r="C707" s="18" t="s">
        <v>1136</v>
      </c>
      <c r="D707" s="18" t="s">
        <v>1190</v>
      </c>
      <c r="E707" s="18" t="s">
        <v>2413</v>
      </c>
      <c r="F707" s="18" t="s">
        <v>1139</v>
      </c>
      <c r="G707" s="41" t="s">
        <v>1155</v>
      </c>
      <c r="H707" s="18" t="s">
        <v>1148</v>
      </c>
      <c r="I707" s="18" t="s">
        <v>1142</v>
      </c>
      <c r="J707" s="18" t="s">
        <v>2449</v>
      </c>
    </row>
    <row r="708" ht="33.75" customHeight="1" spans="1:10">
      <c r="A708" s="18" t="s">
        <v>1070</v>
      </c>
      <c r="B708" s="18" t="s">
        <v>2437</v>
      </c>
      <c r="C708" s="18" t="s">
        <v>1152</v>
      </c>
      <c r="D708" s="18" t="s">
        <v>1153</v>
      </c>
      <c r="E708" s="18" t="s">
        <v>1683</v>
      </c>
      <c r="F708" s="18" t="s">
        <v>1257</v>
      </c>
      <c r="G708" s="41" t="s">
        <v>45</v>
      </c>
      <c r="H708" s="18" t="s">
        <v>1176</v>
      </c>
      <c r="I708" s="18" t="s">
        <v>1142</v>
      </c>
      <c r="J708" s="18" t="s">
        <v>1684</v>
      </c>
    </row>
    <row r="709" ht="33.75" customHeight="1" spans="1:10">
      <c r="A709" s="18" t="s">
        <v>1070</v>
      </c>
      <c r="B709" s="18" t="s">
        <v>2437</v>
      </c>
      <c r="C709" s="18" t="s">
        <v>1152</v>
      </c>
      <c r="D709" s="18" t="s">
        <v>1153</v>
      </c>
      <c r="E709" s="18" t="s">
        <v>2450</v>
      </c>
      <c r="F709" s="18" t="s">
        <v>1139</v>
      </c>
      <c r="G709" s="41" t="s">
        <v>1155</v>
      </c>
      <c r="H709" s="18" t="s">
        <v>1148</v>
      </c>
      <c r="I709" s="18" t="s">
        <v>1142</v>
      </c>
      <c r="J709" s="18" t="s">
        <v>2451</v>
      </c>
    </row>
    <row r="710" ht="33.75" customHeight="1" spans="1:10">
      <c r="A710" s="18" t="s">
        <v>1070</v>
      </c>
      <c r="B710" s="18" t="s">
        <v>2437</v>
      </c>
      <c r="C710" s="18" t="s">
        <v>1157</v>
      </c>
      <c r="D710" s="18" t="s">
        <v>1158</v>
      </c>
      <c r="E710" s="18" t="s">
        <v>2452</v>
      </c>
      <c r="F710" s="18" t="s">
        <v>1139</v>
      </c>
      <c r="G710" s="41" t="s">
        <v>1155</v>
      </c>
      <c r="H710" s="18" t="s">
        <v>1148</v>
      </c>
      <c r="I710" s="18" t="s">
        <v>1142</v>
      </c>
      <c r="J710" s="18" t="s">
        <v>2453</v>
      </c>
    </row>
    <row r="711" ht="33.75" customHeight="1" spans="1:10">
      <c r="A711" s="18" t="s">
        <v>1070</v>
      </c>
      <c r="B711" s="18" t="s">
        <v>2437</v>
      </c>
      <c r="C711" s="18" t="s">
        <v>1157</v>
      </c>
      <c r="D711" s="18" t="s">
        <v>1158</v>
      </c>
      <c r="E711" s="18" t="s">
        <v>2454</v>
      </c>
      <c r="F711" s="18" t="s">
        <v>1139</v>
      </c>
      <c r="G711" s="41" t="s">
        <v>1155</v>
      </c>
      <c r="H711" s="18" t="s">
        <v>1148</v>
      </c>
      <c r="I711" s="18" t="s">
        <v>1142</v>
      </c>
      <c r="J711" s="18" t="s">
        <v>2455</v>
      </c>
    </row>
    <row r="712" ht="33.75" customHeight="1" spans="1:10">
      <c r="A712" s="18" t="s">
        <v>1079</v>
      </c>
      <c r="B712" s="18" t="s">
        <v>2456</v>
      </c>
      <c r="C712" s="18" t="s">
        <v>1136</v>
      </c>
      <c r="D712" s="18" t="s">
        <v>1137</v>
      </c>
      <c r="E712" s="18" t="s">
        <v>2457</v>
      </c>
      <c r="F712" s="18" t="s">
        <v>1139</v>
      </c>
      <c r="G712" s="41" t="s">
        <v>2442</v>
      </c>
      <c r="H712" s="18" t="s">
        <v>1141</v>
      </c>
      <c r="I712" s="18" t="s">
        <v>1142</v>
      </c>
      <c r="J712" s="18" t="s">
        <v>2458</v>
      </c>
    </row>
    <row r="713" ht="33.75" customHeight="1" spans="1:10">
      <c r="A713" s="18" t="s">
        <v>1079</v>
      </c>
      <c r="B713" s="18" t="s">
        <v>2456</v>
      </c>
      <c r="C713" s="18" t="s">
        <v>1136</v>
      </c>
      <c r="D713" s="18" t="s">
        <v>1137</v>
      </c>
      <c r="E713" s="18" t="s">
        <v>2459</v>
      </c>
      <c r="F713" s="18" t="s">
        <v>1139</v>
      </c>
      <c r="G713" s="41" t="s">
        <v>53</v>
      </c>
      <c r="H713" s="18" t="s">
        <v>2460</v>
      </c>
      <c r="I713" s="18" t="s">
        <v>1142</v>
      </c>
      <c r="J713" s="18" t="s">
        <v>2461</v>
      </c>
    </row>
    <row r="714" ht="33.75" customHeight="1" spans="1:10">
      <c r="A714" s="18" t="s">
        <v>1079</v>
      </c>
      <c r="B714" s="18" t="s">
        <v>2456</v>
      </c>
      <c r="C714" s="18" t="s">
        <v>1136</v>
      </c>
      <c r="D714" s="18" t="s">
        <v>1144</v>
      </c>
      <c r="E714" s="18" t="s">
        <v>2462</v>
      </c>
      <c r="F714" s="18" t="s">
        <v>1139</v>
      </c>
      <c r="G714" s="41" t="s">
        <v>1155</v>
      </c>
      <c r="H714" s="18" t="s">
        <v>1148</v>
      </c>
      <c r="I714" s="18" t="s">
        <v>1142</v>
      </c>
      <c r="J714" s="18" t="s">
        <v>2463</v>
      </c>
    </row>
    <row r="715" ht="33.75" customHeight="1" spans="1:10">
      <c r="A715" s="18" t="s">
        <v>1079</v>
      </c>
      <c r="B715" s="18" t="s">
        <v>2456</v>
      </c>
      <c r="C715" s="18" t="s">
        <v>1136</v>
      </c>
      <c r="D715" s="18" t="s">
        <v>1144</v>
      </c>
      <c r="E715" s="18" t="s">
        <v>2464</v>
      </c>
      <c r="F715" s="18" t="s">
        <v>1257</v>
      </c>
      <c r="G715" s="41" t="s">
        <v>45</v>
      </c>
      <c r="H715" s="18" t="s">
        <v>1176</v>
      </c>
      <c r="I715" s="18" t="s">
        <v>1142</v>
      </c>
      <c r="J715" s="18" t="s">
        <v>2465</v>
      </c>
    </row>
    <row r="716" ht="33.75" customHeight="1" spans="1:10">
      <c r="A716" s="18" t="s">
        <v>1079</v>
      </c>
      <c r="B716" s="18" t="s">
        <v>2456</v>
      </c>
      <c r="C716" s="18" t="s">
        <v>1152</v>
      </c>
      <c r="D716" s="18" t="s">
        <v>1153</v>
      </c>
      <c r="E716" s="18" t="s">
        <v>2466</v>
      </c>
      <c r="F716" s="18" t="s">
        <v>1139</v>
      </c>
      <c r="G716" s="41" t="s">
        <v>1155</v>
      </c>
      <c r="H716" s="18" t="s">
        <v>1148</v>
      </c>
      <c r="I716" s="18" t="s">
        <v>1142</v>
      </c>
      <c r="J716" s="18" t="s">
        <v>2467</v>
      </c>
    </row>
    <row r="717" ht="33.75" customHeight="1" spans="1:10">
      <c r="A717" s="18" t="s">
        <v>1079</v>
      </c>
      <c r="B717" s="18" t="s">
        <v>2456</v>
      </c>
      <c r="C717" s="18" t="s">
        <v>1152</v>
      </c>
      <c r="D717" s="18" t="s">
        <v>1153</v>
      </c>
      <c r="E717" s="18" t="s">
        <v>2468</v>
      </c>
      <c r="F717" s="18" t="s">
        <v>1139</v>
      </c>
      <c r="G717" s="41" t="s">
        <v>1155</v>
      </c>
      <c r="H717" s="18" t="s">
        <v>1148</v>
      </c>
      <c r="I717" s="18" t="s">
        <v>1142</v>
      </c>
      <c r="J717" s="18" t="s">
        <v>2469</v>
      </c>
    </row>
    <row r="718" ht="33.75" customHeight="1" spans="1:10">
      <c r="A718" s="18" t="s">
        <v>1079</v>
      </c>
      <c r="B718" s="18" t="s">
        <v>2456</v>
      </c>
      <c r="C718" s="18" t="s">
        <v>1157</v>
      </c>
      <c r="D718" s="18" t="s">
        <v>1158</v>
      </c>
      <c r="E718" s="18" t="s">
        <v>2271</v>
      </c>
      <c r="F718" s="18" t="s">
        <v>1139</v>
      </c>
      <c r="G718" s="41" t="s">
        <v>1155</v>
      </c>
      <c r="H718" s="18" t="s">
        <v>1148</v>
      </c>
      <c r="I718" s="18" t="s">
        <v>1142</v>
      </c>
      <c r="J718" s="18" t="s">
        <v>2470</v>
      </c>
    </row>
    <row r="719" ht="33.75" customHeight="1" spans="1:10">
      <c r="A719" s="18" t="s">
        <v>1079</v>
      </c>
      <c r="B719" s="18" t="s">
        <v>2456</v>
      </c>
      <c r="C719" s="18" t="s">
        <v>1157</v>
      </c>
      <c r="D719" s="18" t="s">
        <v>1158</v>
      </c>
      <c r="E719" s="18" t="s">
        <v>2419</v>
      </c>
      <c r="F719" s="18" t="s">
        <v>1139</v>
      </c>
      <c r="G719" s="41" t="s">
        <v>1155</v>
      </c>
      <c r="H719" s="18" t="s">
        <v>1148</v>
      </c>
      <c r="I719" s="18" t="s">
        <v>1142</v>
      </c>
      <c r="J719" s="18" t="s">
        <v>2471</v>
      </c>
    </row>
    <row r="720" ht="33.75" customHeight="1" spans="1:10">
      <c r="A720" s="18" t="s">
        <v>1068</v>
      </c>
      <c r="B720" s="18" t="s">
        <v>2472</v>
      </c>
      <c r="C720" s="18" t="s">
        <v>1136</v>
      </c>
      <c r="D720" s="18" t="s">
        <v>1137</v>
      </c>
      <c r="E720" s="18" t="s">
        <v>1234</v>
      </c>
      <c r="F720" s="18" t="s">
        <v>1146</v>
      </c>
      <c r="G720" s="41" t="s">
        <v>55</v>
      </c>
      <c r="H720" s="18" t="s">
        <v>1319</v>
      </c>
      <c r="I720" s="18" t="s">
        <v>1142</v>
      </c>
      <c r="J720" s="18" t="s">
        <v>2473</v>
      </c>
    </row>
    <row r="721" ht="33.75" customHeight="1" spans="1:10">
      <c r="A721" s="18" t="s">
        <v>1068</v>
      </c>
      <c r="B721" s="18" t="s">
        <v>2472</v>
      </c>
      <c r="C721" s="18" t="s">
        <v>1136</v>
      </c>
      <c r="D721" s="18" t="s">
        <v>1144</v>
      </c>
      <c r="E721" s="18" t="s">
        <v>1238</v>
      </c>
      <c r="F721" s="18" t="s">
        <v>1139</v>
      </c>
      <c r="G721" s="41" t="s">
        <v>1179</v>
      </c>
      <c r="H721" s="18" t="s">
        <v>1148</v>
      </c>
      <c r="I721" s="18" t="s">
        <v>1142</v>
      </c>
      <c r="J721" s="18" t="s">
        <v>2474</v>
      </c>
    </row>
    <row r="722" ht="33.75" customHeight="1" spans="1:10">
      <c r="A722" s="18" t="s">
        <v>1068</v>
      </c>
      <c r="B722" s="18" t="s">
        <v>2472</v>
      </c>
      <c r="C722" s="18" t="s">
        <v>1136</v>
      </c>
      <c r="D722" s="18" t="s">
        <v>1190</v>
      </c>
      <c r="E722" s="18" t="s">
        <v>1330</v>
      </c>
      <c r="F722" s="18" t="s">
        <v>1139</v>
      </c>
      <c r="G722" s="41" t="s">
        <v>1155</v>
      </c>
      <c r="H722" s="18" t="s">
        <v>1148</v>
      </c>
      <c r="I722" s="18" t="s">
        <v>1142</v>
      </c>
      <c r="J722" s="18" t="s">
        <v>2475</v>
      </c>
    </row>
    <row r="723" ht="33.75" customHeight="1" spans="1:10">
      <c r="A723" s="18" t="s">
        <v>1068</v>
      </c>
      <c r="B723" s="18" t="s">
        <v>2472</v>
      </c>
      <c r="C723" s="18" t="s">
        <v>1152</v>
      </c>
      <c r="D723" s="18" t="s">
        <v>1153</v>
      </c>
      <c r="E723" s="18" t="s">
        <v>1332</v>
      </c>
      <c r="F723" s="18" t="s">
        <v>1139</v>
      </c>
      <c r="G723" s="41" t="s">
        <v>1179</v>
      </c>
      <c r="H723" s="18" t="s">
        <v>1148</v>
      </c>
      <c r="I723" s="18" t="s">
        <v>1142</v>
      </c>
      <c r="J723" s="18" t="s">
        <v>2476</v>
      </c>
    </row>
    <row r="724" ht="33.75" customHeight="1" spans="1:10">
      <c r="A724" s="18" t="s">
        <v>1068</v>
      </c>
      <c r="B724" s="18" t="s">
        <v>2472</v>
      </c>
      <c r="C724" s="18" t="s">
        <v>1157</v>
      </c>
      <c r="D724" s="18" t="s">
        <v>1158</v>
      </c>
      <c r="E724" s="18" t="s">
        <v>1159</v>
      </c>
      <c r="F724" s="18" t="s">
        <v>1139</v>
      </c>
      <c r="G724" s="41" t="s">
        <v>1179</v>
      </c>
      <c r="H724" s="18" t="s">
        <v>1148</v>
      </c>
      <c r="I724" s="18" t="s">
        <v>1142</v>
      </c>
      <c r="J724" s="18" t="s">
        <v>1184</v>
      </c>
    </row>
    <row r="725" ht="33.75" customHeight="1" spans="1:10">
      <c r="A725" s="70" t="s">
        <v>87</v>
      </c>
      <c r="B725" s="18"/>
      <c r="C725" s="18"/>
      <c r="D725" s="18"/>
      <c r="E725" s="18"/>
      <c r="F725" s="18"/>
      <c r="G725" s="18"/>
      <c r="H725" s="18"/>
      <c r="I725" s="18"/>
      <c r="J725" s="18"/>
    </row>
    <row r="726" ht="33.75" customHeight="1" spans="1:10">
      <c r="A726" s="18" t="s">
        <v>1082</v>
      </c>
      <c r="B726" s="18" t="s">
        <v>2477</v>
      </c>
      <c r="C726" s="18" t="s">
        <v>1136</v>
      </c>
      <c r="D726" s="18" t="s">
        <v>1137</v>
      </c>
      <c r="E726" s="18" t="s">
        <v>2478</v>
      </c>
      <c r="F726" s="18" t="s">
        <v>1278</v>
      </c>
      <c r="G726" s="41" t="s">
        <v>2479</v>
      </c>
      <c r="H726" s="18" t="s">
        <v>1141</v>
      </c>
      <c r="I726" s="18" t="s">
        <v>1142</v>
      </c>
      <c r="J726" s="18" t="s">
        <v>2480</v>
      </c>
    </row>
    <row r="727" ht="33.75" customHeight="1" spans="1:10">
      <c r="A727" s="18" t="s">
        <v>1082</v>
      </c>
      <c r="B727" s="18" t="s">
        <v>2477</v>
      </c>
      <c r="C727" s="18" t="s">
        <v>1136</v>
      </c>
      <c r="D727" s="18" t="s">
        <v>1144</v>
      </c>
      <c r="E727" s="18" t="s">
        <v>2481</v>
      </c>
      <c r="F727" s="18" t="s">
        <v>1146</v>
      </c>
      <c r="G727" s="41" t="s">
        <v>1155</v>
      </c>
      <c r="H727" s="18" t="s">
        <v>1148</v>
      </c>
      <c r="I727" s="18" t="s">
        <v>1142</v>
      </c>
      <c r="J727" s="18" t="s">
        <v>2482</v>
      </c>
    </row>
    <row r="728" ht="33.75" customHeight="1" spans="1:10">
      <c r="A728" s="18" t="s">
        <v>1082</v>
      </c>
      <c r="B728" s="18" t="s">
        <v>2477</v>
      </c>
      <c r="C728" s="18" t="s">
        <v>1152</v>
      </c>
      <c r="D728" s="18" t="s">
        <v>1153</v>
      </c>
      <c r="E728" s="18" t="s">
        <v>2483</v>
      </c>
      <c r="F728" s="18" t="s">
        <v>1146</v>
      </c>
      <c r="G728" s="41" t="s">
        <v>1155</v>
      </c>
      <c r="H728" s="18" t="s">
        <v>1148</v>
      </c>
      <c r="I728" s="18" t="s">
        <v>1142</v>
      </c>
      <c r="J728" s="18" t="s">
        <v>2484</v>
      </c>
    </row>
    <row r="729" ht="33.75" customHeight="1" spans="1:10">
      <c r="A729" s="18" t="s">
        <v>1082</v>
      </c>
      <c r="B729" s="18" t="s">
        <v>2477</v>
      </c>
      <c r="C729" s="18" t="s">
        <v>1152</v>
      </c>
      <c r="D729" s="18" t="s">
        <v>1227</v>
      </c>
      <c r="E729" s="18" t="s">
        <v>2485</v>
      </c>
      <c r="F729" s="18" t="s">
        <v>1146</v>
      </c>
      <c r="G729" s="41" t="s">
        <v>1155</v>
      </c>
      <c r="H729" s="18" t="s">
        <v>1148</v>
      </c>
      <c r="I729" s="18" t="s">
        <v>1142</v>
      </c>
      <c r="J729" s="18" t="s">
        <v>2486</v>
      </c>
    </row>
    <row r="730" ht="33.75" customHeight="1" spans="1:10">
      <c r="A730" s="18" t="s">
        <v>1082</v>
      </c>
      <c r="B730" s="18" t="s">
        <v>2477</v>
      </c>
      <c r="C730" s="18" t="s">
        <v>1157</v>
      </c>
      <c r="D730" s="18" t="s">
        <v>1158</v>
      </c>
      <c r="E730" s="18" t="s">
        <v>2487</v>
      </c>
      <c r="F730" s="18" t="s">
        <v>1139</v>
      </c>
      <c r="G730" s="41" t="s">
        <v>1155</v>
      </c>
      <c r="H730" s="18" t="s">
        <v>1148</v>
      </c>
      <c r="I730" s="18" t="s">
        <v>1142</v>
      </c>
      <c r="J730" s="18" t="s">
        <v>2488</v>
      </c>
    </row>
    <row r="731" ht="33.75" customHeight="1" spans="1:10">
      <c r="A731" s="70" t="s">
        <v>93</v>
      </c>
      <c r="B731" s="18"/>
      <c r="C731" s="18"/>
      <c r="D731" s="18"/>
      <c r="E731" s="18"/>
      <c r="F731" s="18"/>
      <c r="G731" s="18"/>
      <c r="H731" s="18"/>
      <c r="I731" s="18"/>
      <c r="J731" s="18"/>
    </row>
    <row r="732" ht="33.75" customHeight="1" spans="1:10">
      <c r="A732" s="18" t="s">
        <v>1092</v>
      </c>
      <c r="B732" s="18" t="s">
        <v>2489</v>
      </c>
      <c r="C732" s="18" t="s">
        <v>1136</v>
      </c>
      <c r="D732" s="18" t="s">
        <v>1137</v>
      </c>
      <c r="E732" s="18" t="s">
        <v>2490</v>
      </c>
      <c r="F732" s="18" t="s">
        <v>1139</v>
      </c>
      <c r="G732" s="41" t="s">
        <v>2491</v>
      </c>
      <c r="H732" s="18" t="s">
        <v>1394</v>
      </c>
      <c r="I732" s="18" t="s">
        <v>1142</v>
      </c>
      <c r="J732" s="18" t="s">
        <v>2492</v>
      </c>
    </row>
    <row r="733" ht="33.75" customHeight="1" spans="1:10">
      <c r="A733" s="18" t="s">
        <v>1092</v>
      </c>
      <c r="B733" s="18" t="s">
        <v>2489</v>
      </c>
      <c r="C733" s="18" t="s">
        <v>1136</v>
      </c>
      <c r="D733" s="18" t="s">
        <v>1137</v>
      </c>
      <c r="E733" s="18" t="s">
        <v>2493</v>
      </c>
      <c r="F733" s="18" t="s">
        <v>1139</v>
      </c>
      <c r="G733" s="41" t="s">
        <v>53</v>
      </c>
      <c r="H733" s="18" t="s">
        <v>1176</v>
      </c>
      <c r="I733" s="18" t="s">
        <v>1142</v>
      </c>
      <c r="J733" s="18" t="s">
        <v>2494</v>
      </c>
    </row>
    <row r="734" ht="33.75" customHeight="1" spans="1:10">
      <c r="A734" s="18" t="s">
        <v>1092</v>
      </c>
      <c r="B734" s="18" t="s">
        <v>2489</v>
      </c>
      <c r="C734" s="18" t="s">
        <v>1136</v>
      </c>
      <c r="D734" s="18" t="s">
        <v>1144</v>
      </c>
      <c r="E734" s="18" t="s">
        <v>1683</v>
      </c>
      <c r="F734" s="18" t="s">
        <v>1257</v>
      </c>
      <c r="G734" s="41" t="s">
        <v>48</v>
      </c>
      <c r="H734" s="18" t="s">
        <v>1176</v>
      </c>
      <c r="I734" s="18" t="s">
        <v>1142</v>
      </c>
      <c r="J734" s="18" t="s">
        <v>2495</v>
      </c>
    </row>
    <row r="735" ht="33.75" customHeight="1" spans="1:10">
      <c r="A735" s="18" t="s">
        <v>1092</v>
      </c>
      <c r="B735" s="18" t="s">
        <v>2489</v>
      </c>
      <c r="C735" s="18" t="s">
        <v>1136</v>
      </c>
      <c r="D735" s="18" t="s">
        <v>1190</v>
      </c>
      <c r="E735" s="18" t="s">
        <v>2171</v>
      </c>
      <c r="F735" s="18" t="s">
        <v>1139</v>
      </c>
      <c r="G735" s="41" t="s">
        <v>1179</v>
      </c>
      <c r="H735" s="18" t="s">
        <v>1148</v>
      </c>
      <c r="I735" s="18" t="s">
        <v>1142</v>
      </c>
      <c r="J735" s="18" t="s">
        <v>2172</v>
      </c>
    </row>
    <row r="736" ht="33.75" customHeight="1" spans="1:10">
      <c r="A736" s="18" t="s">
        <v>1092</v>
      </c>
      <c r="B736" s="18" t="s">
        <v>2489</v>
      </c>
      <c r="C736" s="18" t="s">
        <v>1152</v>
      </c>
      <c r="D736" s="18" t="s">
        <v>1153</v>
      </c>
      <c r="E736" s="18" t="s">
        <v>2496</v>
      </c>
      <c r="F736" s="18" t="s">
        <v>1139</v>
      </c>
      <c r="G736" s="41" t="s">
        <v>2497</v>
      </c>
      <c r="H736" s="18" t="s">
        <v>1319</v>
      </c>
      <c r="I736" s="18" t="s">
        <v>1142</v>
      </c>
      <c r="J736" s="18" t="s">
        <v>2498</v>
      </c>
    </row>
    <row r="737" ht="33.75" customHeight="1" spans="1:10">
      <c r="A737" s="18" t="s">
        <v>1092</v>
      </c>
      <c r="B737" s="18" t="s">
        <v>2489</v>
      </c>
      <c r="C737" s="18" t="s">
        <v>1157</v>
      </c>
      <c r="D737" s="18" t="s">
        <v>1158</v>
      </c>
      <c r="E737" s="18" t="s">
        <v>2499</v>
      </c>
      <c r="F737" s="18" t="s">
        <v>1139</v>
      </c>
      <c r="G737" s="41" t="s">
        <v>1179</v>
      </c>
      <c r="H737" s="18" t="s">
        <v>1148</v>
      </c>
      <c r="I737" s="18" t="s">
        <v>1142</v>
      </c>
      <c r="J737" s="18" t="s">
        <v>2500</v>
      </c>
    </row>
    <row r="738" ht="33.75" customHeight="1" spans="1:10">
      <c r="A738" s="70" t="s">
        <v>91</v>
      </c>
      <c r="B738" s="18"/>
      <c r="C738" s="18"/>
      <c r="D738" s="18"/>
      <c r="E738" s="18"/>
      <c r="F738" s="18"/>
      <c r="G738" s="18"/>
      <c r="H738" s="18"/>
      <c r="I738" s="18"/>
      <c r="J738" s="18"/>
    </row>
    <row r="739" ht="33.75" customHeight="1" spans="1:10">
      <c r="A739" s="18" t="s">
        <v>1102</v>
      </c>
      <c r="B739" s="18" t="s">
        <v>2501</v>
      </c>
      <c r="C739" s="18" t="s">
        <v>1136</v>
      </c>
      <c r="D739" s="18" t="s">
        <v>1137</v>
      </c>
      <c r="E739" s="18" t="s">
        <v>2502</v>
      </c>
      <c r="F739" s="18" t="s">
        <v>1139</v>
      </c>
      <c r="G739" s="41" t="s">
        <v>48</v>
      </c>
      <c r="H739" s="18" t="s">
        <v>1176</v>
      </c>
      <c r="I739" s="18" t="s">
        <v>1142</v>
      </c>
      <c r="J739" s="18" t="s">
        <v>2503</v>
      </c>
    </row>
    <row r="740" ht="33.75" customHeight="1" spans="1:10">
      <c r="A740" s="18" t="s">
        <v>1102</v>
      </c>
      <c r="B740" s="18" t="s">
        <v>2501</v>
      </c>
      <c r="C740" s="18" t="s">
        <v>1136</v>
      </c>
      <c r="D740" s="18" t="s">
        <v>1137</v>
      </c>
      <c r="E740" s="18" t="s">
        <v>2504</v>
      </c>
      <c r="F740" s="18" t="s">
        <v>1139</v>
      </c>
      <c r="G740" s="41" t="s">
        <v>1147</v>
      </c>
      <c r="H740" s="18" t="s">
        <v>1141</v>
      </c>
      <c r="I740" s="18" t="s">
        <v>1142</v>
      </c>
      <c r="J740" s="18" t="s">
        <v>2505</v>
      </c>
    </row>
    <row r="741" ht="33.75" customHeight="1" spans="1:10">
      <c r="A741" s="18" t="s">
        <v>1102</v>
      </c>
      <c r="B741" s="18" t="s">
        <v>2501</v>
      </c>
      <c r="C741" s="18" t="s">
        <v>1136</v>
      </c>
      <c r="D741" s="18" t="s">
        <v>1144</v>
      </c>
      <c r="E741" s="18" t="s">
        <v>2506</v>
      </c>
      <c r="F741" s="18" t="s">
        <v>1139</v>
      </c>
      <c r="G741" s="41" t="s">
        <v>1155</v>
      </c>
      <c r="H741" s="18" t="s">
        <v>1148</v>
      </c>
      <c r="I741" s="18" t="s">
        <v>1142</v>
      </c>
      <c r="J741" s="18" t="s">
        <v>2507</v>
      </c>
    </row>
    <row r="742" ht="33.75" customHeight="1" spans="1:10">
      <c r="A742" s="18" t="s">
        <v>1102</v>
      </c>
      <c r="B742" s="18" t="s">
        <v>2501</v>
      </c>
      <c r="C742" s="18" t="s">
        <v>1152</v>
      </c>
      <c r="D742" s="18" t="s">
        <v>1153</v>
      </c>
      <c r="E742" s="18" t="s">
        <v>2508</v>
      </c>
      <c r="F742" s="18" t="s">
        <v>1139</v>
      </c>
      <c r="G742" s="41" t="s">
        <v>1344</v>
      </c>
      <c r="H742" s="18" t="s">
        <v>1148</v>
      </c>
      <c r="I742" s="18" t="s">
        <v>1142</v>
      </c>
      <c r="J742" s="18" t="s">
        <v>2509</v>
      </c>
    </row>
    <row r="743" ht="33.75" customHeight="1" spans="1:10">
      <c r="A743" s="18" t="s">
        <v>1102</v>
      </c>
      <c r="B743" s="18" t="s">
        <v>2501</v>
      </c>
      <c r="C743" s="18" t="s">
        <v>1157</v>
      </c>
      <c r="D743" s="18" t="s">
        <v>1158</v>
      </c>
      <c r="E743" s="18" t="s">
        <v>2510</v>
      </c>
      <c r="F743" s="18" t="s">
        <v>1139</v>
      </c>
      <c r="G743" s="41" t="s">
        <v>1155</v>
      </c>
      <c r="H743" s="18" t="s">
        <v>1148</v>
      </c>
      <c r="I743" s="18" t="s">
        <v>1142</v>
      </c>
      <c r="J743" s="18" t="s">
        <v>2511</v>
      </c>
    </row>
    <row r="744" ht="33.75" customHeight="1" spans="1:10">
      <c r="A744" s="18" t="s">
        <v>1098</v>
      </c>
      <c r="B744" s="18" t="s">
        <v>2512</v>
      </c>
      <c r="C744" s="18" t="s">
        <v>1136</v>
      </c>
      <c r="D744" s="18" t="s">
        <v>1137</v>
      </c>
      <c r="E744" s="18" t="s">
        <v>2513</v>
      </c>
      <c r="F744" s="18" t="s">
        <v>1146</v>
      </c>
      <c r="G744" s="41" t="s">
        <v>51</v>
      </c>
      <c r="H744" s="18" t="s">
        <v>1218</v>
      </c>
      <c r="I744" s="18" t="s">
        <v>1142</v>
      </c>
      <c r="J744" s="18" t="s">
        <v>2514</v>
      </c>
    </row>
    <row r="745" ht="33.75" customHeight="1" spans="1:10">
      <c r="A745" s="18" t="s">
        <v>1098</v>
      </c>
      <c r="B745" s="18" t="s">
        <v>2512</v>
      </c>
      <c r="C745" s="18" t="s">
        <v>1136</v>
      </c>
      <c r="D745" s="18" t="s">
        <v>1144</v>
      </c>
      <c r="E745" s="18" t="s">
        <v>2023</v>
      </c>
      <c r="F745" s="18" t="s">
        <v>1146</v>
      </c>
      <c r="G745" s="41" t="s">
        <v>1147</v>
      </c>
      <c r="H745" s="18" t="s">
        <v>1148</v>
      </c>
      <c r="I745" s="18" t="s">
        <v>1142</v>
      </c>
      <c r="J745" s="18" t="s">
        <v>2015</v>
      </c>
    </row>
    <row r="746" ht="33.75" customHeight="1" spans="1:10">
      <c r="A746" s="18" t="s">
        <v>1098</v>
      </c>
      <c r="B746" s="18" t="s">
        <v>2512</v>
      </c>
      <c r="C746" s="18" t="s">
        <v>1136</v>
      </c>
      <c r="D746" s="18" t="s">
        <v>1190</v>
      </c>
      <c r="E746" s="18" t="s">
        <v>2105</v>
      </c>
      <c r="F746" s="18" t="s">
        <v>1139</v>
      </c>
      <c r="G746" s="41" t="s">
        <v>1155</v>
      </c>
      <c r="H746" s="18" t="s">
        <v>1148</v>
      </c>
      <c r="I746" s="18" t="s">
        <v>1142</v>
      </c>
      <c r="J746" s="18" t="s">
        <v>2515</v>
      </c>
    </row>
    <row r="747" ht="33.75" customHeight="1" spans="1:10">
      <c r="A747" s="18" t="s">
        <v>1098</v>
      </c>
      <c r="B747" s="18" t="s">
        <v>2512</v>
      </c>
      <c r="C747" s="18" t="s">
        <v>1152</v>
      </c>
      <c r="D747" s="18" t="s">
        <v>1153</v>
      </c>
      <c r="E747" s="18" t="s">
        <v>2516</v>
      </c>
      <c r="F747" s="18" t="s">
        <v>1139</v>
      </c>
      <c r="G747" s="41" t="s">
        <v>1155</v>
      </c>
      <c r="H747" s="18" t="s">
        <v>1148</v>
      </c>
      <c r="I747" s="18" t="s">
        <v>1142</v>
      </c>
      <c r="J747" s="18" t="s">
        <v>2018</v>
      </c>
    </row>
    <row r="748" ht="33.75" customHeight="1" spans="1:10">
      <c r="A748" s="18" t="s">
        <v>1098</v>
      </c>
      <c r="B748" s="18" t="s">
        <v>2512</v>
      </c>
      <c r="C748" s="18" t="s">
        <v>1157</v>
      </c>
      <c r="D748" s="18" t="s">
        <v>1158</v>
      </c>
      <c r="E748" s="18" t="s">
        <v>2517</v>
      </c>
      <c r="F748" s="18" t="s">
        <v>1139</v>
      </c>
      <c r="G748" s="41" t="s">
        <v>1155</v>
      </c>
      <c r="H748" s="18" t="s">
        <v>1148</v>
      </c>
      <c r="I748" s="18" t="s">
        <v>1142</v>
      </c>
      <c r="J748" s="18" t="s">
        <v>2060</v>
      </c>
    </row>
    <row r="749" ht="33.75" customHeight="1" spans="1:10">
      <c r="A749" s="18" t="s">
        <v>1100</v>
      </c>
      <c r="B749" s="18" t="s">
        <v>2518</v>
      </c>
      <c r="C749" s="18" t="s">
        <v>1136</v>
      </c>
      <c r="D749" s="18" t="s">
        <v>1137</v>
      </c>
      <c r="E749" s="18" t="s">
        <v>2519</v>
      </c>
      <c r="F749" s="18" t="s">
        <v>1139</v>
      </c>
      <c r="G749" s="41" t="s">
        <v>1501</v>
      </c>
      <c r="H749" s="18" t="s">
        <v>1141</v>
      </c>
      <c r="I749" s="18" t="s">
        <v>1142</v>
      </c>
      <c r="J749" s="18" t="s">
        <v>2520</v>
      </c>
    </row>
    <row r="750" ht="33.75" customHeight="1" spans="1:10">
      <c r="A750" s="18" t="s">
        <v>1100</v>
      </c>
      <c r="B750" s="18" t="s">
        <v>2518</v>
      </c>
      <c r="C750" s="18" t="s">
        <v>1136</v>
      </c>
      <c r="D750" s="18" t="s">
        <v>1190</v>
      </c>
      <c r="E750" s="18" t="s">
        <v>2521</v>
      </c>
      <c r="F750" s="18" t="s">
        <v>1146</v>
      </c>
      <c r="G750" s="41" t="s">
        <v>51</v>
      </c>
      <c r="H750" s="18" t="s">
        <v>1647</v>
      </c>
      <c r="I750" s="18" t="s">
        <v>1142</v>
      </c>
      <c r="J750" s="18" t="s">
        <v>2522</v>
      </c>
    </row>
    <row r="751" ht="33.75" customHeight="1" spans="1:10">
      <c r="A751" s="18" t="s">
        <v>1100</v>
      </c>
      <c r="B751" s="18" t="s">
        <v>2518</v>
      </c>
      <c r="C751" s="18" t="s">
        <v>1152</v>
      </c>
      <c r="D751" s="18" t="s">
        <v>1153</v>
      </c>
      <c r="E751" s="18" t="s">
        <v>2523</v>
      </c>
      <c r="F751" s="18" t="s">
        <v>1139</v>
      </c>
      <c r="G751" s="41" t="s">
        <v>1155</v>
      </c>
      <c r="H751" s="18" t="s">
        <v>1148</v>
      </c>
      <c r="I751" s="18" t="s">
        <v>1142</v>
      </c>
      <c r="J751" s="18" t="s">
        <v>2524</v>
      </c>
    </row>
    <row r="752" ht="33.75" customHeight="1" spans="1:10">
      <c r="A752" s="18" t="s">
        <v>1100</v>
      </c>
      <c r="B752" s="18" t="s">
        <v>2518</v>
      </c>
      <c r="C752" s="18" t="s">
        <v>1152</v>
      </c>
      <c r="D752" s="18" t="s">
        <v>1227</v>
      </c>
      <c r="E752" s="18" t="s">
        <v>2525</v>
      </c>
      <c r="F752" s="18" t="s">
        <v>1139</v>
      </c>
      <c r="G752" s="41" t="s">
        <v>1155</v>
      </c>
      <c r="H752" s="18" t="s">
        <v>1148</v>
      </c>
      <c r="I752" s="18" t="s">
        <v>1142</v>
      </c>
      <c r="J752" s="18" t="s">
        <v>2526</v>
      </c>
    </row>
    <row r="753" ht="33.75" customHeight="1" spans="1:10">
      <c r="A753" s="18" t="s">
        <v>1100</v>
      </c>
      <c r="B753" s="18" t="s">
        <v>2518</v>
      </c>
      <c r="C753" s="18" t="s">
        <v>1157</v>
      </c>
      <c r="D753" s="18" t="s">
        <v>1158</v>
      </c>
      <c r="E753" s="18" t="s">
        <v>1214</v>
      </c>
      <c r="F753" s="18" t="s">
        <v>1139</v>
      </c>
      <c r="G753" s="41" t="s">
        <v>1155</v>
      </c>
      <c r="H753" s="18" t="s">
        <v>1148</v>
      </c>
      <c r="I753" s="18" t="s">
        <v>1142</v>
      </c>
      <c r="J753" s="18" t="s">
        <v>2527</v>
      </c>
    </row>
    <row r="754" ht="33.75" customHeight="1" spans="1:10">
      <c r="A754" s="70" t="s">
        <v>67</v>
      </c>
      <c r="B754" s="18"/>
      <c r="C754" s="18"/>
      <c r="D754" s="18"/>
      <c r="E754" s="18"/>
      <c r="F754" s="18"/>
      <c r="G754" s="18"/>
      <c r="H754" s="18"/>
      <c r="I754" s="18"/>
      <c r="J754" s="18"/>
    </row>
    <row r="755" ht="33.75" customHeight="1" spans="1:10">
      <c r="A755" s="18" t="s">
        <v>1106</v>
      </c>
      <c r="B755" s="18" t="s">
        <v>2528</v>
      </c>
      <c r="C755" s="18" t="s">
        <v>1136</v>
      </c>
      <c r="D755" s="18" t="s">
        <v>1137</v>
      </c>
      <c r="E755" s="18" t="s">
        <v>2529</v>
      </c>
      <c r="F755" s="18" t="s">
        <v>1139</v>
      </c>
      <c r="G755" s="41" t="s">
        <v>1935</v>
      </c>
      <c r="H755" s="18" t="s">
        <v>1176</v>
      </c>
      <c r="I755" s="18" t="s">
        <v>1142</v>
      </c>
      <c r="J755" s="18" t="s">
        <v>2530</v>
      </c>
    </row>
    <row r="756" ht="33.75" customHeight="1" spans="1:10">
      <c r="A756" s="18" t="s">
        <v>1106</v>
      </c>
      <c r="B756" s="18" t="s">
        <v>2528</v>
      </c>
      <c r="C756" s="18" t="s">
        <v>1136</v>
      </c>
      <c r="D756" s="18" t="s">
        <v>1144</v>
      </c>
      <c r="E756" s="18" t="s">
        <v>2531</v>
      </c>
      <c r="F756" s="18" t="s">
        <v>1139</v>
      </c>
      <c r="G756" s="41" t="s">
        <v>1155</v>
      </c>
      <c r="H756" s="18" t="s">
        <v>1148</v>
      </c>
      <c r="I756" s="18" t="s">
        <v>1142</v>
      </c>
      <c r="J756" s="18" t="s">
        <v>2532</v>
      </c>
    </row>
    <row r="757" ht="33.75" customHeight="1" spans="1:10">
      <c r="A757" s="18" t="s">
        <v>1106</v>
      </c>
      <c r="B757" s="18" t="s">
        <v>2528</v>
      </c>
      <c r="C757" s="18" t="s">
        <v>1136</v>
      </c>
      <c r="D757" s="18" t="s">
        <v>1190</v>
      </c>
      <c r="E757" s="18" t="s">
        <v>2533</v>
      </c>
      <c r="F757" s="18" t="s">
        <v>1139</v>
      </c>
      <c r="G757" s="41" t="s">
        <v>1600</v>
      </c>
      <c r="H757" s="18" t="s">
        <v>1148</v>
      </c>
      <c r="I757" s="18" t="s">
        <v>1142</v>
      </c>
      <c r="J757" s="18" t="s">
        <v>2534</v>
      </c>
    </row>
    <row r="758" ht="33.75" customHeight="1" spans="1:10">
      <c r="A758" s="18" t="s">
        <v>1106</v>
      </c>
      <c r="B758" s="18" t="s">
        <v>2528</v>
      </c>
      <c r="C758" s="18" t="s">
        <v>1152</v>
      </c>
      <c r="D758" s="18" t="s">
        <v>1153</v>
      </c>
      <c r="E758" s="18" t="s">
        <v>2535</v>
      </c>
      <c r="F758" s="18" t="s">
        <v>1146</v>
      </c>
      <c r="G758" s="41" t="s">
        <v>1147</v>
      </c>
      <c r="H758" s="18" t="s">
        <v>1148</v>
      </c>
      <c r="I758" s="18" t="s">
        <v>1142</v>
      </c>
      <c r="J758" s="18" t="s">
        <v>1850</v>
      </c>
    </row>
    <row r="759" ht="33.75" customHeight="1" spans="1:10">
      <c r="A759" s="18" t="s">
        <v>1106</v>
      </c>
      <c r="B759" s="18" t="s">
        <v>2528</v>
      </c>
      <c r="C759" s="18" t="s">
        <v>1157</v>
      </c>
      <c r="D759" s="18" t="s">
        <v>1158</v>
      </c>
      <c r="E759" s="18" t="s">
        <v>2536</v>
      </c>
      <c r="F759" s="18" t="s">
        <v>1139</v>
      </c>
      <c r="G759" s="41" t="s">
        <v>1160</v>
      </c>
      <c r="H759" s="18" t="s">
        <v>1148</v>
      </c>
      <c r="I759" s="18" t="s">
        <v>1142</v>
      </c>
      <c r="J759" s="18" t="s">
        <v>1850</v>
      </c>
    </row>
    <row r="760" ht="33.75" customHeight="1" spans="1:10">
      <c r="A760" s="18" t="s">
        <v>1120</v>
      </c>
      <c r="B760" s="18" t="s">
        <v>2537</v>
      </c>
      <c r="C760" s="18" t="s">
        <v>1136</v>
      </c>
      <c r="D760" s="18" t="s">
        <v>1137</v>
      </c>
      <c r="E760" s="18" t="s">
        <v>1529</v>
      </c>
      <c r="F760" s="18" t="s">
        <v>1139</v>
      </c>
      <c r="G760" s="41" t="s">
        <v>55</v>
      </c>
      <c r="H760" s="18" t="s">
        <v>1176</v>
      </c>
      <c r="I760" s="18" t="s">
        <v>1142</v>
      </c>
      <c r="J760" s="18" t="s">
        <v>2538</v>
      </c>
    </row>
    <row r="761" ht="33.75" customHeight="1" spans="1:10">
      <c r="A761" s="18" t="s">
        <v>1120</v>
      </c>
      <c r="B761" s="18" t="s">
        <v>2537</v>
      </c>
      <c r="C761" s="18" t="s">
        <v>1136</v>
      </c>
      <c r="D761" s="18" t="s">
        <v>1144</v>
      </c>
      <c r="E761" s="18" t="s">
        <v>1534</v>
      </c>
      <c r="F761" s="18" t="s">
        <v>1146</v>
      </c>
      <c r="G761" s="41" t="s">
        <v>1147</v>
      </c>
      <c r="H761" s="18" t="s">
        <v>1148</v>
      </c>
      <c r="I761" s="18" t="s">
        <v>1142</v>
      </c>
      <c r="J761" s="18" t="s">
        <v>1699</v>
      </c>
    </row>
    <row r="762" ht="33.75" customHeight="1" spans="1:10">
      <c r="A762" s="18" t="s">
        <v>1120</v>
      </c>
      <c r="B762" s="18" t="s">
        <v>2537</v>
      </c>
      <c r="C762" s="18" t="s">
        <v>1136</v>
      </c>
      <c r="D762" s="18" t="s">
        <v>1190</v>
      </c>
      <c r="E762" s="18" t="s">
        <v>2533</v>
      </c>
      <c r="F762" s="18" t="s">
        <v>1146</v>
      </c>
      <c r="G762" s="41" t="s">
        <v>1147</v>
      </c>
      <c r="H762" s="18" t="s">
        <v>1148</v>
      </c>
      <c r="I762" s="18" t="s">
        <v>1142</v>
      </c>
      <c r="J762" s="18" t="s">
        <v>2534</v>
      </c>
    </row>
    <row r="763" ht="33.75" customHeight="1" spans="1:10">
      <c r="A763" s="18" t="s">
        <v>1120</v>
      </c>
      <c r="B763" s="18" t="s">
        <v>2537</v>
      </c>
      <c r="C763" s="18" t="s">
        <v>1152</v>
      </c>
      <c r="D763" s="18" t="s">
        <v>1153</v>
      </c>
      <c r="E763" s="18" t="s">
        <v>1536</v>
      </c>
      <c r="F763" s="18" t="s">
        <v>1139</v>
      </c>
      <c r="G763" s="41" t="s">
        <v>1309</v>
      </c>
      <c r="H763" s="18"/>
      <c r="I763" s="18" t="s">
        <v>1196</v>
      </c>
      <c r="J763" s="18" t="s">
        <v>2539</v>
      </c>
    </row>
    <row r="764" ht="33.75" customHeight="1" spans="1:10">
      <c r="A764" s="18" t="s">
        <v>1120</v>
      </c>
      <c r="B764" s="18" t="s">
        <v>2537</v>
      </c>
      <c r="C764" s="18" t="s">
        <v>1157</v>
      </c>
      <c r="D764" s="18" t="s">
        <v>1158</v>
      </c>
      <c r="E764" s="18" t="s">
        <v>1538</v>
      </c>
      <c r="F764" s="18" t="s">
        <v>1139</v>
      </c>
      <c r="G764" s="41" t="s">
        <v>1160</v>
      </c>
      <c r="H764" s="18" t="s">
        <v>1148</v>
      </c>
      <c r="I764" s="18" t="s">
        <v>1142</v>
      </c>
      <c r="J764" s="18" t="s">
        <v>2540</v>
      </c>
    </row>
  </sheetData>
  <mergeCells count="274">
    <mergeCell ref="A2:J2"/>
    <mergeCell ref="A3:H3"/>
    <mergeCell ref="A8:A12"/>
    <mergeCell ref="A13:A17"/>
    <mergeCell ref="A18:A22"/>
    <mergeCell ref="A23:A27"/>
    <mergeCell ref="A28:A33"/>
    <mergeCell ref="A34:A39"/>
    <mergeCell ref="A40:A45"/>
    <mergeCell ref="A46:A51"/>
    <mergeCell ref="A52:A56"/>
    <mergeCell ref="A57:A63"/>
    <mergeCell ref="A64:A68"/>
    <mergeCell ref="A69:A73"/>
    <mergeCell ref="A74:A79"/>
    <mergeCell ref="A80:A84"/>
    <mergeCell ref="A85:A90"/>
    <mergeCell ref="A91:A95"/>
    <mergeCell ref="A96:A100"/>
    <mergeCell ref="A101:A105"/>
    <mergeCell ref="A106:A111"/>
    <mergeCell ref="A112:A117"/>
    <mergeCell ref="A118:A122"/>
    <mergeCell ref="A123:A129"/>
    <mergeCell ref="A130:A135"/>
    <mergeCell ref="A136:A140"/>
    <mergeCell ref="A141:A145"/>
    <mergeCell ref="A146:A151"/>
    <mergeCell ref="A152:A159"/>
    <mergeCell ref="A160:A164"/>
    <mergeCell ref="A165:A171"/>
    <mergeCell ref="A172:A176"/>
    <mergeCell ref="A177:A181"/>
    <mergeCell ref="A182:A186"/>
    <mergeCell ref="A187:A191"/>
    <mergeCell ref="A192:A196"/>
    <mergeCell ref="A197:A201"/>
    <mergeCell ref="A202:A206"/>
    <mergeCell ref="A207:A211"/>
    <mergeCell ref="A212:A216"/>
    <mergeCell ref="A217:A221"/>
    <mergeCell ref="A222:A226"/>
    <mergeCell ref="A227:A232"/>
    <mergeCell ref="A233:A237"/>
    <mergeCell ref="A238:A242"/>
    <mergeCell ref="A244:A248"/>
    <mergeCell ref="A249:A254"/>
    <mergeCell ref="A255:A259"/>
    <mergeCell ref="A260:A267"/>
    <mergeCell ref="A268:A272"/>
    <mergeCell ref="A273:A277"/>
    <mergeCell ref="A278:A282"/>
    <mergeCell ref="A284:A288"/>
    <mergeCell ref="A289:A294"/>
    <mergeCell ref="A295:A300"/>
    <mergeCell ref="A301:A306"/>
    <mergeCell ref="A307:A312"/>
    <mergeCell ref="A313:A317"/>
    <mergeCell ref="A319:A323"/>
    <mergeCell ref="A324:A328"/>
    <mergeCell ref="A329:A333"/>
    <mergeCell ref="A334:A338"/>
    <mergeCell ref="A339:A343"/>
    <mergeCell ref="A344:A348"/>
    <mergeCell ref="A349:A354"/>
    <mergeCell ref="A355:A359"/>
    <mergeCell ref="A360:A364"/>
    <mergeCell ref="A365:A370"/>
    <mergeCell ref="A371:A375"/>
    <mergeCell ref="A376:A381"/>
    <mergeCell ref="A382:A387"/>
    <mergeCell ref="A388:A392"/>
    <mergeCell ref="A393:A397"/>
    <mergeCell ref="A398:A402"/>
    <mergeCell ref="A404:A408"/>
    <mergeCell ref="A409:A413"/>
    <mergeCell ref="A414:A420"/>
    <mergeCell ref="A421:A426"/>
    <mergeCell ref="A427:A432"/>
    <mergeCell ref="A433:A437"/>
    <mergeCell ref="A438:A442"/>
    <mergeCell ref="A443:A447"/>
    <mergeCell ref="A448:A452"/>
    <mergeCell ref="A453:A457"/>
    <mergeCell ref="A458:A462"/>
    <mergeCell ref="A463:A468"/>
    <mergeCell ref="A469:A473"/>
    <mergeCell ref="A475:A479"/>
    <mergeCell ref="A480:A484"/>
    <mergeCell ref="A485:A489"/>
    <mergeCell ref="A490:A494"/>
    <mergeCell ref="A495:A499"/>
    <mergeCell ref="A500:A504"/>
    <mergeCell ref="A505:A509"/>
    <mergeCell ref="A510:A514"/>
    <mergeCell ref="A515:A520"/>
    <mergeCell ref="A521:A525"/>
    <mergeCell ref="A526:A530"/>
    <mergeCell ref="A531:A535"/>
    <mergeCell ref="A536:A540"/>
    <mergeCell ref="A541:A545"/>
    <mergeCell ref="A546:A550"/>
    <mergeCell ref="A552:A556"/>
    <mergeCell ref="A557:A561"/>
    <mergeCell ref="A562:A566"/>
    <mergeCell ref="A567:A571"/>
    <mergeCell ref="A572:A576"/>
    <mergeCell ref="A577:A581"/>
    <mergeCell ref="A582:A586"/>
    <mergeCell ref="A587:A591"/>
    <mergeCell ref="A592:A596"/>
    <mergeCell ref="A597:A601"/>
    <mergeCell ref="A602:A606"/>
    <mergeCell ref="A607:A611"/>
    <mergeCell ref="A612:A616"/>
    <mergeCell ref="A618:A622"/>
    <mergeCell ref="A623:A627"/>
    <mergeCell ref="A628:A632"/>
    <mergeCell ref="A633:A640"/>
    <mergeCell ref="A641:A648"/>
    <mergeCell ref="A649:A654"/>
    <mergeCell ref="A655:A660"/>
    <mergeCell ref="A662:A666"/>
    <mergeCell ref="A667:A671"/>
    <mergeCell ref="A672:A676"/>
    <mergeCell ref="A677:A682"/>
    <mergeCell ref="A684:A694"/>
    <mergeCell ref="A695:A701"/>
    <mergeCell ref="A702:A711"/>
    <mergeCell ref="A712:A719"/>
    <mergeCell ref="A720:A724"/>
    <mergeCell ref="A726:A730"/>
    <mergeCell ref="A732:A737"/>
    <mergeCell ref="A739:A743"/>
    <mergeCell ref="A744:A748"/>
    <mergeCell ref="A749:A753"/>
    <mergeCell ref="A755:A759"/>
    <mergeCell ref="A760:A764"/>
    <mergeCell ref="B8:B12"/>
    <mergeCell ref="B13:B17"/>
    <mergeCell ref="B18:B22"/>
    <mergeCell ref="B23:B27"/>
    <mergeCell ref="B28:B33"/>
    <mergeCell ref="B34:B39"/>
    <mergeCell ref="B40:B45"/>
    <mergeCell ref="B46:B51"/>
    <mergeCell ref="B52:B56"/>
    <mergeCell ref="B57:B63"/>
    <mergeCell ref="B64:B68"/>
    <mergeCell ref="B69:B73"/>
    <mergeCell ref="B74:B79"/>
    <mergeCell ref="B80:B84"/>
    <mergeCell ref="B85:B90"/>
    <mergeCell ref="B91:B95"/>
    <mergeCell ref="B96:B100"/>
    <mergeCell ref="B101:B105"/>
    <mergeCell ref="B106:B111"/>
    <mergeCell ref="B112:B117"/>
    <mergeCell ref="B118:B122"/>
    <mergeCell ref="B123:B129"/>
    <mergeCell ref="B130:B135"/>
    <mergeCell ref="B136:B140"/>
    <mergeCell ref="B141:B145"/>
    <mergeCell ref="B146:B151"/>
    <mergeCell ref="B152:B159"/>
    <mergeCell ref="B160:B164"/>
    <mergeCell ref="B165:B171"/>
    <mergeCell ref="B172:B176"/>
    <mergeCell ref="B177:B181"/>
    <mergeCell ref="B182:B186"/>
    <mergeCell ref="B187:B191"/>
    <mergeCell ref="B192:B196"/>
    <mergeCell ref="B197:B201"/>
    <mergeCell ref="B202:B206"/>
    <mergeCell ref="B207:B211"/>
    <mergeCell ref="B212:B216"/>
    <mergeCell ref="B217:B221"/>
    <mergeCell ref="B222:B226"/>
    <mergeCell ref="B227:B232"/>
    <mergeCell ref="B233:B237"/>
    <mergeCell ref="B238:B242"/>
    <mergeCell ref="B244:B248"/>
    <mergeCell ref="B249:B254"/>
    <mergeCell ref="B255:B259"/>
    <mergeCell ref="B260:B267"/>
    <mergeCell ref="B268:B272"/>
    <mergeCell ref="B273:B277"/>
    <mergeCell ref="B278:B282"/>
    <mergeCell ref="B284:B288"/>
    <mergeCell ref="B289:B294"/>
    <mergeCell ref="B295:B300"/>
    <mergeCell ref="B301:B306"/>
    <mergeCell ref="B307:B312"/>
    <mergeCell ref="B313:B317"/>
    <mergeCell ref="B319:B323"/>
    <mergeCell ref="B324:B328"/>
    <mergeCell ref="B329:B333"/>
    <mergeCell ref="B334:B338"/>
    <mergeCell ref="B339:B343"/>
    <mergeCell ref="B344:B348"/>
    <mergeCell ref="B349:B354"/>
    <mergeCell ref="B355:B359"/>
    <mergeCell ref="B360:B364"/>
    <mergeCell ref="B365:B370"/>
    <mergeCell ref="B371:B375"/>
    <mergeCell ref="B376:B381"/>
    <mergeCell ref="B382:B387"/>
    <mergeCell ref="B388:B392"/>
    <mergeCell ref="B393:B397"/>
    <mergeCell ref="B398:B402"/>
    <mergeCell ref="B404:B408"/>
    <mergeCell ref="B409:B413"/>
    <mergeCell ref="B414:B420"/>
    <mergeCell ref="B421:B426"/>
    <mergeCell ref="B427:B432"/>
    <mergeCell ref="B433:B437"/>
    <mergeCell ref="B438:B442"/>
    <mergeCell ref="B443:B447"/>
    <mergeCell ref="B448:B452"/>
    <mergeCell ref="B453:B457"/>
    <mergeCell ref="B458:B462"/>
    <mergeCell ref="B463:B468"/>
    <mergeCell ref="B469:B473"/>
    <mergeCell ref="B475:B479"/>
    <mergeCell ref="B480:B484"/>
    <mergeCell ref="B485:B489"/>
    <mergeCell ref="B490:B494"/>
    <mergeCell ref="B495:B499"/>
    <mergeCell ref="B500:B504"/>
    <mergeCell ref="B505:B509"/>
    <mergeCell ref="B510:B514"/>
    <mergeCell ref="B515:B520"/>
    <mergeCell ref="B521:B525"/>
    <mergeCell ref="B526:B530"/>
    <mergeCell ref="B531:B535"/>
    <mergeCell ref="B536:B540"/>
    <mergeCell ref="B541:B545"/>
    <mergeCell ref="B546:B550"/>
    <mergeCell ref="B552:B556"/>
    <mergeCell ref="B557:B561"/>
    <mergeCell ref="B562:B566"/>
    <mergeCell ref="B567:B571"/>
    <mergeCell ref="B572:B576"/>
    <mergeCell ref="B577:B581"/>
    <mergeCell ref="B582:B586"/>
    <mergeCell ref="B587:B591"/>
    <mergeCell ref="B592:B596"/>
    <mergeCell ref="B597:B601"/>
    <mergeCell ref="B602:B606"/>
    <mergeCell ref="B607:B611"/>
    <mergeCell ref="B612:B616"/>
    <mergeCell ref="B618:B622"/>
    <mergeCell ref="B623:B627"/>
    <mergeCell ref="B628:B632"/>
    <mergeCell ref="B633:B640"/>
    <mergeCell ref="B641:B648"/>
    <mergeCell ref="B649:B654"/>
    <mergeCell ref="B655:B660"/>
    <mergeCell ref="B662:B666"/>
    <mergeCell ref="B667:B671"/>
    <mergeCell ref="B672:B676"/>
    <mergeCell ref="B677:B682"/>
    <mergeCell ref="B684:B694"/>
    <mergeCell ref="B695:B701"/>
    <mergeCell ref="B702:B711"/>
    <mergeCell ref="B712:B719"/>
    <mergeCell ref="B720:B724"/>
    <mergeCell ref="B726:B730"/>
    <mergeCell ref="B732:B737"/>
    <mergeCell ref="B739:B743"/>
    <mergeCell ref="B744:B748"/>
    <mergeCell ref="B749:B753"/>
    <mergeCell ref="B755:B759"/>
    <mergeCell ref="B760:B76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孙先生</cp:lastModifiedBy>
  <dcterms:created xsi:type="dcterms:W3CDTF">2026-01-27T17:44:00Z</dcterms:created>
  <dcterms:modified xsi:type="dcterms:W3CDTF">2026-02-10T17:17:19Z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5A2C93F0CCA94A8A9BCC3DF463F99A4C_12</vt:lpwstr>
  </property>
  <property fmtid="{D5CDD505-2E9C-101B-9397-08002B2CF9AE}" pid="3" name="KSOProductBuildVer">
    <vt:lpwstr>2052-12.8.2.15001</vt:lpwstr>
  </property>
  <property fmtid="{D5CDD505-2E9C-101B-9397-08002B2CF9AE}" pid="4" name="CalculationRule">
    <vt:i4>0</vt:i4>
  </property>
</Properties>
</file>