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<sst xmlns="http://schemas.openxmlformats.org/spreadsheetml/2006/main" count="1384" uniqueCount="451">
  <si>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</si>
  <si>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</si>
  <si>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</si>
  <si>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</si>
  <si>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</si>
  <si>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</si>
  <si>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</si>
  <si>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</si>
  <si>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</si>
  <si>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</si>
  <si>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</si>
  <si>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</si>
  <si>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</si>
  <si>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1.事业收入</t>
  </si>
  <si>
    <t>2.事业单位经营收入</t>
  </si>
  <si>
    <t>3.上级补助收入</t>
  </si>
  <si>
    <t>4.附属单位上缴收入</t>
  </si>
  <si>
    <t>5.其他收入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</si>
  <si>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</si>
  <si>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</si>
  <si>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</si>
  <si>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</si>
  <si>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</si>
  <si>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</si>
  <si>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</si>
  <si>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</si>
  <si>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</si>
  <si>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</si>
  <si>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</si>
  <si>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</si>
  <si>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</si>
  <si>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</si>
  <si>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</si>
  <si>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</si>
  <si>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</si>
  <si>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</si>
  <si>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</si>
  <si>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</si>
  <si>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</si>
  <si>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</si>
  <si>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</si>
  <si>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</si>
  <si>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</si>
  <si>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</si>
  <si>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</si>
  <si>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</si>
  <si>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</si>
  <si>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</si>
  <si>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</si>
  <si>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</si>
  <si>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</si>
  <si>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</si>
  <si>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</si>
  <si>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</si>
  <si>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</si>
  <si>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</si>
  <si>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</si>
  <si>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</si>
  <si>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</si>
  <si>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</si>
  <si>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</si>
  <si>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</si>
  <si>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</si>
  <si>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106001</t>
  </si>
  <si>
    <t>玉溪市科学技术局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</si>
  <si>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</si>
  <si>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</si>
  <si>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</si>
  <si>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</si>
  <si>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</si>
  <si>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</si>
  <si>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</si>
  <si>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</si>
  <si>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</si>
  <si>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</si>
  <si>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</si>
  <si>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</si>
  <si>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</si>
  <si>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</si>
  <si>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20601</t>
  </si>
  <si>
    <t>2060101</t>
  </si>
  <si>
    <t>2060102</t>
  </si>
  <si>
    <t>20602</t>
  </si>
  <si>
    <t>2060208</t>
  </si>
  <si>
    <t>20604</t>
  </si>
  <si>
    <t>2060404</t>
  </si>
  <si>
    <t>2060499</t>
  </si>
  <si>
    <t>20605</t>
  </si>
  <si>
    <t>2060599</t>
  </si>
  <si>
    <t>208</t>
  </si>
  <si>
    <t>20805</t>
  </si>
  <si>
    <t>2080501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</si>
  <si>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</si>
  <si>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</si>
  <si>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</si>
  <si>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</si>
  <si>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</si>
  <si>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</si>
  <si>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</si>
  <si>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</si>
  <si>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</si>
  <si>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</si>
  <si>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</si>
  <si>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</si>
  <si>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</si>
  <si>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</si>
  <si>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</si>
  <si>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</si>
  <si>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</si>
  <si>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</si>
  <si>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</si>
  <si>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</si>
  <si>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</si>
  <si>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</si>
  <si>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</si>
  <si>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</si>
  <si>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</si>
  <si>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</si>
  <si>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</si>
  <si>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</si>
  <si>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</si>
  <si>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</si>
  <si>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</si>
  <si>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</si>
  <si>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</si>
  <si>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</si>
  <si>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</si>
  <si>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</si>
  <si>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</si>
  <si>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</si>
  <si>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</si>
  <si>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</si>
  <si>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</si>
  <si>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</si>
  <si>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</si>
  <si>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</si>
  <si>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</si>
  <si>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</si>
  <si>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</si>
  <si>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</si>
  <si>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</si>
  <si>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</si>
  <si>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</si>
  <si>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</si>
  <si>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</si>
  <si>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</si>
  <si>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</si>
  <si>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</si>
  <si>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</si>
  <si>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530400210000000629902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</si>
  <si>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</si>
  <si>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</si>
  <si>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</si>
  <si>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</si>
  <si>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</si>
  <si>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</si>
  <si>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</si>
  <si>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530400210000000629904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</si>
  <si>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</si>
  <si>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</si>
  <si>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</si>
  <si>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</si>
  <si>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</si>
  <si>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</si>
  <si>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</si>
  <si>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</si>
  <si>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</si>
  <si>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</si>
  <si>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</si>
  <si>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</si>
  <si>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</si>
  <si>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530400210000000629905</t>
  </si>
  <si>
    <t>住房公积金</t>
  </si>
  <si>
    <t>30113</t>
  </si>
  <si>
    <t>530400210000000629906</t>
  </si>
  <si>
    <t>对个人和家庭的补助</t>
  </si>
  <si>
    <t>行政单位离退休</t>
  </si>
  <si>
    <t>30305</t>
  </si>
  <si>
    <t>生活补助</t>
  </si>
  <si>
    <t>530400210000000629907</t>
  </si>
  <si>
    <t>其他工资福利支出</t>
  </si>
  <si>
    <t>30103</t>
  </si>
  <si>
    <t>奖金</t>
  </si>
  <si>
    <t>530400210000000629909</t>
  </si>
  <si>
    <t>公车购置及运维费</t>
  </si>
  <si>
    <t>30231</t>
  </si>
  <si>
    <t>公务用车运行维护费</t>
  </si>
  <si>
    <t>530400210000000629910</t>
  </si>
  <si>
    <t>行政人员公务交通补贴</t>
  </si>
  <si>
    <t>30239</t>
  </si>
  <si>
    <t>其他交通费用</t>
  </si>
  <si>
    <t>530400210000000629911</t>
  </si>
  <si>
    <t>工会经费</t>
  </si>
  <si>
    <t>30228</t>
  </si>
  <si>
    <t>530400210000000629913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</si>
  <si>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</si>
  <si>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</si>
  <si>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</si>
  <si>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</si>
  <si>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</si>
  <si>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</si>
  <si>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</si>
  <si>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</si>
  <si>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</si>
  <si>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</si>
  <si>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</si>
  <si>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</si>
  <si>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</si>
  <si>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30299</t>
  </si>
  <si>
    <t>其他商品和服务支出</t>
  </si>
  <si>
    <t>530400241100002378170</t>
  </si>
  <si>
    <t>工作业务经费</t>
  </si>
  <si>
    <t>一般行政管理事务</t>
  </si>
  <si>
    <t>30215</t>
  </si>
  <si>
    <t>会议费</t>
  </si>
  <si>
    <t>30216</t>
  </si>
  <si>
    <t>培训费</t>
  </si>
  <si>
    <t>30227</t>
  </si>
  <si>
    <t>委托业务费</t>
  </si>
  <si>
    <t>530400241100002378349</t>
  </si>
  <si>
    <t>编外临聘人员经费</t>
  </si>
  <si>
    <t>30199</t>
  </si>
  <si>
    <t>530400241100002378553</t>
  </si>
  <si>
    <t>职业年金经费</t>
  </si>
  <si>
    <t>机关事业单位职业年金缴费支出</t>
  </si>
  <si>
    <t>30109</t>
  </si>
  <si>
    <t>职业年金缴费</t>
  </si>
  <si>
    <t>530400241100002382363</t>
  </si>
  <si>
    <t>（接待费）工作业务经费</t>
  </si>
  <si>
    <t>30217</t>
  </si>
  <si>
    <t>530400241100002453553</t>
  </si>
  <si>
    <t>年终一次性奖金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</si>
  <si>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</si>
  <si>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</si>
  <si>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</si>
  <si>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</si>
  <si>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</si>
  <si>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</si>
  <si>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</si>
  <si>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市级研发服务平台建设（本级）补助资金</t>
  </si>
  <si>
    <t>事业发展类</t>
  </si>
  <si>
    <t>530400210000000626322</t>
  </si>
  <si>
    <t>其他技术研究与开发支出</t>
  </si>
  <si>
    <t>31204</t>
  </si>
  <si>
    <t>费用补贴</t>
  </si>
  <si>
    <t>市级研发服务平台建设（对下）补助资金</t>
  </si>
  <si>
    <t>530400210000000626851</t>
  </si>
  <si>
    <t>39999</t>
  </si>
  <si>
    <t>科技局自有资金</t>
  </si>
  <si>
    <t>专项业务类</t>
  </si>
  <si>
    <t>530400231100001755375</t>
  </si>
  <si>
    <t>30202</t>
  </si>
  <si>
    <t>印刷费</t>
  </si>
  <si>
    <t>31002</t>
  </si>
  <si>
    <t>办公设备购置</t>
  </si>
  <si>
    <t>玉溪国家创新型城市建设专项经费</t>
  </si>
  <si>
    <t>530400261100004848095</t>
  </si>
  <si>
    <t>创新创业团队引育专项（本级）资金</t>
  </si>
  <si>
    <t>530400261100004897625</t>
  </si>
  <si>
    <t>科技人才队伍建设</t>
  </si>
  <si>
    <t>创新创业团队引育专项（下级）资金</t>
  </si>
  <si>
    <t>530400261100004897707</t>
  </si>
  <si>
    <t>玉溪市“兴玉英才支持计划”科技成果转化孵化专项资金</t>
  </si>
  <si>
    <t>530400261100004898459</t>
  </si>
  <si>
    <t>科技成果转化与扩散</t>
  </si>
  <si>
    <t>玉溪市“兴玉英才支持计划”创新平台载体建设专项资金</t>
  </si>
  <si>
    <t>530400261100004898925</t>
  </si>
  <si>
    <t>其他科技条件与服务支出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</si>
  <si>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</si>
  <si>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</si>
  <si>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</si>
  <si>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</si>
  <si>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</si>
  <si>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</si>
  <si>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</si>
  <si>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</si>
  <si>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</si>
  <si>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</si>
  <si>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</si>
  <si>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</si>
  <si>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</si>
  <si>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设云南省新型研发机构培育对象2个，平台研发人员参加人数达87人，其中高级职称（或博士）及以上研究人员参加人数达19人，发表科研论文达17篇以上，获得知识产权10项以上，其中发明专利3件以上，带动研发投入457万元以上，平台实现转化经济效益2500万元以上，顾客满意度90%以上。</t>
  </si>
  <si>
    <t>产出指标</t>
  </si>
  <si>
    <t>数量指标</t>
  </si>
  <si>
    <t>平台数</t>
  </si>
  <si>
    <t>=</t>
  </si>
  <si>
    <t>个</t>
  </si>
  <si>
    <t>定量指标</t>
  </si>
  <si>
    <t>反映建设及补助创新平台的数量。</t>
  </si>
  <si>
    <t>平台研发人员参加数</t>
  </si>
  <si>
    <t>&gt;=</t>
  </si>
  <si>
    <t>87</t>
  </si>
  <si>
    <t>人</t>
  </si>
  <si>
    <t>反映平台人才状况、科学研究水平和质量</t>
  </si>
  <si>
    <t>建设云南省新型研发机构培育对象2个，平台研发人员参加数达87人，其中高级职称（或博士）及以上研究人员参加人数达19人，发表科研论文达17篇以上，获得知识产权10项以上，其中发明专利3件以上，带动研发投入457万元以上，平台实现转化经济效益2500万元以上，顾客满意度90%以上。</t>
  </si>
  <si>
    <t>质量指标</t>
  </si>
  <si>
    <t>发明专利数</t>
  </si>
  <si>
    <t>100</t>
  </si>
  <si>
    <t>%</t>
  </si>
  <si>
    <t>反映补助资金是否准确拨付到项目承担单位。</t>
  </si>
  <si>
    <t>效益指标</t>
  </si>
  <si>
    <t>经济效益</t>
  </si>
  <si>
    <t>带动研发投入</t>
  </si>
  <si>
    <t>457</t>
  </si>
  <si>
    <t>万元</t>
  </si>
  <si>
    <t>反映项目实施后带动社会经济投入情况</t>
  </si>
  <si>
    <t>满意度指标</t>
  </si>
  <si>
    <t>服务对象满意度</t>
  </si>
  <si>
    <t>90</t>
  </si>
  <si>
    <t>反映服务对象对科技研发和服务的整体满意度。
服务对象满意度=（对科研成果整体满意的人数/问卷调查人数）*100%。</t>
  </si>
  <si>
    <t>对二〇二二至二〇二四年度认定的创新创业团队认定专项（市本级+对下）进行以下补助：
一、补助数量及金额
（一）补助二〇二四年度认定创新创业A类团队2个、每个补助12万元（第二年度补助经费），B类团队2个、每个补助4万元（第二年度补助经费），预备项目团队3个、每个2万元（第二年度补助经费）。
（二）补助二〇二三年度认定创新创业A类团队2个、每个补助90万元（第二年度、第三年度补助经费），B类团队5个、每个补助30万元（第二年度、第三年度补助经费），预备项目团队6个，其中：3个涉企团队每个补助6万元（第二年度、第三年度补助经费）、3个事业单位承担团队每个补助10万元（第一年度、第二年度、第三年度补助经费）。
（三）补助二〇二二年度认定创新创业B类团队2个、每个补助10万元（第三年度补助经费），预备项目团队2个、每个补助6万元（第二年度、第三年度补助经费）。
二、项目总体绩效
2026年全年，上述团队拟发表论文10篇以上、申请专利等知识产权10项以上、承担市级及以上科技计划项目20个以上、开发新产品5个以上、新增产值1000万元以上、培养人才15人以上，服务对象总体满意度达90%以上。</t>
  </si>
  <si>
    <t>发放技术资料数</t>
  </si>
  <si>
    <t>反映补助资金拨付完成率</t>
  </si>
  <si>
    <t>高等级论文发表数</t>
  </si>
  <si>
    <t>反映补助资金是否准确拨付项目承担单位。</t>
  </si>
  <si>
    <t>高水平科技成果产出数</t>
  </si>
  <si>
    <t>&lt;=</t>
  </si>
  <si>
    <t>反映补助资金额度准确率。</t>
  </si>
  <si>
    <t>新增产值增加</t>
  </si>
  <si>
    <t>反映科技研究带动示范区产值增产情况。</t>
  </si>
  <si>
    <t>社会效益</t>
  </si>
  <si>
    <t>人才培养数</t>
  </si>
  <si>
    <t>反映科技人才培养情况，提高受益人群的科技素质。</t>
  </si>
  <si>
    <t>科研成果总体满意度</t>
  </si>
  <si>
    <t>反映“兴玉英才支持计划”创新创业团队及团队项目承担单位，对科技研发工作整体满意度。
服务对象满意度=（整体满意的团队数/问卷调查团队数）*100%。</t>
  </si>
  <si>
    <t>对二〇二二至二〇二四年“兴玉英才支持计划”创新创业团队认定专项（市本级+对下）进行以下补助：
一、补助数量及金额
（一）补助二〇二四年度认定创新创业A类团队2个、每个补助12万元（第二年度补助经费），B类团队2个、每个补助4万元（第二年度补助经费），预备项目团队3个、每个2万元（第二年度补助经费）。
（二）补助二〇二三年度认定创新创业A类团队2个、每个补助90万元（第二年度、第三年度补助经费），B类团队5个、每个补助30万元（第二年度、第三年度补助经费），预备项目团队6个，其中：3个涉企团队每个补助6万元（第二年度、第三年度补助经费）、3个事业单位承担团队每个补助10万元（第一年度、第二年度、第三年度补助经费）。
（三）补助二〇二二年度认定创新创业B类团队2个、每个补助10万元（第三年度补助经费），预备项目团队2个、每个补助6万元（第二年度、第三年度补助经费）。
二、项目总体绩效
2026年全年，上述团队拟发表论文10篇以上、申请专利等知识产权10项以上、承担市级及以上科技计划项目20个以上、开发新产品5个以上、新增产值1000万元以上、培养人才15人以上，服务对象总体满意度达90%以上。</t>
  </si>
  <si>
    <t>科研论文数</t>
  </si>
  <si>
    <t>反映拨付资金完成率</t>
  </si>
  <si>
    <t>科技成果转化率</t>
  </si>
  <si>
    <t>反映补助资金额度准确率</t>
  </si>
  <si>
    <t>900</t>
  </si>
  <si>
    <t>反映“兴玉英才支持计划”创新创业团队项目承担单位，对市科技局工作满意度总体情况。
服务对象满意度=（整体满意的团队数/问卷调查团队数）*100%</t>
  </si>
  <si>
    <t>为进一步贯彻落实《关于新时代进一步加强科学技术普及工作的意见》，加快推进科技规划政策扎实落地，广泛宣传科技创新成果，开展科学普及惠民活动，计划于举办科普讲解大赛。</t>
  </si>
  <si>
    <t>开展产学研活动</t>
  </si>
  <si>
    <t>次</t>
  </si>
  <si>
    <t>反映预算部门（单位）组织开展活动的期数。</t>
  </si>
  <si>
    <t>引进高层次人才</t>
  </si>
  <si>
    <t>人次</t>
  </si>
  <si>
    <t>反映预算部门（单位）引进高层次人才的数量。</t>
  </si>
  <si>
    <t>参加产学研合作科技人员数</t>
  </si>
  <si>
    <t>反映预算部门（单位）组织开展产学研活动的人次。</t>
  </si>
  <si>
    <t>反映科技培训开展情况，提高受益人群的科技素质。</t>
  </si>
  <si>
    <t>参训人员满意度</t>
  </si>
  <si>
    <t>85</t>
  </si>
  <si>
    <t>反映参训人员对培训内容、讲师授课、课程设置和培训效果等的满意度。
参训人员满意度=（对培训整体满意的参训人数/参训总人数）*100%</t>
  </si>
  <si>
    <t>本项目资金支持玉溪市企业、高校、科研机构及其科研人员转化科技成果，促进科技优势转变为产业优势，推动全市经济社会高质量发展。持有科技成果数量1个</t>
  </si>
  <si>
    <t>引进高层次科技人才</t>
  </si>
  <si>
    <t>1.0</t>
  </si>
  <si>
    <t>反映补助单位申请专利的情况。</t>
  </si>
  <si>
    <t>补助对象数量</t>
  </si>
  <si>
    <t>反映补助资金是否按照要求拨付到位。</t>
  </si>
  <si>
    <t>补助对象准确率</t>
  </si>
  <si>
    <t>反映补助资金拨付精准度。</t>
  </si>
  <si>
    <t>培训人数</t>
  </si>
  <si>
    <t>反映补助单位培训科技人员的数量</t>
  </si>
  <si>
    <t>项目单位满意度</t>
  </si>
  <si>
    <t>反映被补助单位的满意程度。</t>
  </si>
  <si>
    <t>加强市级研发服务平台（重点实验室/工程技术研究中心数、公共技术服务平台数、新型研发机构数、产业技术研究院数等）建设，培养研发服务人才，提高科技创新和服务能力。完成玉溪市重点实验室/工程技术研究中心认定16个，玉溪市公共技术服务平台认定6个，玉溪市产业技术研究院认定1个，玉溪市新型研发机构认定1个。平台研究人员参加数达642人以上，其中高级职称（或博士）及以上研究人员参加人数达115人，发表科研论文达232篇以上，获得知识产权151项以上，其中发明专利33件以上，带动研发投入6925万元以上，平台实现转化经济效益237000万元以上，年服务创新主体810家以上，顾客满意度90%以上。</t>
  </si>
  <si>
    <t>研发服务平台数</t>
  </si>
  <si>
    <t>反映资金补助对象的数量。</t>
  </si>
  <si>
    <t>高级职称（或博士）及以上研究人员参加数量</t>
  </si>
  <si>
    <t>反映资金拨付的准备度。</t>
  </si>
  <si>
    <t>10358</t>
  </si>
  <si>
    <t>实现销售收入</t>
  </si>
  <si>
    <t>178000</t>
  </si>
  <si>
    <t>反映平台实现转化经济效益情况</t>
  </si>
  <si>
    <t>2026年制定出台玉溪市“十五五”科技创新规划，玉溪区域创新能力持续提升。
（1）加大研发经费投入，激发企业创新活力，全社会研发投入稳定增长，研发投入上报数较上年度增长3%以上；
（2）支持企业创新发展，壮大高新技术企业发展，认定高新技术企业90户以上；
（3）建设市级创新平台5个；
（5）服务对象满意度95%以上。</t>
  </si>
  <si>
    <t>2024年认定高新技术企业</t>
  </si>
  <si>
    <t>反映全市高新技术企业统计认定数量。</t>
  </si>
  <si>
    <t>组织申报科技计划自筹经费项目</t>
  </si>
  <si>
    <t>反映组织申报科技技术自筹经费项目个数</t>
  </si>
  <si>
    <t>玉溪市科技创新平台组织认定数</t>
  </si>
  <si>
    <t>反映玉溪市科技创新平台组织认定数</t>
  </si>
  <si>
    <t>可持续影响</t>
  </si>
  <si>
    <t>全社会研发投入上报数增幅</t>
  </si>
  <si>
    <t>反映全社会研发投入上报数与上年同期对比的增长率。</t>
  </si>
  <si>
    <t>服务企业满意度</t>
  </si>
  <si>
    <t>95</t>
  </si>
  <si>
    <t>指标值应为相对值（百分比），指标等于抽样达标数/抽样总数，用以服务对象（企业）的满意程度。</t>
  </si>
  <si>
    <t>加强市级研发服务平台（重点实验室/工程技术研究中心数、公共技术服务平台数、新型研发机构数、产业技术研究院数等）建设，培养研发服务人才，提高科技创新和服务能力。完成玉溪市重点实验室/工程技术研究中心认定15个，玉溪市公共技术服务平台认定6个，玉溪市产业技术研究院认定1个，玉溪市新型研发机构认定1个。平台研究人员参加数达642人以上，其中高级职称（或博士）及以上研究人员参加人数达115人，发表科研论文达232篇以上，获得知识产权151项以上，其中发明专利33件以上，带动研发投入6925万元以上，平台实现转化经济效益237000万元以上，年服务创新主体810家以上，顾客满意度90%以上。</t>
  </si>
  <si>
    <t>反映补助创新平台的数量。</t>
  </si>
  <si>
    <t>47</t>
  </si>
  <si>
    <t>篇</t>
  </si>
  <si>
    <t>反映平台研究水平贡献情况</t>
  </si>
  <si>
    <t>高级职称（或博士）研究人员参加数</t>
  </si>
  <si>
    <t>反映资金拨付准确度。</t>
  </si>
  <si>
    <t>带动社会研发投入</t>
  </si>
  <si>
    <t>59223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</si>
  <si>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</si>
  <si>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</si>
  <si>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</si>
  <si>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</si>
  <si>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</si>
  <si>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</si>
  <si>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</si>
  <si>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</si>
  <si>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</si>
  <si>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</si>
  <si>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</si>
  <si>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</si>
  <si>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</si>
  <si>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</si>
  <si>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</si>
  <si>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车辆保险</t>
  </si>
  <si>
    <t>元</t>
  </si>
  <si>
    <t>车辆燃油</t>
  </si>
  <si>
    <t>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</si>
  <si>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</si>
  <si>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</si>
  <si>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</si>
  <si>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</si>
  <si>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</si>
  <si>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</si>
  <si>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</si>
  <si>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</si>
  <si>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</si>
  <si>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</si>
  <si>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</si>
  <si>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</si>
  <si>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</si>
  <si>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</si>
  <si>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</si>
  <si>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</si>
  <si>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</si>
  <si>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</si>
  <si>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</si>
  <si>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</si>
  <si>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</si>
  <si>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</si>
  <si>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</si>
  <si>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</si>
  <si>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</si>
  <si>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</si>
  <si>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</si>
  <si>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</si>
  <si>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</si>
  <si>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</si>
  <si>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</si>
  <si>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</si>
  <si>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</si>
  <si>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</si>
  <si>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</si>
  <si>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</si>
  <si>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</si>
  <si>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</si>
  <si>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</si>
  <si>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323 事业发展类</t>
  </si>
  <si>
    <t>下级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</si>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</sst>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7" fillId="0" borderId="7" xfId="5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1" fillId="0" borderId="7" xfId="50" applyNumberFormat="1" applyFont="1" applyBorder="1" applyAlignment="1">
      <alignment horizontal="right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>
      <alignment horizontal="left" vertical="center" wrapText="1"/>
    </xf>
    <xf numFmtId="49" fontId="13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0" applyNumberFormat="1" applyFont="1" applyBorder="1" applyAlignment="1">
      <alignment horizontal="right" vertical="center" wrapText="1"/>
    </xf>
    <xf numFmtId="49" fontId="11" fillId="0" borderId="10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7" xfId="50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  <xf numFmtId="176" fontId="11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left" vertical="center"/>
    </xf>
    <xf numFmtId="176" fontId="11" fillId="0" borderId="7" xfId="51" applyNumberFormat="1" applyFont="1" applyBorder="1">
      <alignment horizontal="right" vertical="center"/>
    </xf>
    <xf numFmtId="176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C19" sqref="C19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tr">
        <f>"单位名称："&amp;"玉溪市科学技术局"</f>
        <v>单位名称：玉溪市科学技术局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3">
        <v>13272420.9</v>
      </c>
      <c r="C6" s="164" t="str">
        <f>"一"&amp;"、"&amp;"科学技术支出"</f>
        <v>一、科学技术支出</v>
      </c>
      <c r="D6" s="163">
        <v>12167307.79</v>
      </c>
    </row>
    <row r="7" ht="18.75" customHeight="1" spans="1:4">
      <c r="A7" s="149" t="s">
        <v>9</v>
      </c>
      <c r="B7" s="163"/>
      <c r="C7" s="164" t="str">
        <f>"二"&amp;"、"&amp;"社会保障和就业支出"</f>
        <v>二、社会保障和就业支出</v>
      </c>
      <c r="D7" s="163">
        <v>1496954.08</v>
      </c>
    </row>
    <row r="8" ht="18.75" customHeight="1" spans="1:4">
      <c r="A8" s="149" t="s">
        <v>10</v>
      </c>
      <c r="B8" s="163"/>
      <c r="C8" s="164" t="str">
        <f>"三"&amp;"、"&amp;"卫生健康支出"</f>
        <v>三、卫生健康支出</v>
      </c>
      <c r="D8" s="163">
        <v>446995.03</v>
      </c>
    </row>
    <row r="9" ht="18.75" customHeight="1" spans="1:4">
      <c r="A9" s="149" t="s">
        <v>11</v>
      </c>
      <c r="B9" s="163"/>
      <c r="C9" s="164" t="str">
        <f>"四"&amp;"、"&amp;"住房保障支出"</f>
        <v>四、住房保障支出</v>
      </c>
      <c r="D9" s="163">
        <v>361164</v>
      </c>
    </row>
    <row r="10" ht="18.75" customHeight="1" spans="1:4">
      <c r="A10" s="149" t="s">
        <v>12</v>
      </c>
      <c r="B10" s="163">
        <v>1200000</v>
      </c>
      <c r="C10" s="149"/>
      <c r="D10" s="149"/>
    </row>
    <row r="11" ht="18.75" customHeight="1" spans="1:4">
      <c r="A11" s="149" t="s">
        <v>13</v>
      </c>
      <c r="B11" s="163"/>
      <c r="C11" s="149"/>
      <c r="D11" s="149"/>
    </row>
    <row r="12" ht="18.75" customHeight="1" spans="1:4">
      <c r="A12" s="149" t="s">
        <v>14</v>
      </c>
      <c r="B12" s="163"/>
      <c r="C12" s="149"/>
      <c r="D12" s="149"/>
    </row>
    <row r="13" ht="18.75" customHeight="1" spans="1:4">
      <c r="A13" s="149" t="s">
        <v>15</v>
      </c>
      <c r="B13" s="163"/>
      <c r="C13" s="149"/>
      <c r="D13" s="149"/>
    </row>
    <row r="14" ht="18.75" customHeight="1" spans="1:4">
      <c r="A14" s="149" t="s">
        <v>16</v>
      </c>
      <c r="B14" s="163"/>
      <c r="C14" s="149"/>
      <c r="D14" s="149"/>
    </row>
    <row r="15" ht="18.75" customHeight="1" spans="1:4">
      <c r="A15" s="149" t="s">
        <v>17</v>
      </c>
      <c r="B15" s="163">
        <v>1200000</v>
      </c>
      <c r="C15" s="149"/>
      <c r="D15" s="149"/>
    </row>
    <row r="16" ht="18.75" customHeight="1" spans="1:4">
      <c r="A16" s="165" t="s">
        <v>18</v>
      </c>
      <c r="B16" s="163">
        <v>14472420.9</v>
      </c>
      <c r="C16" s="165" t="s">
        <v>19</v>
      </c>
      <c r="D16" s="163">
        <v>14472420.9</v>
      </c>
    </row>
    <row r="17" ht="18.75" customHeight="1" spans="1:4">
      <c r="A17" s="160" t="s">
        <v>20</v>
      </c>
      <c r="B17" s="149"/>
      <c r="C17" s="160" t="s">
        <v>21</v>
      </c>
      <c r="D17" s="149"/>
    </row>
    <row r="18" ht="18.75" customHeight="1" spans="1:4">
      <c r="A18" s="60" t="s">
        <v>22</v>
      </c>
      <c r="B18" s="163"/>
      <c r="C18" s="60" t="s">
        <v>22</v>
      </c>
      <c r="D18" s="163"/>
    </row>
    <row r="19" ht="18.75" customHeight="1" spans="1:4">
      <c r="A19" s="60" t="s">
        <v>23</v>
      </c>
      <c r="B19" s="163"/>
      <c r="C19" s="60" t="s">
        <v>23</v>
      </c>
      <c r="D19" s="163"/>
    </row>
    <row r="20" ht="18.75" customHeight="1" spans="1:4">
      <c r="A20" s="165" t="s">
        <v>24</v>
      </c>
      <c r="B20" s="163">
        <v>14472420.9</v>
      </c>
      <c r="C20" s="165" t="s">
        <v>25</v>
      </c>
      <c r="D20" s="163">
        <v>14472420.9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F3" sqref="F3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B1" s="130"/>
      <c r="F1" s="131" t="s">
        <v>388</v>
      </c>
    </row>
    <row r="2" ht="28.5" customHeight="1" spans="1:6">
      <c r="A2" s="33" t="s">
        <v>389</v>
      </c>
      <c r="B2" s="33"/>
      <c r="C2" s="33"/>
      <c r="D2" s="33"/>
      <c r="E2" s="33"/>
      <c r="F2" s="33"/>
    </row>
    <row r="3" ht="15" customHeight="1" spans="1:6">
      <c r="A3" s="132" t="str">
        <f>"单位名称："&amp;"玉溪市科学技术局"</f>
        <v>单位名称：玉溪市科学技术局</v>
      </c>
      <c r="B3" s="133"/>
      <c r="C3" s="133"/>
      <c r="D3" s="73"/>
      <c r="E3" s="73"/>
      <c r="F3" s="134" t="s">
        <v>2</v>
      </c>
    </row>
    <row r="4" ht="18.75" customHeight="1" spans="1:6">
      <c r="A4" s="36" t="s">
        <v>130</v>
      </c>
      <c r="B4" s="36" t="s">
        <v>67</v>
      </c>
      <c r="C4" s="36" t="s">
        <v>68</v>
      </c>
      <c r="D4" s="37" t="s">
        <v>390</v>
      </c>
      <c r="E4" s="47"/>
      <c r="F4" s="47"/>
    </row>
    <row r="5" ht="30" customHeight="1" spans="1:6">
      <c r="A5" s="46"/>
      <c r="B5" s="46"/>
      <c r="C5" s="46"/>
      <c r="D5" s="37" t="s">
        <v>30</v>
      </c>
      <c r="E5" s="47" t="s">
        <v>71</v>
      </c>
      <c r="F5" s="47" t="s">
        <v>72</v>
      </c>
    </row>
    <row r="6" ht="16.5" customHeight="1" spans="1:6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</row>
    <row r="7" ht="20.25" customHeight="1" spans="1:6">
      <c r="A7" s="49"/>
      <c r="B7" s="49"/>
      <c r="C7" s="49"/>
      <c r="D7" s="24"/>
      <c r="E7" s="135"/>
      <c r="F7" s="135"/>
    </row>
    <row r="8" ht="17.25" customHeight="1" spans="1:6">
      <c r="A8" s="136" t="s">
        <v>268</v>
      </c>
      <c r="B8" s="137"/>
      <c r="C8" s="137" t="s">
        <v>268</v>
      </c>
      <c r="D8" s="135"/>
      <c r="E8" s="135"/>
      <c r="F8" s="135"/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391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2"/>
      <c r="P1" s="32"/>
      <c r="Q1" s="30"/>
    </row>
    <row r="2" ht="27.75" customHeight="1" spans="1:17">
      <c r="A2" s="71" t="s">
        <v>392</v>
      </c>
      <c r="B2" s="33"/>
      <c r="C2" s="33"/>
      <c r="D2" s="33"/>
      <c r="E2" s="33"/>
      <c r="F2" s="33"/>
      <c r="G2" s="33"/>
      <c r="H2" s="33"/>
      <c r="I2" s="33"/>
      <c r="J2" s="33"/>
      <c r="K2" s="84"/>
      <c r="L2" s="33"/>
      <c r="M2" s="33"/>
      <c r="N2" s="33"/>
      <c r="O2" s="84"/>
      <c r="P2" s="84"/>
      <c r="Q2" s="33"/>
    </row>
    <row r="3" ht="18.75" customHeight="1" spans="1:17">
      <c r="A3" s="109" t="str">
        <f>"单位名称："&amp;"玉溪市科学技术局"</f>
        <v>单位名称：玉溪市科学技术局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0" t="s">
        <v>2</v>
      </c>
    </row>
    <row r="4" ht="15.75" customHeight="1" spans="1:17">
      <c r="A4" s="36" t="s">
        <v>393</v>
      </c>
      <c r="B4" s="111" t="s">
        <v>394</v>
      </c>
      <c r="C4" s="111" t="s">
        <v>395</v>
      </c>
      <c r="D4" s="111" t="s">
        <v>396</v>
      </c>
      <c r="E4" s="111" t="s">
        <v>397</v>
      </c>
      <c r="F4" s="111" t="s">
        <v>398</v>
      </c>
      <c r="G4" s="112" t="s">
        <v>137</v>
      </c>
      <c r="H4" s="112"/>
      <c r="I4" s="112"/>
      <c r="J4" s="112"/>
      <c r="K4" s="113"/>
      <c r="L4" s="112"/>
      <c r="M4" s="112"/>
      <c r="N4" s="112"/>
      <c r="O4" s="114"/>
      <c r="P4" s="113"/>
      <c r="Q4" s="115"/>
    </row>
    <row r="5" ht="17.25" customHeight="1" spans="1:17">
      <c r="A5" s="42"/>
      <c r="B5" s="116"/>
      <c r="C5" s="116"/>
      <c r="D5" s="116"/>
      <c r="E5" s="116"/>
      <c r="F5" s="116"/>
      <c r="G5" s="116" t="s">
        <v>30</v>
      </c>
      <c r="H5" s="116" t="s">
        <v>33</v>
      </c>
      <c r="I5" s="116" t="s">
        <v>399</v>
      </c>
      <c r="J5" s="116" t="s">
        <v>400</v>
      </c>
      <c r="K5" s="117" t="s">
        <v>401</v>
      </c>
      <c r="L5" s="118" t="s">
        <v>402</v>
      </c>
      <c r="M5" s="118"/>
      <c r="N5" s="118"/>
      <c r="O5" s="119"/>
      <c r="P5" s="120"/>
      <c r="Q5" s="121"/>
    </row>
    <row r="6" ht="54" customHeight="1" spans="1:17">
      <c r="A6" s="45"/>
      <c r="B6" s="121"/>
      <c r="C6" s="121"/>
      <c r="D6" s="121"/>
      <c r="E6" s="121"/>
      <c r="F6" s="121"/>
      <c r="G6" s="121"/>
      <c r="H6" s="121" t="s">
        <v>32</v>
      </c>
      <c r="I6" s="121"/>
      <c r="J6" s="121"/>
      <c r="K6" s="122"/>
      <c r="L6" s="121" t="s">
        <v>32</v>
      </c>
      <c r="M6" s="121" t="s">
        <v>39</v>
      </c>
      <c r="N6" s="121" t="s">
        <v>144</v>
      </c>
      <c r="O6" s="123" t="s">
        <v>41</v>
      </c>
      <c r="P6" s="122" t="s">
        <v>42</v>
      </c>
      <c r="Q6" s="121" t="s">
        <v>43</v>
      </c>
    </row>
    <row r="7" ht="15" customHeight="1" spans="1:17">
      <c r="A7" s="46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5">
        <v>7</v>
      </c>
      <c r="H7" s="125">
        <v>8</v>
      </c>
      <c r="I7" s="125">
        <v>9</v>
      </c>
      <c r="J7" s="125">
        <v>10</v>
      </c>
      <c r="K7" s="125">
        <v>11</v>
      </c>
      <c r="L7" s="125">
        <v>12</v>
      </c>
      <c r="M7" s="125">
        <v>13</v>
      </c>
      <c r="N7" s="125">
        <v>14</v>
      </c>
      <c r="O7" s="125">
        <v>15</v>
      </c>
      <c r="P7" s="125">
        <v>16</v>
      </c>
      <c r="Q7" s="125">
        <v>17</v>
      </c>
    </row>
    <row r="8" ht="21" customHeight="1" spans="1:17">
      <c r="A8" s="104" t="s">
        <v>64</v>
      </c>
      <c r="B8" s="105"/>
      <c r="C8" s="105"/>
      <c r="D8" s="105"/>
      <c r="E8" s="126"/>
      <c r="F8" s="127"/>
      <c r="G8" s="51">
        <v>19800</v>
      </c>
      <c r="H8" s="51">
        <v>19800</v>
      </c>
      <c r="I8" s="51"/>
      <c r="J8" s="51"/>
      <c r="K8" s="51"/>
      <c r="L8" s="51"/>
      <c r="M8" s="51"/>
      <c r="N8" s="51"/>
      <c r="O8" s="51"/>
      <c r="P8" s="51"/>
      <c r="Q8" s="51"/>
    </row>
    <row r="9" ht="21" customHeight="1" spans="1:17">
      <c r="A9" s="104" t="str">
        <f>"      "&amp;"公车购置及运维费"</f>
        <v>      公车购置及运维费</v>
      </c>
      <c r="B9" s="105" t="s">
        <v>403</v>
      </c>
      <c r="C9" s="105" t="str">
        <f>"C1804010201"&amp;"  "&amp;"机动车保险服务"</f>
        <v>C1804010201  机动车保险服务</v>
      </c>
      <c r="D9" s="128" t="s">
        <v>404</v>
      </c>
      <c r="E9" s="129">
        <v>1</v>
      </c>
      <c r="F9" s="24"/>
      <c r="G9" s="51">
        <v>6000</v>
      </c>
      <c r="H9" s="51">
        <v>6000</v>
      </c>
      <c r="I9" s="51"/>
      <c r="J9" s="51"/>
      <c r="K9" s="51"/>
      <c r="L9" s="51"/>
      <c r="M9" s="51"/>
      <c r="N9" s="51"/>
      <c r="O9" s="51"/>
      <c r="P9" s="51"/>
      <c r="Q9" s="51"/>
    </row>
    <row r="10" ht="21" customHeight="1" spans="1:17">
      <c r="A10" s="104" t="str">
        <f>"      "&amp;"公车购置及运维费"</f>
        <v>      公车购置及运维费</v>
      </c>
      <c r="B10" s="105" t="s">
        <v>405</v>
      </c>
      <c r="C10" s="105" t="str">
        <f>"C23120302"&amp;"  "&amp;"车辆加油、添加燃料服务"</f>
        <v>C23120302  车辆加油、添加燃料服务</v>
      </c>
      <c r="D10" s="128" t="s">
        <v>406</v>
      </c>
      <c r="E10" s="129">
        <v>1</v>
      </c>
      <c r="F10" s="24"/>
      <c r="G10" s="51">
        <v>13800</v>
      </c>
      <c r="H10" s="51">
        <v>13800</v>
      </c>
      <c r="I10" s="51"/>
      <c r="J10" s="51"/>
      <c r="K10" s="51"/>
      <c r="L10" s="51"/>
      <c r="M10" s="51"/>
      <c r="N10" s="51"/>
      <c r="O10" s="51"/>
      <c r="P10" s="51"/>
      <c r="Q10" s="51"/>
    </row>
    <row r="11" ht="21" customHeight="1" spans="1:17">
      <c r="A11" s="106" t="s">
        <v>268</v>
      </c>
      <c r="B11" s="107"/>
      <c r="C11" s="107"/>
      <c r="D11" s="107"/>
      <c r="E11" s="126"/>
      <c r="F11" s="127"/>
      <c r="G11" s="51">
        <v>19800</v>
      </c>
      <c r="H11" s="51">
        <v>19800</v>
      </c>
      <c r="I11" s="51"/>
      <c r="J11" s="51"/>
      <c r="K11" s="51"/>
      <c r="L11" s="51"/>
      <c r="M11" s="51"/>
      <c r="N11" s="51"/>
      <c r="O11" s="51"/>
      <c r="P11" s="51"/>
      <c r="Q11" s="51"/>
    </row>
  </sheetData>
  <mergeCells count="17">
    <mergeCell ref="A1:Q1"/>
    <mergeCell ref="A2:Q2"/>
    <mergeCell ref="A3:E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407</v>
      </c>
      <c r="B1" s="78"/>
      <c r="C1" s="78"/>
      <c r="D1" s="78"/>
      <c r="E1" s="78"/>
      <c r="F1" s="78"/>
      <c r="G1" s="78"/>
      <c r="H1" s="79"/>
      <c r="I1" s="78"/>
      <c r="J1" s="78"/>
      <c r="K1" s="78"/>
      <c r="L1" s="80"/>
      <c r="M1" s="79"/>
      <c r="N1" s="81"/>
    </row>
    <row r="2" ht="27.75" customHeight="1" spans="1:14">
      <c r="A2" s="71" t="s">
        <v>408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84"/>
      <c r="M2" s="83"/>
      <c r="N2" s="82"/>
    </row>
    <row r="3" ht="18.75" customHeight="1" spans="1:14">
      <c r="A3" s="72" t="str">
        <f>"单位名称："&amp;"玉溪市科学技术局"</f>
        <v>单位名称：玉溪市科学技术局</v>
      </c>
      <c r="B3" s="73"/>
      <c r="C3" s="73"/>
      <c r="D3" s="73"/>
      <c r="E3" s="73"/>
      <c r="F3" s="73"/>
      <c r="G3" s="73"/>
      <c r="H3" s="85"/>
      <c r="I3" s="75"/>
      <c r="J3" s="75"/>
      <c r="K3" s="75"/>
      <c r="L3" s="76"/>
      <c r="M3" s="86"/>
      <c r="N3" s="87" t="s">
        <v>2</v>
      </c>
    </row>
    <row r="4" ht="15.75" customHeight="1" spans="1:14">
      <c r="A4" s="88" t="s">
        <v>393</v>
      </c>
      <c r="B4" s="89" t="s">
        <v>409</v>
      </c>
      <c r="C4" s="89" t="s">
        <v>410</v>
      </c>
      <c r="D4" s="90" t="s">
        <v>137</v>
      </c>
      <c r="E4" s="90"/>
      <c r="F4" s="90"/>
      <c r="G4" s="90"/>
      <c r="H4" s="91"/>
      <c r="I4" s="90"/>
      <c r="J4" s="90"/>
      <c r="K4" s="90"/>
      <c r="L4" s="92"/>
      <c r="M4" s="91"/>
      <c r="N4" s="93"/>
    </row>
    <row r="5" ht="17.25" customHeight="1" spans="1:14">
      <c r="A5" s="94"/>
      <c r="B5" s="95"/>
      <c r="C5" s="95"/>
      <c r="D5" s="95" t="s">
        <v>30</v>
      </c>
      <c r="E5" s="95" t="s">
        <v>33</v>
      </c>
      <c r="F5" s="95" t="s">
        <v>399</v>
      </c>
      <c r="G5" s="95" t="s">
        <v>400</v>
      </c>
      <c r="H5" s="96" t="s">
        <v>401</v>
      </c>
      <c r="I5" s="97" t="s">
        <v>402</v>
      </c>
      <c r="J5" s="97"/>
      <c r="K5" s="97"/>
      <c r="L5" s="98"/>
      <c r="M5" s="99"/>
      <c r="N5" s="100"/>
    </row>
    <row r="6" ht="54" customHeight="1" spans="1:14">
      <c r="A6" s="101"/>
      <c r="B6" s="100"/>
      <c r="C6" s="100"/>
      <c r="D6" s="100"/>
      <c r="E6" s="100"/>
      <c r="F6" s="100"/>
      <c r="G6" s="100"/>
      <c r="H6" s="102"/>
      <c r="I6" s="100" t="s">
        <v>32</v>
      </c>
      <c r="J6" s="100" t="s">
        <v>39</v>
      </c>
      <c r="K6" s="100" t="s">
        <v>144</v>
      </c>
      <c r="L6" s="103" t="s">
        <v>41</v>
      </c>
      <c r="M6" s="102" t="s">
        <v>42</v>
      </c>
      <c r="N6" s="100" t="s">
        <v>43</v>
      </c>
    </row>
    <row r="7" ht="15" customHeight="1" spans="1:14">
      <c r="A7" s="101">
        <v>1</v>
      </c>
      <c r="B7" s="100">
        <v>2</v>
      </c>
      <c r="C7" s="100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ht="21" customHeight="1" spans="1:14">
      <c r="A9" s="104"/>
      <c r="B9" s="105"/>
      <c r="C9" s="105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ht="21" customHeight="1" spans="1:14">
      <c r="A10" s="106" t="s">
        <v>268</v>
      </c>
      <c r="B10" s="107"/>
      <c r="C10" s="108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opLeftCell="B1" workbookViewId="0">
      <selection activeCell="K5" sqref="K5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411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2"/>
    </row>
    <row r="2" ht="27.75" customHeight="1" spans="1:14">
      <c r="A2" s="71" t="s">
        <v>412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72" t="str">
        <f>"单位名称："&amp;"玉溪市科学技术局"</f>
        <v>单位名称：玉溪市科学技术局</v>
      </c>
      <c r="B3" s="73"/>
      <c r="C3" s="73"/>
      <c r="D3" s="74"/>
      <c r="E3" s="75"/>
      <c r="F3" s="75"/>
      <c r="G3" s="75"/>
      <c r="H3" s="75"/>
      <c r="I3" s="75"/>
      <c r="N3" s="76" t="s">
        <v>2</v>
      </c>
    </row>
    <row r="4" ht="19.5" customHeight="1" spans="1:14">
      <c r="A4" s="37" t="s">
        <v>413</v>
      </c>
      <c r="B4" s="38" t="s">
        <v>137</v>
      </c>
      <c r="C4" s="39"/>
      <c r="D4" s="39"/>
      <c r="E4" s="38" t="s">
        <v>414</v>
      </c>
      <c r="F4" s="39"/>
      <c r="G4" s="39"/>
      <c r="H4" s="39"/>
      <c r="I4" s="39"/>
      <c r="J4" s="39"/>
      <c r="K4" s="39"/>
      <c r="L4" s="39"/>
      <c r="M4" s="39"/>
      <c r="N4" s="39"/>
    </row>
    <row r="5" ht="40.5" customHeight="1" spans="1:14">
      <c r="A5" s="46"/>
      <c r="B5" s="43" t="s">
        <v>30</v>
      </c>
      <c r="C5" s="36" t="s">
        <v>33</v>
      </c>
      <c r="D5" s="77" t="s">
        <v>415</v>
      </c>
      <c r="E5" s="47" t="s">
        <v>416</v>
      </c>
      <c r="F5" s="47" t="s">
        <v>417</v>
      </c>
      <c r="G5" s="47" t="s">
        <v>418</v>
      </c>
      <c r="H5" s="47" t="s">
        <v>419</v>
      </c>
      <c r="I5" s="47" t="s">
        <v>420</v>
      </c>
      <c r="J5" s="47" t="s">
        <v>421</v>
      </c>
      <c r="K5" s="47" t="s">
        <v>422</v>
      </c>
      <c r="L5" s="47" t="s">
        <v>423</v>
      </c>
      <c r="M5" s="47" t="s">
        <v>424</v>
      </c>
      <c r="N5" s="47" t="s">
        <v>425</v>
      </c>
    </row>
    <row r="6" ht="19.5" customHeight="1" spans="1:14">
      <c r="A6" s="47">
        <v>1</v>
      </c>
      <c r="B6" s="47">
        <v>2</v>
      </c>
      <c r="C6" s="47">
        <v>3</v>
      </c>
      <c r="D6" s="38">
        <v>4</v>
      </c>
      <c r="E6" s="47">
        <v>5</v>
      </c>
      <c r="F6" s="47">
        <v>6</v>
      </c>
      <c r="G6" s="47">
        <v>7</v>
      </c>
      <c r="H6" s="38">
        <v>8</v>
      </c>
      <c r="I6" s="47">
        <v>9</v>
      </c>
      <c r="J6" s="47">
        <v>10</v>
      </c>
      <c r="K6" s="47">
        <v>11</v>
      </c>
      <c r="L6" s="38">
        <v>12</v>
      </c>
      <c r="M6" s="47">
        <v>13</v>
      </c>
      <c r="N6" s="47">
        <v>14</v>
      </c>
    </row>
    <row r="7" ht="20.25" customHeight="1" spans="1:14">
      <c r="A7" s="49" t="s">
        <v>64</v>
      </c>
      <c r="B7" s="51">
        <v>4876900</v>
      </c>
      <c r="C7" s="51">
        <v>4876900</v>
      </c>
      <c r="D7" s="51"/>
      <c r="E7" s="51">
        <v>1516900</v>
      </c>
      <c r="F7" s="51">
        <v>640000</v>
      </c>
      <c r="G7" s="51"/>
      <c r="H7" s="51">
        <v>120000</v>
      </c>
      <c r="I7" s="51"/>
      <c r="J7" s="51">
        <v>420000</v>
      </c>
      <c r="K7" s="51"/>
      <c r="L7" s="51">
        <v>300000</v>
      </c>
      <c r="M7" s="51"/>
      <c r="N7" s="51">
        <v>1880000</v>
      </c>
    </row>
    <row r="8" ht="20.25" customHeight="1" spans="1:14">
      <c r="A8" s="49" t="str">
        <f>"      "&amp;"市级研发服务平台建设（对下）补助资金"</f>
        <v>      市级研发服务平台建设（对下）补助资金</v>
      </c>
      <c r="B8" s="51">
        <v>516900</v>
      </c>
      <c r="C8" s="51">
        <v>516900</v>
      </c>
      <c r="D8" s="51"/>
      <c r="E8" s="51">
        <v>416900</v>
      </c>
      <c r="F8" s="51"/>
      <c r="G8" s="51"/>
      <c r="H8" s="51"/>
      <c r="I8" s="51"/>
      <c r="J8" s="51"/>
      <c r="K8" s="51"/>
      <c r="L8" s="51"/>
      <c r="M8" s="51"/>
      <c r="N8" s="51">
        <v>100000</v>
      </c>
    </row>
    <row r="9" ht="20.25" customHeight="1" spans="1:14">
      <c r="A9" s="49" t="str">
        <f>"      "&amp;"创新创业团队引育专项（下级）资金"</f>
        <v>      创新创业团队引育专项（下级）资金</v>
      </c>
      <c r="B9" s="51">
        <v>3960000</v>
      </c>
      <c r="C9" s="51">
        <v>3960000</v>
      </c>
      <c r="D9" s="51"/>
      <c r="E9" s="51">
        <v>900000</v>
      </c>
      <c r="F9" s="51">
        <v>640000</v>
      </c>
      <c r="G9" s="51"/>
      <c r="H9" s="51">
        <v>120000</v>
      </c>
      <c r="I9" s="51"/>
      <c r="J9" s="51">
        <v>420000</v>
      </c>
      <c r="K9" s="51"/>
      <c r="L9" s="51">
        <v>300000</v>
      </c>
      <c r="M9" s="51"/>
      <c r="N9" s="51">
        <v>1580000</v>
      </c>
    </row>
    <row r="10" ht="20.25" customHeight="1" spans="1:14">
      <c r="A10" s="49" t="str">
        <f>"      "&amp;"玉溪市“兴玉英才支持计划”创新平台载体建设专项资金"</f>
        <v>      玉溪市“兴玉英才支持计划”创新平台载体建设专项资金</v>
      </c>
      <c r="B10" s="51">
        <v>400000</v>
      </c>
      <c r="C10" s="51">
        <v>400000</v>
      </c>
      <c r="D10" s="51"/>
      <c r="E10" s="51">
        <v>200000</v>
      </c>
      <c r="F10" s="51"/>
      <c r="G10" s="51"/>
      <c r="H10" s="51"/>
      <c r="I10" s="51"/>
      <c r="J10" s="51"/>
      <c r="K10" s="51"/>
      <c r="L10" s="51"/>
      <c r="M10" s="51"/>
      <c r="N10" s="51">
        <v>200000</v>
      </c>
    </row>
    <row r="11" ht="20.25" customHeight="1" spans="1:14">
      <c r="A11" s="69" t="s">
        <v>30</v>
      </c>
      <c r="B11" s="51">
        <v>4876900</v>
      </c>
      <c r="C11" s="51">
        <v>4876900</v>
      </c>
      <c r="D11" s="51"/>
      <c r="E11" s="51">
        <v>1516900</v>
      </c>
      <c r="F11" s="51">
        <v>640000</v>
      </c>
      <c r="G11" s="51"/>
      <c r="H11" s="51">
        <v>120000</v>
      </c>
      <c r="I11" s="51"/>
      <c r="J11" s="51">
        <v>420000</v>
      </c>
      <c r="K11" s="51"/>
      <c r="L11" s="51">
        <v>300000</v>
      </c>
      <c r="M11" s="51"/>
      <c r="N11" s="51">
        <v>1880000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B7" workbookViewId="0">
      <selection activeCell="E12" sqref="E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426</v>
      </c>
      <c r="B1" s="30"/>
      <c r="C1" s="30"/>
      <c r="D1" s="30"/>
      <c r="E1" s="30"/>
      <c r="F1" s="30"/>
      <c r="G1" s="30"/>
      <c r="H1" s="30"/>
      <c r="I1" s="30"/>
      <c r="J1" s="32"/>
    </row>
    <row r="2" ht="28.5" customHeight="1" spans="1:10">
      <c r="A2" s="64" t="s">
        <v>427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0">
      <c r="A3" s="5" t="str">
        <f>"单位名称："&amp;"玉溪市科学技术局"</f>
        <v>单位名称：玉溪市科学技术局</v>
      </c>
    </row>
    <row r="4" ht="14.25" customHeight="1" spans="1:10">
      <c r="A4" s="67" t="s">
        <v>271</v>
      </c>
      <c r="B4" s="67" t="s">
        <v>272</v>
      </c>
      <c r="C4" s="67" t="s">
        <v>273</v>
      </c>
      <c r="D4" s="67" t="s">
        <v>274</v>
      </c>
      <c r="E4" s="67" t="s">
        <v>275</v>
      </c>
      <c r="F4" s="48" t="s">
        <v>276</v>
      </c>
      <c r="G4" s="67" t="s">
        <v>277</v>
      </c>
      <c r="H4" s="48" t="s">
        <v>278</v>
      </c>
      <c r="I4" s="48" t="s">
        <v>279</v>
      </c>
      <c r="J4" s="67" t="s">
        <v>280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48">
        <v>6</v>
      </c>
      <c r="G5" s="67">
        <v>7</v>
      </c>
      <c r="H5" s="48">
        <v>8</v>
      </c>
      <c r="I5" s="48">
        <v>9</v>
      </c>
      <c r="J5" s="67">
        <v>10</v>
      </c>
    </row>
    <row r="6" ht="15" customHeight="1" spans="1:10">
      <c r="A6" s="26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26" t="s">
        <v>265</v>
      </c>
      <c r="B7" s="26" t="s">
        <v>294</v>
      </c>
      <c r="C7" s="26" t="s">
        <v>282</v>
      </c>
      <c r="D7" s="26" t="s">
        <v>283</v>
      </c>
      <c r="E7" s="26" t="s">
        <v>284</v>
      </c>
      <c r="F7" s="26" t="s">
        <v>285</v>
      </c>
      <c r="G7" s="49" t="s">
        <v>45</v>
      </c>
      <c r="H7" s="26" t="s">
        <v>286</v>
      </c>
      <c r="I7" s="26" t="s">
        <v>287</v>
      </c>
      <c r="J7" s="26" t="s">
        <v>288</v>
      </c>
    </row>
    <row r="8" ht="33.75" customHeight="1" spans="1:10">
      <c r="A8" s="26" t="s">
        <v>265</v>
      </c>
      <c r="B8" s="26" t="s">
        <v>294</v>
      </c>
      <c r="C8" s="26" t="s">
        <v>282</v>
      </c>
      <c r="D8" s="26" t="s">
        <v>283</v>
      </c>
      <c r="E8" s="26" t="s">
        <v>289</v>
      </c>
      <c r="F8" s="26" t="s">
        <v>290</v>
      </c>
      <c r="G8" s="49" t="s">
        <v>291</v>
      </c>
      <c r="H8" s="26" t="s">
        <v>292</v>
      </c>
      <c r="I8" s="26" t="s">
        <v>287</v>
      </c>
      <c r="J8" s="26" t="s">
        <v>293</v>
      </c>
    </row>
    <row r="9" ht="33.75" customHeight="1" spans="1:10">
      <c r="A9" s="26" t="s">
        <v>265</v>
      </c>
      <c r="B9" s="26" t="s">
        <v>294</v>
      </c>
      <c r="C9" s="26" t="s">
        <v>282</v>
      </c>
      <c r="D9" s="26" t="s">
        <v>295</v>
      </c>
      <c r="E9" s="26" t="s">
        <v>296</v>
      </c>
      <c r="F9" s="26" t="s">
        <v>285</v>
      </c>
      <c r="G9" s="49" t="s">
        <v>297</v>
      </c>
      <c r="H9" s="26" t="s">
        <v>298</v>
      </c>
      <c r="I9" s="26" t="s">
        <v>287</v>
      </c>
      <c r="J9" s="26" t="s">
        <v>299</v>
      </c>
    </row>
    <row r="10" ht="33.75" customHeight="1" spans="1:10">
      <c r="A10" s="26" t="s">
        <v>265</v>
      </c>
      <c r="B10" s="26" t="s">
        <v>294</v>
      </c>
      <c r="C10" s="26" t="s">
        <v>300</v>
      </c>
      <c r="D10" s="26" t="s">
        <v>301</v>
      </c>
      <c r="E10" s="26" t="s">
        <v>302</v>
      </c>
      <c r="F10" s="26" t="s">
        <v>290</v>
      </c>
      <c r="G10" s="49" t="s">
        <v>303</v>
      </c>
      <c r="H10" s="26" t="s">
        <v>304</v>
      </c>
      <c r="I10" s="26" t="s">
        <v>287</v>
      </c>
      <c r="J10" s="26" t="s">
        <v>305</v>
      </c>
    </row>
    <row r="11" ht="33.75" customHeight="1" spans="1:10">
      <c r="A11" s="26" t="s">
        <v>265</v>
      </c>
      <c r="B11" s="26" t="s">
        <v>294</v>
      </c>
      <c r="C11" s="26" t="s">
        <v>306</v>
      </c>
      <c r="D11" s="26" t="s">
        <v>307</v>
      </c>
      <c r="E11" s="26" t="s">
        <v>307</v>
      </c>
      <c r="F11" s="26" t="s">
        <v>290</v>
      </c>
      <c r="G11" s="49" t="s">
        <v>308</v>
      </c>
      <c r="H11" s="26" t="s">
        <v>298</v>
      </c>
      <c r="I11" s="26" t="s">
        <v>287</v>
      </c>
      <c r="J11" s="26" t="s">
        <v>309</v>
      </c>
    </row>
    <row r="12" ht="33.75" customHeight="1" spans="1:10">
      <c r="A12" s="26" t="s">
        <v>260</v>
      </c>
      <c r="B12" s="26" t="s">
        <v>325</v>
      </c>
      <c r="C12" s="26" t="s">
        <v>282</v>
      </c>
      <c r="D12" s="26" t="s">
        <v>283</v>
      </c>
      <c r="E12" s="26" t="s">
        <v>326</v>
      </c>
      <c r="F12" s="26" t="s">
        <v>290</v>
      </c>
      <c r="G12" s="49" t="s">
        <v>58</v>
      </c>
      <c r="H12" s="26" t="s">
        <v>286</v>
      </c>
      <c r="I12" s="26" t="s">
        <v>287</v>
      </c>
      <c r="J12" s="26" t="s">
        <v>327</v>
      </c>
    </row>
    <row r="13" ht="33.75" customHeight="1" spans="1:10">
      <c r="A13" s="26" t="s">
        <v>260</v>
      </c>
      <c r="B13" s="26" t="s">
        <v>325</v>
      </c>
      <c r="C13" s="26" t="s">
        <v>282</v>
      </c>
      <c r="D13" s="26" t="s">
        <v>295</v>
      </c>
      <c r="E13" s="26" t="s">
        <v>315</v>
      </c>
      <c r="F13" s="26" t="s">
        <v>285</v>
      </c>
      <c r="G13" s="49" t="s">
        <v>297</v>
      </c>
      <c r="H13" s="26" t="s">
        <v>298</v>
      </c>
      <c r="I13" s="26" t="s">
        <v>287</v>
      </c>
      <c r="J13" s="26" t="s">
        <v>299</v>
      </c>
    </row>
    <row r="14" ht="33.75" customHeight="1" spans="1:10">
      <c r="A14" s="26" t="s">
        <v>260</v>
      </c>
      <c r="B14" s="26" t="s">
        <v>325</v>
      </c>
      <c r="C14" s="26" t="s">
        <v>282</v>
      </c>
      <c r="D14" s="26" t="s">
        <v>295</v>
      </c>
      <c r="E14" s="26" t="s">
        <v>328</v>
      </c>
      <c r="F14" s="26" t="s">
        <v>316</v>
      </c>
      <c r="G14" s="49" t="s">
        <v>48</v>
      </c>
      <c r="H14" s="26" t="s">
        <v>298</v>
      </c>
      <c r="I14" s="26" t="s">
        <v>287</v>
      </c>
      <c r="J14" s="26" t="s">
        <v>329</v>
      </c>
    </row>
    <row r="15" ht="33.75" customHeight="1" spans="1:10">
      <c r="A15" s="26" t="s">
        <v>260</v>
      </c>
      <c r="B15" s="26" t="s">
        <v>325</v>
      </c>
      <c r="C15" s="26" t="s">
        <v>300</v>
      </c>
      <c r="D15" s="26" t="s">
        <v>301</v>
      </c>
      <c r="E15" s="26" t="s">
        <v>318</v>
      </c>
      <c r="F15" s="26" t="s">
        <v>290</v>
      </c>
      <c r="G15" s="49" t="s">
        <v>330</v>
      </c>
      <c r="H15" s="26" t="s">
        <v>304</v>
      </c>
      <c r="I15" s="26" t="s">
        <v>287</v>
      </c>
      <c r="J15" s="26" t="s">
        <v>319</v>
      </c>
    </row>
    <row r="16" ht="201" customHeight="1" spans="1:10">
      <c r="A16" s="26" t="s">
        <v>260</v>
      </c>
      <c r="B16" s="26" t="s">
        <v>325</v>
      </c>
      <c r="C16" s="26" t="s">
        <v>306</v>
      </c>
      <c r="D16" s="26" t="s">
        <v>307</v>
      </c>
      <c r="E16" s="26" t="s">
        <v>307</v>
      </c>
      <c r="F16" s="26" t="s">
        <v>290</v>
      </c>
      <c r="G16" s="49" t="s">
        <v>308</v>
      </c>
      <c r="H16" s="26" t="s">
        <v>298</v>
      </c>
      <c r="I16" s="26" t="s">
        <v>287</v>
      </c>
      <c r="J16" s="26" t="s">
        <v>331</v>
      </c>
    </row>
    <row r="17" ht="33.75" customHeight="1" spans="1:10">
      <c r="A17" s="26" t="s">
        <v>245</v>
      </c>
      <c r="B17" s="26" t="s">
        <v>379</v>
      </c>
      <c r="C17" s="26" t="s">
        <v>282</v>
      </c>
      <c r="D17" s="26" t="s">
        <v>283</v>
      </c>
      <c r="E17" s="26" t="s">
        <v>358</v>
      </c>
      <c r="F17" s="26" t="s">
        <v>285</v>
      </c>
      <c r="G17" s="49" t="s">
        <v>47</v>
      </c>
      <c r="H17" s="26" t="s">
        <v>286</v>
      </c>
      <c r="I17" s="26" t="s">
        <v>287</v>
      </c>
      <c r="J17" s="26" t="s">
        <v>380</v>
      </c>
    </row>
    <row r="18" ht="33.75" customHeight="1" spans="1:10">
      <c r="A18" s="26" t="s">
        <v>245</v>
      </c>
      <c r="B18" s="26"/>
      <c r="C18" s="26" t="s">
        <v>282</v>
      </c>
      <c r="D18" s="26" t="s">
        <v>283</v>
      </c>
      <c r="E18" s="26" t="s">
        <v>326</v>
      </c>
      <c r="F18" s="26" t="s">
        <v>290</v>
      </c>
      <c r="G18" s="49" t="s">
        <v>381</v>
      </c>
      <c r="H18" s="26" t="s">
        <v>382</v>
      </c>
      <c r="I18" s="26" t="s">
        <v>287</v>
      </c>
      <c r="J18" s="26" t="s">
        <v>383</v>
      </c>
    </row>
    <row r="19" ht="33.75" customHeight="1" spans="1:10">
      <c r="A19" s="26" t="s">
        <v>245</v>
      </c>
      <c r="B19" s="26"/>
      <c r="C19" s="26" t="s">
        <v>282</v>
      </c>
      <c r="D19" s="26" t="s">
        <v>295</v>
      </c>
      <c r="E19" s="26" t="s">
        <v>384</v>
      </c>
      <c r="F19" s="26" t="s">
        <v>285</v>
      </c>
      <c r="G19" s="49" t="s">
        <v>297</v>
      </c>
      <c r="H19" s="26" t="s">
        <v>298</v>
      </c>
      <c r="I19" s="26" t="s">
        <v>287</v>
      </c>
      <c r="J19" s="26" t="s">
        <v>385</v>
      </c>
    </row>
    <row r="20" ht="33.75" customHeight="1" spans="1:10">
      <c r="A20" s="26" t="s">
        <v>245</v>
      </c>
      <c r="B20" s="26"/>
      <c r="C20" s="26" t="s">
        <v>300</v>
      </c>
      <c r="D20" s="26" t="s">
        <v>301</v>
      </c>
      <c r="E20" s="26" t="s">
        <v>386</v>
      </c>
      <c r="F20" s="26" t="s">
        <v>290</v>
      </c>
      <c r="G20" s="49" t="s">
        <v>387</v>
      </c>
      <c r="H20" s="26" t="s">
        <v>304</v>
      </c>
      <c r="I20" s="26" t="s">
        <v>287</v>
      </c>
      <c r="J20" s="26" t="s">
        <v>305</v>
      </c>
    </row>
    <row r="21" ht="63" customHeight="1" spans="1:10">
      <c r="A21" s="26" t="s">
        <v>245</v>
      </c>
      <c r="B21" s="26"/>
      <c r="C21" s="26" t="s">
        <v>306</v>
      </c>
      <c r="D21" s="26" t="s">
        <v>307</v>
      </c>
      <c r="E21" s="26" t="s">
        <v>307</v>
      </c>
      <c r="F21" s="26" t="s">
        <v>290</v>
      </c>
      <c r="G21" s="49" t="s">
        <v>308</v>
      </c>
      <c r="H21" s="26" t="s">
        <v>298</v>
      </c>
      <c r="I21" s="26" t="s">
        <v>287</v>
      </c>
      <c r="J21" s="26" t="s">
        <v>309</v>
      </c>
    </row>
  </sheetData>
  <mergeCells count="9">
    <mergeCell ref="A1:J1"/>
    <mergeCell ref="A2:J2"/>
    <mergeCell ref="A3:H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1" sqref="A1:H1"/>
    </sheetView>
  </sheetViews>
  <sheetFormatPr defaultColWidth="8.85" defaultRowHeight="15" customHeight="1" outlineLevelRow="7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428</v>
      </c>
      <c r="B1" s="55"/>
      <c r="C1" s="55"/>
      <c r="D1" s="55"/>
      <c r="E1" s="55"/>
      <c r="F1" s="55"/>
      <c r="G1" s="55"/>
      <c r="H1" s="55" t="s">
        <v>428</v>
      </c>
    </row>
    <row r="2" ht="28.5" customHeight="1" spans="1:8">
      <c r="A2" s="56" t="s">
        <v>429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"单位名称："&amp;"玉溪市科学技术局"</f>
        <v>单位名称：玉溪市科学技术局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130</v>
      </c>
      <c r="B4" s="58" t="s">
        <v>430</v>
      </c>
      <c r="C4" s="58" t="s">
        <v>431</v>
      </c>
      <c r="D4" s="58" t="s">
        <v>432</v>
      </c>
      <c r="E4" s="58" t="s">
        <v>433</v>
      </c>
      <c r="F4" s="58" t="s">
        <v>434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397</v>
      </c>
      <c r="G5" s="58" t="s">
        <v>435</v>
      </c>
      <c r="H5" s="58" t="s">
        <v>436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437</v>
      </c>
      <c r="B1" s="30"/>
      <c r="C1" s="30"/>
      <c r="D1" s="31"/>
      <c r="E1" s="31"/>
      <c r="F1" s="31"/>
      <c r="G1" s="31"/>
      <c r="H1" s="30"/>
      <c r="I1" s="30"/>
      <c r="J1" s="30"/>
      <c r="K1" s="32"/>
    </row>
    <row r="2" ht="28.5" customHeight="1" spans="1:11">
      <c r="A2" s="33" t="s">
        <v>438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tr">
        <f>"单位名称："&amp;"玉溪市科学技术局"</f>
        <v>单位名称：玉溪市科学技术局</v>
      </c>
      <c r="B3" s="6"/>
      <c r="C3" s="6"/>
      <c r="D3" s="6"/>
      <c r="E3" s="6"/>
      <c r="F3" s="6"/>
      <c r="G3" s="6"/>
      <c r="H3" s="7"/>
      <c r="I3" s="7"/>
      <c r="J3" s="7"/>
      <c r="K3" s="34" t="s">
        <v>2</v>
      </c>
    </row>
    <row r="4" ht="21.75" customHeight="1" spans="1:11">
      <c r="A4" s="35" t="s">
        <v>234</v>
      </c>
      <c r="B4" s="35" t="s">
        <v>132</v>
      </c>
      <c r="C4" s="35" t="s">
        <v>235</v>
      </c>
      <c r="D4" s="36" t="s">
        <v>133</v>
      </c>
      <c r="E4" s="36" t="s">
        <v>134</v>
      </c>
      <c r="F4" s="36" t="s">
        <v>135</v>
      </c>
      <c r="G4" s="36" t="s">
        <v>136</v>
      </c>
      <c r="H4" s="37" t="s">
        <v>30</v>
      </c>
      <c r="I4" s="38" t="s">
        <v>439</v>
      </c>
      <c r="J4" s="39"/>
      <c r="K4" s="40"/>
    </row>
    <row r="5" ht="21.75" customHeight="1" spans="1:11">
      <c r="A5" s="41"/>
      <c r="B5" s="41"/>
      <c r="C5" s="41"/>
      <c r="D5" s="42"/>
      <c r="E5" s="42"/>
      <c r="F5" s="42"/>
      <c r="G5" s="42"/>
      <c r="H5" s="43"/>
      <c r="I5" s="36" t="s">
        <v>33</v>
      </c>
      <c r="J5" s="36" t="s">
        <v>34</v>
      </c>
      <c r="K5" s="36" t="s">
        <v>35</v>
      </c>
    </row>
    <row r="6" ht="40.5" customHeight="1" spans="1:11">
      <c r="A6" s="44"/>
      <c r="B6" s="44"/>
      <c r="C6" s="44"/>
      <c r="D6" s="45"/>
      <c r="E6" s="45"/>
      <c r="F6" s="45"/>
      <c r="G6" s="45"/>
      <c r="H6" s="46"/>
      <c r="I6" s="45" t="s">
        <v>32</v>
      </c>
      <c r="J6" s="45"/>
      <c r="K6" s="45"/>
    </row>
    <row r="7" ht="1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8">
        <v>10</v>
      </c>
      <c r="K7" s="48">
        <v>11</v>
      </c>
    </row>
    <row r="8" ht="30.65" customHeight="1" spans="1:11">
      <c r="A8" s="49"/>
      <c r="B8" s="50"/>
      <c r="C8" s="49"/>
      <c r="D8" s="49"/>
      <c r="E8" s="49"/>
      <c r="F8" s="49"/>
      <c r="G8" s="49"/>
      <c r="H8" s="51"/>
      <c r="I8" s="51"/>
      <c r="J8" s="51"/>
      <c r="K8" s="51"/>
    </row>
    <row r="9" ht="30.65" customHeight="1" spans="1:11">
      <c r="A9" s="50"/>
      <c r="B9" s="50"/>
      <c r="C9" s="50"/>
      <c r="D9" s="50"/>
      <c r="E9" s="50"/>
      <c r="F9" s="50"/>
      <c r="G9" s="50"/>
      <c r="H9" s="51"/>
      <c r="I9" s="51"/>
      <c r="J9" s="51"/>
      <c r="K9" s="51"/>
    </row>
    <row r="10" ht="18.75" customHeight="1" spans="1:11">
      <c r="A10" s="52" t="s">
        <v>268</v>
      </c>
      <c r="B10" s="53"/>
      <c r="C10" s="53"/>
      <c r="D10" s="53"/>
      <c r="E10" s="53"/>
      <c r="F10" s="53"/>
      <c r="G10" s="54"/>
      <c r="H10" s="51"/>
      <c r="I10" s="51"/>
      <c r="J10" s="51"/>
      <c r="K10" s="51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tabSelected="1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440</v>
      </c>
      <c r="B1" s="1"/>
      <c r="C1" s="1"/>
      <c r="D1" s="2"/>
      <c r="E1" s="1"/>
      <c r="F1" s="1"/>
      <c r="G1" s="3"/>
    </row>
    <row r="2" ht="27.75" customHeight="1" spans="1:7">
      <c r="A2" s="4" t="s">
        <v>441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"单位名称："&amp;"玉溪市科学技术局"</f>
        <v>单位名称：玉溪市科学技术局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235</v>
      </c>
      <c r="B4" s="9" t="s">
        <v>234</v>
      </c>
      <c r="C4" s="9" t="s">
        <v>132</v>
      </c>
      <c r="D4" s="10" t="s">
        <v>442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443</v>
      </c>
      <c r="F5" s="10" t="s">
        <v>444</v>
      </c>
      <c r="G5" s="10" t="s">
        <v>445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7301900</v>
      </c>
      <c r="F8" s="24"/>
      <c r="G8" s="24"/>
    </row>
    <row r="9" ht="21" customHeight="1" spans="1:7">
      <c r="A9" s="21"/>
      <c r="B9" s="21" t="s">
        <v>446</v>
      </c>
      <c r="C9" s="21" t="s">
        <v>265</v>
      </c>
      <c r="D9" s="25" t="s">
        <v>447</v>
      </c>
      <c r="E9" s="24">
        <v>400000</v>
      </c>
      <c r="F9" s="24"/>
      <c r="G9" s="24"/>
    </row>
    <row r="10" ht="21" customHeight="1" spans="1:7">
      <c r="A10" s="26"/>
      <c r="B10" s="21" t="s">
        <v>448</v>
      </c>
      <c r="C10" s="21" t="s">
        <v>257</v>
      </c>
      <c r="D10" s="25" t="s">
        <v>449</v>
      </c>
      <c r="E10" s="24">
        <v>520000</v>
      </c>
      <c r="F10" s="24"/>
      <c r="G10" s="24"/>
    </row>
    <row r="11" ht="21" customHeight="1" spans="1:7">
      <c r="A11" s="26"/>
      <c r="B11" s="21" t="s">
        <v>446</v>
      </c>
      <c r="C11" s="21" t="s">
        <v>260</v>
      </c>
      <c r="D11" s="25" t="s">
        <v>447</v>
      </c>
      <c r="E11" s="24">
        <v>3960000</v>
      </c>
      <c r="F11" s="24"/>
      <c r="G11" s="24"/>
    </row>
    <row r="12" ht="21" customHeight="1" spans="1:7">
      <c r="A12" s="26"/>
      <c r="B12" s="21" t="s">
        <v>448</v>
      </c>
      <c r="C12" s="21" t="s">
        <v>262</v>
      </c>
      <c r="D12" s="25" t="s">
        <v>449</v>
      </c>
      <c r="E12" s="24">
        <v>5000</v>
      </c>
      <c r="F12" s="24"/>
      <c r="G12" s="24"/>
    </row>
    <row r="13" ht="21" customHeight="1" spans="1:7">
      <c r="A13" s="26"/>
      <c r="B13" s="21" t="s">
        <v>448</v>
      </c>
      <c r="C13" s="21" t="s">
        <v>239</v>
      </c>
      <c r="D13" s="25" t="s">
        <v>449</v>
      </c>
      <c r="E13" s="24">
        <v>1400000</v>
      </c>
      <c r="F13" s="24"/>
      <c r="G13" s="24"/>
    </row>
    <row r="14" ht="21" customHeight="1" spans="1:7">
      <c r="A14" s="26"/>
      <c r="B14" s="21" t="s">
        <v>448</v>
      </c>
      <c r="C14" s="21" t="s">
        <v>255</v>
      </c>
      <c r="D14" s="25" t="s">
        <v>449</v>
      </c>
      <c r="E14" s="24">
        <v>500000</v>
      </c>
      <c r="F14" s="24"/>
      <c r="G14" s="24"/>
    </row>
    <row r="15" ht="21" customHeight="1" spans="1:7">
      <c r="A15" s="26"/>
      <c r="B15" s="21" t="s">
        <v>446</v>
      </c>
      <c r="C15" s="21" t="s">
        <v>245</v>
      </c>
      <c r="D15" s="25" t="s">
        <v>447</v>
      </c>
      <c r="E15" s="24">
        <v>516900</v>
      </c>
      <c r="F15" s="24"/>
      <c r="G15" s="24"/>
    </row>
    <row r="16" ht="21" customHeight="1" spans="1:7">
      <c r="A16" s="27" t="s">
        <v>30</v>
      </c>
      <c r="B16" s="28" t="s">
        <v>450</v>
      </c>
      <c r="C16" s="28"/>
      <c r="D16" s="29"/>
      <c r="E16" s="24">
        <v>7301900</v>
      </c>
      <c r="F16" s="24"/>
      <c r="G16" s="24"/>
    </row>
  </sheetData>
  <mergeCells count="12">
    <mergeCell ref="A1:G1"/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4" t="s">
        <v>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"单位名称："&amp;"玉溪市科学技术局"</f>
        <v>单位名称：玉溪市科学技术局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14472420.9</v>
      </c>
      <c r="D8" s="152">
        <v>14472420.9</v>
      </c>
      <c r="E8" s="63">
        <v>13272420.9</v>
      </c>
      <c r="F8" s="63"/>
      <c r="G8" s="63"/>
      <c r="H8" s="63"/>
      <c r="I8" s="63">
        <v>1200000</v>
      </c>
      <c r="J8" s="63"/>
      <c r="K8" s="63"/>
      <c r="L8" s="63"/>
      <c r="M8" s="63"/>
      <c r="N8" s="63">
        <v>1200000</v>
      </c>
      <c r="O8" s="152"/>
      <c r="P8" s="152"/>
      <c r="Q8" s="152"/>
      <c r="R8" s="152"/>
      <c r="S8" s="152"/>
    </row>
    <row r="9" ht="20.25" customHeight="1" spans="1:19">
      <c r="A9" s="151" t="s">
        <v>30</v>
      </c>
      <c r="B9" s="149"/>
      <c r="C9" s="152">
        <v>14472420.9</v>
      </c>
      <c r="D9" s="152">
        <v>14472420.9</v>
      </c>
      <c r="E9" s="152">
        <v>13272420.9</v>
      </c>
      <c r="F9" s="152"/>
      <c r="G9" s="152"/>
      <c r="H9" s="152"/>
      <c r="I9" s="152">
        <v>1200000</v>
      </c>
      <c r="J9" s="152"/>
      <c r="K9" s="152"/>
      <c r="L9" s="152"/>
      <c r="M9" s="152"/>
      <c r="N9" s="152">
        <v>1200000</v>
      </c>
      <c r="O9" s="152"/>
      <c r="P9" s="152"/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23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4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"单位名称："&amp;"玉溪市科学技术局"</f>
        <v>单位名称：玉溪市科学技术局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"&amp;"科学技术支出"</f>
        <v>        科学技术支出</v>
      </c>
      <c r="C7" s="63">
        <v>12167307.79</v>
      </c>
      <c r="D7" s="63">
        <v>10967307.79</v>
      </c>
      <c r="E7" s="63">
        <v>3665407.79</v>
      </c>
      <c r="F7" s="63">
        <v>7301900</v>
      </c>
      <c r="G7" s="63"/>
      <c r="H7" s="63"/>
      <c r="I7" s="63"/>
      <c r="J7" s="63">
        <v>1200000</v>
      </c>
      <c r="K7" s="63"/>
      <c r="L7" s="63"/>
      <c r="M7" s="63"/>
      <c r="N7" s="63"/>
      <c r="O7" s="63">
        <v>1200000</v>
      </c>
    </row>
    <row r="8" ht="20.25" customHeight="1" spans="1:15">
      <c r="A8" s="156" t="s">
        <v>79</v>
      </c>
      <c r="B8" s="156" t="str">
        <f>"        "&amp;"科学技术管理事务"</f>
        <v>        科学技术管理事务</v>
      </c>
      <c r="C8" s="63">
        <v>3665407.79</v>
      </c>
      <c r="D8" s="63">
        <v>3665407.79</v>
      </c>
      <c r="E8" s="63">
        <v>3665407.79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80</v>
      </c>
      <c r="B9" s="157" t="str">
        <f>"        "&amp;"行政运行"</f>
        <v>        行政运行</v>
      </c>
      <c r="C9" s="63">
        <v>3268907.79</v>
      </c>
      <c r="D9" s="63">
        <v>3268907.79</v>
      </c>
      <c r="E9" s="63">
        <v>3268907.79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7" t="s">
        <v>81</v>
      </c>
      <c r="B10" s="157" t="str">
        <f>"        "&amp;"一般行政管理事务"</f>
        <v>        一般行政管理事务</v>
      </c>
      <c r="C10" s="63">
        <v>396500</v>
      </c>
      <c r="D10" s="63">
        <v>396500</v>
      </c>
      <c r="E10" s="63">
        <v>396500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6" t="s">
        <v>82</v>
      </c>
      <c r="B11" s="156" t="str">
        <f>"        "&amp;"基础研究"</f>
        <v>        基础研究</v>
      </c>
      <c r="C11" s="63">
        <v>4480000</v>
      </c>
      <c r="D11" s="63">
        <v>4480000</v>
      </c>
      <c r="E11" s="63"/>
      <c r="F11" s="63">
        <v>4480000</v>
      </c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7" t="s">
        <v>83</v>
      </c>
      <c r="B12" s="157" t="str">
        <f>"        "&amp;"科技人才队伍建设"</f>
        <v>        科技人才队伍建设</v>
      </c>
      <c r="C12" s="63">
        <v>4480000</v>
      </c>
      <c r="D12" s="63">
        <v>4480000</v>
      </c>
      <c r="E12" s="63"/>
      <c r="F12" s="63">
        <v>4480000</v>
      </c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6" t="s">
        <v>84</v>
      </c>
      <c r="B13" s="156" t="str">
        <f>"        "&amp;"技术研究与开发"</f>
        <v>        技术研究与开发</v>
      </c>
      <c r="C13" s="63">
        <v>3821900</v>
      </c>
      <c r="D13" s="63">
        <v>2621900</v>
      </c>
      <c r="E13" s="63"/>
      <c r="F13" s="63">
        <v>2621900</v>
      </c>
      <c r="G13" s="63"/>
      <c r="H13" s="63"/>
      <c r="I13" s="63"/>
      <c r="J13" s="63">
        <v>1200000</v>
      </c>
      <c r="K13" s="63"/>
      <c r="L13" s="63"/>
      <c r="M13" s="63"/>
      <c r="N13" s="63"/>
      <c r="O13" s="63">
        <v>1200000</v>
      </c>
    </row>
    <row r="14" ht="20.25" customHeight="1" spans="1:15">
      <c r="A14" s="157" t="s">
        <v>85</v>
      </c>
      <c r="B14" s="157" t="str">
        <f>"        "&amp;"科技成果转化与扩散"</f>
        <v>        科技成果转化与扩散</v>
      </c>
      <c r="C14" s="63">
        <v>5000</v>
      </c>
      <c r="D14" s="63">
        <v>5000</v>
      </c>
      <c r="E14" s="63"/>
      <c r="F14" s="63">
        <v>5000</v>
      </c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7" t="s">
        <v>86</v>
      </c>
      <c r="B15" s="157" t="str">
        <f>"        "&amp;"其他技术研究与开发支出"</f>
        <v>        其他技术研究与开发支出</v>
      </c>
      <c r="C15" s="63">
        <v>3816900</v>
      </c>
      <c r="D15" s="63">
        <v>2616900</v>
      </c>
      <c r="E15" s="63"/>
      <c r="F15" s="63">
        <v>2616900</v>
      </c>
      <c r="G15" s="63"/>
      <c r="H15" s="63"/>
      <c r="I15" s="63"/>
      <c r="J15" s="63">
        <v>1200000</v>
      </c>
      <c r="K15" s="63"/>
      <c r="L15" s="63"/>
      <c r="M15" s="63"/>
      <c r="N15" s="63"/>
      <c r="O15" s="63">
        <v>1200000</v>
      </c>
    </row>
    <row r="16" ht="20.25" customHeight="1" spans="1:15">
      <c r="A16" s="156" t="s">
        <v>87</v>
      </c>
      <c r="B16" s="156" t="str">
        <f>"        "&amp;"科技条件与服务"</f>
        <v>        科技条件与服务</v>
      </c>
      <c r="C16" s="63">
        <v>200000</v>
      </c>
      <c r="D16" s="63">
        <v>200000</v>
      </c>
      <c r="E16" s="63"/>
      <c r="F16" s="63">
        <v>200000</v>
      </c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7" t="s">
        <v>88</v>
      </c>
      <c r="B17" s="157" t="str">
        <f>"        "&amp;"其他科技条件与服务支出"</f>
        <v>        其他科技条件与服务支出</v>
      </c>
      <c r="C17" s="63">
        <v>200000</v>
      </c>
      <c r="D17" s="63">
        <v>200000</v>
      </c>
      <c r="E17" s="63"/>
      <c r="F17" s="63">
        <v>200000</v>
      </c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49" t="s">
        <v>89</v>
      </c>
      <c r="B18" s="149" t="str">
        <f>"        "&amp;"社会保障和就业支出"</f>
        <v>        社会保障和就业支出</v>
      </c>
      <c r="C18" s="63">
        <v>1496954.08</v>
      </c>
      <c r="D18" s="63">
        <v>1496954.08</v>
      </c>
      <c r="E18" s="63">
        <v>1496954.08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6" t="s">
        <v>90</v>
      </c>
      <c r="B19" s="156" t="str">
        <f>"        "&amp;"行政事业单位养老支出"</f>
        <v>        行政事业单位养老支出</v>
      </c>
      <c r="C19" s="63">
        <v>1496954.08</v>
      </c>
      <c r="D19" s="63">
        <v>1496954.08</v>
      </c>
      <c r="E19" s="63">
        <v>1496954.08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7" t="s">
        <v>91</v>
      </c>
      <c r="B20" s="157" t="str">
        <f>"        "&amp;"行政单位离退休"</f>
        <v>        行政单位离退休</v>
      </c>
      <c r="C20" s="63">
        <v>890400</v>
      </c>
      <c r="D20" s="63">
        <v>890400</v>
      </c>
      <c r="E20" s="63">
        <v>890400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7" t="s">
        <v>92</v>
      </c>
      <c r="B21" s="157" t="str">
        <f>"        "&amp;"机关事业单位基本养老保险缴费支出"</f>
        <v>        机关事业单位基本养老保险缴费支出</v>
      </c>
      <c r="C21" s="63">
        <v>406554.08</v>
      </c>
      <c r="D21" s="63">
        <v>406554.08</v>
      </c>
      <c r="E21" s="63">
        <v>406554.08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7" t="s">
        <v>93</v>
      </c>
      <c r="B22" s="157" t="str">
        <f>"        "&amp;"机关事业单位职业年金缴费支出"</f>
        <v>        机关事业单位职业年金缴费支出</v>
      </c>
      <c r="C22" s="63">
        <v>200000</v>
      </c>
      <c r="D22" s="63">
        <v>200000</v>
      </c>
      <c r="E22" s="63">
        <v>200000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49" t="s">
        <v>94</v>
      </c>
      <c r="B23" s="149" t="str">
        <f>"        "&amp;"卫生健康支出"</f>
        <v>        卫生健康支出</v>
      </c>
      <c r="C23" s="63">
        <v>446995.03</v>
      </c>
      <c r="D23" s="63">
        <v>446995.03</v>
      </c>
      <c r="E23" s="63">
        <v>446995.03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6" t="s">
        <v>95</v>
      </c>
      <c r="B24" s="156" t="str">
        <f>"        "&amp;"行政事业单位医疗"</f>
        <v>        行政事业单位医疗</v>
      </c>
      <c r="C24" s="63">
        <v>446995.03</v>
      </c>
      <c r="D24" s="63">
        <v>446995.03</v>
      </c>
      <c r="E24" s="63">
        <v>446995.03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7" t="s">
        <v>96</v>
      </c>
      <c r="B25" s="157" t="str">
        <f>"        "&amp;"行政单位医疗"</f>
        <v>        行政单位医疗</v>
      </c>
      <c r="C25" s="63">
        <v>210899.93</v>
      </c>
      <c r="D25" s="63">
        <v>210899.93</v>
      </c>
      <c r="E25" s="63">
        <v>210899.93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20.25" customHeight="1" spans="1:15">
      <c r="A26" s="157" t="s">
        <v>97</v>
      </c>
      <c r="B26" s="157" t="str">
        <f>"        "&amp;"事业单位医疗"</f>
        <v>        事业单位医疗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ht="20.25" customHeight="1" spans="1:15">
      <c r="A27" s="157" t="s">
        <v>98</v>
      </c>
      <c r="B27" s="157" t="str">
        <f>"        "&amp;"公务员医疗补助"</f>
        <v>        公务员医疗补助</v>
      </c>
      <c r="C27" s="63">
        <v>207829.15</v>
      </c>
      <c r="D27" s="63">
        <v>207829.15</v>
      </c>
      <c r="E27" s="63">
        <v>207829.15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ht="20.25" customHeight="1" spans="1:15">
      <c r="A28" s="157" t="s">
        <v>99</v>
      </c>
      <c r="B28" s="157" t="str">
        <f>"        "&amp;"其他行政事业单位医疗支出"</f>
        <v>        其他行政事业单位医疗支出</v>
      </c>
      <c r="C28" s="63">
        <v>28265.95</v>
      </c>
      <c r="D28" s="63">
        <v>28265.95</v>
      </c>
      <c r="E28" s="63">
        <v>28265.95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ht="20.25" customHeight="1" spans="1:15">
      <c r="A29" s="149" t="s">
        <v>100</v>
      </c>
      <c r="B29" s="149" t="str">
        <f>"        "&amp;"住房保障支出"</f>
        <v>        住房保障支出</v>
      </c>
      <c r="C29" s="63">
        <v>361164</v>
      </c>
      <c r="D29" s="63">
        <v>361164</v>
      </c>
      <c r="E29" s="63">
        <v>361164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ht="20.25" customHeight="1" spans="1:15">
      <c r="A30" s="156" t="s">
        <v>101</v>
      </c>
      <c r="B30" s="156" t="str">
        <f>"        "&amp;"住房改革支出"</f>
        <v>        住房改革支出</v>
      </c>
      <c r="C30" s="63">
        <v>361164</v>
      </c>
      <c r="D30" s="63">
        <v>361164</v>
      </c>
      <c r="E30" s="63">
        <v>361164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ht="20.25" customHeight="1" spans="1:15">
      <c r="A31" s="157" t="s">
        <v>102</v>
      </c>
      <c r="B31" s="157" t="str">
        <f>"        "&amp;"住房公积金"</f>
        <v>        住房公积金</v>
      </c>
      <c r="C31" s="63">
        <v>321408</v>
      </c>
      <c r="D31" s="63">
        <v>321408</v>
      </c>
      <c r="E31" s="63">
        <v>321408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ht="20.25" customHeight="1" spans="1:15">
      <c r="A32" s="157" t="s">
        <v>103</v>
      </c>
      <c r="B32" s="157" t="str">
        <f>"        "&amp;"购房补贴"</f>
        <v>        购房补贴</v>
      </c>
      <c r="C32" s="63">
        <v>39756</v>
      </c>
      <c r="D32" s="63">
        <v>39756</v>
      </c>
      <c r="E32" s="63">
        <v>39756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ht="20.25" customHeight="1" spans="1:15">
      <c r="A33" s="151" t="s">
        <v>30</v>
      </c>
      <c r="B33" s="149"/>
      <c r="C33" s="152">
        <v>14472420.9</v>
      </c>
      <c r="D33" s="152">
        <v>13272420.9</v>
      </c>
      <c r="E33" s="152">
        <v>5970520.9</v>
      </c>
      <c r="F33" s="152">
        <v>7301900</v>
      </c>
      <c r="G33" s="152"/>
      <c r="H33" s="152"/>
      <c r="I33" s="152"/>
      <c r="J33" s="152">
        <v>1200000</v>
      </c>
      <c r="K33" s="152"/>
      <c r="L33" s="152"/>
      <c r="M33" s="152"/>
      <c r="N33" s="152"/>
      <c r="O33" s="152">
        <v>1200000</v>
      </c>
    </row>
  </sheetData>
  <mergeCells count="12">
    <mergeCell ref="A1:O1"/>
    <mergeCell ref="A2:O2"/>
    <mergeCell ref="A3:N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7" sqref="A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104</v>
      </c>
      <c r="B1" s="158"/>
      <c r="C1" s="158"/>
      <c r="D1" s="158"/>
    </row>
    <row r="2" ht="28.5" customHeight="1" spans="1:4">
      <c r="A2" s="159" t="s">
        <v>105</v>
      </c>
      <c r="B2" s="159"/>
      <c r="C2" s="159"/>
      <c r="D2" s="159"/>
    </row>
    <row r="3" ht="18.75" customHeight="1" spans="1:4">
      <c r="A3" s="149" t="str">
        <f>"单位名称："&amp;"玉溪市科学技术局"</f>
        <v>单位名称：玉溪市科学技术局</v>
      </c>
      <c r="B3" s="149"/>
      <c r="C3" s="149"/>
      <c r="D3" s="147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106</v>
      </c>
      <c r="D5" s="58" t="s">
        <v>6</v>
      </c>
    </row>
    <row r="6" ht="18.75" customHeight="1" spans="1:4">
      <c r="A6" s="160" t="s">
        <v>107</v>
      </c>
      <c r="B6" s="161"/>
      <c r="C6" s="162" t="s">
        <v>108</v>
      </c>
      <c r="D6" s="161"/>
    </row>
    <row r="7" ht="18.75" customHeight="1" spans="1:4">
      <c r="A7" s="149" t="s">
        <v>109</v>
      </c>
      <c r="B7" s="163">
        <v>13272420.9</v>
      </c>
      <c r="C7" s="164" t="str">
        <f>"（一）"&amp;"科学技术支出"</f>
        <v>（一）科学技术支出</v>
      </c>
      <c r="D7" s="163">
        <v>10967307.79</v>
      </c>
    </row>
    <row r="8" ht="18.75" customHeight="1" spans="1:4">
      <c r="A8" s="149" t="s">
        <v>110</v>
      </c>
      <c r="B8" s="163"/>
      <c r="C8" s="164" t="str">
        <f>"（二）"&amp;"社会保障和就业支出"</f>
        <v>（二）社会保障和就业支出</v>
      </c>
      <c r="D8" s="163">
        <v>1496954.08</v>
      </c>
    </row>
    <row r="9" ht="18.75" customHeight="1" spans="1:4">
      <c r="A9" s="149" t="s">
        <v>111</v>
      </c>
      <c r="B9" s="163"/>
      <c r="C9" s="164" t="str">
        <f>"（三）"&amp;"卫生健康支出"</f>
        <v>（三）卫生健康支出</v>
      </c>
      <c r="D9" s="163">
        <v>446995.03</v>
      </c>
    </row>
    <row r="10" ht="18.75" customHeight="1" spans="1:4">
      <c r="A10" s="149" t="s">
        <v>112</v>
      </c>
      <c r="B10" s="163"/>
      <c r="C10" s="164" t="str">
        <f>"（四）"&amp;"住房保障支出"</f>
        <v>（四）住房保障支出</v>
      </c>
      <c r="D10" s="163">
        <v>361164</v>
      </c>
    </row>
    <row r="11" ht="18.75" customHeight="1" spans="1:4">
      <c r="A11" s="60" t="s">
        <v>109</v>
      </c>
      <c r="B11" s="163"/>
      <c r="C11" s="149"/>
      <c r="D11" s="149"/>
    </row>
    <row r="12" ht="18.75" customHeight="1" spans="1:4">
      <c r="A12" s="60" t="s">
        <v>110</v>
      </c>
      <c r="B12" s="163"/>
      <c r="C12" s="149"/>
      <c r="D12" s="149"/>
    </row>
    <row r="13" ht="18.75" customHeight="1" spans="1:4">
      <c r="A13" s="60" t="s">
        <v>111</v>
      </c>
      <c r="B13" s="163"/>
      <c r="C13" s="149"/>
      <c r="D13" s="149"/>
    </row>
    <row r="14" ht="18.75" customHeight="1" spans="1:4">
      <c r="A14" s="149"/>
      <c r="B14" s="149"/>
      <c r="C14" s="149" t="s">
        <v>113</v>
      </c>
      <c r="D14" s="149"/>
    </row>
    <row r="15" ht="18.75" customHeight="1" spans="1:4">
      <c r="A15" s="165" t="s">
        <v>24</v>
      </c>
      <c r="B15" s="163">
        <v>13272420.9</v>
      </c>
      <c r="C15" s="165" t="s">
        <v>25</v>
      </c>
      <c r="D15" s="163">
        <v>13272420.9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114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115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"单位名称："&amp;"玉溪市科学技术局"</f>
        <v>单位名称：玉溪市科学技术局</v>
      </c>
      <c r="B3" s="149"/>
      <c r="C3" s="149"/>
      <c r="D3" s="149"/>
      <c r="E3" s="149"/>
      <c r="F3" s="149"/>
      <c r="G3" s="155" t="s">
        <v>2</v>
      </c>
    </row>
    <row r="4" ht="27" customHeight="1" spans="1:7">
      <c r="A4" s="150" t="s">
        <v>116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117</v>
      </c>
      <c r="F5" s="150" t="s">
        <v>118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"&amp;"科学技术支出"</f>
        <v>        科学技术支出</v>
      </c>
      <c r="C7" s="63">
        <v>10967307.79</v>
      </c>
      <c r="D7" s="152">
        <v>3665407.79</v>
      </c>
      <c r="E7" s="63">
        <v>2801920.75</v>
      </c>
      <c r="F7" s="63">
        <v>863487.04</v>
      </c>
      <c r="G7" s="63">
        <v>7301900</v>
      </c>
    </row>
    <row r="8" ht="20.25" customHeight="1" spans="1:7">
      <c r="A8" s="156" t="s">
        <v>79</v>
      </c>
      <c r="B8" s="156" t="str">
        <f>"        "&amp;"科学技术管理事务"</f>
        <v>        科学技术管理事务</v>
      </c>
      <c r="C8" s="63">
        <v>3665407.79</v>
      </c>
      <c r="D8" s="152">
        <v>3665407.79</v>
      </c>
      <c r="E8" s="63">
        <v>2801920.75</v>
      </c>
      <c r="F8" s="63">
        <v>863487.04</v>
      </c>
      <c r="G8" s="63"/>
    </row>
    <row r="9" ht="20.25" customHeight="1" spans="1:7">
      <c r="A9" s="157" t="s">
        <v>80</v>
      </c>
      <c r="B9" s="157" t="str">
        <f>"        "&amp;"行政运行"</f>
        <v>        行政运行</v>
      </c>
      <c r="C9" s="63">
        <v>3268907.79</v>
      </c>
      <c r="D9" s="152">
        <v>3268907.79</v>
      </c>
      <c r="E9" s="63">
        <v>2753920.75</v>
      </c>
      <c r="F9" s="63">
        <v>514987.04</v>
      </c>
      <c r="G9" s="63"/>
    </row>
    <row r="10" ht="20.25" customHeight="1" spans="1:7">
      <c r="A10" s="157" t="s">
        <v>81</v>
      </c>
      <c r="B10" s="157" t="str">
        <f>"        "&amp;"一般行政管理事务"</f>
        <v>        一般行政管理事务</v>
      </c>
      <c r="C10" s="63">
        <v>396500</v>
      </c>
      <c r="D10" s="152">
        <v>396500</v>
      </c>
      <c r="E10" s="63">
        <v>48000</v>
      </c>
      <c r="F10" s="63">
        <v>348500</v>
      </c>
      <c r="G10" s="63"/>
    </row>
    <row r="11" ht="20.25" customHeight="1" spans="1:7">
      <c r="A11" s="156" t="s">
        <v>82</v>
      </c>
      <c r="B11" s="156" t="str">
        <f>"        "&amp;"基础研究"</f>
        <v>        基础研究</v>
      </c>
      <c r="C11" s="63">
        <v>4480000</v>
      </c>
      <c r="D11" s="152"/>
      <c r="E11" s="63"/>
      <c r="F11" s="63"/>
      <c r="G11" s="63">
        <v>4480000</v>
      </c>
    </row>
    <row r="12" ht="20.25" customHeight="1" spans="1:7">
      <c r="A12" s="157" t="s">
        <v>83</v>
      </c>
      <c r="B12" s="157" t="str">
        <f>"        "&amp;"科技人才队伍建设"</f>
        <v>        科技人才队伍建设</v>
      </c>
      <c r="C12" s="63">
        <v>4480000</v>
      </c>
      <c r="D12" s="152"/>
      <c r="E12" s="63"/>
      <c r="F12" s="63"/>
      <c r="G12" s="63">
        <v>4480000</v>
      </c>
    </row>
    <row r="13" ht="20.25" customHeight="1" spans="1:7">
      <c r="A13" s="156" t="s">
        <v>84</v>
      </c>
      <c r="B13" s="156" t="str">
        <f>"        "&amp;"技术研究与开发"</f>
        <v>        技术研究与开发</v>
      </c>
      <c r="C13" s="63">
        <v>2621900</v>
      </c>
      <c r="D13" s="152"/>
      <c r="E13" s="63"/>
      <c r="F13" s="63"/>
      <c r="G13" s="63">
        <v>2621900</v>
      </c>
    </row>
    <row r="14" ht="20.25" customHeight="1" spans="1:7">
      <c r="A14" s="157" t="s">
        <v>85</v>
      </c>
      <c r="B14" s="157" t="str">
        <f>"        "&amp;"科技成果转化与扩散"</f>
        <v>        科技成果转化与扩散</v>
      </c>
      <c r="C14" s="63">
        <v>5000</v>
      </c>
      <c r="D14" s="152"/>
      <c r="E14" s="63"/>
      <c r="F14" s="63"/>
      <c r="G14" s="63">
        <v>5000</v>
      </c>
    </row>
    <row r="15" ht="20.25" customHeight="1" spans="1:7">
      <c r="A15" s="157" t="s">
        <v>86</v>
      </c>
      <c r="B15" s="157" t="str">
        <f>"        "&amp;"其他技术研究与开发支出"</f>
        <v>        其他技术研究与开发支出</v>
      </c>
      <c r="C15" s="63">
        <v>2616900</v>
      </c>
      <c r="D15" s="152"/>
      <c r="E15" s="63"/>
      <c r="F15" s="63"/>
      <c r="G15" s="63">
        <v>2616900</v>
      </c>
    </row>
    <row r="16" ht="20.25" customHeight="1" spans="1:7">
      <c r="A16" s="156" t="s">
        <v>87</v>
      </c>
      <c r="B16" s="156" t="str">
        <f>"        "&amp;"科技条件与服务"</f>
        <v>        科技条件与服务</v>
      </c>
      <c r="C16" s="63">
        <v>200000</v>
      </c>
      <c r="D16" s="152"/>
      <c r="E16" s="63"/>
      <c r="F16" s="63"/>
      <c r="G16" s="63">
        <v>200000</v>
      </c>
    </row>
    <row r="17" ht="20.25" customHeight="1" spans="1:7">
      <c r="A17" s="157" t="s">
        <v>88</v>
      </c>
      <c r="B17" s="157" t="str">
        <f>"        "&amp;"其他科技条件与服务支出"</f>
        <v>        其他科技条件与服务支出</v>
      </c>
      <c r="C17" s="63">
        <v>200000</v>
      </c>
      <c r="D17" s="152"/>
      <c r="E17" s="63"/>
      <c r="F17" s="63"/>
      <c r="G17" s="63">
        <v>200000</v>
      </c>
    </row>
    <row r="18" ht="20.25" customHeight="1" spans="1:7">
      <c r="A18" s="149" t="s">
        <v>89</v>
      </c>
      <c r="B18" s="149" t="str">
        <f>"        "&amp;"社会保障和就业支出"</f>
        <v>        社会保障和就业支出</v>
      </c>
      <c r="C18" s="63">
        <v>1496954.08</v>
      </c>
      <c r="D18" s="152">
        <v>1496954.08</v>
      </c>
      <c r="E18" s="63">
        <v>1480154.08</v>
      </c>
      <c r="F18" s="63">
        <v>16800</v>
      </c>
      <c r="G18" s="63"/>
    </row>
    <row r="19" ht="20.25" customHeight="1" spans="1:7">
      <c r="A19" s="156" t="s">
        <v>90</v>
      </c>
      <c r="B19" s="156" t="str">
        <f>"        "&amp;"行政事业单位养老支出"</f>
        <v>        行政事业单位养老支出</v>
      </c>
      <c r="C19" s="63">
        <v>1496954.08</v>
      </c>
      <c r="D19" s="152">
        <v>1496954.08</v>
      </c>
      <c r="E19" s="63">
        <v>1480154.08</v>
      </c>
      <c r="F19" s="63">
        <v>16800</v>
      </c>
      <c r="G19" s="63"/>
    </row>
    <row r="20" ht="20.25" customHeight="1" spans="1:7">
      <c r="A20" s="157" t="s">
        <v>91</v>
      </c>
      <c r="B20" s="157" t="str">
        <f>"        "&amp;"行政单位离退休"</f>
        <v>        行政单位离退休</v>
      </c>
      <c r="C20" s="63">
        <v>890400</v>
      </c>
      <c r="D20" s="152">
        <v>890400</v>
      </c>
      <c r="E20" s="63">
        <v>873600</v>
      </c>
      <c r="F20" s="63">
        <v>16800</v>
      </c>
      <c r="G20" s="63"/>
    </row>
    <row r="21" ht="20.25" customHeight="1" spans="1:7">
      <c r="A21" s="157" t="s">
        <v>92</v>
      </c>
      <c r="B21" s="157" t="str">
        <f>"        "&amp;"机关事业单位基本养老保险缴费支出"</f>
        <v>        机关事业单位基本养老保险缴费支出</v>
      </c>
      <c r="C21" s="63">
        <v>406554.08</v>
      </c>
      <c r="D21" s="152">
        <v>406554.08</v>
      </c>
      <c r="E21" s="63">
        <v>406554.08</v>
      </c>
      <c r="F21" s="63"/>
      <c r="G21" s="63"/>
    </row>
    <row r="22" ht="20.25" customHeight="1" spans="1:7">
      <c r="A22" s="157" t="s">
        <v>93</v>
      </c>
      <c r="B22" s="157" t="str">
        <f>"        "&amp;"机关事业单位职业年金缴费支出"</f>
        <v>        机关事业单位职业年金缴费支出</v>
      </c>
      <c r="C22" s="63">
        <v>200000</v>
      </c>
      <c r="D22" s="152">
        <v>200000</v>
      </c>
      <c r="E22" s="63">
        <v>200000</v>
      </c>
      <c r="F22" s="63"/>
      <c r="G22" s="63"/>
    </row>
    <row r="23" ht="20.25" customHeight="1" spans="1:7">
      <c r="A23" s="149" t="s">
        <v>94</v>
      </c>
      <c r="B23" s="149" t="str">
        <f>"        "&amp;"卫生健康支出"</f>
        <v>        卫生健康支出</v>
      </c>
      <c r="C23" s="63">
        <v>446995.03</v>
      </c>
      <c r="D23" s="152">
        <v>446995.03</v>
      </c>
      <c r="E23" s="63">
        <v>446995.03</v>
      </c>
      <c r="F23" s="63"/>
      <c r="G23" s="63"/>
    </row>
    <row r="24" ht="20.25" customHeight="1" spans="1:7">
      <c r="A24" s="156" t="s">
        <v>95</v>
      </c>
      <c r="B24" s="156" t="str">
        <f>"        "&amp;"行政事业单位医疗"</f>
        <v>        行政事业单位医疗</v>
      </c>
      <c r="C24" s="63">
        <v>446995.03</v>
      </c>
      <c r="D24" s="152">
        <v>446995.03</v>
      </c>
      <c r="E24" s="63">
        <v>446995.03</v>
      </c>
      <c r="F24" s="63"/>
      <c r="G24" s="63"/>
    </row>
    <row r="25" ht="20.25" customHeight="1" spans="1:7">
      <c r="A25" s="157" t="s">
        <v>96</v>
      </c>
      <c r="B25" s="157" t="str">
        <f>"        "&amp;"行政单位医疗"</f>
        <v>        行政单位医疗</v>
      </c>
      <c r="C25" s="63">
        <v>210899.93</v>
      </c>
      <c r="D25" s="152">
        <v>210899.93</v>
      </c>
      <c r="E25" s="63">
        <v>210899.93</v>
      </c>
      <c r="F25" s="63"/>
      <c r="G25" s="63"/>
    </row>
    <row r="26" ht="20.25" customHeight="1" spans="1:7">
      <c r="A26" s="157" t="s">
        <v>98</v>
      </c>
      <c r="B26" s="157" t="str">
        <f>"        "&amp;"公务员医疗补助"</f>
        <v>        公务员医疗补助</v>
      </c>
      <c r="C26" s="63">
        <v>207829.15</v>
      </c>
      <c r="D26" s="152">
        <v>207829.15</v>
      </c>
      <c r="E26" s="63">
        <v>207829.15</v>
      </c>
      <c r="F26" s="63"/>
      <c r="G26" s="63"/>
    </row>
    <row r="27" ht="20.25" customHeight="1" spans="1:7">
      <c r="A27" s="157" t="s">
        <v>99</v>
      </c>
      <c r="B27" s="157" t="str">
        <f>"        "&amp;"其他行政事业单位医疗支出"</f>
        <v>        其他行政事业单位医疗支出</v>
      </c>
      <c r="C27" s="63">
        <v>28265.95</v>
      </c>
      <c r="D27" s="152">
        <v>28265.95</v>
      </c>
      <c r="E27" s="63">
        <v>28265.95</v>
      </c>
      <c r="F27" s="63"/>
      <c r="G27" s="63"/>
    </row>
    <row r="28" ht="20.25" customHeight="1" spans="1:7">
      <c r="A28" s="149" t="s">
        <v>100</v>
      </c>
      <c r="B28" s="149" t="str">
        <f>"        "&amp;"住房保障支出"</f>
        <v>        住房保障支出</v>
      </c>
      <c r="C28" s="63">
        <v>361164</v>
      </c>
      <c r="D28" s="152">
        <v>361164</v>
      </c>
      <c r="E28" s="63">
        <v>361164</v>
      </c>
      <c r="F28" s="63"/>
      <c r="G28" s="63"/>
    </row>
    <row r="29" ht="20.25" customHeight="1" spans="1:7">
      <c r="A29" s="156" t="s">
        <v>101</v>
      </c>
      <c r="B29" s="156" t="str">
        <f>"        "&amp;"住房改革支出"</f>
        <v>        住房改革支出</v>
      </c>
      <c r="C29" s="63">
        <v>361164</v>
      </c>
      <c r="D29" s="152">
        <v>361164</v>
      </c>
      <c r="E29" s="63">
        <v>361164</v>
      </c>
      <c r="F29" s="63"/>
      <c r="G29" s="63"/>
    </row>
    <row r="30" ht="20.25" customHeight="1" spans="1:7">
      <c r="A30" s="157" t="s">
        <v>102</v>
      </c>
      <c r="B30" s="157" t="str">
        <f>"        "&amp;"住房公积金"</f>
        <v>        住房公积金</v>
      </c>
      <c r="C30" s="63">
        <v>321408</v>
      </c>
      <c r="D30" s="152">
        <v>321408</v>
      </c>
      <c r="E30" s="63">
        <v>321408</v>
      </c>
      <c r="F30" s="63"/>
      <c r="G30" s="63"/>
    </row>
    <row r="31" ht="20.25" customHeight="1" spans="1:7">
      <c r="A31" s="157" t="s">
        <v>103</v>
      </c>
      <c r="B31" s="157" t="str">
        <f>"        "&amp;"购房补贴"</f>
        <v>        购房补贴</v>
      </c>
      <c r="C31" s="63">
        <v>39756</v>
      </c>
      <c r="D31" s="152">
        <v>39756</v>
      </c>
      <c r="E31" s="63">
        <v>39756</v>
      </c>
      <c r="F31" s="63"/>
      <c r="G31" s="63"/>
    </row>
    <row r="32" ht="20.25" customHeight="1" spans="1:7">
      <c r="A32" s="151" t="s">
        <v>30</v>
      </c>
      <c r="B32" s="149"/>
      <c r="C32" s="152">
        <v>13272420.9</v>
      </c>
      <c r="D32" s="152">
        <v>5970520.9</v>
      </c>
      <c r="E32" s="152">
        <v>5090233.86</v>
      </c>
      <c r="F32" s="152">
        <v>880287.04</v>
      </c>
      <c r="G32" s="152">
        <v>7301900</v>
      </c>
    </row>
  </sheetData>
  <mergeCells count="8">
    <mergeCell ref="A1:G1"/>
    <mergeCell ref="A2:G2"/>
    <mergeCell ref="A3:F3"/>
    <mergeCell ref="A4:B4"/>
    <mergeCell ref="D4:F4"/>
    <mergeCell ref="A32:B3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119</v>
      </c>
      <c r="B1" s="147"/>
      <c r="C1" s="147"/>
      <c r="D1" s="147"/>
      <c r="E1" s="147"/>
      <c r="F1" s="147"/>
    </row>
    <row r="2" ht="28.5" customHeight="1" spans="1:6">
      <c r="A2" s="148" t="s">
        <v>120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"单位名称："&amp;"玉溪市科学技术局"</f>
        <v>单位名称：玉溪市科学技术局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121</v>
      </c>
      <c r="B4" s="150" t="s">
        <v>122</v>
      </c>
      <c r="C4" s="150" t="s">
        <v>123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124</v>
      </c>
      <c r="E5" s="150" t="s">
        <v>125</v>
      </c>
      <c r="F5" s="150" t="s">
        <v>126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57900</v>
      </c>
      <c r="B7" s="63"/>
      <c r="C7" s="63">
        <v>32900</v>
      </c>
      <c r="D7" s="63"/>
      <c r="E7" s="152">
        <v>32900</v>
      </c>
      <c r="F7" s="63">
        <v>25000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topLeftCell="A32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127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128</v>
      </c>
      <c r="B2" s="148"/>
      <c r="C2" s="148" t="s">
        <v>129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"单位名称："&amp;"玉溪市科学技术局"</f>
        <v>单位名称：玉溪市科学技术局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130</v>
      </c>
      <c r="B4" s="150" t="s">
        <v>131</v>
      </c>
      <c r="C4" s="150" t="s">
        <v>132</v>
      </c>
      <c r="D4" s="150" t="s">
        <v>133</v>
      </c>
      <c r="E4" s="150" t="s">
        <v>134</v>
      </c>
      <c r="F4" s="150" t="s">
        <v>135</v>
      </c>
      <c r="G4" s="150" t="s">
        <v>136</v>
      </c>
      <c r="H4" s="150" t="s">
        <v>137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138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139</v>
      </c>
      <c r="J6" s="150" t="s">
        <v>140</v>
      </c>
      <c r="K6" s="150" t="s">
        <v>141</v>
      </c>
      <c r="L6" s="150" t="s">
        <v>142</v>
      </c>
      <c r="M6" s="150" t="s">
        <v>143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144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145</v>
      </c>
      <c r="U7" s="151" t="s">
        <v>146</v>
      </c>
      <c r="V7" s="151" t="s">
        <v>147</v>
      </c>
      <c r="W7" s="151" t="s">
        <v>148</v>
      </c>
    </row>
    <row r="8" ht="20.25" customHeight="1" spans="1:23">
      <c r="A8" t="s">
        <v>64</v>
      </c>
      <c r="C8" s="149"/>
      <c r="D8" s="149"/>
      <c r="E8" s="149"/>
      <c r="G8" s="149"/>
      <c r="H8" s="152">
        <v>5970520.9</v>
      </c>
      <c r="I8" s="63">
        <v>5970520.9</v>
      </c>
      <c r="J8" s="63">
        <v>1206352.72</v>
      </c>
      <c r="K8" s="63"/>
      <c r="L8" s="63">
        <v>4764168.18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tr">
        <f t="shared" ref="A9:A41" si="0">"       "&amp;"玉溪市科学技术局"</f>
        <v>       玉溪市科学技术局</v>
      </c>
      <c r="B9" s="149" t="s">
        <v>149</v>
      </c>
      <c r="C9" s="149" t="s">
        <v>150</v>
      </c>
      <c r="D9" s="149" t="s">
        <v>80</v>
      </c>
      <c r="E9" s="149" t="s">
        <v>151</v>
      </c>
      <c r="F9" s="149" t="s">
        <v>152</v>
      </c>
      <c r="G9" s="149" t="s">
        <v>153</v>
      </c>
      <c r="H9" s="152">
        <v>936564</v>
      </c>
      <c r="I9" s="63">
        <v>936564</v>
      </c>
      <c r="J9" s="63">
        <v>234141</v>
      </c>
      <c r="K9" s="63"/>
      <c r="L9" s="63">
        <v>702423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si="0"/>
        <v>       玉溪市科学技术局</v>
      </c>
      <c r="B10" s="149" t="s">
        <v>149</v>
      </c>
      <c r="C10" s="149" t="s">
        <v>150</v>
      </c>
      <c r="D10" s="149" t="s">
        <v>80</v>
      </c>
      <c r="E10" s="149" t="s">
        <v>151</v>
      </c>
      <c r="F10" s="149" t="s">
        <v>154</v>
      </c>
      <c r="G10" s="149" t="s">
        <v>155</v>
      </c>
      <c r="H10" s="152">
        <v>1126032</v>
      </c>
      <c r="I10" s="63">
        <v>1126032</v>
      </c>
      <c r="J10" s="63">
        <v>281508</v>
      </c>
      <c r="K10" s="149"/>
      <c r="L10" s="63">
        <v>844524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玉溪市科学技术局</v>
      </c>
      <c r="B11" s="149" t="s">
        <v>149</v>
      </c>
      <c r="C11" s="149" t="s">
        <v>150</v>
      </c>
      <c r="D11" s="149" t="s">
        <v>103</v>
      </c>
      <c r="E11" s="149" t="s">
        <v>156</v>
      </c>
      <c r="F11" s="149" t="s">
        <v>154</v>
      </c>
      <c r="G11" s="149" t="s">
        <v>155</v>
      </c>
      <c r="H11" s="152">
        <v>39756</v>
      </c>
      <c r="I11" s="63">
        <v>39756</v>
      </c>
      <c r="J11" s="63">
        <v>9939</v>
      </c>
      <c r="K11" s="149"/>
      <c r="L11" s="63">
        <v>29817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玉溪市科学技术局</v>
      </c>
      <c r="B12" s="149" t="s">
        <v>157</v>
      </c>
      <c r="C12" s="149" t="s">
        <v>158</v>
      </c>
      <c r="D12" s="149" t="s">
        <v>80</v>
      </c>
      <c r="E12" s="149" t="s">
        <v>151</v>
      </c>
      <c r="F12" s="149" t="s">
        <v>159</v>
      </c>
      <c r="G12" s="149" t="s">
        <v>160</v>
      </c>
      <c r="H12" s="152">
        <v>857.75</v>
      </c>
      <c r="I12" s="63">
        <v>857.75</v>
      </c>
      <c r="J12" s="63">
        <v>214.44</v>
      </c>
      <c r="K12" s="149"/>
      <c r="L12" s="63">
        <v>643.31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玉溪市科学技术局</v>
      </c>
      <c r="B13" s="149" t="s">
        <v>157</v>
      </c>
      <c r="C13" s="149" t="s">
        <v>158</v>
      </c>
      <c r="D13" s="149" t="s">
        <v>92</v>
      </c>
      <c r="E13" s="149" t="s">
        <v>161</v>
      </c>
      <c r="F13" s="149" t="s">
        <v>162</v>
      </c>
      <c r="G13" s="149" t="s">
        <v>163</v>
      </c>
      <c r="H13" s="152">
        <v>406554.08</v>
      </c>
      <c r="I13" s="63">
        <v>406554.08</v>
      </c>
      <c r="J13" s="63">
        <v>101638.52</v>
      </c>
      <c r="K13" s="149"/>
      <c r="L13" s="63">
        <v>304915.56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玉溪市科学技术局</v>
      </c>
      <c r="B14" s="149" t="s">
        <v>157</v>
      </c>
      <c r="C14" s="149" t="s">
        <v>158</v>
      </c>
      <c r="D14" s="149" t="s">
        <v>96</v>
      </c>
      <c r="E14" s="149" t="s">
        <v>164</v>
      </c>
      <c r="F14" s="149" t="s">
        <v>165</v>
      </c>
      <c r="G14" s="149" t="s">
        <v>166</v>
      </c>
      <c r="H14" s="152">
        <v>210899.93</v>
      </c>
      <c r="I14" s="63">
        <v>210899.93</v>
      </c>
      <c r="J14" s="63">
        <v>52724.98</v>
      </c>
      <c r="K14" s="149"/>
      <c r="L14" s="63">
        <v>158174.95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玉溪市科学技术局</v>
      </c>
      <c r="B15" s="149" t="s">
        <v>157</v>
      </c>
      <c r="C15" s="149" t="s">
        <v>158</v>
      </c>
      <c r="D15" s="149" t="s">
        <v>98</v>
      </c>
      <c r="E15" s="149" t="s">
        <v>167</v>
      </c>
      <c r="F15" s="149" t="s">
        <v>168</v>
      </c>
      <c r="G15" s="149" t="s">
        <v>169</v>
      </c>
      <c r="H15" s="152">
        <v>207829.15</v>
      </c>
      <c r="I15" s="63">
        <v>207829.15</v>
      </c>
      <c r="J15" s="63">
        <v>51957.29</v>
      </c>
      <c r="K15" s="149"/>
      <c r="L15" s="63">
        <v>155871.86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玉溪市科学技术局</v>
      </c>
      <c r="B16" s="149" t="s">
        <v>157</v>
      </c>
      <c r="C16" s="149" t="s">
        <v>158</v>
      </c>
      <c r="D16" s="149" t="s">
        <v>99</v>
      </c>
      <c r="E16" s="149" t="s">
        <v>170</v>
      </c>
      <c r="F16" s="149" t="s">
        <v>159</v>
      </c>
      <c r="G16" s="149" t="s">
        <v>160</v>
      </c>
      <c r="H16" s="152">
        <v>28265.95</v>
      </c>
      <c r="I16" s="63">
        <v>28265.95</v>
      </c>
      <c r="J16" s="63">
        <v>20452.49</v>
      </c>
      <c r="K16" s="149"/>
      <c r="L16" s="63">
        <v>7813.46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玉溪市科学技术局</v>
      </c>
      <c r="B17" s="149" t="s">
        <v>171</v>
      </c>
      <c r="C17" s="149" t="s">
        <v>172</v>
      </c>
      <c r="D17" s="149" t="s">
        <v>102</v>
      </c>
      <c r="E17" s="149" t="s">
        <v>172</v>
      </c>
      <c r="F17" s="149" t="s">
        <v>173</v>
      </c>
      <c r="G17" s="149" t="s">
        <v>172</v>
      </c>
      <c r="H17" s="152">
        <v>321408</v>
      </c>
      <c r="I17" s="63">
        <v>321408</v>
      </c>
      <c r="J17" s="63">
        <v>80352</v>
      </c>
      <c r="K17" s="149"/>
      <c r="L17" s="63">
        <v>241056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玉溪市科学技术局</v>
      </c>
      <c r="B18" s="149" t="s">
        <v>174</v>
      </c>
      <c r="C18" s="149" t="s">
        <v>175</v>
      </c>
      <c r="D18" s="149" t="s">
        <v>91</v>
      </c>
      <c r="E18" s="149" t="s">
        <v>176</v>
      </c>
      <c r="F18" s="149" t="s">
        <v>177</v>
      </c>
      <c r="G18" s="149" t="s">
        <v>178</v>
      </c>
      <c r="H18" s="152">
        <v>873600</v>
      </c>
      <c r="I18" s="63">
        <v>873600</v>
      </c>
      <c r="J18" s="63">
        <v>174720</v>
      </c>
      <c r="K18" s="149"/>
      <c r="L18" s="63">
        <v>698880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玉溪市科学技术局</v>
      </c>
      <c r="B19" s="149" t="s">
        <v>179</v>
      </c>
      <c r="C19" s="149" t="s">
        <v>180</v>
      </c>
      <c r="D19" s="149" t="s">
        <v>80</v>
      </c>
      <c r="E19" s="149" t="s">
        <v>151</v>
      </c>
      <c r="F19" s="149" t="s">
        <v>181</v>
      </c>
      <c r="G19" s="149" t="s">
        <v>182</v>
      </c>
      <c r="H19" s="152">
        <v>612420</v>
      </c>
      <c r="I19" s="63">
        <v>612420</v>
      </c>
      <c r="J19" s="63">
        <v>153105</v>
      </c>
      <c r="K19" s="149"/>
      <c r="L19" s="63">
        <v>459315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玉溪市科学技术局</v>
      </c>
      <c r="B20" s="149" t="s">
        <v>183</v>
      </c>
      <c r="C20" s="149" t="s">
        <v>184</v>
      </c>
      <c r="D20" s="149" t="s">
        <v>80</v>
      </c>
      <c r="E20" s="149" t="s">
        <v>151</v>
      </c>
      <c r="F20" s="149" t="s">
        <v>185</v>
      </c>
      <c r="G20" s="149" t="s">
        <v>186</v>
      </c>
      <c r="H20" s="152">
        <v>32900</v>
      </c>
      <c r="I20" s="63">
        <v>32900</v>
      </c>
      <c r="J20" s="63"/>
      <c r="K20" s="149"/>
      <c r="L20" s="63">
        <v>32900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玉溪市科学技术局</v>
      </c>
      <c r="B21" s="149" t="s">
        <v>187</v>
      </c>
      <c r="C21" s="149" t="s">
        <v>188</v>
      </c>
      <c r="D21" s="149" t="s">
        <v>80</v>
      </c>
      <c r="E21" s="149" t="s">
        <v>151</v>
      </c>
      <c r="F21" s="149" t="s">
        <v>189</v>
      </c>
      <c r="G21" s="149" t="s">
        <v>190</v>
      </c>
      <c r="H21" s="152">
        <v>182400</v>
      </c>
      <c r="I21" s="63">
        <v>182400</v>
      </c>
      <c r="J21" s="63">
        <v>45600</v>
      </c>
      <c r="K21" s="149"/>
      <c r="L21" s="63">
        <v>136800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玉溪市科学技术局</v>
      </c>
      <c r="B22" s="149" t="s">
        <v>191</v>
      </c>
      <c r="C22" s="149" t="s">
        <v>192</v>
      </c>
      <c r="D22" s="149" t="s">
        <v>80</v>
      </c>
      <c r="E22" s="149" t="s">
        <v>151</v>
      </c>
      <c r="F22" s="149" t="s">
        <v>193</v>
      </c>
      <c r="G22" s="149" t="s">
        <v>192</v>
      </c>
      <c r="H22" s="152">
        <v>42047.04</v>
      </c>
      <c r="I22" s="63">
        <v>42047.04</v>
      </c>
      <c r="J22" s="63"/>
      <c r="K22" s="149"/>
      <c r="L22" s="63">
        <v>42047.04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玉溪市科学技术局</v>
      </c>
      <c r="B23" s="149" t="s">
        <v>194</v>
      </c>
      <c r="C23" s="149" t="s">
        <v>195</v>
      </c>
      <c r="D23" s="149" t="s">
        <v>80</v>
      </c>
      <c r="E23" s="149" t="s">
        <v>151</v>
      </c>
      <c r="F23" s="149" t="s">
        <v>196</v>
      </c>
      <c r="G23" s="149" t="s">
        <v>197</v>
      </c>
      <c r="H23" s="152">
        <v>87680</v>
      </c>
      <c r="I23" s="63">
        <v>87680</v>
      </c>
      <c r="J23" s="63"/>
      <c r="K23" s="149"/>
      <c r="L23" s="63">
        <v>87680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玉溪市科学技术局</v>
      </c>
      <c r="B24" s="149" t="s">
        <v>194</v>
      </c>
      <c r="C24" s="149" t="s">
        <v>195</v>
      </c>
      <c r="D24" s="149" t="s">
        <v>80</v>
      </c>
      <c r="E24" s="149" t="s">
        <v>151</v>
      </c>
      <c r="F24" s="149" t="s">
        <v>198</v>
      </c>
      <c r="G24" s="149" t="s">
        <v>199</v>
      </c>
      <c r="H24" s="152">
        <v>6000</v>
      </c>
      <c r="I24" s="63">
        <v>6000</v>
      </c>
      <c r="J24" s="63"/>
      <c r="K24" s="149"/>
      <c r="L24" s="63">
        <v>6000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玉溪市科学技术局</v>
      </c>
      <c r="B25" s="149" t="s">
        <v>194</v>
      </c>
      <c r="C25" s="149" t="s">
        <v>195</v>
      </c>
      <c r="D25" s="149" t="s">
        <v>80</v>
      </c>
      <c r="E25" s="149" t="s">
        <v>151</v>
      </c>
      <c r="F25" s="149" t="s">
        <v>200</v>
      </c>
      <c r="G25" s="149" t="s">
        <v>201</v>
      </c>
      <c r="H25" s="152">
        <v>30000</v>
      </c>
      <c r="I25" s="63">
        <v>30000</v>
      </c>
      <c r="J25" s="63"/>
      <c r="K25" s="149"/>
      <c r="L25" s="63">
        <v>30000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玉溪市科学技术局</v>
      </c>
      <c r="B26" s="149" t="s">
        <v>194</v>
      </c>
      <c r="C26" s="149" t="s">
        <v>195</v>
      </c>
      <c r="D26" s="149" t="s">
        <v>80</v>
      </c>
      <c r="E26" s="149" t="s">
        <v>151</v>
      </c>
      <c r="F26" s="149" t="s">
        <v>202</v>
      </c>
      <c r="G26" s="149" t="s">
        <v>203</v>
      </c>
      <c r="H26" s="152">
        <v>5000</v>
      </c>
      <c r="I26" s="63">
        <v>5000</v>
      </c>
      <c r="J26" s="63"/>
      <c r="K26" s="149"/>
      <c r="L26" s="63">
        <v>5000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玉溪市科学技术局</v>
      </c>
      <c r="B27" s="149" t="s">
        <v>194</v>
      </c>
      <c r="C27" s="149" t="s">
        <v>195</v>
      </c>
      <c r="D27" s="149" t="s">
        <v>80</v>
      </c>
      <c r="E27" s="149" t="s">
        <v>151</v>
      </c>
      <c r="F27" s="149" t="s">
        <v>204</v>
      </c>
      <c r="G27" s="149" t="s">
        <v>205</v>
      </c>
      <c r="H27" s="152">
        <v>38400</v>
      </c>
      <c r="I27" s="63">
        <v>38400</v>
      </c>
      <c r="J27" s="63"/>
      <c r="K27" s="149"/>
      <c r="L27" s="63">
        <v>38400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玉溪市科学技术局</v>
      </c>
      <c r="B28" s="149" t="s">
        <v>194</v>
      </c>
      <c r="C28" s="149" t="s">
        <v>195</v>
      </c>
      <c r="D28" s="149" t="s">
        <v>80</v>
      </c>
      <c r="E28" s="149" t="s">
        <v>151</v>
      </c>
      <c r="F28" s="149" t="s">
        <v>206</v>
      </c>
      <c r="G28" s="149" t="s">
        <v>207</v>
      </c>
      <c r="H28" s="152">
        <v>24000</v>
      </c>
      <c r="I28" s="63">
        <v>24000</v>
      </c>
      <c r="J28" s="63"/>
      <c r="K28" s="149"/>
      <c r="L28" s="63">
        <v>24000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玉溪市科学技术局</v>
      </c>
      <c r="B29" s="149" t="s">
        <v>194</v>
      </c>
      <c r="C29" s="149" t="s">
        <v>195</v>
      </c>
      <c r="D29" s="149" t="s">
        <v>80</v>
      </c>
      <c r="E29" s="149" t="s">
        <v>151</v>
      </c>
      <c r="F29" s="149" t="s">
        <v>189</v>
      </c>
      <c r="G29" s="149" t="s">
        <v>190</v>
      </c>
      <c r="H29" s="152">
        <v>18240</v>
      </c>
      <c r="I29" s="63">
        <v>18240</v>
      </c>
      <c r="J29" s="63"/>
      <c r="K29" s="149"/>
      <c r="L29" s="63">
        <v>18240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玉溪市科学技术局</v>
      </c>
      <c r="B30" s="149" t="s">
        <v>194</v>
      </c>
      <c r="C30" s="149" t="s">
        <v>195</v>
      </c>
      <c r="D30" s="149" t="s">
        <v>80</v>
      </c>
      <c r="E30" s="149" t="s">
        <v>151</v>
      </c>
      <c r="F30" s="149" t="s">
        <v>208</v>
      </c>
      <c r="G30" s="149" t="s">
        <v>209</v>
      </c>
      <c r="H30" s="152">
        <v>48320</v>
      </c>
      <c r="I30" s="63">
        <v>48320</v>
      </c>
      <c r="J30" s="63"/>
      <c r="K30" s="149"/>
      <c r="L30" s="63">
        <v>48320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49" t="str">
        <f t="shared" si="0"/>
        <v>       玉溪市科学技术局</v>
      </c>
      <c r="B31" s="149" t="s">
        <v>194</v>
      </c>
      <c r="C31" s="149" t="s">
        <v>195</v>
      </c>
      <c r="D31" s="149" t="s">
        <v>91</v>
      </c>
      <c r="E31" s="149" t="s">
        <v>176</v>
      </c>
      <c r="F31" s="149" t="s">
        <v>208</v>
      </c>
      <c r="G31" s="149" t="s">
        <v>209</v>
      </c>
      <c r="H31" s="152">
        <v>16800</v>
      </c>
      <c r="I31" s="63">
        <v>16800</v>
      </c>
      <c r="J31" s="63"/>
      <c r="K31" s="149"/>
      <c r="L31" s="63">
        <v>16800</v>
      </c>
      <c r="M31" s="149"/>
      <c r="N31" s="63"/>
      <c r="O31" s="63"/>
      <c r="P31" s="149"/>
      <c r="Q31" s="63"/>
      <c r="R31" s="63"/>
      <c r="S31" s="63"/>
      <c r="T31" s="63"/>
      <c r="U31" s="63"/>
      <c r="V31" s="63"/>
      <c r="W31" s="63"/>
    </row>
    <row r="32" ht="20.25" customHeight="1" spans="1:23">
      <c r="A32" s="149" t="str">
        <f t="shared" si="0"/>
        <v>       玉溪市科学技术局</v>
      </c>
      <c r="B32" s="149" t="s">
        <v>210</v>
      </c>
      <c r="C32" s="149" t="s">
        <v>211</v>
      </c>
      <c r="D32" s="149" t="s">
        <v>81</v>
      </c>
      <c r="E32" s="149" t="s">
        <v>212</v>
      </c>
      <c r="F32" s="149" t="s">
        <v>204</v>
      </c>
      <c r="G32" s="149" t="s">
        <v>205</v>
      </c>
      <c r="H32" s="152">
        <v>108000</v>
      </c>
      <c r="I32" s="63">
        <v>108000</v>
      </c>
      <c r="J32" s="63"/>
      <c r="K32" s="149"/>
      <c r="L32" s="63">
        <v>108000</v>
      </c>
      <c r="M32" s="149"/>
      <c r="N32" s="63"/>
      <c r="O32" s="63"/>
      <c r="P32" s="149"/>
      <c r="Q32" s="63"/>
      <c r="R32" s="63"/>
      <c r="S32" s="63"/>
      <c r="T32" s="63"/>
      <c r="U32" s="63"/>
      <c r="V32" s="63"/>
      <c r="W32" s="63"/>
    </row>
    <row r="33" ht="20.25" customHeight="1" spans="1:23">
      <c r="A33" s="149" t="str">
        <f t="shared" si="0"/>
        <v>       玉溪市科学技术局</v>
      </c>
      <c r="B33" s="149" t="s">
        <v>210</v>
      </c>
      <c r="C33" s="149" t="s">
        <v>211</v>
      </c>
      <c r="D33" s="149" t="s">
        <v>81</v>
      </c>
      <c r="E33" s="149" t="s">
        <v>212</v>
      </c>
      <c r="F33" s="149" t="s">
        <v>213</v>
      </c>
      <c r="G33" s="149" t="s">
        <v>214</v>
      </c>
      <c r="H33" s="152">
        <v>50000</v>
      </c>
      <c r="I33" s="63">
        <v>50000</v>
      </c>
      <c r="J33" s="63"/>
      <c r="K33" s="149"/>
      <c r="L33" s="63">
        <v>50000</v>
      </c>
      <c r="M33" s="149"/>
      <c r="N33" s="63"/>
      <c r="O33" s="63"/>
      <c r="P33" s="149"/>
      <c r="Q33" s="63"/>
      <c r="R33" s="63"/>
      <c r="S33" s="63"/>
      <c r="T33" s="63"/>
      <c r="U33" s="63"/>
      <c r="V33" s="63"/>
      <c r="W33" s="63"/>
    </row>
    <row r="34" ht="20.25" customHeight="1" spans="1:23">
      <c r="A34" s="149" t="str">
        <f t="shared" si="0"/>
        <v>       玉溪市科学技术局</v>
      </c>
      <c r="B34" s="149" t="s">
        <v>210</v>
      </c>
      <c r="C34" s="149" t="s">
        <v>211</v>
      </c>
      <c r="D34" s="149" t="s">
        <v>81</v>
      </c>
      <c r="E34" s="149" t="s">
        <v>212</v>
      </c>
      <c r="F34" s="149" t="s">
        <v>215</v>
      </c>
      <c r="G34" s="149" t="s">
        <v>216</v>
      </c>
      <c r="H34" s="152">
        <v>50000</v>
      </c>
      <c r="I34" s="63">
        <v>50000</v>
      </c>
      <c r="J34" s="63"/>
      <c r="K34" s="149"/>
      <c r="L34" s="63">
        <v>50000</v>
      </c>
      <c r="M34" s="149"/>
      <c r="N34" s="63"/>
      <c r="O34" s="63"/>
      <c r="P34" s="149"/>
      <c r="Q34" s="63"/>
      <c r="R34" s="63"/>
      <c r="S34" s="63"/>
      <c r="T34" s="63"/>
      <c r="U34" s="63"/>
      <c r="V34" s="63"/>
      <c r="W34" s="63"/>
    </row>
    <row r="35" ht="20.25" customHeight="1" spans="1:23">
      <c r="A35" s="149" t="str">
        <f t="shared" si="0"/>
        <v>       玉溪市科学技术局</v>
      </c>
      <c r="B35" s="149" t="s">
        <v>210</v>
      </c>
      <c r="C35" s="149" t="s">
        <v>211</v>
      </c>
      <c r="D35" s="149" t="s">
        <v>81</v>
      </c>
      <c r="E35" s="149" t="s">
        <v>212</v>
      </c>
      <c r="F35" s="149" t="s">
        <v>217</v>
      </c>
      <c r="G35" s="149" t="s">
        <v>218</v>
      </c>
      <c r="H35" s="152">
        <v>50000</v>
      </c>
      <c r="I35" s="63">
        <v>50000</v>
      </c>
      <c r="J35" s="63"/>
      <c r="K35" s="149"/>
      <c r="L35" s="63">
        <v>50000</v>
      </c>
      <c r="M35" s="149"/>
      <c r="N35" s="63"/>
      <c r="O35" s="63"/>
      <c r="P35" s="149"/>
      <c r="Q35" s="63"/>
      <c r="R35" s="63"/>
      <c r="S35" s="63"/>
      <c r="T35" s="63"/>
      <c r="U35" s="63"/>
      <c r="V35" s="63"/>
      <c r="W35" s="63"/>
    </row>
    <row r="36" ht="20.25" customHeight="1" spans="1:23">
      <c r="A36" s="149" t="str">
        <f t="shared" si="0"/>
        <v>       玉溪市科学技术局</v>
      </c>
      <c r="B36" s="149" t="s">
        <v>210</v>
      </c>
      <c r="C36" s="149" t="s">
        <v>211</v>
      </c>
      <c r="D36" s="149" t="s">
        <v>81</v>
      </c>
      <c r="E36" s="149" t="s">
        <v>212</v>
      </c>
      <c r="F36" s="149" t="s">
        <v>189</v>
      </c>
      <c r="G36" s="149" t="s">
        <v>190</v>
      </c>
      <c r="H36" s="152">
        <v>55500</v>
      </c>
      <c r="I36" s="63">
        <v>55500</v>
      </c>
      <c r="J36" s="63"/>
      <c r="K36" s="149"/>
      <c r="L36" s="63">
        <v>55500</v>
      </c>
      <c r="M36" s="149"/>
      <c r="N36" s="63"/>
      <c r="O36" s="63"/>
      <c r="P36" s="149"/>
      <c r="Q36" s="63"/>
      <c r="R36" s="63"/>
      <c r="S36" s="63"/>
      <c r="T36" s="63"/>
      <c r="U36" s="63"/>
      <c r="V36" s="63"/>
      <c r="W36" s="63"/>
    </row>
    <row r="37" ht="20.25" customHeight="1" spans="1:23">
      <c r="A37" s="149" t="str">
        <f t="shared" si="0"/>
        <v>       玉溪市科学技术局</v>
      </c>
      <c r="B37" s="149" t="s">
        <v>210</v>
      </c>
      <c r="C37" s="149" t="s">
        <v>211</v>
      </c>
      <c r="D37" s="149" t="s">
        <v>81</v>
      </c>
      <c r="E37" s="149" t="s">
        <v>212</v>
      </c>
      <c r="F37" s="149" t="s">
        <v>208</v>
      </c>
      <c r="G37" s="149" t="s">
        <v>209</v>
      </c>
      <c r="H37" s="152">
        <v>10000</v>
      </c>
      <c r="I37" s="63">
        <v>10000</v>
      </c>
      <c r="J37" s="63"/>
      <c r="K37" s="149"/>
      <c r="L37" s="63">
        <v>10000</v>
      </c>
      <c r="M37" s="149"/>
      <c r="N37" s="63"/>
      <c r="O37" s="63"/>
      <c r="P37" s="149"/>
      <c r="Q37" s="63"/>
      <c r="R37" s="63"/>
      <c r="S37" s="63"/>
      <c r="T37" s="63"/>
      <c r="U37" s="63"/>
      <c r="V37" s="63"/>
      <c r="W37" s="63"/>
    </row>
    <row r="38" ht="20.25" customHeight="1" spans="1:23">
      <c r="A38" s="149" t="str">
        <f t="shared" si="0"/>
        <v>       玉溪市科学技术局</v>
      </c>
      <c r="B38" s="149" t="s">
        <v>219</v>
      </c>
      <c r="C38" s="149" t="s">
        <v>220</v>
      </c>
      <c r="D38" s="149" t="s">
        <v>81</v>
      </c>
      <c r="E38" s="149" t="s">
        <v>212</v>
      </c>
      <c r="F38" s="149" t="s">
        <v>221</v>
      </c>
      <c r="G38" s="149" t="s">
        <v>180</v>
      </c>
      <c r="H38" s="152">
        <v>48000</v>
      </c>
      <c r="I38" s="63">
        <v>48000</v>
      </c>
      <c r="J38" s="63"/>
      <c r="K38" s="149"/>
      <c r="L38" s="63">
        <v>48000</v>
      </c>
      <c r="M38" s="149"/>
      <c r="N38" s="63"/>
      <c r="O38" s="63"/>
      <c r="P38" s="149"/>
      <c r="Q38" s="63"/>
      <c r="R38" s="63"/>
      <c r="S38" s="63"/>
      <c r="T38" s="63"/>
      <c r="U38" s="63"/>
      <c r="V38" s="63"/>
      <c r="W38" s="63"/>
    </row>
    <row r="39" ht="20.25" customHeight="1" spans="1:23">
      <c r="A39" s="149" t="str">
        <f t="shared" si="0"/>
        <v>       玉溪市科学技术局</v>
      </c>
      <c r="B39" s="149" t="s">
        <v>222</v>
      </c>
      <c r="C39" s="149" t="s">
        <v>223</v>
      </c>
      <c r="D39" s="149" t="s">
        <v>93</v>
      </c>
      <c r="E39" s="149" t="s">
        <v>224</v>
      </c>
      <c r="F39" s="149" t="s">
        <v>225</v>
      </c>
      <c r="G39" s="149" t="s">
        <v>226</v>
      </c>
      <c r="H39" s="152">
        <v>200000</v>
      </c>
      <c r="I39" s="63">
        <v>200000</v>
      </c>
      <c r="J39" s="63"/>
      <c r="K39" s="149"/>
      <c r="L39" s="63">
        <v>200000</v>
      </c>
      <c r="M39" s="149"/>
      <c r="N39" s="63"/>
      <c r="O39" s="63"/>
      <c r="P39" s="149"/>
      <c r="Q39" s="63"/>
      <c r="R39" s="63"/>
      <c r="S39" s="63"/>
      <c r="T39" s="63"/>
      <c r="U39" s="63"/>
      <c r="V39" s="63"/>
      <c r="W39" s="63"/>
    </row>
    <row r="40" ht="20.25" customHeight="1" spans="1:23">
      <c r="A40" s="149" t="str">
        <f t="shared" si="0"/>
        <v>       玉溪市科学技术局</v>
      </c>
      <c r="B40" s="149" t="s">
        <v>227</v>
      </c>
      <c r="C40" s="149" t="s">
        <v>228</v>
      </c>
      <c r="D40" s="149" t="s">
        <v>81</v>
      </c>
      <c r="E40" s="149" t="s">
        <v>212</v>
      </c>
      <c r="F40" s="149" t="s">
        <v>229</v>
      </c>
      <c r="G40" s="149" t="s">
        <v>126</v>
      </c>
      <c r="H40" s="152">
        <v>25000</v>
      </c>
      <c r="I40" s="63">
        <v>25000</v>
      </c>
      <c r="J40" s="63"/>
      <c r="K40" s="149"/>
      <c r="L40" s="63">
        <v>25000</v>
      </c>
      <c r="M40" s="149"/>
      <c r="N40" s="63"/>
      <c r="O40" s="63"/>
      <c r="P40" s="149"/>
      <c r="Q40" s="63"/>
      <c r="R40" s="63"/>
      <c r="S40" s="63"/>
      <c r="T40" s="63"/>
      <c r="U40" s="63"/>
      <c r="V40" s="63"/>
      <c r="W40" s="63"/>
    </row>
    <row r="41" ht="20.25" customHeight="1" spans="1:23">
      <c r="A41" s="149" t="str">
        <f t="shared" si="0"/>
        <v>       玉溪市科学技术局</v>
      </c>
      <c r="B41" s="149" t="s">
        <v>230</v>
      </c>
      <c r="C41" s="149" t="s">
        <v>231</v>
      </c>
      <c r="D41" s="149" t="s">
        <v>80</v>
      </c>
      <c r="E41" s="149" t="s">
        <v>151</v>
      </c>
      <c r="F41" s="149" t="s">
        <v>181</v>
      </c>
      <c r="G41" s="149" t="s">
        <v>182</v>
      </c>
      <c r="H41" s="152">
        <v>78047</v>
      </c>
      <c r="I41" s="63">
        <v>78047</v>
      </c>
      <c r="J41" s="63"/>
      <c r="K41" s="149"/>
      <c r="L41" s="63">
        <v>78047</v>
      </c>
      <c r="M41" s="149"/>
      <c r="N41" s="63"/>
      <c r="O41" s="63"/>
      <c r="P41" s="149"/>
      <c r="Q41" s="63"/>
      <c r="R41" s="63"/>
      <c r="S41" s="63"/>
      <c r="T41" s="63"/>
      <c r="U41" s="63"/>
      <c r="V41" s="63"/>
      <c r="W41" s="63"/>
    </row>
    <row r="42" ht="20.25" customHeight="1" spans="1:23">
      <c r="A42" s="151" t="s">
        <v>30</v>
      </c>
      <c r="B42" s="151"/>
      <c r="C42" s="151"/>
      <c r="D42" s="151"/>
      <c r="E42" s="151"/>
      <c r="F42" s="151"/>
      <c r="G42" s="151"/>
      <c r="H42" s="63">
        <v>5970520.9</v>
      </c>
      <c r="I42" s="63">
        <v>5970520.9</v>
      </c>
      <c r="J42" s="63">
        <v>1206352.72</v>
      </c>
      <c r="K42" s="63"/>
      <c r="L42" s="63">
        <v>4764168.18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42:G42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opLeftCell="A14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B1" s="130"/>
      <c r="E1" s="141"/>
      <c r="F1" s="141"/>
      <c r="G1" s="141"/>
      <c r="H1" s="141"/>
      <c r="K1" s="130"/>
      <c r="N1" s="130"/>
      <c r="O1" s="130"/>
      <c r="P1" s="130"/>
      <c r="U1" s="142"/>
      <c r="W1" s="131" t="s">
        <v>232</v>
      </c>
    </row>
    <row r="2" ht="27.75" customHeight="1" spans="1:23">
      <c r="A2" s="33" t="s">
        <v>233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tr">
        <f>"单位名称："&amp;"玉溪市科学技术局"</f>
        <v>单位名称：玉溪市科学技术局</v>
      </c>
      <c r="B3" s="143" t="str">
        <f>"单位名称："&amp;"玉溪市科学技术局"</f>
        <v>单位名称：玉溪市科学技术局</v>
      </c>
      <c r="C3" s="143"/>
      <c r="D3" s="143"/>
      <c r="E3" s="143"/>
      <c r="F3" s="143"/>
      <c r="G3" s="143"/>
      <c r="H3" s="143"/>
      <c r="I3" s="143"/>
      <c r="J3" s="7"/>
      <c r="K3" s="7"/>
      <c r="L3" s="7"/>
      <c r="M3" s="7"/>
      <c r="N3" s="7"/>
      <c r="O3" s="7"/>
      <c r="P3" s="7"/>
      <c r="Q3" s="7"/>
      <c r="U3" s="142"/>
      <c r="W3" s="134" t="s">
        <v>2</v>
      </c>
    </row>
    <row r="4" ht="21.75" customHeight="1" spans="1:23">
      <c r="A4" s="9" t="s">
        <v>234</v>
      </c>
      <c r="B4" s="9" t="s">
        <v>131</v>
      </c>
      <c r="C4" s="9" t="s">
        <v>132</v>
      </c>
      <c r="D4" s="9" t="s">
        <v>235</v>
      </c>
      <c r="E4" s="10" t="s">
        <v>133</v>
      </c>
      <c r="F4" s="10" t="s">
        <v>134</v>
      </c>
      <c r="G4" s="10" t="s">
        <v>135</v>
      </c>
      <c r="H4" s="10" t="s">
        <v>136</v>
      </c>
      <c r="I4" s="20" t="s">
        <v>30</v>
      </c>
      <c r="J4" s="20" t="s">
        <v>236</v>
      </c>
      <c r="K4" s="20"/>
      <c r="L4" s="20"/>
      <c r="M4" s="20"/>
      <c r="N4" s="20" t="s">
        <v>138</v>
      </c>
      <c r="O4" s="20"/>
      <c r="P4" s="20"/>
      <c r="Q4" s="10" t="s">
        <v>36</v>
      </c>
      <c r="R4" s="11" t="s">
        <v>237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4" t="s">
        <v>33</v>
      </c>
      <c r="K5" s="144"/>
      <c r="L5" s="144" t="s">
        <v>34</v>
      </c>
      <c r="M5" s="144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144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4" t="s">
        <v>32</v>
      </c>
      <c r="K6" s="144" t="s">
        <v>238</v>
      </c>
      <c r="L6" s="144"/>
      <c r="M6" s="14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  <c r="W7" s="145">
        <v>23</v>
      </c>
    </row>
    <row r="8" ht="32.9" customHeight="1" spans="1:23">
      <c r="A8" s="26"/>
      <c r="B8" s="146"/>
      <c r="C8" s="26" t="s">
        <v>239</v>
      </c>
      <c r="D8" s="26"/>
      <c r="E8" s="26"/>
      <c r="F8" s="26"/>
      <c r="G8" s="26"/>
      <c r="H8" s="26"/>
      <c r="I8" s="51">
        <v>1400000</v>
      </c>
      <c r="J8" s="51">
        <v>1400000</v>
      </c>
      <c r="K8" s="51">
        <v>1400000</v>
      </c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ht="32.9" customHeight="1" spans="1:23">
      <c r="A9" s="26" t="s">
        <v>240</v>
      </c>
      <c r="B9" s="146" t="s">
        <v>241</v>
      </c>
      <c r="C9" s="26" t="s">
        <v>239</v>
      </c>
      <c r="D9" s="26" t="s">
        <v>64</v>
      </c>
      <c r="E9" s="26" t="s">
        <v>86</v>
      </c>
      <c r="F9" s="26" t="s">
        <v>242</v>
      </c>
      <c r="G9" s="26" t="s">
        <v>243</v>
      </c>
      <c r="H9" s="26" t="s">
        <v>244</v>
      </c>
      <c r="I9" s="51">
        <v>1400000</v>
      </c>
      <c r="J9" s="51">
        <v>1400000</v>
      </c>
      <c r="K9" s="51">
        <v>1400000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ht="32.9" customHeight="1" spans="1:23">
      <c r="A10" s="26"/>
      <c r="B10" s="26"/>
      <c r="C10" s="26" t="s">
        <v>245</v>
      </c>
      <c r="D10" s="26"/>
      <c r="E10" s="26"/>
      <c r="F10" s="26"/>
      <c r="G10" s="26"/>
      <c r="H10" s="26"/>
      <c r="I10" s="51">
        <v>516900</v>
      </c>
      <c r="J10" s="51">
        <v>516900</v>
      </c>
      <c r="K10" s="51">
        <v>516900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ht="32.9" customHeight="1" spans="1:23">
      <c r="A11" s="26" t="s">
        <v>240</v>
      </c>
      <c r="B11" s="146" t="s">
        <v>246</v>
      </c>
      <c r="C11" s="26" t="s">
        <v>245</v>
      </c>
      <c r="D11" s="26" t="s">
        <v>64</v>
      </c>
      <c r="E11" s="26" t="s">
        <v>86</v>
      </c>
      <c r="F11" s="26" t="s">
        <v>242</v>
      </c>
      <c r="G11" s="26" t="s">
        <v>247</v>
      </c>
      <c r="H11" s="26" t="s">
        <v>77</v>
      </c>
      <c r="I11" s="51">
        <v>516900</v>
      </c>
      <c r="J11" s="51">
        <v>516900</v>
      </c>
      <c r="K11" s="51">
        <v>516900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ht="32.9" customHeight="1" spans="1:23">
      <c r="A12" s="26"/>
      <c r="B12" s="26"/>
      <c r="C12" s="26" t="s">
        <v>248</v>
      </c>
      <c r="D12" s="26"/>
      <c r="E12" s="26"/>
      <c r="F12" s="26"/>
      <c r="G12" s="26"/>
      <c r="H12" s="26"/>
      <c r="I12" s="51">
        <v>1200000</v>
      </c>
      <c r="J12" s="51"/>
      <c r="K12" s="51"/>
      <c r="L12" s="51"/>
      <c r="M12" s="51"/>
      <c r="N12" s="51"/>
      <c r="O12" s="51"/>
      <c r="P12" s="51"/>
      <c r="Q12" s="51"/>
      <c r="R12" s="51">
        <v>1200000</v>
      </c>
      <c r="S12" s="51"/>
      <c r="T12" s="51"/>
      <c r="U12" s="51"/>
      <c r="V12" s="51"/>
      <c r="W12" s="51">
        <v>1200000</v>
      </c>
    </row>
    <row r="13" ht="32.9" customHeight="1" spans="1:23">
      <c r="A13" s="26" t="s">
        <v>249</v>
      </c>
      <c r="B13" s="146" t="s">
        <v>250</v>
      </c>
      <c r="C13" s="26" t="s">
        <v>248</v>
      </c>
      <c r="D13" s="26" t="s">
        <v>64</v>
      </c>
      <c r="E13" s="26" t="s">
        <v>86</v>
      </c>
      <c r="F13" s="26" t="s">
        <v>242</v>
      </c>
      <c r="G13" s="26" t="s">
        <v>196</v>
      </c>
      <c r="H13" s="26" t="s">
        <v>197</v>
      </c>
      <c r="I13" s="51">
        <v>30000</v>
      </c>
      <c r="J13" s="51"/>
      <c r="K13" s="51"/>
      <c r="L13" s="51"/>
      <c r="M13" s="51"/>
      <c r="N13" s="51"/>
      <c r="O13" s="51"/>
      <c r="P13" s="51"/>
      <c r="Q13" s="51"/>
      <c r="R13" s="51">
        <v>30000</v>
      </c>
      <c r="S13" s="51"/>
      <c r="T13" s="51"/>
      <c r="U13" s="51"/>
      <c r="V13" s="51"/>
      <c r="W13" s="51">
        <v>30000</v>
      </c>
    </row>
    <row r="14" ht="32.9" customHeight="1" spans="1:23">
      <c r="A14" s="26" t="s">
        <v>249</v>
      </c>
      <c r="B14" s="146" t="s">
        <v>250</v>
      </c>
      <c r="C14" s="26" t="s">
        <v>248</v>
      </c>
      <c r="D14" s="26" t="s">
        <v>64</v>
      </c>
      <c r="E14" s="26" t="s">
        <v>86</v>
      </c>
      <c r="F14" s="26" t="s">
        <v>242</v>
      </c>
      <c r="G14" s="26" t="s">
        <v>251</v>
      </c>
      <c r="H14" s="26" t="s">
        <v>252</v>
      </c>
      <c r="I14" s="51">
        <v>20000</v>
      </c>
      <c r="J14" s="51"/>
      <c r="K14" s="51"/>
      <c r="L14" s="51"/>
      <c r="M14" s="51"/>
      <c r="N14" s="51"/>
      <c r="O14" s="51"/>
      <c r="P14" s="51"/>
      <c r="Q14" s="51"/>
      <c r="R14" s="51">
        <v>20000</v>
      </c>
      <c r="S14" s="51"/>
      <c r="T14" s="51"/>
      <c r="U14" s="51"/>
      <c r="V14" s="51"/>
      <c r="W14" s="51">
        <v>20000</v>
      </c>
    </row>
    <row r="15" ht="32.9" customHeight="1" spans="1:23">
      <c r="A15" s="26" t="s">
        <v>249</v>
      </c>
      <c r="B15" s="146" t="s">
        <v>250</v>
      </c>
      <c r="C15" s="26" t="s">
        <v>248</v>
      </c>
      <c r="D15" s="26" t="s">
        <v>64</v>
      </c>
      <c r="E15" s="26" t="s">
        <v>86</v>
      </c>
      <c r="F15" s="26" t="s">
        <v>242</v>
      </c>
      <c r="G15" s="26" t="s">
        <v>204</v>
      </c>
      <c r="H15" s="26" t="s">
        <v>205</v>
      </c>
      <c r="I15" s="51">
        <v>315000</v>
      </c>
      <c r="J15" s="51"/>
      <c r="K15" s="51"/>
      <c r="L15" s="51"/>
      <c r="M15" s="51"/>
      <c r="N15" s="51"/>
      <c r="O15" s="51"/>
      <c r="P15" s="51"/>
      <c r="Q15" s="51"/>
      <c r="R15" s="51">
        <v>315000</v>
      </c>
      <c r="S15" s="51"/>
      <c r="T15" s="51"/>
      <c r="U15" s="51"/>
      <c r="V15" s="51"/>
      <c r="W15" s="51">
        <v>315000</v>
      </c>
    </row>
    <row r="16" ht="32.9" customHeight="1" spans="1:23">
      <c r="A16" s="26" t="s">
        <v>249</v>
      </c>
      <c r="B16" s="146" t="s">
        <v>250</v>
      </c>
      <c r="C16" s="26" t="s">
        <v>248</v>
      </c>
      <c r="D16" s="26" t="s">
        <v>64</v>
      </c>
      <c r="E16" s="26" t="s">
        <v>86</v>
      </c>
      <c r="F16" s="26" t="s">
        <v>242</v>
      </c>
      <c r="G16" s="26" t="s">
        <v>213</v>
      </c>
      <c r="H16" s="26" t="s">
        <v>214</v>
      </c>
      <c r="I16" s="51">
        <v>75000</v>
      </c>
      <c r="J16" s="51"/>
      <c r="K16" s="51"/>
      <c r="L16" s="51"/>
      <c r="M16" s="51"/>
      <c r="N16" s="51"/>
      <c r="O16" s="51"/>
      <c r="P16" s="51"/>
      <c r="Q16" s="51"/>
      <c r="R16" s="51">
        <v>75000</v>
      </c>
      <c r="S16" s="51"/>
      <c r="T16" s="51"/>
      <c r="U16" s="51"/>
      <c r="V16" s="51"/>
      <c r="W16" s="51">
        <v>75000</v>
      </c>
    </row>
    <row r="17" ht="32.9" customHeight="1" spans="1:23">
      <c r="A17" s="26" t="s">
        <v>249</v>
      </c>
      <c r="B17" s="146" t="s">
        <v>250</v>
      </c>
      <c r="C17" s="26" t="s">
        <v>248</v>
      </c>
      <c r="D17" s="26" t="s">
        <v>64</v>
      </c>
      <c r="E17" s="26" t="s">
        <v>86</v>
      </c>
      <c r="F17" s="26" t="s">
        <v>242</v>
      </c>
      <c r="G17" s="26" t="s">
        <v>215</v>
      </c>
      <c r="H17" s="26" t="s">
        <v>216</v>
      </c>
      <c r="I17" s="51">
        <v>80000</v>
      </c>
      <c r="J17" s="51"/>
      <c r="K17" s="51"/>
      <c r="L17" s="51"/>
      <c r="M17" s="51"/>
      <c r="N17" s="51"/>
      <c r="O17" s="51"/>
      <c r="P17" s="51"/>
      <c r="Q17" s="51"/>
      <c r="R17" s="51">
        <v>80000</v>
      </c>
      <c r="S17" s="51"/>
      <c r="T17" s="51"/>
      <c r="U17" s="51"/>
      <c r="V17" s="51"/>
      <c r="W17" s="51">
        <v>80000</v>
      </c>
    </row>
    <row r="18" ht="32.9" customHeight="1" spans="1:23">
      <c r="A18" s="26" t="s">
        <v>249</v>
      </c>
      <c r="B18" s="146" t="s">
        <v>250</v>
      </c>
      <c r="C18" s="26" t="s">
        <v>248</v>
      </c>
      <c r="D18" s="26" t="s">
        <v>64</v>
      </c>
      <c r="E18" s="26" t="s">
        <v>86</v>
      </c>
      <c r="F18" s="26" t="s">
        <v>242</v>
      </c>
      <c r="G18" s="26" t="s">
        <v>206</v>
      </c>
      <c r="H18" s="26" t="s">
        <v>207</v>
      </c>
      <c r="I18" s="51">
        <v>149000</v>
      </c>
      <c r="J18" s="51"/>
      <c r="K18" s="51"/>
      <c r="L18" s="51"/>
      <c r="M18" s="51"/>
      <c r="N18" s="51"/>
      <c r="O18" s="51"/>
      <c r="P18" s="51"/>
      <c r="Q18" s="51"/>
      <c r="R18" s="51">
        <v>149000</v>
      </c>
      <c r="S18" s="51"/>
      <c r="T18" s="51"/>
      <c r="U18" s="51"/>
      <c r="V18" s="51"/>
      <c r="W18" s="51">
        <v>149000</v>
      </c>
    </row>
    <row r="19" ht="32.9" customHeight="1" spans="1:23">
      <c r="A19" s="26" t="s">
        <v>249</v>
      </c>
      <c r="B19" s="146" t="s">
        <v>250</v>
      </c>
      <c r="C19" s="26" t="s">
        <v>248</v>
      </c>
      <c r="D19" s="26" t="s">
        <v>64</v>
      </c>
      <c r="E19" s="26" t="s">
        <v>86</v>
      </c>
      <c r="F19" s="26" t="s">
        <v>242</v>
      </c>
      <c r="G19" s="26" t="s">
        <v>217</v>
      </c>
      <c r="H19" s="26" t="s">
        <v>218</v>
      </c>
      <c r="I19" s="51">
        <v>330000</v>
      </c>
      <c r="J19" s="51"/>
      <c r="K19" s="51"/>
      <c r="L19" s="51"/>
      <c r="M19" s="51"/>
      <c r="N19" s="51"/>
      <c r="O19" s="51"/>
      <c r="P19" s="51"/>
      <c r="Q19" s="51"/>
      <c r="R19" s="51">
        <v>330000</v>
      </c>
      <c r="S19" s="51"/>
      <c r="T19" s="51"/>
      <c r="U19" s="51"/>
      <c r="V19" s="51"/>
      <c r="W19" s="51">
        <v>330000</v>
      </c>
    </row>
    <row r="20" ht="32.9" customHeight="1" spans="1:23">
      <c r="A20" s="26" t="s">
        <v>249</v>
      </c>
      <c r="B20" s="146" t="s">
        <v>250</v>
      </c>
      <c r="C20" s="26" t="s">
        <v>248</v>
      </c>
      <c r="D20" s="26" t="s">
        <v>64</v>
      </c>
      <c r="E20" s="26" t="s">
        <v>86</v>
      </c>
      <c r="F20" s="26" t="s">
        <v>242</v>
      </c>
      <c r="G20" s="26" t="s">
        <v>208</v>
      </c>
      <c r="H20" s="26" t="s">
        <v>209</v>
      </c>
      <c r="I20" s="51">
        <v>1000</v>
      </c>
      <c r="J20" s="51"/>
      <c r="K20" s="51"/>
      <c r="L20" s="51"/>
      <c r="M20" s="51"/>
      <c r="N20" s="51"/>
      <c r="O20" s="51"/>
      <c r="P20" s="51"/>
      <c r="Q20" s="51"/>
      <c r="R20" s="51">
        <v>1000</v>
      </c>
      <c r="S20" s="51"/>
      <c r="T20" s="51"/>
      <c r="U20" s="51"/>
      <c r="V20" s="51"/>
      <c r="W20" s="51">
        <v>1000</v>
      </c>
    </row>
    <row r="21" ht="32.9" customHeight="1" spans="1:23">
      <c r="A21" s="26" t="s">
        <v>249</v>
      </c>
      <c r="B21" s="146" t="s">
        <v>250</v>
      </c>
      <c r="C21" s="26" t="s">
        <v>248</v>
      </c>
      <c r="D21" s="26" t="s">
        <v>64</v>
      </c>
      <c r="E21" s="26" t="s">
        <v>86</v>
      </c>
      <c r="F21" s="26" t="s">
        <v>242</v>
      </c>
      <c r="G21" s="26" t="s">
        <v>253</v>
      </c>
      <c r="H21" s="26" t="s">
        <v>254</v>
      </c>
      <c r="I21" s="51">
        <v>200000</v>
      </c>
      <c r="J21" s="51"/>
      <c r="K21" s="51"/>
      <c r="L21" s="51"/>
      <c r="M21" s="51"/>
      <c r="N21" s="51"/>
      <c r="O21" s="51"/>
      <c r="P21" s="51"/>
      <c r="Q21" s="51"/>
      <c r="R21" s="51">
        <v>200000</v>
      </c>
      <c r="S21" s="51"/>
      <c r="T21" s="51"/>
      <c r="U21" s="51"/>
      <c r="V21" s="51"/>
      <c r="W21" s="51">
        <v>200000</v>
      </c>
    </row>
    <row r="22" ht="32.9" customHeight="1" spans="1:23">
      <c r="A22" s="26"/>
      <c r="B22" s="26"/>
      <c r="C22" s="26" t="s">
        <v>255</v>
      </c>
      <c r="D22" s="26"/>
      <c r="E22" s="26"/>
      <c r="F22" s="26"/>
      <c r="G22" s="26"/>
      <c r="H22" s="26"/>
      <c r="I22" s="51">
        <v>500000</v>
      </c>
      <c r="J22" s="51">
        <v>500000</v>
      </c>
      <c r="K22" s="51">
        <v>500000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ht="32.9" customHeight="1" spans="1:23">
      <c r="A23" s="26" t="s">
        <v>240</v>
      </c>
      <c r="B23" s="146" t="s">
        <v>256</v>
      </c>
      <c r="C23" s="26" t="s">
        <v>255</v>
      </c>
      <c r="D23" s="26" t="s">
        <v>64</v>
      </c>
      <c r="E23" s="26" t="s">
        <v>86</v>
      </c>
      <c r="F23" s="26" t="s">
        <v>242</v>
      </c>
      <c r="G23" s="26" t="s">
        <v>206</v>
      </c>
      <c r="H23" s="26" t="s">
        <v>207</v>
      </c>
      <c r="I23" s="51">
        <v>350000</v>
      </c>
      <c r="J23" s="51">
        <v>350000</v>
      </c>
      <c r="K23" s="51">
        <v>350000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ht="32.9" customHeight="1" spans="1:23">
      <c r="A24" s="26" t="s">
        <v>240</v>
      </c>
      <c r="B24" s="146" t="s">
        <v>256</v>
      </c>
      <c r="C24" s="26" t="s">
        <v>255</v>
      </c>
      <c r="D24" s="26" t="s">
        <v>64</v>
      </c>
      <c r="E24" s="26" t="s">
        <v>86</v>
      </c>
      <c r="F24" s="26" t="s">
        <v>242</v>
      </c>
      <c r="G24" s="26" t="s">
        <v>217</v>
      </c>
      <c r="H24" s="26" t="s">
        <v>218</v>
      </c>
      <c r="I24" s="51">
        <v>100000</v>
      </c>
      <c r="J24" s="51">
        <v>100000</v>
      </c>
      <c r="K24" s="51">
        <v>100000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ht="32.9" customHeight="1" spans="1:23">
      <c r="A25" s="26" t="s">
        <v>240</v>
      </c>
      <c r="B25" s="146" t="s">
        <v>256</v>
      </c>
      <c r="C25" s="26" t="s">
        <v>255</v>
      </c>
      <c r="D25" s="26" t="s">
        <v>64</v>
      </c>
      <c r="E25" s="26" t="s">
        <v>86</v>
      </c>
      <c r="F25" s="26" t="s">
        <v>242</v>
      </c>
      <c r="G25" s="26" t="s">
        <v>208</v>
      </c>
      <c r="H25" s="26" t="s">
        <v>209</v>
      </c>
      <c r="I25" s="51">
        <v>50000</v>
      </c>
      <c r="J25" s="51">
        <v>50000</v>
      </c>
      <c r="K25" s="51">
        <v>50000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ht="32.9" customHeight="1" spans="1:23">
      <c r="A26" s="26"/>
      <c r="B26" s="26"/>
      <c r="C26" s="26" t="s">
        <v>257</v>
      </c>
      <c r="D26" s="26"/>
      <c r="E26" s="26"/>
      <c r="F26" s="26"/>
      <c r="G26" s="26"/>
      <c r="H26" s="26"/>
      <c r="I26" s="51">
        <v>520000</v>
      </c>
      <c r="J26" s="51">
        <v>520000</v>
      </c>
      <c r="K26" s="51">
        <v>520000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ht="32.9" customHeight="1" spans="1:23">
      <c r="A27" s="26" t="s">
        <v>240</v>
      </c>
      <c r="B27" s="146" t="s">
        <v>258</v>
      </c>
      <c r="C27" s="26" t="s">
        <v>257</v>
      </c>
      <c r="D27" s="26" t="s">
        <v>64</v>
      </c>
      <c r="E27" s="26" t="s">
        <v>83</v>
      </c>
      <c r="F27" s="26" t="s">
        <v>259</v>
      </c>
      <c r="G27" s="26" t="s">
        <v>243</v>
      </c>
      <c r="H27" s="26" t="s">
        <v>244</v>
      </c>
      <c r="I27" s="51">
        <v>520000</v>
      </c>
      <c r="J27" s="51">
        <v>520000</v>
      </c>
      <c r="K27" s="51">
        <v>520000</v>
      </c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ht="32.9" customHeight="1" spans="1:23">
      <c r="A28" s="26"/>
      <c r="B28" s="26"/>
      <c r="C28" s="26" t="s">
        <v>260</v>
      </c>
      <c r="D28" s="26"/>
      <c r="E28" s="26"/>
      <c r="F28" s="26"/>
      <c r="G28" s="26"/>
      <c r="H28" s="26"/>
      <c r="I28" s="51">
        <v>3960000</v>
      </c>
      <c r="J28" s="51">
        <v>3960000</v>
      </c>
      <c r="K28" s="51">
        <v>3960000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ht="32.9" customHeight="1" spans="1:23">
      <c r="A29" s="26" t="s">
        <v>240</v>
      </c>
      <c r="B29" s="146" t="s">
        <v>261</v>
      </c>
      <c r="C29" s="26" t="s">
        <v>260</v>
      </c>
      <c r="D29" s="26" t="s">
        <v>64</v>
      </c>
      <c r="E29" s="26" t="s">
        <v>83</v>
      </c>
      <c r="F29" s="26" t="s">
        <v>259</v>
      </c>
      <c r="G29" s="26" t="s">
        <v>247</v>
      </c>
      <c r="H29" s="26" t="s">
        <v>77</v>
      </c>
      <c r="I29" s="51">
        <v>3960000</v>
      </c>
      <c r="J29" s="51">
        <v>3960000</v>
      </c>
      <c r="K29" s="51">
        <v>3960000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</row>
    <row r="30" ht="32.9" customHeight="1" spans="1:23">
      <c r="A30" s="26"/>
      <c r="B30" s="26"/>
      <c r="C30" s="26" t="s">
        <v>262</v>
      </c>
      <c r="D30" s="26"/>
      <c r="E30" s="26"/>
      <c r="F30" s="26"/>
      <c r="G30" s="26"/>
      <c r="H30" s="26"/>
      <c r="I30" s="51">
        <v>5000</v>
      </c>
      <c r="J30" s="51">
        <v>5000</v>
      </c>
      <c r="K30" s="51">
        <v>5000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</row>
    <row r="31" ht="32.9" customHeight="1" spans="1:23">
      <c r="A31" s="26" t="s">
        <v>240</v>
      </c>
      <c r="B31" s="146" t="s">
        <v>263</v>
      </c>
      <c r="C31" s="26" t="s">
        <v>262</v>
      </c>
      <c r="D31" s="26" t="s">
        <v>64</v>
      </c>
      <c r="E31" s="26" t="s">
        <v>85</v>
      </c>
      <c r="F31" s="26" t="s">
        <v>264</v>
      </c>
      <c r="G31" s="26" t="s">
        <v>243</v>
      </c>
      <c r="H31" s="26" t="s">
        <v>244</v>
      </c>
      <c r="I31" s="51">
        <v>5000</v>
      </c>
      <c r="J31" s="51">
        <v>5000</v>
      </c>
      <c r="K31" s="51">
        <v>5000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</row>
    <row r="32" ht="32.9" customHeight="1" spans="1:23">
      <c r="A32" s="26"/>
      <c r="B32" s="26"/>
      <c r="C32" s="26" t="s">
        <v>265</v>
      </c>
      <c r="D32" s="26"/>
      <c r="E32" s="26"/>
      <c r="F32" s="26"/>
      <c r="G32" s="26"/>
      <c r="H32" s="26"/>
      <c r="I32" s="51">
        <v>400000</v>
      </c>
      <c r="J32" s="51">
        <v>400000</v>
      </c>
      <c r="K32" s="51">
        <v>400000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ht="32.9" customHeight="1" spans="1:23">
      <c r="A33" s="26" t="s">
        <v>240</v>
      </c>
      <c r="B33" s="146" t="s">
        <v>266</v>
      </c>
      <c r="C33" s="26" t="s">
        <v>265</v>
      </c>
      <c r="D33" s="26" t="s">
        <v>64</v>
      </c>
      <c r="E33" s="26" t="s">
        <v>86</v>
      </c>
      <c r="F33" s="26" t="s">
        <v>242</v>
      </c>
      <c r="G33" s="26" t="s">
        <v>247</v>
      </c>
      <c r="H33" s="26" t="s">
        <v>77</v>
      </c>
      <c r="I33" s="51">
        <v>200000</v>
      </c>
      <c r="J33" s="51">
        <v>200000</v>
      </c>
      <c r="K33" s="51">
        <v>200000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</row>
    <row r="34" ht="32.9" customHeight="1" spans="1:23">
      <c r="A34" s="26" t="s">
        <v>240</v>
      </c>
      <c r="B34" s="146" t="s">
        <v>266</v>
      </c>
      <c r="C34" s="26" t="s">
        <v>265</v>
      </c>
      <c r="D34" s="26" t="s">
        <v>64</v>
      </c>
      <c r="E34" s="26" t="s">
        <v>88</v>
      </c>
      <c r="F34" s="26" t="s">
        <v>267</v>
      </c>
      <c r="G34" s="26" t="s">
        <v>247</v>
      </c>
      <c r="H34" s="26" t="s">
        <v>77</v>
      </c>
      <c r="I34" s="51">
        <v>200000</v>
      </c>
      <c r="J34" s="51">
        <v>200000</v>
      </c>
      <c r="K34" s="51">
        <v>200000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ht="18.75" customHeight="1" spans="1:23">
      <c r="A35" s="52" t="s">
        <v>268</v>
      </c>
      <c r="B35" s="53"/>
      <c r="C35" s="53"/>
      <c r="D35" s="53"/>
      <c r="E35" s="53"/>
      <c r="F35" s="53"/>
      <c r="G35" s="53"/>
      <c r="H35" s="54"/>
      <c r="I35" s="51">
        <v>8501900</v>
      </c>
      <c r="J35" s="51">
        <v>7301900</v>
      </c>
      <c r="K35" s="51">
        <v>7301900</v>
      </c>
      <c r="L35" s="51"/>
      <c r="M35" s="51"/>
      <c r="N35" s="51"/>
      <c r="O35" s="51"/>
      <c r="P35" s="51"/>
      <c r="Q35" s="51"/>
      <c r="R35" s="51">
        <v>1200000</v>
      </c>
      <c r="S35" s="51"/>
      <c r="T35" s="51"/>
      <c r="U35" s="51"/>
      <c r="V35" s="51"/>
      <c r="W35" s="51">
        <v>1200000</v>
      </c>
    </row>
  </sheetData>
  <mergeCells count="28">
    <mergeCell ref="A2:W2"/>
    <mergeCell ref="A3:I3"/>
    <mergeCell ref="J4:M4"/>
    <mergeCell ref="N4:P4"/>
    <mergeCell ref="R4:W4"/>
    <mergeCell ref="J5:K5"/>
    <mergeCell ref="A35:H3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7"/>
  <sheetViews>
    <sheetView showZeros="0" topLeftCell="B43" workbookViewId="0">
      <selection activeCell="J39" sqref="J3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138" t="s">
        <v>269</v>
      </c>
    </row>
    <row r="2" ht="28.5" customHeight="1" spans="1:10">
      <c r="A2" s="139" t="s">
        <v>270</v>
      </c>
      <c r="B2" s="33"/>
      <c r="C2" s="33"/>
      <c r="D2" s="33"/>
      <c r="E2" s="33"/>
      <c r="F2" s="84"/>
      <c r="G2" s="33"/>
      <c r="H2" s="84"/>
      <c r="I2" s="84"/>
      <c r="J2" s="33"/>
    </row>
    <row r="3" ht="15" customHeight="1" spans="1:10">
      <c r="A3" s="5" t="str">
        <f>"单位名称："&amp;"玉溪市科学技术局"</f>
        <v>单位名称：玉溪市科学技术局</v>
      </c>
    </row>
    <row r="4" ht="14.25" customHeight="1" spans="1:10">
      <c r="A4" s="67" t="s">
        <v>271</v>
      </c>
      <c r="B4" s="67" t="s">
        <v>272</v>
      </c>
      <c r="C4" s="67" t="s">
        <v>273</v>
      </c>
      <c r="D4" s="67" t="s">
        <v>274</v>
      </c>
      <c r="E4" s="67" t="s">
        <v>275</v>
      </c>
      <c r="F4" s="48" t="s">
        <v>276</v>
      </c>
      <c r="G4" s="67" t="s">
        <v>277</v>
      </c>
      <c r="H4" s="48" t="s">
        <v>278</v>
      </c>
      <c r="I4" s="48" t="s">
        <v>279</v>
      </c>
      <c r="J4" s="67" t="s">
        <v>280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48">
        <v>6</v>
      </c>
      <c r="G5" s="67">
        <v>7</v>
      </c>
      <c r="H5" s="48">
        <v>8</v>
      </c>
      <c r="I5" s="48">
        <v>9</v>
      </c>
      <c r="J5" s="67">
        <v>10</v>
      </c>
    </row>
    <row r="6" ht="15" customHeight="1" spans="1:10">
      <c r="A6" s="26" t="s">
        <v>64</v>
      </c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26" t="s">
        <v>265</v>
      </c>
      <c r="B7" s="26" t="s">
        <v>281</v>
      </c>
      <c r="C7" s="26" t="s">
        <v>282</v>
      </c>
      <c r="D7" s="26" t="s">
        <v>283</v>
      </c>
      <c r="E7" s="26" t="s">
        <v>284</v>
      </c>
      <c r="F7" s="26" t="s">
        <v>285</v>
      </c>
      <c r="G7" s="49" t="s">
        <v>45</v>
      </c>
      <c r="H7" s="26" t="s">
        <v>286</v>
      </c>
      <c r="I7" s="26" t="s">
        <v>287</v>
      </c>
      <c r="J7" s="26" t="s">
        <v>288</v>
      </c>
    </row>
    <row r="8" ht="33.75" customHeight="1" spans="1:10">
      <c r="A8" s="26" t="s">
        <v>265</v>
      </c>
      <c r="B8" s="26"/>
      <c r="C8" s="26" t="s">
        <v>282</v>
      </c>
      <c r="D8" s="26" t="s">
        <v>283</v>
      </c>
      <c r="E8" s="26" t="s">
        <v>289</v>
      </c>
      <c r="F8" s="26" t="s">
        <v>290</v>
      </c>
      <c r="G8" s="49" t="s">
        <v>291</v>
      </c>
      <c r="H8" s="26" t="s">
        <v>292</v>
      </c>
      <c r="I8" s="26" t="s">
        <v>287</v>
      </c>
      <c r="J8" s="26" t="s">
        <v>293</v>
      </c>
    </row>
    <row r="9" ht="33.75" customHeight="1" spans="1:10">
      <c r="A9" s="26" t="s">
        <v>265</v>
      </c>
      <c r="B9" s="26" t="s">
        <v>294</v>
      </c>
      <c r="C9" s="26" t="s">
        <v>282</v>
      </c>
      <c r="D9" s="26" t="s">
        <v>295</v>
      </c>
      <c r="E9" s="26" t="s">
        <v>296</v>
      </c>
      <c r="F9" s="26" t="s">
        <v>285</v>
      </c>
      <c r="G9" s="49" t="s">
        <v>297</v>
      </c>
      <c r="H9" s="26" t="s">
        <v>298</v>
      </c>
      <c r="I9" s="26" t="s">
        <v>287</v>
      </c>
      <c r="J9" s="26" t="s">
        <v>299</v>
      </c>
    </row>
    <row r="10" ht="33.75" customHeight="1" spans="1:10">
      <c r="A10" s="26" t="s">
        <v>265</v>
      </c>
      <c r="B10" s="26" t="s">
        <v>294</v>
      </c>
      <c r="C10" s="26" t="s">
        <v>300</v>
      </c>
      <c r="D10" s="26" t="s">
        <v>301</v>
      </c>
      <c r="E10" s="26" t="s">
        <v>302</v>
      </c>
      <c r="F10" s="26" t="s">
        <v>290</v>
      </c>
      <c r="G10" s="49" t="s">
        <v>303</v>
      </c>
      <c r="H10" s="26" t="s">
        <v>304</v>
      </c>
      <c r="I10" s="26" t="s">
        <v>287</v>
      </c>
      <c r="J10" s="26" t="s">
        <v>305</v>
      </c>
    </row>
    <row r="11" ht="36" customHeight="1" spans="1:10">
      <c r="A11" s="26" t="s">
        <v>265</v>
      </c>
      <c r="B11" s="26" t="s">
        <v>294</v>
      </c>
      <c r="C11" s="26" t="s">
        <v>306</v>
      </c>
      <c r="D11" s="26" t="s">
        <v>307</v>
      </c>
      <c r="E11" s="26" t="s">
        <v>307</v>
      </c>
      <c r="F11" s="26" t="s">
        <v>290</v>
      </c>
      <c r="G11" s="49" t="s">
        <v>308</v>
      </c>
      <c r="H11" s="26" t="s">
        <v>298</v>
      </c>
      <c r="I11" s="26" t="s">
        <v>287</v>
      </c>
      <c r="J11" s="26" t="s">
        <v>309</v>
      </c>
    </row>
    <row r="12" ht="33.75" customHeight="1" spans="1:10">
      <c r="A12" s="26" t="s">
        <v>257</v>
      </c>
      <c r="B12" s="26" t="s">
        <v>310</v>
      </c>
      <c r="C12" s="26" t="s">
        <v>282</v>
      </c>
      <c r="D12" s="26" t="s">
        <v>283</v>
      </c>
      <c r="E12" s="26" t="s">
        <v>311</v>
      </c>
      <c r="F12" s="26" t="s">
        <v>290</v>
      </c>
      <c r="G12" s="49" t="s">
        <v>52</v>
      </c>
      <c r="H12" s="26" t="s">
        <v>286</v>
      </c>
      <c r="I12" s="26" t="s">
        <v>287</v>
      </c>
      <c r="J12" s="26" t="s">
        <v>312</v>
      </c>
    </row>
    <row r="13" ht="33.75" customHeight="1" spans="1:10">
      <c r="A13" s="26" t="s">
        <v>257</v>
      </c>
      <c r="B13" s="26" t="s">
        <v>310</v>
      </c>
      <c r="C13" s="26" t="s">
        <v>282</v>
      </c>
      <c r="D13" s="26" t="s">
        <v>295</v>
      </c>
      <c r="E13" s="26" t="s">
        <v>313</v>
      </c>
      <c r="F13" s="26" t="s">
        <v>285</v>
      </c>
      <c r="G13" s="49" t="s">
        <v>297</v>
      </c>
      <c r="H13" s="26" t="s">
        <v>298</v>
      </c>
      <c r="I13" s="26" t="s">
        <v>287</v>
      </c>
      <c r="J13" s="26" t="s">
        <v>314</v>
      </c>
    </row>
    <row r="14" ht="33.75" customHeight="1" spans="1:10">
      <c r="A14" s="26" t="s">
        <v>257</v>
      </c>
      <c r="B14" s="26" t="s">
        <v>310</v>
      </c>
      <c r="C14" s="26" t="s">
        <v>282</v>
      </c>
      <c r="D14" s="26" t="s">
        <v>295</v>
      </c>
      <c r="E14" s="26" t="s">
        <v>315</v>
      </c>
      <c r="F14" s="26" t="s">
        <v>316</v>
      </c>
      <c r="G14" s="49" t="s">
        <v>48</v>
      </c>
      <c r="H14" s="26" t="s">
        <v>298</v>
      </c>
      <c r="I14" s="26" t="s">
        <v>287</v>
      </c>
      <c r="J14" s="26" t="s">
        <v>317</v>
      </c>
    </row>
    <row r="15" ht="33.75" customHeight="1" spans="1:10">
      <c r="A15" s="26" t="s">
        <v>257</v>
      </c>
      <c r="B15" s="26" t="s">
        <v>310</v>
      </c>
      <c r="C15" s="26" t="s">
        <v>300</v>
      </c>
      <c r="D15" s="26" t="s">
        <v>301</v>
      </c>
      <c r="E15" s="26" t="s">
        <v>318</v>
      </c>
      <c r="F15" s="26" t="s">
        <v>290</v>
      </c>
      <c r="G15" s="49" t="s">
        <v>297</v>
      </c>
      <c r="H15" s="26" t="s">
        <v>304</v>
      </c>
      <c r="I15" s="26" t="s">
        <v>287</v>
      </c>
      <c r="J15" s="26" t="s">
        <v>319</v>
      </c>
    </row>
    <row r="16" ht="33.75" customHeight="1" spans="1:10">
      <c r="A16" s="26" t="s">
        <v>257</v>
      </c>
      <c r="B16" s="26" t="s">
        <v>310</v>
      </c>
      <c r="C16" s="26" t="s">
        <v>300</v>
      </c>
      <c r="D16" s="26" t="s">
        <v>320</v>
      </c>
      <c r="E16" s="26" t="s">
        <v>321</v>
      </c>
      <c r="F16" s="26" t="s">
        <v>290</v>
      </c>
      <c r="G16" s="49" t="s">
        <v>53</v>
      </c>
      <c r="H16" s="26" t="s">
        <v>292</v>
      </c>
      <c r="I16" s="26" t="s">
        <v>287</v>
      </c>
      <c r="J16" s="26" t="s">
        <v>322</v>
      </c>
    </row>
    <row r="17" ht="180" customHeight="1" spans="1:10">
      <c r="A17" s="26" t="s">
        <v>257</v>
      </c>
      <c r="B17" s="26" t="s">
        <v>310</v>
      </c>
      <c r="C17" s="26" t="s">
        <v>306</v>
      </c>
      <c r="D17" s="26" t="s">
        <v>307</v>
      </c>
      <c r="E17" s="26" t="s">
        <v>323</v>
      </c>
      <c r="F17" s="26" t="s">
        <v>290</v>
      </c>
      <c r="G17" s="49" t="s">
        <v>308</v>
      </c>
      <c r="H17" s="26" t="s">
        <v>298</v>
      </c>
      <c r="I17" s="26" t="s">
        <v>287</v>
      </c>
      <c r="J17" s="140" t="s">
        <v>324</v>
      </c>
    </row>
    <row r="18" ht="33.75" customHeight="1" spans="1:10">
      <c r="A18" s="26" t="s">
        <v>260</v>
      </c>
      <c r="B18" s="26" t="s">
        <v>325</v>
      </c>
      <c r="C18" s="26" t="s">
        <v>282</v>
      </c>
      <c r="D18" s="26" t="s">
        <v>283</v>
      </c>
      <c r="E18" s="26" t="s">
        <v>326</v>
      </c>
      <c r="F18" s="26" t="s">
        <v>290</v>
      </c>
      <c r="G18" s="49" t="s">
        <v>58</v>
      </c>
      <c r="H18" s="26" t="s">
        <v>286</v>
      </c>
      <c r="I18" s="26" t="s">
        <v>287</v>
      </c>
      <c r="J18" s="26" t="s">
        <v>327</v>
      </c>
    </row>
    <row r="19" ht="33.75" customHeight="1" spans="1:10">
      <c r="A19" s="26" t="s">
        <v>260</v>
      </c>
      <c r="B19" s="26" t="s">
        <v>325</v>
      </c>
      <c r="C19" s="26" t="s">
        <v>282</v>
      </c>
      <c r="D19" s="26" t="s">
        <v>295</v>
      </c>
      <c r="E19" s="26" t="s">
        <v>315</v>
      </c>
      <c r="F19" s="26" t="s">
        <v>285</v>
      </c>
      <c r="G19" s="49" t="s">
        <v>297</v>
      </c>
      <c r="H19" s="26" t="s">
        <v>298</v>
      </c>
      <c r="I19" s="26" t="s">
        <v>287</v>
      </c>
      <c r="J19" s="26" t="s">
        <v>299</v>
      </c>
    </row>
    <row r="20" ht="33.75" customHeight="1" spans="1:10">
      <c r="A20" s="26" t="s">
        <v>260</v>
      </c>
      <c r="B20" s="26" t="s">
        <v>325</v>
      </c>
      <c r="C20" s="26" t="s">
        <v>282</v>
      </c>
      <c r="D20" s="26" t="s">
        <v>295</v>
      </c>
      <c r="E20" s="26" t="s">
        <v>328</v>
      </c>
      <c r="F20" s="26" t="s">
        <v>316</v>
      </c>
      <c r="G20" s="49" t="s">
        <v>48</v>
      </c>
      <c r="H20" s="26" t="s">
        <v>298</v>
      </c>
      <c r="I20" s="26" t="s">
        <v>287</v>
      </c>
      <c r="J20" s="26" t="s">
        <v>329</v>
      </c>
    </row>
    <row r="21" ht="33.75" customHeight="1" spans="1:10">
      <c r="A21" s="26" t="s">
        <v>260</v>
      </c>
      <c r="B21" s="26" t="s">
        <v>325</v>
      </c>
      <c r="C21" s="26" t="s">
        <v>300</v>
      </c>
      <c r="D21" s="26" t="s">
        <v>301</v>
      </c>
      <c r="E21" s="26" t="s">
        <v>318</v>
      </c>
      <c r="F21" s="26" t="s">
        <v>290</v>
      </c>
      <c r="G21" s="49" t="s">
        <v>330</v>
      </c>
      <c r="H21" s="26" t="s">
        <v>304</v>
      </c>
      <c r="I21" s="26" t="s">
        <v>287</v>
      </c>
      <c r="J21" s="26" t="s">
        <v>319</v>
      </c>
    </row>
    <row r="22" ht="203" customHeight="1" spans="1:10">
      <c r="A22" s="26" t="s">
        <v>260</v>
      </c>
      <c r="B22" s="26" t="s">
        <v>325</v>
      </c>
      <c r="C22" s="26" t="s">
        <v>306</v>
      </c>
      <c r="D22" s="26" t="s">
        <v>307</v>
      </c>
      <c r="E22" s="26" t="s">
        <v>307</v>
      </c>
      <c r="F22" s="26" t="s">
        <v>290</v>
      </c>
      <c r="G22" s="49" t="s">
        <v>308</v>
      </c>
      <c r="H22" s="26" t="s">
        <v>298</v>
      </c>
      <c r="I22" s="26" t="s">
        <v>287</v>
      </c>
      <c r="J22" s="26" t="s">
        <v>331</v>
      </c>
    </row>
    <row r="23" ht="33.75" customHeight="1" spans="1:10">
      <c r="A23" s="26" t="s">
        <v>248</v>
      </c>
      <c r="B23" s="26" t="s">
        <v>332</v>
      </c>
      <c r="C23" s="26" t="s">
        <v>282</v>
      </c>
      <c r="D23" s="26" t="s">
        <v>283</v>
      </c>
      <c r="E23" s="26" t="s">
        <v>333</v>
      </c>
      <c r="F23" s="26" t="s">
        <v>290</v>
      </c>
      <c r="G23" s="49" t="s">
        <v>45</v>
      </c>
      <c r="H23" s="26" t="s">
        <v>334</v>
      </c>
      <c r="I23" s="26" t="s">
        <v>287</v>
      </c>
      <c r="J23" s="26" t="s">
        <v>335</v>
      </c>
    </row>
    <row r="24" ht="33.75" customHeight="1" spans="1:10">
      <c r="A24" s="26" t="s">
        <v>248</v>
      </c>
      <c r="B24" s="26"/>
      <c r="C24" s="26" t="s">
        <v>282</v>
      </c>
      <c r="D24" s="26" t="s">
        <v>283</v>
      </c>
      <c r="E24" s="26" t="s">
        <v>336</v>
      </c>
      <c r="F24" s="26" t="s">
        <v>290</v>
      </c>
      <c r="G24" s="49" t="s">
        <v>45</v>
      </c>
      <c r="H24" s="26" t="s">
        <v>337</v>
      </c>
      <c r="I24" s="26" t="s">
        <v>287</v>
      </c>
      <c r="J24" s="26" t="s">
        <v>338</v>
      </c>
    </row>
    <row r="25" ht="33.75" customHeight="1" spans="1:10">
      <c r="A25" s="26" t="s">
        <v>248</v>
      </c>
      <c r="B25" s="26"/>
      <c r="C25" s="26" t="s">
        <v>282</v>
      </c>
      <c r="D25" s="26" t="s">
        <v>283</v>
      </c>
      <c r="E25" s="26" t="s">
        <v>339</v>
      </c>
      <c r="F25" s="26" t="s">
        <v>290</v>
      </c>
      <c r="G25" s="49" t="s">
        <v>145</v>
      </c>
      <c r="H25" s="26" t="s">
        <v>337</v>
      </c>
      <c r="I25" s="26" t="s">
        <v>287</v>
      </c>
      <c r="J25" s="26" t="s">
        <v>340</v>
      </c>
    </row>
    <row r="26" ht="33.75" customHeight="1" spans="1:10">
      <c r="A26" s="26" t="s">
        <v>248</v>
      </c>
      <c r="B26" s="26"/>
      <c r="C26" s="26" t="s">
        <v>300</v>
      </c>
      <c r="D26" s="26" t="s">
        <v>320</v>
      </c>
      <c r="E26" s="26" t="s">
        <v>321</v>
      </c>
      <c r="F26" s="26" t="s">
        <v>290</v>
      </c>
      <c r="G26" s="49" t="s">
        <v>45</v>
      </c>
      <c r="H26" s="26" t="s">
        <v>292</v>
      </c>
      <c r="I26" s="26" t="s">
        <v>287</v>
      </c>
      <c r="J26" s="26" t="s">
        <v>341</v>
      </c>
    </row>
    <row r="27" ht="33.75" customHeight="1" spans="1:10">
      <c r="A27" s="26" t="s">
        <v>248</v>
      </c>
      <c r="B27" s="26"/>
      <c r="C27" s="26" t="s">
        <v>306</v>
      </c>
      <c r="D27" s="26" t="s">
        <v>307</v>
      </c>
      <c r="E27" s="26" t="s">
        <v>342</v>
      </c>
      <c r="F27" s="26" t="s">
        <v>290</v>
      </c>
      <c r="G27" s="49" t="s">
        <v>343</v>
      </c>
      <c r="H27" s="26" t="s">
        <v>298</v>
      </c>
      <c r="I27" s="26" t="s">
        <v>287</v>
      </c>
      <c r="J27" s="26" t="s">
        <v>344</v>
      </c>
    </row>
    <row r="28" ht="33.75" customHeight="1" spans="1:10">
      <c r="A28" s="26" t="s">
        <v>262</v>
      </c>
      <c r="B28" s="26" t="s">
        <v>345</v>
      </c>
      <c r="C28" s="26" t="s">
        <v>282</v>
      </c>
      <c r="D28" s="26" t="s">
        <v>283</v>
      </c>
      <c r="E28" s="26" t="s">
        <v>346</v>
      </c>
      <c r="F28" s="26" t="s">
        <v>290</v>
      </c>
      <c r="G28" s="49" t="s">
        <v>347</v>
      </c>
      <c r="H28" s="26" t="s">
        <v>292</v>
      </c>
      <c r="I28" s="26" t="s">
        <v>287</v>
      </c>
      <c r="J28" s="26" t="s">
        <v>348</v>
      </c>
    </row>
    <row r="29" ht="33.75" customHeight="1" spans="1:10">
      <c r="A29" s="26" t="s">
        <v>262</v>
      </c>
      <c r="B29" s="26" t="s">
        <v>345</v>
      </c>
      <c r="C29" s="26" t="s">
        <v>282</v>
      </c>
      <c r="D29" s="26" t="s">
        <v>283</v>
      </c>
      <c r="E29" s="26" t="s">
        <v>349</v>
      </c>
      <c r="F29" s="26" t="s">
        <v>285</v>
      </c>
      <c r="G29" s="49" t="s">
        <v>347</v>
      </c>
      <c r="H29" s="26" t="s">
        <v>286</v>
      </c>
      <c r="I29" s="26" t="s">
        <v>287</v>
      </c>
      <c r="J29" s="26" t="s">
        <v>350</v>
      </c>
    </row>
    <row r="30" ht="33.75" customHeight="1" spans="1:10">
      <c r="A30" s="26" t="s">
        <v>262</v>
      </c>
      <c r="B30" s="26" t="s">
        <v>345</v>
      </c>
      <c r="C30" s="26" t="s">
        <v>282</v>
      </c>
      <c r="D30" s="26" t="s">
        <v>295</v>
      </c>
      <c r="E30" s="26" t="s">
        <v>351</v>
      </c>
      <c r="F30" s="26" t="s">
        <v>285</v>
      </c>
      <c r="G30" s="49" t="s">
        <v>297</v>
      </c>
      <c r="H30" s="26" t="s">
        <v>298</v>
      </c>
      <c r="I30" s="26" t="s">
        <v>287</v>
      </c>
      <c r="J30" s="26" t="s">
        <v>352</v>
      </c>
    </row>
    <row r="31" ht="33.75" customHeight="1" spans="1:10">
      <c r="A31" s="26" t="s">
        <v>262</v>
      </c>
      <c r="B31" s="26" t="s">
        <v>345</v>
      </c>
      <c r="C31" s="26" t="s">
        <v>300</v>
      </c>
      <c r="D31" s="26" t="s">
        <v>320</v>
      </c>
      <c r="E31" s="26" t="s">
        <v>353</v>
      </c>
      <c r="F31" s="26" t="s">
        <v>290</v>
      </c>
      <c r="G31" s="49" t="s">
        <v>145</v>
      </c>
      <c r="H31" s="26" t="s">
        <v>292</v>
      </c>
      <c r="I31" s="26" t="s">
        <v>287</v>
      </c>
      <c r="J31" s="26" t="s">
        <v>354</v>
      </c>
    </row>
    <row r="32" ht="33.75" customHeight="1" spans="1:10">
      <c r="A32" s="26" t="s">
        <v>262</v>
      </c>
      <c r="B32" s="26" t="s">
        <v>345</v>
      </c>
      <c r="C32" s="26" t="s">
        <v>306</v>
      </c>
      <c r="D32" s="26" t="s">
        <v>307</v>
      </c>
      <c r="E32" s="26" t="s">
        <v>355</v>
      </c>
      <c r="F32" s="26" t="s">
        <v>290</v>
      </c>
      <c r="G32" s="49" t="s">
        <v>308</v>
      </c>
      <c r="H32" s="26" t="s">
        <v>298</v>
      </c>
      <c r="I32" s="26" t="s">
        <v>287</v>
      </c>
      <c r="J32" s="26" t="s">
        <v>356</v>
      </c>
    </row>
    <row r="33" ht="33.75" customHeight="1" spans="1:10">
      <c r="A33" s="26" t="s">
        <v>239</v>
      </c>
      <c r="B33" s="26" t="s">
        <v>357</v>
      </c>
      <c r="C33" s="26" t="s">
        <v>282</v>
      </c>
      <c r="D33" s="26" t="s">
        <v>283</v>
      </c>
      <c r="E33" s="26" t="s">
        <v>358</v>
      </c>
      <c r="F33" s="26" t="s">
        <v>285</v>
      </c>
      <c r="G33" s="49" t="s">
        <v>50</v>
      </c>
      <c r="H33" s="26" t="s">
        <v>286</v>
      </c>
      <c r="I33" s="26" t="s">
        <v>287</v>
      </c>
      <c r="J33" s="26" t="s">
        <v>359</v>
      </c>
    </row>
    <row r="34" ht="33.75" customHeight="1" spans="1:10">
      <c r="A34" s="26" t="s">
        <v>239</v>
      </c>
      <c r="B34" s="26"/>
      <c r="C34" s="26" t="s">
        <v>282</v>
      </c>
      <c r="D34" s="26" t="s">
        <v>295</v>
      </c>
      <c r="E34" s="26" t="s">
        <v>360</v>
      </c>
      <c r="F34" s="26" t="s">
        <v>285</v>
      </c>
      <c r="G34" s="49" t="s">
        <v>297</v>
      </c>
      <c r="H34" s="26" t="s">
        <v>298</v>
      </c>
      <c r="I34" s="26" t="s">
        <v>287</v>
      </c>
      <c r="J34" s="26" t="s">
        <v>361</v>
      </c>
    </row>
    <row r="35" ht="33.75" customHeight="1" spans="1:10">
      <c r="A35" s="26" t="s">
        <v>239</v>
      </c>
      <c r="B35" s="26"/>
      <c r="C35" s="26" t="s">
        <v>300</v>
      </c>
      <c r="D35" s="26" t="s">
        <v>301</v>
      </c>
      <c r="E35" s="26" t="s">
        <v>302</v>
      </c>
      <c r="F35" s="26" t="s">
        <v>290</v>
      </c>
      <c r="G35" s="49" t="s">
        <v>362</v>
      </c>
      <c r="H35" s="26" t="s">
        <v>304</v>
      </c>
      <c r="I35" s="26" t="s">
        <v>287</v>
      </c>
      <c r="J35" s="26" t="s">
        <v>305</v>
      </c>
    </row>
    <row r="36" ht="33.75" customHeight="1" spans="1:10">
      <c r="A36" s="26" t="s">
        <v>239</v>
      </c>
      <c r="B36" s="26"/>
      <c r="C36" s="26" t="s">
        <v>300</v>
      </c>
      <c r="D36" s="26" t="s">
        <v>301</v>
      </c>
      <c r="E36" s="26" t="s">
        <v>363</v>
      </c>
      <c r="F36" s="26" t="s">
        <v>290</v>
      </c>
      <c r="G36" s="49" t="s">
        <v>364</v>
      </c>
      <c r="H36" s="26" t="s">
        <v>304</v>
      </c>
      <c r="I36" s="26" t="s">
        <v>287</v>
      </c>
      <c r="J36" s="26" t="s">
        <v>365</v>
      </c>
    </row>
    <row r="37" ht="60" customHeight="1" spans="1:10">
      <c r="A37" s="26" t="s">
        <v>239</v>
      </c>
      <c r="B37" s="26"/>
      <c r="C37" s="26" t="s">
        <v>306</v>
      </c>
      <c r="D37" s="26" t="s">
        <v>307</v>
      </c>
      <c r="E37" s="26" t="s">
        <v>307</v>
      </c>
      <c r="F37" s="26" t="s">
        <v>290</v>
      </c>
      <c r="G37" s="49" t="s">
        <v>308</v>
      </c>
      <c r="H37" s="26" t="s">
        <v>298</v>
      </c>
      <c r="I37" s="26" t="s">
        <v>287</v>
      </c>
      <c r="J37" s="26" t="s">
        <v>309</v>
      </c>
    </row>
    <row r="38" ht="33.75" customHeight="1" spans="1:10">
      <c r="A38" s="26" t="s">
        <v>255</v>
      </c>
      <c r="B38" s="26" t="s">
        <v>366</v>
      </c>
      <c r="C38" s="26" t="s">
        <v>282</v>
      </c>
      <c r="D38" s="26" t="s">
        <v>283</v>
      </c>
      <c r="E38" s="26" t="s">
        <v>367</v>
      </c>
      <c r="F38" s="26" t="s">
        <v>290</v>
      </c>
      <c r="G38" s="49" t="s">
        <v>308</v>
      </c>
      <c r="H38" s="26" t="s">
        <v>286</v>
      </c>
      <c r="I38" s="26" t="s">
        <v>287</v>
      </c>
      <c r="J38" s="26" t="s">
        <v>368</v>
      </c>
    </row>
    <row r="39" ht="33.75" customHeight="1" spans="1:10">
      <c r="A39" s="26" t="s">
        <v>255</v>
      </c>
      <c r="B39" s="26" t="s">
        <v>366</v>
      </c>
      <c r="C39" s="26" t="s">
        <v>282</v>
      </c>
      <c r="D39" s="26" t="s">
        <v>283</v>
      </c>
      <c r="E39" s="26" t="s">
        <v>369</v>
      </c>
      <c r="F39" s="26" t="s">
        <v>290</v>
      </c>
      <c r="G39" s="49" t="s">
        <v>58</v>
      </c>
      <c r="H39" s="26" t="s">
        <v>286</v>
      </c>
      <c r="I39" s="26" t="s">
        <v>287</v>
      </c>
      <c r="J39" s="26" t="s">
        <v>370</v>
      </c>
    </row>
    <row r="40" ht="33.75" customHeight="1" spans="1:10">
      <c r="A40" s="26" t="s">
        <v>255</v>
      </c>
      <c r="B40" s="26" t="s">
        <v>366</v>
      </c>
      <c r="C40" s="26" t="s">
        <v>282</v>
      </c>
      <c r="D40" s="26" t="s">
        <v>283</v>
      </c>
      <c r="E40" s="26" t="s">
        <v>371</v>
      </c>
      <c r="F40" s="26" t="s">
        <v>290</v>
      </c>
      <c r="G40" s="49" t="s">
        <v>48</v>
      </c>
      <c r="H40" s="26" t="s">
        <v>292</v>
      </c>
      <c r="I40" s="26" t="s">
        <v>287</v>
      </c>
      <c r="J40" s="26" t="s">
        <v>372</v>
      </c>
    </row>
    <row r="41" ht="33.75" customHeight="1" spans="1:10">
      <c r="A41" s="26" t="s">
        <v>255</v>
      </c>
      <c r="B41" s="26" t="s">
        <v>366</v>
      </c>
      <c r="C41" s="26" t="s">
        <v>300</v>
      </c>
      <c r="D41" s="26" t="s">
        <v>373</v>
      </c>
      <c r="E41" s="26" t="s">
        <v>374</v>
      </c>
      <c r="F41" s="26" t="s">
        <v>290</v>
      </c>
      <c r="G41" s="49" t="s">
        <v>46</v>
      </c>
      <c r="H41" s="26" t="s">
        <v>298</v>
      </c>
      <c r="I41" s="26" t="s">
        <v>287</v>
      </c>
      <c r="J41" s="26" t="s">
        <v>375</v>
      </c>
    </row>
    <row r="42" ht="33.75" customHeight="1" spans="1:10">
      <c r="A42" s="26" t="s">
        <v>255</v>
      </c>
      <c r="B42" s="26" t="s">
        <v>366</v>
      </c>
      <c r="C42" s="26" t="s">
        <v>306</v>
      </c>
      <c r="D42" s="26" t="s">
        <v>307</v>
      </c>
      <c r="E42" s="26" t="s">
        <v>376</v>
      </c>
      <c r="F42" s="26" t="s">
        <v>290</v>
      </c>
      <c r="G42" s="49" t="s">
        <v>377</v>
      </c>
      <c r="H42" s="26" t="s">
        <v>298</v>
      </c>
      <c r="I42" s="26" t="s">
        <v>287</v>
      </c>
      <c r="J42" s="26" t="s">
        <v>378</v>
      </c>
    </row>
    <row r="43" ht="33.75" customHeight="1" spans="1:10">
      <c r="A43" s="26" t="s">
        <v>245</v>
      </c>
      <c r="B43" s="26" t="s">
        <v>379</v>
      </c>
      <c r="C43" s="26" t="s">
        <v>282</v>
      </c>
      <c r="D43" s="26" t="s">
        <v>283</v>
      </c>
      <c r="E43" s="26" t="s">
        <v>358</v>
      </c>
      <c r="F43" s="26" t="s">
        <v>285</v>
      </c>
      <c r="G43" s="49" t="s">
        <v>47</v>
      </c>
      <c r="H43" s="26" t="s">
        <v>286</v>
      </c>
      <c r="I43" s="26" t="s">
        <v>287</v>
      </c>
      <c r="J43" s="26" t="s">
        <v>380</v>
      </c>
    </row>
    <row r="44" ht="33.75" customHeight="1" spans="1:10">
      <c r="A44" s="26" t="s">
        <v>245</v>
      </c>
      <c r="B44" s="26"/>
      <c r="C44" s="26" t="s">
        <v>282</v>
      </c>
      <c r="D44" s="26" t="s">
        <v>283</v>
      </c>
      <c r="E44" s="26" t="s">
        <v>326</v>
      </c>
      <c r="F44" s="26" t="s">
        <v>290</v>
      </c>
      <c r="G44" s="49" t="s">
        <v>381</v>
      </c>
      <c r="H44" s="26" t="s">
        <v>382</v>
      </c>
      <c r="I44" s="26" t="s">
        <v>287</v>
      </c>
      <c r="J44" s="26" t="s">
        <v>383</v>
      </c>
    </row>
    <row r="45" ht="33.75" customHeight="1" spans="1:10">
      <c r="A45" s="26" t="s">
        <v>245</v>
      </c>
      <c r="B45" s="26"/>
      <c r="C45" s="26" t="s">
        <v>282</v>
      </c>
      <c r="D45" s="26" t="s">
        <v>295</v>
      </c>
      <c r="E45" s="26" t="s">
        <v>384</v>
      </c>
      <c r="F45" s="26" t="s">
        <v>285</v>
      </c>
      <c r="G45" s="49" t="s">
        <v>297</v>
      </c>
      <c r="H45" s="26" t="s">
        <v>298</v>
      </c>
      <c r="I45" s="26" t="s">
        <v>287</v>
      </c>
      <c r="J45" s="26" t="s">
        <v>385</v>
      </c>
    </row>
    <row r="46" ht="33.75" customHeight="1" spans="1:10">
      <c r="A46" s="26" t="s">
        <v>245</v>
      </c>
      <c r="B46" s="26"/>
      <c r="C46" s="26" t="s">
        <v>300</v>
      </c>
      <c r="D46" s="26" t="s">
        <v>301</v>
      </c>
      <c r="E46" s="26" t="s">
        <v>386</v>
      </c>
      <c r="F46" s="26" t="s">
        <v>290</v>
      </c>
      <c r="G46" s="49" t="s">
        <v>387</v>
      </c>
      <c r="H46" s="26" t="s">
        <v>304</v>
      </c>
      <c r="I46" s="26" t="s">
        <v>287</v>
      </c>
      <c r="J46" s="26" t="s">
        <v>305</v>
      </c>
    </row>
    <row r="47" ht="54" customHeight="1" spans="1:10">
      <c r="A47" s="26" t="s">
        <v>245</v>
      </c>
      <c r="B47" s="26"/>
      <c r="C47" s="26" t="s">
        <v>306</v>
      </c>
      <c r="D47" s="26" t="s">
        <v>307</v>
      </c>
      <c r="E47" s="26" t="s">
        <v>307</v>
      </c>
      <c r="F47" s="26" t="s">
        <v>290</v>
      </c>
      <c r="G47" s="49" t="s">
        <v>308</v>
      </c>
      <c r="H47" s="26" t="s">
        <v>298</v>
      </c>
      <c r="I47" s="26" t="s">
        <v>287</v>
      </c>
      <c r="J47" s="26" t="s">
        <v>309</v>
      </c>
    </row>
  </sheetData>
  <mergeCells count="18">
    <mergeCell ref="A2:J2"/>
    <mergeCell ref="A3:H3"/>
    <mergeCell ref="A7:A11"/>
    <mergeCell ref="A12:A17"/>
    <mergeCell ref="A18:A22"/>
    <mergeCell ref="A23:A27"/>
    <mergeCell ref="A28:A32"/>
    <mergeCell ref="A33:A37"/>
    <mergeCell ref="A38:A42"/>
    <mergeCell ref="A43:A47"/>
    <mergeCell ref="B7:B11"/>
    <mergeCell ref="B12:B17"/>
    <mergeCell ref="B18:B22"/>
    <mergeCell ref="B23:B27"/>
    <mergeCell ref="B28:B32"/>
    <mergeCell ref="B33:B37"/>
    <mergeCell ref="B38:B42"/>
    <mergeCell ref="B43:B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刘念</cp:lastModifiedBy>
  <dcterms:created xsi:type="dcterms:W3CDTF">2026-01-24T03:41:00Z</dcterms:created>
  <dcterms:modified xsi:type="dcterms:W3CDTF">2026-02-10T16:40:20Z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CB345D6AF8455D699CA07169E577509E_42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