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市对下转移支付预算表09-1" sheetId="13" r:id="rId13"/>
    <sheet name="市对下转移支付绩效目标表09-2" sheetId="14" r:id="rId14"/>
    <sheet name="新增资产配置表10" sheetId="15" r:id="rId15"/>
    <sheet name="上级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<sst xmlns="http://schemas.openxmlformats.org/spreadsheetml/2006/main" count="3145" uniqueCount="852">
  <si>
    <t>预算01-1表</t>
  </si>
  <si>
    <t>2026年财务收支预算总表部门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</si>
  <si>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</si>
  <si>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</si>
  <si>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</si>
  <si>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</si>
  <si>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</si>
  <si>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</si>
  <si>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</si>
  <si>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</si>
  <si>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</si>
  <si>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</si>
  <si>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</si>
  <si>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</si>
  <si>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</si>
  <si>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</si>
  <si>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</si>
  <si>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</si>
  <si>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</si>
  <si>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</si>
  <si>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</si>
  <si>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</si>
  <si>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</si>
  <si>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2、使用非财政拨款结余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</si>
  <si>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</si>
  <si>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</si>
  <si>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</si>
  <si>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</si>
  <si>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</si>
  <si>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</si>
  <si>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</si>
  <si>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</si>
  <si>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</si>
  <si>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</si>
  <si>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</si>
  <si>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</si>
  <si>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</si>
  <si>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</si>
  <si>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</si>
  <si>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</si>
  <si>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</si>
  <si>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</si>
  <si>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</si>
  <si>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</si>
  <si>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t>
  </si>
  <si>
    <t>2</t>
  </si>
  <si>
    <t>3</t>
  </si>
  <si>
    <t>4</t>
  </si>
  <si>
    <t>5</t>
  </si>
  <si>
    <t>6</t>
  </si>
  <si>
    <t>7</t>
  </si>
  <si>
    <t>8</t>
  </si>
  <si>
    <t>9</t>
  </si>
  <si>
    <t>10</t>
  </si>
  <si>
    <t>11</t>
  </si>
  <si>
    <t>12</t>
  </si>
  <si>
    <t>13</t>
  </si>
  <si>
    <t>14</t>
  </si>
  <si>
    <t>15</t>
  </si>
  <si>
    <t>16</t>
  </si>
  <si>
    <t>17</t>
  </si>
  <si>
    <t>18</t>
  </si>
  <si>
    <t>19</t>
  </si>
  <si>
    <t>123</t>
  </si>
  <si>
    <t>玉溪市交通运输局</t>
  </si>
  <si>
    <t>123001</t>
  </si>
  <si>
    <t>123004</t>
  </si>
  <si>
    <t>玉溪市公交出租车辆管理处</t>
  </si>
  <si>
    <t>123005</t>
  </si>
  <si>
    <t>玉溪市公路工程质量监督站</t>
  </si>
  <si>
    <t>123007</t>
  </si>
  <si>
    <t>玉溪市交通运输综合行政执法支队</t>
  </si>
  <si>
    <t>预算01-3表</t>
  </si>
  <si>
    <t>2026年部门支出预算表</t>
  </si>
  <si>
    <t>科目编码</t>
  </si>
  <si>
    <t>科目名称</t>
  </si>
  <si>
    <t>财政专户管理的支出</t>
  </si>
  <si>
    <t>单位自有资金</t>
  </si>
  <si>
    <t>基本支出</t>
  </si>
  <si>
    <t>项目支出</t>
  </si>
  <si>
    <t>事业支出</t>
  </si>
  <si>
    <t>事业单位
经营支出</t>
  </si>
  <si>
    <t>上级补助支出</t>
  </si>
  <si>
    <t>附属单位补助支出</t>
  </si>
  <si>
    <t>其他支出</t>
  </si>
  <si>
    <t>201</t>
  </si>
  <si>
    <t>20104</t>
  </si>
  <si>
    <t>2010406</t>
  </si>
  <si>
    <t>2010499</t>
  </si>
  <si>
    <t>208</t>
  </si>
  <si>
    <t>20805</t>
  </si>
  <si>
    <t>2080501</t>
  </si>
  <si>
    <t>2080502</t>
  </si>
  <si>
    <t>2080505</t>
  </si>
  <si>
    <t>2080506</t>
  </si>
  <si>
    <t>20808</t>
  </si>
  <si>
    <t>2080801</t>
  </si>
  <si>
    <t>20810</t>
  </si>
  <si>
    <t>2081002</t>
  </si>
  <si>
    <t>20899</t>
  </si>
  <si>
    <t>2089999</t>
  </si>
  <si>
    <t>210</t>
  </si>
  <si>
    <t>21011</t>
  </si>
  <si>
    <t>2101101</t>
  </si>
  <si>
    <t>2101102</t>
  </si>
  <si>
    <t>2101103</t>
  </si>
  <si>
    <t>2101199</t>
  </si>
  <si>
    <t>212</t>
  </si>
  <si>
    <t>21208</t>
  </si>
  <si>
    <t>2120804</t>
  </si>
  <si>
    <t>214</t>
  </si>
  <si>
    <t>21401</t>
  </si>
  <si>
    <t>2140101</t>
  </si>
  <si>
    <t>2140102</t>
  </si>
  <si>
    <t>2140112</t>
  </si>
  <si>
    <t>2140199</t>
  </si>
  <si>
    <t>21402</t>
  </si>
  <si>
    <t>2140299</t>
  </si>
  <si>
    <t>21499</t>
  </si>
  <si>
    <t>2149999</t>
  </si>
  <si>
    <t>221</t>
  </si>
  <si>
    <t>22102</t>
  </si>
  <si>
    <t>2210201</t>
  </si>
  <si>
    <t>2210203</t>
  </si>
  <si>
    <t>230</t>
  </si>
  <si>
    <t>23003</t>
  </si>
  <si>
    <t>2300314</t>
  </si>
  <si>
    <t>预算02-1表</t>
  </si>
  <si>
    <t>2026年部门财政拨款收支预算总表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</si>
  <si>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</si>
  <si>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</si>
  <si>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</si>
  <si>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</si>
  <si>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</si>
  <si>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</si>
  <si>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</si>
  <si>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</si>
  <si>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预算02-2表</t>
  </si>
  <si>
    <t>2026年一般公共预算支出预算表（按功能科目分类）</t>
  </si>
  <si>
    <t>部门预算支出功能分类科目</t>
  </si>
  <si>
    <t>人员经费</t>
  </si>
  <si>
    <t>公用经费</t>
  </si>
  <si>
    <t>预算03表</t>
  </si>
  <si>
    <t>2026年一般公共预算“三公”经费支出预算表</t>
  </si>
  <si>
    <t>“三公”经费合计</t>
  </si>
  <si>
    <t>因公出国（境）费</t>
  </si>
  <si>
    <t>公务用车购置及运行费</t>
  </si>
  <si>
    <t>公务用车购置</t>
  </si>
  <si>
    <t>公务用车运行费</t>
  </si>
  <si>
    <t>公务接待费</t>
  </si>
  <si>
    <t>预算04表</t>
  </si>
  <si>
    <t>2026年部门基本支出预算表</t>
  </si>
  <si>
    <t>2025年初预算项目初选表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</si>
  <si>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</si>
  <si>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</si>
  <si>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</si>
  <si>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</si>
  <si>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</si>
  <si>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</si>
  <si>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</si>
  <si>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</si>
  <si>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</si>
  <si>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</si>
  <si>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</si>
  <si>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</si>
  <si>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</si>
  <si>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</si>
  <si>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</si>
  <si>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20</t>
  </si>
  <si>
    <t>21</t>
  </si>
  <si>
    <t>22</t>
  </si>
  <si>
    <t>23</t>
  </si>
  <si>
    <t>530400210000000628553</t>
  </si>
  <si>
    <t>行政人员工资支出</t>
  </si>
  <si>
    <t>行政运行</t>
  </si>
  <si>
    <t>30101</t>
  </si>
  <si>
    <t>基本工资</t>
  </si>
  <si>
    <t>30102</t>
  </si>
  <si>
    <t>津贴补贴</t>
  </si>
  <si>
    <t>购房补贴</t>
  </si>
  <si>
    <t>530400210000000628554</t>
  </si>
  <si>
    <t>事业人员工资支出</t>
  </si>
  <si>
    <t>其他交通运输支出</t>
  </si>
  <si>
    <t>30107</t>
  </si>
  <si>
    <t>绩效工资</t>
  </si>
  <si>
    <t>530400210000000628555</t>
  </si>
  <si>
    <t>社会保障缴费</t>
  </si>
  <si>
    <t>机关事业单位基本养老保险缴费支出</t>
  </si>
  <si>
    <t>30108</t>
  </si>
  <si>
    <t>机关事业单位基本养老保险缴费</t>
  </si>
  <si>
    <t>行政单位医疗</t>
  </si>
  <si>
    <t>30110</t>
  </si>
  <si>
    <t>职工基本医疗保险缴费</t>
  </si>
  <si>
    <t>事业单位医疗</t>
  </si>
  <si>
    <t>公务员医疗补助</t>
  </si>
  <si>
    <t>30111</t>
  </si>
  <si>
    <t>公务员医疗补助缴费</t>
  </si>
  <si>
    <t>其他行政事业单位医疗支出</t>
  </si>
  <si>
    <t>30112</t>
  </si>
  <si>
    <t>其他社会保障缴费</t>
  </si>
  <si>
    <t>530400210000000628556</t>
  </si>
  <si>
    <t>住房公积金</t>
  </si>
  <si>
    <t>30113</t>
  </si>
  <si>
    <t>530400210000000628557</t>
  </si>
  <si>
    <t>对个人和家庭的补助</t>
  </si>
  <si>
    <t>行政单位离退休</t>
  </si>
  <si>
    <t>30305</t>
  </si>
  <si>
    <t>生活补助</t>
  </si>
  <si>
    <t>事业单位离退休</t>
  </si>
  <si>
    <t>530400210000000628558</t>
  </si>
  <si>
    <t>其他工资福利支出</t>
  </si>
  <si>
    <t>30103</t>
  </si>
  <si>
    <t>奖金</t>
  </si>
  <si>
    <t>530400210000000628560</t>
  </si>
  <si>
    <t>公车购置及运维费</t>
  </si>
  <si>
    <t>30231</t>
  </si>
  <si>
    <t>公务用车运行维护费</t>
  </si>
  <si>
    <t>530400210000000628561</t>
  </si>
  <si>
    <t>行政人员公务交通补贴</t>
  </si>
  <si>
    <t>30239</t>
  </si>
  <si>
    <t>其他交通费用</t>
  </si>
  <si>
    <t>530400210000000628562</t>
  </si>
  <si>
    <t>工会经费</t>
  </si>
  <si>
    <t>30228</t>
  </si>
  <si>
    <t>530400210000000628564</t>
  </si>
  <si>
    <t>一般公用经费</t>
  </si>
  <si>
    <t>30299</t>
  </si>
  <si>
    <t>其他商品和服务支出</t>
  </si>
  <si>
    <t>30201</t>
  </si>
  <si>
    <t>办公费</t>
  </si>
  <si>
    <t>30205</t>
  </si>
  <si>
    <t>水费</t>
  </si>
  <si>
    <t>30206</t>
  </si>
  <si>
    <t>电费</t>
  </si>
  <si>
    <t>30207</t>
  </si>
  <si>
    <t>邮电费</t>
  </si>
  <si>
    <t>30211</t>
  </si>
  <si>
    <t>差旅费</t>
  </si>
  <si>
    <t>30215</t>
  </si>
  <si>
    <t>会议费</t>
  </si>
  <si>
    <t>30216</t>
  </si>
  <si>
    <t>培训费</t>
  </si>
  <si>
    <t>31002</t>
  </si>
  <si>
    <t>办公设备购置</t>
  </si>
  <si>
    <t>30227</t>
  </si>
  <si>
    <t>委托业务费</t>
  </si>
  <si>
    <t>530400221100000624250</t>
  </si>
  <si>
    <t>30217</t>
  </si>
  <si>
    <t>530400241100002061331</t>
  </si>
  <si>
    <t>差额单位退休人员生活补助经费</t>
  </si>
  <si>
    <t>530400241100002109832</t>
  </si>
  <si>
    <t>事业人员奖励性绩效工资（正常部分）资金</t>
  </si>
  <si>
    <t>530400241100002109992</t>
  </si>
  <si>
    <t>事业人员奖励性绩效工资（高于部分）资金</t>
  </si>
  <si>
    <t>530400241100002294504</t>
  </si>
  <si>
    <t>职业年金经费</t>
  </si>
  <si>
    <t>机关事业单位职业年金缴费支出</t>
  </si>
  <si>
    <t>30109</t>
  </si>
  <si>
    <t>职业年金缴费</t>
  </si>
  <si>
    <t>530400241100002365682</t>
  </si>
  <si>
    <t>工作业务经费</t>
  </si>
  <si>
    <t>一般行政管理事务</t>
  </si>
  <si>
    <t>530400241100002365773</t>
  </si>
  <si>
    <t>编外临聘人员经费</t>
  </si>
  <si>
    <t>30199</t>
  </si>
  <si>
    <t>530400241100002387058</t>
  </si>
  <si>
    <t>年终一次性奖金</t>
  </si>
  <si>
    <t>530400251100003843561</t>
  </si>
  <si>
    <t>租赁费</t>
  </si>
  <si>
    <t>30214</t>
  </si>
  <si>
    <t>530400251100003844042</t>
  </si>
  <si>
    <t>物业管理费</t>
  </si>
  <si>
    <t>30209</t>
  </si>
  <si>
    <t>530400261100004870172</t>
  </si>
  <si>
    <t>玉交集团两案人员生活补助经费</t>
  </si>
  <si>
    <t>其他社会保障和就业支出</t>
  </si>
  <si>
    <t>530400261100004870711</t>
  </si>
  <si>
    <t>遗属生活补助资金</t>
  </si>
  <si>
    <t>死亡抚恤</t>
  </si>
  <si>
    <t>530400261100004878445</t>
  </si>
  <si>
    <t>综合交通运输经费</t>
  </si>
  <si>
    <t>530400210000000628661</t>
  </si>
  <si>
    <t>其他公路水路运输支出</t>
  </si>
  <si>
    <t>530400210000000628662</t>
  </si>
  <si>
    <t>530400210000000628663</t>
  </si>
  <si>
    <t>530400210000000628665</t>
  </si>
  <si>
    <t>530400210000000628666</t>
  </si>
  <si>
    <t>530400210000000628667</t>
  </si>
  <si>
    <t>30226</t>
  </si>
  <si>
    <t>劳务费</t>
  </si>
  <si>
    <t>530400210000000628669</t>
  </si>
  <si>
    <t>530400241100002122449</t>
  </si>
  <si>
    <t>奖励性绩效工资（工资部分）经费</t>
  </si>
  <si>
    <t>530400241100002122473</t>
  </si>
  <si>
    <t>奖励性绩效工资（高于部分）经费</t>
  </si>
  <si>
    <t>530400241100002392757</t>
  </si>
  <si>
    <t>530400251100003843913</t>
  </si>
  <si>
    <t>530400210000000628685</t>
  </si>
  <si>
    <t>530400210000000628686</t>
  </si>
  <si>
    <t>530400210000000628687</t>
  </si>
  <si>
    <t>530400210000000628688</t>
  </si>
  <si>
    <t>530400210000000628690</t>
  </si>
  <si>
    <t>530400210000000628691</t>
  </si>
  <si>
    <t>530400210000000628692</t>
  </si>
  <si>
    <t>530400221100000325461</t>
  </si>
  <si>
    <t>530400251100003546812</t>
  </si>
  <si>
    <t>530400251100003546822</t>
  </si>
  <si>
    <t>530400251100003841931</t>
  </si>
  <si>
    <t>530400210000000626991</t>
  </si>
  <si>
    <t>公路运输管理</t>
  </si>
  <si>
    <t>530400210000000626993</t>
  </si>
  <si>
    <t>30307</t>
  </si>
  <si>
    <t>医疗费补助</t>
  </si>
  <si>
    <t>530400210000000626994</t>
  </si>
  <si>
    <t>530400210000000626995</t>
  </si>
  <si>
    <t>30301</t>
  </si>
  <si>
    <t>离休费</t>
  </si>
  <si>
    <t>530400210000000626996</t>
  </si>
  <si>
    <t>530400210000000626997</t>
  </si>
  <si>
    <t>530400210000000626998</t>
  </si>
  <si>
    <t>530400210000000626999</t>
  </si>
  <si>
    <t>530400210000000627000</t>
  </si>
  <si>
    <t>30202</t>
  </si>
  <si>
    <t>印刷费</t>
  </si>
  <si>
    <t>30213</t>
  </si>
  <si>
    <t>维修（护）费</t>
  </si>
  <si>
    <t>530400221100000321889</t>
  </si>
  <si>
    <t>530400241100002119404</t>
  </si>
  <si>
    <t>530400241100002119592</t>
  </si>
  <si>
    <t>机关后勤购买服务经费</t>
  </si>
  <si>
    <t>530400241100002359378</t>
  </si>
  <si>
    <t>530400251100003843534</t>
  </si>
  <si>
    <t>530400251100003843536</t>
  </si>
  <si>
    <t>530400261100005146207</t>
  </si>
  <si>
    <t>治超工作业务经费</t>
  </si>
  <si>
    <t>30218</t>
  </si>
  <si>
    <t>专用材料费</t>
  </si>
  <si>
    <t>31003</t>
  </si>
  <si>
    <t>专用设备购置</t>
  </si>
  <si>
    <t>预算05-1表</t>
  </si>
  <si>
    <t>2026年部门项目支出预算表</t>
  </si>
  <si>
    <t>项目分类</t>
  </si>
  <si>
    <t>项目单位</t>
  </si>
  <si>
    <t>本年拨款</t>
  </si>
  <si>
    <t>单位资金</t>
  </si>
  <si>
    <t>其中：本次下达</t>
  </si>
  <si>
    <t>公交车爱心卡乘车补助资金</t>
  </si>
  <si>
    <t>民生类</t>
  </si>
  <si>
    <t>530400200000000000624</t>
  </si>
  <si>
    <t>老年福利</t>
  </si>
  <si>
    <t>31204</t>
  </si>
  <si>
    <t>费用补贴</t>
  </si>
  <si>
    <t>高速公路PPP项目绩效评价服务专项资金</t>
  </si>
  <si>
    <t>专项业务类</t>
  </si>
  <si>
    <t>530400221100000568890</t>
  </si>
  <si>
    <t>交通运输应急救援工作经费</t>
  </si>
  <si>
    <t>事业发展类</t>
  </si>
  <si>
    <t>530400241100002051778</t>
  </si>
  <si>
    <t>文书档案整理及数字化加工购买服务经费</t>
  </si>
  <si>
    <t>530400241100002340114</t>
  </si>
  <si>
    <t>2025年第二批市预算内前期工作经费（G8511过境道路市政化改造）前期工作经费</t>
  </si>
  <si>
    <t>530400251100004260938</t>
  </si>
  <si>
    <t>其他发展与改革事务支出</t>
  </si>
  <si>
    <t>30905</t>
  </si>
  <si>
    <t>基础设施建设</t>
  </si>
  <si>
    <t>2025年农村公路智慧管理云平台建设经费</t>
  </si>
  <si>
    <t>530400251100004485857</t>
  </si>
  <si>
    <t>社会事业发展规划</t>
  </si>
  <si>
    <t>玉溪市农村公路养护管理市级配套经费</t>
  </si>
  <si>
    <t>530400261100004848582</t>
  </si>
  <si>
    <t>农村基础设施建设支出</t>
  </si>
  <si>
    <t>31005</t>
  </si>
  <si>
    <t>特定项目001经费</t>
  </si>
  <si>
    <t>530400261100004871661</t>
  </si>
  <si>
    <t>玉溪市交通运输局交通运输安全生产第三方专家检查服务专项资金</t>
  </si>
  <si>
    <t>530400261100004874679</t>
  </si>
  <si>
    <t>民事诉讼经费</t>
  </si>
  <si>
    <t>530400261100004875524</t>
  </si>
  <si>
    <t>交通运输领域第一批投资计划专项资金</t>
  </si>
  <si>
    <t>530400261100005164930</t>
  </si>
  <si>
    <t>交通运输</t>
  </si>
  <si>
    <t>39999</t>
  </si>
  <si>
    <t>旅客列车开行运营补助的资金</t>
  </si>
  <si>
    <t>530400261100005172934</t>
  </si>
  <si>
    <t>其他铁路运输支出</t>
  </si>
  <si>
    <t>玉溪市中心城区2024年度城市交通发展奖励资金</t>
  </si>
  <si>
    <t>530400251100004631983</t>
  </si>
  <si>
    <t>玉溪市交通运输发展中心</t>
  </si>
  <si>
    <t>玉溪市公路工程招标最高投标限价造价咨询审查专项经费</t>
  </si>
  <si>
    <t>530400241100002060087</t>
  </si>
  <si>
    <t>玉溪市在建地方高速公路原材料和工程实体质量委托检测服务专项经费</t>
  </si>
  <si>
    <t>530400261100004902482</t>
  </si>
  <si>
    <t>道路运输从业资格考试工作补助经费</t>
  </si>
  <si>
    <t>530400221100000874454</t>
  </si>
  <si>
    <t>玉溪市红塔区公共交通安保大队经费</t>
  </si>
  <si>
    <t>530400241100002097920</t>
  </si>
  <si>
    <t>30224</t>
  </si>
  <si>
    <t>被装购置费</t>
  </si>
  <si>
    <t>交通运输综合执法补助经费</t>
  </si>
  <si>
    <t>530400241100002102202</t>
  </si>
  <si>
    <t>遗属生活补助经费</t>
  </si>
  <si>
    <t>530400241100002120451</t>
  </si>
  <si>
    <t>合  计</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</si>
  <si>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</si>
  <si>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</si>
  <si>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</si>
  <si>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</si>
  <si>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</si>
  <si>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</si>
  <si>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</si>
  <si>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</si>
  <si>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</si>
  <si>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</si>
  <si>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</si>
  <si>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</si>
  <si>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1.数量指标：采购一批应急救援装备。满分100分
2.质量指标：玉溪市境内发生水上搜救、地震、洪涝灾害时，按照市委市政府要求，第一时间组织人员、车辆、装备进行抢险救灾。完成应急指挥调度音频系统调试，确保与市级系统互联互通。
3.时效指标：2026年内完成组织地震、洪涝等自然灾害应急演练得满分，未完成得80分
4.满意度指标，服务对象的服务满意度≥90%，得满分；＜90%时，得分=实际完成值/指标值*指标分值*100%。</t>
  </si>
  <si>
    <t>产出指标</t>
  </si>
  <si>
    <t>数量指标</t>
  </si>
  <si>
    <t>采购应急救援装备</t>
  </si>
  <si>
    <t>&gt;=</t>
  </si>
  <si>
    <t>个</t>
  </si>
  <si>
    <t>定量指标</t>
  </si>
  <si>
    <t>采购应急救援装备。</t>
  </si>
  <si>
    <t>质量指标</t>
  </si>
  <si>
    <t>项目完成率</t>
  </si>
  <si>
    <t>90</t>
  </si>
  <si>
    <t>%</t>
  </si>
  <si>
    <t>物资验收合格率</t>
  </si>
  <si>
    <t>时效指标</t>
  </si>
  <si>
    <t>提高应急反应速度</t>
  </si>
  <si>
    <t>=</t>
  </si>
  <si>
    <t>是</t>
  </si>
  <si>
    <t>定性指标</t>
  </si>
  <si>
    <t>2026年内完成组织地震、洪涝等自然灾害应急演练</t>
  </si>
  <si>
    <t>效益指标</t>
  </si>
  <si>
    <t>社会效益</t>
  </si>
  <si>
    <t>保障人民群众生命财政安全</t>
  </si>
  <si>
    <t>反映应急救援情况。</t>
  </si>
  <si>
    <t>满意度指标</t>
  </si>
  <si>
    <t>服务对象满意度</t>
  </si>
  <si>
    <t>群众满意度</t>
  </si>
  <si>
    <t>反映群众满意度情况。</t>
  </si>
  <si>
    <t>按照《合同》约定暨《玉溪市交通运输局交通运输安全生产第三方专家检查服务专项资金项目预算编制方案》绩效要求，推动交通运输企业主动加强安全管理，自主防控安全风险，自查自纠安全隐患，坚决做到从根本上消除事故隐患不放松，整治工作不达目的不放松，不断深化完善交通运输安全体系，切实提升本质安全水平，提高安全生产治理能力，对交通运输行业统计口径重大及以上事故“零控制”，有效遏制交通运输行业统计口径较大生产安全事故发生。一是按照市交通运输局年度行政检查计划或临时抽查计划，抽调专家参与实施检查。二是完成市交通运输局全套应急预案、方案修编评审。三是交通运输局拟制安全生产分级分类监管机制和机制应用评估。四是派出专家参与或指导市交通运输局组织的应急演练。五是派专家开展安全业务培训，并帮扶指导玉溪市交通运输企业安全生产标准化建设提升。</t>
  </si>
  <si>
    <t>检查频次</t>
  </si>
  <si>
    <t>次/年</t>
  </si>
  <si>
    <t>按照玉溪市交通运输局年度行政检查计划或临时抽查计划，抽调专家参与实施检查</t>
  </si>
  <si>
    <t>安全生产业务技能培训</t>
  </si>
  <si>
    <t>派专家开展玉溪市交通运输行业安全相关业务培训，并帮扶指导玉溪市交通运输企业安全生产标准化建设提升。</t>
  </si>
  <si>
    <t>上级部门要求落实情况</t>
  </si>
  <si>
    <t>项</t>
  </si>
  <si>
    <t xml:space="preserve">对上级部门要求指导监督落实，如：安全生产治本攻坚三年行动（2024—2026年）方案落实情况，特殊时段、重大节庆活动等专项行动落实情况
</t>
  </si>
  <si>
    <t>提供相关意见建议质量</t>
  </si>
  <si>
    <t>派专家开展玉溪市交通运输行业安全相关业务培训，并帮扶指导玉溪市交通运输企业安全生产标准化建设提升。每次计划培训不少于50人。</t>
  </si>
  <si>
    <t>重大以上事故发生数</t>
  </si>
  <si>
    <t>0</t>
  </si>
  <si>
    <t>起</t>
  </si>
  <si>
    <t xml:space="preserve">反映玉溪市交通运输行业统计口径重大及以上事故数量
</t>
  </si>
  <si>
    <t>95</t>
  </si>
  <si>
    <t xml:space="preserve">通过问卷调查受检查、受帮指导企业，以及市交通运输局年度服务评估，反映监督检查对象满意度。满意度三级指标的具体受益对象：受检查、受帮指导企业、玉溪市交通运输局。
</t>
  </si>
  <si>
    <t>完成剩余30户以上自然村通硬化路建设计划和乡镇通三级公路项目，将资金分配给下达计划的县区，为乡村振兴提供有力的支撑。</t>
  </si>
  <si>
    <t>新增通三级及以上公路乡镇个数</t>
  </si>
  <si>
    <t xml:space="preserve">反映年度全社会新增通三级及以上公路乡镇个数
</t>
  </si>
  <si>
    <t>资金使用合规性</t>
  </si>
  <si>
    <t xml:space="preserve">反映资金使用合规性
</t>
  </si>
  <si>
    <t>按期完成投资</t>
  </si>
  <si>
    <t xml:space="preserve">反映项目完成时限
</t>
  </si>
  <si>
    <t>经济效益</t>
  </si>
  <si>
    <t>对经济发展的促进作用</t>
  </si>
  <si>
    <t xml:space="preserve">反映对经济和社会的发展作用
</t>
  </si>
  <si>
    <t>沿线群众满意度指标</t>
  </si>
  <si>
    <t>85</t>
  </si>
  <si>
    <t xml:space="preserve">反映沿线群众对农村公路硬化的满意度
</t>
  </si>
  <si>
    <t>根据玉溪市人民政府与中国铁路昆明局集团有限公司签订的《玉溪市人民政府与中国铁路昆明局集团有限公司旅客列车开行合作协议》为满足玉溪动车开行均衡性需求，玉溪市人民政府、中国铁路昆明局集团有限公司同意由中国铁路昆明局集团有限公司在昆明（南）与玉溪间增开1对旅客列车。合约期内每年向中国铁路昆明局集团有限公司支付200万元作为旅客列车开行运营补助费用。向中国铁路昆明局集团有限公司支付旅客列车开行运营补助费用，是切实贯彻落实好省政府主要领导调研中老铁路玉溪段时提出的“将推进昆明站至玉溪站列车提速、车次加密、常态化运行作为昆玉同城化工作的重要突破口来推动”工作要求的需要；有利于保障好昆玉城际通勤列车运营顺利，创建好“昆玉城际”列车品牌，打造好车厢经济，宣传好玉溪品牌。</t>
  </si>
  <si>
    <t>获补企业数</t>
  </si>
  <si>
    <t>01</t>
  </si>
  <si>
    <t>反映获补企业的数量情况。</t>
  </si>
  <si>
    <t>列车开行数</t>
  </si>
  <si>
    <t xml:space="preserve"> 列 </t>
  </si>
  <si>
    <t>反映列车开行数量。</t>
  </si>
  <si>
    <t>列车开行率</t>
  </si>
  <si>
    <t>100</t>
  </si>
  <si>
    <t>按协议开通的班列实际开行情况。</t>
  </si>
  <si>
    <t>缓解企业经营状况</t>
  </si>
  <si>
    <t>反映补助促进受助企业经营状况改善的情况。</t>
  </si>
  <si>
    <t>宣传玉溪品牌提高玉溪知名度</t>
  </si>
  <si>
    <t>增开玉溪至昆明动车有利于创建“昆玉城际”列车品牌打造车厢经济，宣传好玉溪品牌，不断提高玉溪知名度。</t>
  </si>
  <si>
    <t>企业满意度</t>
  </si>
  <si>
    <t>反映企业收到旅客列车开行运营补助资金的满意度。</t>
  </si>
  <si>
    <t>第三方服务机构对江通、大戛、元蔓高速公路实施前一年度的绩效评价服务，时间为2026年1-3月，2026年4-6月形成绩效评价报告初稿，征求项目公司和相关部门意见后修改完善，报市财政局审核同意后形成最终绩效评价报告（共3份）。
第三方服务机构对晋红高速公路前一运营期补助开展审计服务，时间为2026年1-3月，2026年4-5月形成审计报告初稿，征求项目公司和相关部门意见后修改完善，出具正式审计报告（1份）。</t>
  </si>
  <si>
    <t>高速公路PPP项目绩效评价数</t>
  </si>
  <si>
    <t>条</t>
  </si>
  <si>
    <t>反映PPP项目绩效评价数</t>
  </si>
  <si>
    <t>出具评价报告数</t>
  </si>
  <si>
    <t>反映PPP项目绩效评价出具报告数</t>
  </si>
  <si>
    <t>报告合格率</t>
  </si>
  <si>
    <t>反映PPP项目绩效评价报告合格率</t>
  </si>
  <si>
    <t>项目及时完成率</t>
  </si>
  <si>
    <t>反映部门该项目工作是否按时完成情况。
项目及时完成率=子项目按时完成个数/项目总数*100%</t>
  </si>
  <si>
    <t>可持续影响</t>
  </si>
  <si>
    <t>客观、有效反映项目管理运行水平，帮助主管部门了解项目运行情况</t>
  </si>
  <si>
    <t>该指标评价绩效评价出具报告是否能够客观、有效反映高速公路PPP项目财务管理、人力资源管理、公路质量、公路管养情况、应急处置水平等内容</t>
  </si>
  <si>
    <t>委托单位满意度</t>
  </si>
  <si>
    <t>该指标评价政府相关部门、项目实施机构对项目建设的满意程度。</t>
  </si>
  <si>
    <t>对玉溪市交通运输局前一年度文书档案进行整理及数字化加工。预计2026年6月初开始实施，3个月时间项目初步完成，待项目试运行1个月调整验收合格，即项目完成。项目验收合格率&gt;=95%，项目完成及时率&gt;=90%，进一步提升单位档案管理水平。</t>
  </si>
  <si>
    <t>整理档案年限</t>
  </si>
  <si>
    <t>月</t>
  </si>
  <si>
    <t>反映整理档案年限。</t>
  </si>
  <si>
    <t>验收合格率</t>
  </si>
  <si>
    <t>反映整理档案质量。</t>
  </si>
  <si>
    <t>提升单位档案管理水平</t>
  </si>
  <si>
    <t>是/否</t>
  </si>
  <si>
    <t>项目委托单位满意度</t>
  </si>
  <si>
    <t>调查问卷。</t>
  </si>
  <si>
    <t>成本指标</t>
  </si>
  <si>
    <t>经济成本指标</t>
  </si>
  <si>
    <t>单件文书档案整理成本</t>
  </si>
  <si>
    <t>&lt;=</t>
  </si>
  <si>
    <t>2.5</t>
  </si>
  <si>
    <t>元</t>
  </si>
  <si>
    <t>反映单件文书整理费用，控制预算执行，避免超支。</t>
  </si>
  <si>
    <t>完成101台计算机配套采购，配套资金102700元。其中台式计算机96台，每台配套资金1000元；便携式计算机5台，每台配套资金1000元；计算机套件1台，配套资金1700元。</t>
  </si>
  <si>
    <t>购置设备数量</t>
  </si>
  <si>
    <t>101</t>
  </si>
  <si>
    <t>台</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</si>
  <si>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</si>
  <si>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</si>
  <si>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</si>
  <si>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</si>
  <si>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</si>
  <si>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设备部署及时率</t>
  </si>
  <si>
    <t>反映新购设备按时部署情况。
设备部署及时率=（及时部署设备数量/新购设备总数）*100%。</t>
  </si>
  <si>
    <t>设备采购经济性</t>
  </si>
  <si>
    <t>102700</t>
  </si>
  <si>
    <t>反映设备采购成本低于计划数所获得的经济效益。</t>
  </si>
  <si>
    <t>设备使用年限</t>
  </si>
  <si>
    <t>年</t>
  </si>
  <si>
    <t>反映新投入设备使用年限情况。</t>
  </si>
  <si>
    <t>使用人员满意度</t>
  </si>
  <si>
    <t>反映服务对象对购置设备的整体满意情况。
使用人员满意度=（对购置设备满意的人数/问卷调查人数）*100%。</t>
  </si>
  <si>
    <t>玉溪市交通运输局26年执行红塔区法院生效判决费用：贰拾万元整（小写：￥200,000.00元）。根据《红塔区人民法院民事判决书》〔（2025）云0402民初2830号〕“由被告玉溪市交通运输局于本判决生效后十日内返还原告华值新基建（云南）有限公司履约保证金200万元，并以履约保证金200万元为基数，按全国银行间同业拆借中心公布的一年期贷款市场报价利率（LPR）的标准计算支付自22年11月16日起至全部款项付清之日止的资金占用利息。”申请费用支付利息20万元。</t>
  </si>
  <si>
    <t>普法宣传</t>
  </si>
  <si>
    <t>次</t>
  </si>
  <si>
    <t>开展不少于2次普法宣传。</t>
  </si>
  <si>
    <t>与华值新基建（云南）有限公司进行沟通协调</t>
  </si>
  <si>
    <t>与华值新基建（云南）有限公司开展沟通，研究和解事项。</t>
  </si>
  <si>
    <t>案件讨论和应诉及时率</t>
  </si>
  <si>
    <t>召开2次研究会议，研究《红塔区法院判决书》落实措施。</t>
  </si>
  <si>
    <t>宣传及普法</t>
  </si>
  <si>
    <t>提高</t>
  </si>
  <si>
    <t>针对本次诉讼案件，针对全市交通运输主管单位，开展1期以案释法专题培训，提高政府部门在公路工程建设项目中的合法合规性。</t>
  </si>
  <si>
    <t>满意度</t>
  </si>
  <si>
    <t>服务对象满意度，对象为华值新基建（云南）有限责任公司。</t>
  </si>
  <si>
    <t>根据《云南省老年人权益保障条例》和《玉溪市老年人权益保障实施办法》“老年人持《老年人优待证》，免费乘坐本市行政辖区内营运的公交公共汽车”的要求，市公交公司自2008年以来，按照市委、市政府的指示精神，为60岁以上的老年人办理爱心卡，让其免费乘坐市内公交车。2026年的目标：免费运送60岁以上老年乘客1250万人次，替老年人节约出行成本1250万元，免费新办理爱心卡达7800张，办理完成率达100%，老年人出行率达80%以上，老年人乘车满意度达85%以上。在全面做好全年各项工作的基础上，实现：
（一）确保《玉溪市老年人权益保障实施办法》中关于老年人免费乘坐本市行政辖区内营运的公交公共汽车的要求得以落实。
（二）确保年满60周岁及以上的老年人（愿意办理爱心卡的）能享受市委、市政府对老年人免费乘坐中心城区市公交公司公交车的优惠政策。
（三）加大候车亭建设，改善乘客候车环境，增加更新车辆，提高公共交通运行效率，缩短乘客候车时间。
（四）充分保障老年人的合法权益，发展老龄事业，弘扬敬老、养老、助老的传统美德和社会风尚。</t>
  </si>
  <si>
    <t>爱心卡办理张数</t>
  </si>
  <si>
    <t>7800</t>
  </si>
  <si>
    <t>张</t>
  </si>
  <si>
    <t>反映爱心卡办理张数</t>
  </si>
  <si>
    <t>办理完成率</t>
  </si>
  <si>
    <t>反映办理爱心卡张数工作的完成情况</t>
  </si>
  <si>
    <t>补助发放及时率</t>
  </si>
  <si>
    <t>反映补助发放情况。</t>
  </si>
  <si>
    <t>减少老年人出行成本</t>
  </si>
  <si>
    <t>1250</t>
  </si>
  <si>
    <t>万元</t>
  </si>
  <si>
    <t>反映老年人出行成本，预计2025年老年人免费乘车次数达1250万人次，按照现行乘坐公交车1元/人次的票价，实行免费乘车后，老年人出行将减少1250万元的出行成本。</t>
  </si>
  <si>
    <t>老年人出行率</t>
  </si>
  <si>
    <t>80</t>
  </si>
  <si>
    <t>反映老年人出行率，出行率根据办理的爱心卡数量占红塔区60岁以上老年人口总数计算。</t>
  </si>
  <si>
    <t>免费乘坐公交车次数</t>
  </si>
  <si>
    <t>万人次</t>
  </si>
  <si>
    <t xml:space="preserve">反映老年人免费乘坐公交车次数，预计2025年老年免费乘车次数达1250万人次。
</t>
  </si>
  <si>
    <t>生态效益</t>
  </si>
  <si>
    <t>减少碳排放</t>
  </si>
  <si>
    <t>27.02</t>
  </si>
  <si>
    <t>万吨</t>
  </si>
  <si>
    <t>反映新能源公交车运送乘客，减少碳排放，保护生态环境。</t>
  </si>
  <si>
    <t>乘客满意度</t>
  </si>
  <si>
    <t>反映爱心卡免费乘车的乘客满意度</t>
  </si>
  <si>
    <t>养护16293.422公里农村公路，列养率达到100%，年均养护工程比例不低于5%，中等及以上农村公路占比不低于76%，保持路基、边坡稳定，路面、构造物完好。</t>
  </si>
  <si>
    <t>地方管养农村公路养护里程</t>
  </si>
  <si>
    <t>341.586</t>
  </si>
  <si>
    <t>公里</t>
  </si>
  <si>
    <t>地方管养省道实施预防养护里程</t>
  </si>
  <si>
    <t>支持县道实施预防性养护管理里程</t>
  </si>
  <si>
    <t>2610.271</t>
  </si>
  <si>
    <t>支持乡道实施预防性养护管理里程</t>
  </si>
  <si>
    <t>10980.601</t>
  </si>
  <si>
    <t>支持乡道实施预防性养护管理里程共计10980.601公里</t>
  </si>
  <si>
    <t>支持村道实施预防性养护管理里程</t>
  </si>
  <si>
    <t>2360.964</t>
  </si>
  <si>
    <t>支持村道实施预防性养护管理里程共计2360.964公里</t>
  </si>
  <si>
    <t>公路PQI指数达标</t>
  </si>
  <si>
    <t>使用资金合规性</t>
  </si>
  <si>
    <t>项目完成质量合格率</t>
  </si>
  <si>
    <t>养护项目完成质量合格率</t>
  </si>
  <si>
    <t>年内项目完成率</t>
  </si>
  <si>
    <t>年内养护项目完成率</t>
  </si>
  <si>
    <t>项目实施适应未来发展要求</t>
  </si>
  <si>
    <t>养护项目实施适应未来交通发展要求</t>
  </si>
  <si>
    <t>群众对农村公路通行服务的满意度</t>
  </si>
  <si>
    <t>沿线走访调查问卷、信息化调查问卷</t>
  </si>
  <si>
    <t>成本控制率</t>
  </si>
  <si>
    <t>生态环境成本指标</t>
  </si>
  <si>
    <t>对生态环境的影响</t>
  </si>
  <si>
    <t>降低</t>
  </si>
  <si>
    <t>项目实施对周围生态环境可能存在的影响。</t>
  </si>
  <si>
    <t>2026年玉溪市在建地方高速共计3条（澄华高速、峨石红高速（玉溪段）、机场高速）。2026年计划对3个项目开展1次工程质量实体抽检、对澄华高速、机场高速开展1次原材料抽检。通过实施原材料和工程实体质量委托检测服务，强化高速公路建设期过程质量管控，有效提升工程实体质量合格率，推进品质工程建设，使工程实体质量、功能质量、外观质量和服务质量得到均衡发展。 
该项目设置四类一级指标，六类二级指标，十二项三级指标，绩效指标考核说明如下：
1.定量指标以合同约定、国家规范为依据，通过检测台账、报告数据、验收记录等实证材料核实；
2.定性指标由质监机构、建设单位、监理单位联合评分，按 “优良（100 分）、合格（80 分）、不合格（0 分）” 折算成量化分数；
3.绩效目标总分 = 质量目标得分×40% +效率目标得分 ×30% +合规管理目标得分×20% +成本目标得分×10%，总分≥90 分为优秀，80-89 分为良好，60-79 分为合格，＜60 分为不合格；
4.若出现 “检测结果造假、超资质检测、重大安全事故” 等严重违规情况，直接判定绩效不合格，按合同约定追究责任。</t>
  </si>
  <si>
    <t>检测指标覆盖率</t>
  </si>
  <si>
    <t>实际检测的质量指标项数、 规范要求的必检指标项数符合项目实施方案要求，无遗漏项。</t>
  </si>
  <si>
    <t>检测结果准确率</t>
  </si>
  <si>
    <t>98</t>
  </si>
  <si>
    <t>若项目质监机构、建设单位、施工单位任一方对检测结果提出异议需要第三方检测单位复测认定的情形。检测结果准确率=﹝1-（第三方检测单位抽检合格率 - 检测服务单位检测合格率）÷第三方检测单位抽检合格率﹞ ×100%。若无异议得满分。</t>
  </si>
  <si>
    <t>检测报告合规率</t>
  </si>
  <si>
    <t>经组织评审的检测报告符合检测规范要求；
说明：报告格式规范、数据完整、签字盖章齐全、依据标准明确，无漏判、误判不合格项的情况。存在以上任一问题项得0分。</t>
  </si>
  <si>
    <t>检测机构资质、检测人员及检测设备合规情况</t>
  </si>
  <si>
    <t>分</t>
  </si>
  <si>
    <t>检测机构资质、检测人员及检测设备与合同约定要求一致；无无证检测、超资质范围检测、设备不合规、人员不合规的情况。存在以上任一项问题得0分。</t>
  </si>
  <si>
    <t>检测过程可追溯性</t>
  </si>
  <si>
    <t>达标</t>
  </si>
  <si>
    <t>样品接收、存储、检测操作、数据记录、报告编制等环节全程留痕；具备样品唯一性标识、检测原始记录完整可查。</t>
  </si>
  <si>
    <t>检测响应时效</t>
  </si>
  <si>
    <t>天</t>
  </si>
  <si>
    <t>由玉溪市公路工程质量监督站对人员进行检查和评价。从收到进场检测通知到到达现场检测的时间（发出通知当天不计入）。</t>
  </si>
  <si>
    <t>报告及时交付情况</t>
  </si>
  <si>
    <t>在合同约定周期内完成检测并出具报告的项目数/总检测项目数 ×100%；原材料检测周期自完成取样之日起≤20天，特殊检测（如耐久性试验、水泥等）按规范时间执行。工程实体检测自进场检测之日起≤15天。无拖延交付、遗漏交付的情况。</t>
  </si>
  <si>
    <t>异议处理及时性</t>
  </si>
  <si>
    <t>收到检测结果异议申请到给出处理意见的时间。</t>
  </si>
  <si>
    <t>安全文明检测</t>
  </si>
  <si>
    <t>无安全事故</t>
  </si>
  <si>
    <t>现场检测过程中遵守施工安全规范，无人员安全、设备安全事故；说明：发生安全事故则该项指标为不达标。</t>
  </si>
  <si>
    <t>业主满意度</t>
  </si>
  <si>
    <t>监机构、建设单位、监理单位对检测服务的综合评分（满分 100 分）；评分维度包括质量、效率、服务态度、沟通配合等。</t>
  </si>
  <si>
    <t>检测费用控制率</t>
  </si>
  <si>
    <t>检测费用控制率=实际发生的检测费用总额÷合同约定费用总额×100%；
说明：无超合同约定、无不合理收费（如重复收费、虚增检测项收费）。</t>
  </si>
  <si>
    <t>返工检测成本占比</t>
  </si>
  <si>
    <t>1.00</t>
  </si>
  <si>
    <t>返工检测成本占比=因检测失误导致需重新检测的费用÷总检测费用 ×100%；返工检测由检测机构承担费用，且不计入合同费用总额。</t>
  </si>
  <si>
    <t>根据项目推进情况，通过采购一家具备相应资质和专业能力的造价咨询审核单位，来协助造价站开展玉溪市公路工程造价咨询审核工作，对达到招标条件的项目的招标最高投标限价进行审查，进一步提高招标最高投标限价的编制质量和审核质量，从源头上控制项目建设成本，提高公共资金的投资效益，实现投资节约，推动建设项目造价处于合理区间，促进交通运输事业可持续发展。
为确保造价文件审查质量，依据项目特点，设定了6个考核指标，采用自评和被服务项目业主评价方式，分别从完成审查项目数量、质量要求、时效要求、成本控制效果、经济效益节约资金、满意度方面进行评价。</t>
  </si>
  <si>
    <t>工程监理、检测招标最高投标限价审查报告</t>
  </si>
  <si>
    <t>反映形成最终咨询审查报告个数。</t>
  </si>
  <si>
    <t>定额使用的准确性</t>
  </si>
  <si>
    <t>反映咨询审查报告的准确性。</t>
  </si>
  <si>
    <t>工程量审查准确性</t>
  </si>
  <si>
    <t>设备材料及人工、机械价格的合理性</t>
  </si>
  <si>
    <t>提交审查报告的时间</t>
  </si>
  <si>
    <t>反映审查单位工作效率</t>
  </si>
  <si>
    <t>复核审查结果真实性、合理性、合法性</t>
  </si>
  <si>
    <t>推动建设项目造价处于合理区间，促进交通运输事业可持续发展。</t>
  </si>
  <si>
    <t>服务对象的服务满意度</t>
  </si>
  <si>
    <t>咨询审查成本</t>
  </si>
  <si>
    <t>反映节约审查成本金额</t>
  </si>
  <si>
    <t>为深入推进执法规范化建设，切实履行交通运输综合行政执法职责，提升执法效能和规范化水平，维护人民群众生命财产安全和合法利益，服务玉溪地方经济社会高质量发展。当前，市支队及各大队承担着日益繁重的交通运输执法任务，执法装备、基础保障及规范化建设等方面存在持续投入的需求。2026年计划投入180万元，对支队（含各县、市、区大队）的执法装备进行更新、基层执法站所标准化建设和对全体执法人员进行执法能力培训。具体包括：1.执法队伍建设及法制宣传业务工作经费32万元；2.购买网络视频服务费及数字对讲手持终端服务费10万元；3.新增人员制服购置5.3万元，制服补装配发13.52万元；4.安全防护装备购置2.51万元（含防水鞋1.5万元，安全反光背心1.01万元）；5.执法记录仪购置30万元；6.档案整理、数字化加工15万元；7.执法业务用房修缮改造费60万元；8.执法车辆形象规范化改造11.67万元。</t>
  </si>
  <si>
    <t>购置计划完成率</t>
  </si>
  <si>
    <t>反映部门购置计划执行情况购置计划执行情况。
购置计划完成率=（实际购置交付装备数量/计划购置交付装备数量）*100%。</t>
  </si>
  <si>
    <t>安全警示教育会议</t>
  </si>
  <si>
    <t>反映预算部门（单位）组织开展各类会议的总次数。</t>
  </si>
  <si>
    <t>组织培训期数</t>
  </si>
  <si>
    <t>反映预算部门（单位）组织开展各类培训的期数。</t>
  </si>
  <si>
    <t>培训参加人次</t>
  </si>
  <si>
    <t>250</t>
  </si>
  <si>
    <t>人次</t>
  </si>
  <si>
    <t>反映预算部门（单位）组织开展各类培训的人次。</t>
  </si>
  <si>
    <t>是否纳入年度计划</t>
  </si>
  <si>
    <t>反映会议是否纳入部门的年度计划。</t>
  </si>
  <si>
    <t>培训出勤率</t>
  </si>
  <si>
    <t>反映预算部门（单位）组织开展各类培训中参训人员的出勤情况。
培训出勤率=（实际出勤学员数量/参加培训学员数量）*100%。</t>
  </si>
  <si>
    <t>参训人员满意度</t>
  </si>
  <si>
    <t>反映参训人员对培训内容、讲师授课、课程设置和培训效果等的满意度。
参训人员满意度=（对培训整体满意的参训人数/参训总人数）*100%</t>
  </si>
  <si>
    <t>装备使用人员满意度</t>
  </si>
  <si>
    <t>道路运输从业资格考试工作补助经费项目2026年1月1日开始实施，按季度支付人员经费每季度1万元，第四季度支付考试中心考试工作补助经费4万元。</t>
  </si>
  <si>
    <t>考点投诉率</t>
  </si>
  <si>
    <t>设定依据：项目实施方案。数据来源：验收报告。</t>
  </si>
  <si>
    <t>组织道路运输从业人员从业资格证考试率</t>
  </si>
  <si>
    <t>无纸化考试完成率</t>
  </si>
  <si>
    <t>从业资格管理规范率</t>
  </si>
  <si>
    <t>全市道路运输从业人员增加人数</t>
  </si>
  <si>
    <t>考试满意度</t>
  </si>
  <si>
    <t>满意度调查表</t>
  </si>
  <si>
    <t>2026年遗属生活补助231,452.00元。</t>
  </si>
  <si>
    <t>获补对象数</t>
  </si>
  <si>
    <t>25</t>
  </si>
  <si>
    <t>人(人次、家)</t>
  </si>
  <si>
    <t>反映获补助人员、企业的数量情况，也适用补贴、资助等形式的补助。</t>
  </si>
  <si>
    <t>兑现准确率</t>
  </si>
  <si>
    <t>反映补助准确发放的情况。
补助兑现准确率=补助兑付额/应付额*100%</t>
  </si>
  <si>
    <t>获补覆盖率</t>
  </si>
  <si>
    <t>获补覆盖率=实际获得补助人数（企业数）/申请符合标准人数（企业数）*100%</t>
  </si>
  <si>
    <t>发放及时率</t>
  </si>
  <si>
    <t>反映发放单位及时发放补助资金的情况。
发放及时率=在时限内发放资金/应发放资金*100%</t>
  </si>
  <si>
    <t>生活状况改善</t>
  </si>
  <si>
    <t>反映补助促进受助对象生活状况改善的情况。</t>
  </si>
  <si>
    <t>受益对象满意度</t>
  </si>
  <si>
    <t>反映获补助受益对象的满意程度。</t>
  </si>
  <si>
    <t>2026年，公交安保大队计划在市区内设置10个人流量相对较大的固定执勤点，对公交站点来往的公交车进行安全检查，共驻点检查不少于8万次，分时段、分片区、分重点和不定时地对各条线路公交车进行跟车检查不少于6万次，检查可疑人员，检查可疑物品，制止乘客携带违禁物品（易燃液体、爆竹等）。配合司机维护乘客上下车秩序，制止乘客不文明行为，真正确保发生突发事件能够迅速赶赴现场进行妥善处置，确保人民群众生命、财产安全；并针对交通运输行业的特点，制定8部防恐防暴应急演练方案，每月开展一次演练，一年共开展演练12次，通过开展防恐防暴应急演练，提高了公交安保队员的危机意识和应急处理能力，确保公交车辆发生突发事件时，能及时、有序、高效地予以处置，最大限度降低因突发事件产生的损失及社会影响。</t>
  </si>
  <si>
    <t>跟车检查次数</t>
  </si>
  <si>
    <t>60000</t>
  </si>
  <si>
    <t>反映公交安保人员按要求完成跟车巡查任务
每年开展跟车检查是否不低于6万次</t>
  </si>
  <si>
    <t>驻点检查次数</t>
  </si>
  <si>
    <t>80000</t>
  </si>
  <si>
    <t>反映公交安保人员按要求完成驻点检查任务
每年开展驻点检查是否不低于8万次；</t>
  </si>
  <si>
    <t>安保人员配置人数</t>
  </si>
  <si>
    <t>50</t>
  </si>
  <si>
    <t>人</t>
  </si>
  <si>
    <t>反映根据合同要求配置安全员人数
实际配备并到岗安全员是否达到50人。
安全员配备完成率=实际配备并到岗人员/需要配备到岗人员</t>
  </si>
  <si>
    <t>固定执勤点</t>
  </si>
  <si>
    <t>反映执勤点设置情况
是否按要求巡查10个固定执勤点；
执勤站点覆盖率=实际巡查执勤站点数/计划巡查执勤站点数</t>
  </si>
  <si>
    <t>培训完成情况</t>
  </si>
  <si>
    <t>学时</t>
  </si>
  <si>
    <t>反映安保人员培训情况
是否按照《玉溪市红塔区公共交通安保服务工作考核办法》中要求每年开展的相关培训不少于12学时。</t>
  </si>
  <si>
    <t>应急演练开展情况</t>
  </si>
  <si>
    <t>反映公交安保大队开展应急演练的情况
是否按照《玉溪市红塔区公共交通安保服务工作考核办法》中要求每年不少于2次突发事件应急演练。</t>
  </si>
  <si>
    <t>公交线路全覆盖</t>
  </si>
  <si>
    <t>反映公交安保人员覆盖市内公交线路情况
是否按要求巡查27条公交线路；
公交线路覆盖率=实际巡查公交线路数/计划巡查公交线路数</t>
  </si>
  <si>
    <t>年底考核达标情况</t>
  </si>
  <si>
    <t>反映公交安保人员服务质量情况。</t>
  </si>
  <si>
    <t>培训覆盖率</t>
  </si>
  <si>
    <t>反映公交安保大队是否对所有安保人员开展培训
实际安保人员培训人数是否达到50人。
人员培训覆盖率=实际培训安保人员/计划培训安保人员</t>
  </si>
  <si>
    <t>安保人员资质达标率</t>
  </si>
  <si>
    <t>反映安保人员是否按照相关要求持有相关资质
获得保安资质的上岗人员是否达到50人。
安保人员资质达标率=获得保安资质的上岗人员/保安大队总人员</t>
  </si>
  <si>
    <t>工作规范性</t>
  </si>
  <si>
    <t>&lt;</t>
  </si>
  <si>
    <t>反映安保人员工作规范性
安保大队工作是否符合法律法规、制度规范及操作流程的程度，包括纪律遵守、仪容仪表、装备使用等。</t>
  </si>
  <si>
    <t>项目完成及时率</t>
  </si>
  <si>
    <t>反映公交安保人员突发事件应急处置能力。
安保大队接到突发事件（如事故、可疑人员、违禁品等）通知后，赶赴现场、报告处置的时效情况，反映应急反应能力</t>
  </si>
  <si>
    <t>反映重大以上事故发生数量
通过项目实施是否有效预防和杜绝安全事故发生情况。</t>
  </si>
  <si>
    <t>巡查防控工作有效性</t>
  </si>
  <si>
    <t>件</t>
  </si>
  <si>
    <t>反映暴力恐怖袭击、拥挤踩踏等公共安全事故发生情况</t>
  </si>
  <si>
    <t>反映监督检查对象满意度
1、问卷最终满意度=项目区域内受益群众调查问卷满意分数/回收有效项目区域内受益群众调查问卷数*100%；
2、调查问卷得分按照每份调查问卷评分标准说明中，明确的各个题目和选项的分值进行计算。按照收回的有效调查问卷的评分进行统计，调查问卷得分达到80分及以上的，为满意问卷。</t>
  </si>
  <si>
    <t>服务企业满意度</t>
  </si>
  <si>
    <t>反映服务企业满意度</t>
  </si>
  <si>
    <t>预算06表</t>
  </si>
  <si>
    <t>2026年部门政府性基金预算支出预算表</t>
  </si>
  <si>
    <t>单位:元</t>
  </si>
  <si>
    <t>政府性基金预算支出</t>
  </si>
  <si>
    <t>城乡社区支出</t>
  </si>
  <si>
    <t>国有土地使用权出让收入安排的支出</t>
  </si>
  <si>
    <t>预算07表</t>
  </si>
  <si>
    <t>2026年部门政府采购预算表</t>
  </si>
  <si>
    <t>预算项目</t>
  </si>
  <si>
    <t>采购项目</t>
  </si>
  <si>
    <t>采购目录</t>
  </si>
  <si>
    <t>计量
单位</t>
  </si>
  <si>
    <t>数量</t>
  </si>
  <si>
    <t>面向中小企业预留资金</t>
  </si>
  <si>
    <t>政府性
基金</t>
  </si>
  <si>
    <t>国有资本经营收益</t>
  </si>
  <si>
    <t>财政专户管理的收入</t>
  </si>
  <si>
    <t>单位自筹</t>
  </si>
  <si>
    <t>车辆燃修费</t>
  </si>
  <si>
    <t>车辆保险费</t>
  </si>
  <si>
    <t>物业管理</t>
  </si>
  <si>
    <t>复印纸</t>
  </si>
  <si>
    <t>批</t>
  </si>
  <si>
    <t>辆</t>
  </si>
  <si>
    <t>车辆燃油、维修保养</t>
  </si>
  <si>
    <t>家具和用具</t>
  </si>
  <si>
    <t>箱</t>
  </si>
  <si>
    <t>车辆维修和保养服务</t>
  </si>
  <si>
    <t>预算08表</t>
  </si>
  <si>
    <t>2026年部门政府购买服务预算表</t>
  </si>
  <si>
    <t>政府购买服务项目</t>
  </si>
  <si>
    <t>政府购买服务目录</t>
  </si>
  <si>
    <t>预算09-1表</t>
  </si>
  <si>
    <t>2026年市对下转移支付预算表</t>
  </si>
  <si>
    <t>单位名称（项目）</t>
  </si>
  <si>
    <t>地区</t>
  </si>
  <si>
    <t>政府性基金</t>
  </si>
  <si>
    <t>红塔区</t>
  </si>
  <si>
    <t>江川区</t>
  </si>
  <si>
    <t>澄江市</t>
  </si>
  <si>
    <t>通海县</t>
  </si>
  <si>
    <t>华宁县</t>
  </si>
  <si>
    <t>易门县</t>
  </si>
  <si>
    <t>峨山县</t>
  </si>
  <si>
    <t>新平县</t>
  </si>
  <si>
    <t>元江县</t>
  </si>
  <si>
    <t>高新区</t>
  </si>
  <si>
    <t>预算09-2表</t>
  </si>
  <si>
    <t>2026年市对下转移支付绩效目标表</t>
  </si>
  <si>
    <t>预算10表</t>
  </si>
  <si>
    <t>2026年新增资产配置表</t>
  </si>
  <si>
    <t>资产类别</t>
  </si>
  <si>
    <t>资产分类代码.名称</t>
  </si>
  <si>
    <t>资产名称</t>
  </si>
  <si>
    <t>计量单位</t>
  </si>
  <si>
    <t>财政部门批复数（元）</t>
  </si>
  <si>
    <t>单价</t>
  </si>
  <si>
    <t>金额</t>
  </si>
  <si>
    <t>家具和用品</t>
  </si>
  <si>
    <t>A05010201 办公桌</t>
  </si>
  <si>
    <t>办公桌</t>
  </si>
  <si>
    <t>A05010202 会议桌</t>
  </si>
  <si>
    <t>会议桌</t>
  </si>
  <si>
    <t>A05010303 会议椅</t>
  </si>
  <si>
    <t>会议椅</t>
  </si>
  <si>
    <t>把</t>
  </si>
  <si>
    <t>A05010301 办公椅</t>
  </si>
  <si>
    <t>办公椅</t>
  </si>
  <si>
    <t>A05010504 保密柜</t>
  </si>
  <si>
    <t>保密柜</t>
  </si>
  <si>
    <t>组</t>
  </si>
  <si>
    <t>设备</t>
  </si>
  <si>
    <t>A02021004 A4彩色打印机</t>
  </si>
  <si>
    <t>A4彩色激光多功能一体机</t>
  </si>
  <si>
    <t>A02021003 A4黑白打印机</t>
  </si>
  <si>
    <t>A4黑白激光打印机</t>
  </si>
  <si>
    <t>A02020200 投影仪</t>
  </si>
  <si>
    <t>投影仪</t>
  </si>
  <si>
    <t>A02020100 复印机</t>
  </si>
  <si>
    <t>普通彩色复印机</t>
  </si>
  <si>
    <t>黑白A4打印机</t>
  </si>
  <si>
    <t>A02020400 多功能一体机</t>
  </si>
  <si>
    <t>多功能一体机</t>
  </si>
  <si>
    <t>A02091101 录像机</t>
  </si>
  <si>
    <t>通用摄像机</t>
  </si>
  <si>
    <t>A02061804 空调机</t>
  </si>
  <si>
    <t>空调</t>
  </si>
  <si>
    <t>A02021118 扫描仪</t>
  </si>
  <si>
    <t>扫描仪</t>
  </si>
  <si>
    <t>A05010204 茶几</t>
  </si>
  <si>
    <t>小茶几</t>
  </si>
  <si>
    <t>A05010299 其他台、桌类</t>
  </si>
  <si>
    <t>操控桌</t>
  </si>
  <si>
    <t>主席台</t>
  </si>
  <si>
    <t>会议发言台</t>
  </si>
  <si>
    <t>A05010502 文件柜</t>
  </si>
  <si>
    <t>文件柜</t>
  </si>
  <si>
    <t>A05010104 木制床类</t>
  </si>
  <si>
    <t>值班床</t>
  </si>
  <si>
    <t>A05010599 其他柜类</t>
  </si>
  <si>
    <t>档案柜</t>
  </si>
  <si>
    <t>会议椅（主席台）</t>
  </si>
  <si>
    <t>A05010302 桌前椅</t>
  </si>
  <si>
    <t>桌前椅</t>
  </si>
  <si>
    <t>A05010401 三人沙发</t>
  </si>
  <si>
    <t>三人沙发</t>
  </si>
  <si>
    <t>套</t>
  </si>
  <si>
    <t>预算11表</t>
  </si>
  <si>
    <t>2026年上级补助项目支出预算表</t>
  </si>
  <si>
    <t>上级补助</t>
  </si>
  <si>
    <t>预算12表</t>
  </si>
  <si>
    <t>2026年部门项目支出中期规划预算表</t>
  </si>
  <si>
    <t>项目级次</t>
  </si>
  <si>
    <t>2026年</t>
  </si>
  <si>
    <t>2027年</t>
  </si>
  <si>
    <t>2028年</t>
  </si>
  <si>
    <t>313 事业发展类</t>
  </si>
  <si>
    <t>本级</t>
  </si>
  <si>
    <t>311 专项业务类</t>
  </si>
  <si>
    <t>312 民生类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</si>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</sst>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2">
    <font>
      <sz val="11"/>
      <color rgb="FF000000"/>
      <name val="宋体"/>
      <charset val="134"/>
      <scheme val="minor"/>
    </font>
    <font>
      <sz val="9.75"/>
      <color rgb="FF000000"/>
      <name val="SimSun"/>
      <charset val="134"/>
    </font>
    <font>
      <b/>
      <sz val="21"/>
      <color rgb="FF000000"/>
      <name val="宋体"/>
      <charset val="134"/>
    </font>
    <font>
      <sz val="9"/>
      <color rgb="FF000000"/>
      <name val="宋体"/>
      <charset val="134"/>
    </font>
    <font>
      <sz val="11"/>
      <color rgb="FF000000"/>
      <name val="宋体"/>
      <charset val="134"/>
    </font>
    <font>
      <sz val="10"/>
      <color rgb="FF000000"/>
      <name val="SimSun"/>
      <charset val="134"/>
    </font>
    <font>
      <sz val="9"/>
      <color rgb="FF000000"/>
      <name val="SimSun"/>
      <charset val="134"/>
    </font>
    <font>
      <sz val="9"/>
      <color theme="1"/>
      <name val="宋体"/>
      <charset val="134"/>
    </font>
    <font>
      <b/>
      <sz val="23"/>
      <color rgb="FF000000"/>
      <name val="宋体"/>
      <charset val="134"/>
    </font>
    <font>
      <sz val="9.75"/>
      <color rgb="FF000000"/>
      <name val="宋体"/>
      <charset val="134"/>
    </font>
    <font>
      <sz val="10"/>
      <color rgb="FF000000"/>
      <name val="宋体"/>
      <charset val="134"/>
    </font>
    <font>
      <sz val="9"/>
      <name val="宋体"/>
      <charset val="134"/>
    </font>
    <font>
      <b/>
      <sz val="23.25"/>
      <name val="宋体"/>
      <charset val="134"/>
    </font>
    <font>
      <sz val="9.75"/>
      <name val="宋体"/>
      <charset val="134"/>
    </font>
    <font>
      <sz val="9.75"/>
      <name val="SimSun"/>
      <charset val="134"/>
    </font>
    <font>
      <b/>
      <sz val="23.25"/>
      <color rgb="FF000000"/>
      <name val="宋体"/>
      <charset val="134"/>
    </font>
    <font>
      <b/>
      <sz val="24"/>
      <color rgb="FF000000"/>
      <name val="宋体"/>
      <charset val="134"/>
    </font>
    <font>
      <b/>
      <sz val="22"/>
      <color rgb="FF000000"/>
      <name val="宋体"/>
      <charset val="134"/>
    </font>
    <font>
      <sz val="8.25"/>
      <color rgb="FF000000"/>
      <name val="宋体"/>
      <charset val="134"/>
    </font>
    <font>
      <sz val="11"/>
      <color theme="1"/>
      <name val="宋体"/>
      <charset val="134"/>
      <scheme val="minor"/>
    </font>
    <font>
      <sz val="9"/>
      <color rgb="FFFF0000"/>
      <name val="宋体"/>
      <charset val="134"/>
    </font>
    <font>
      <sz val="9"/>
      <name val="SimSun"/>
      <charset val="134"/>
    </font>
    <font>
      <b/>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19" fillId="0" borderId="0" applyFont="0" applyFill="0" applyBorder="0" applyAlignment="0" applyProtection="0">
      <alignment vertical="center"/>
    </xf>
    <xf numFmtId="44" fontId="19" fillId="0" borderId="0" applyFont="0" applyFill="0" applyBorder="0" applyAlignment="0" applyProtection="0">
      <alignment vertical="center"/>
    </xf>
    <xf numFmtId="9" fontId="19" fillId="0" borderId="0" applyFont="0" applyFill="0" applyBorder="0" applyAlignment="0" applyProtection="0">
      <alignment vertical="center"/>
    </xf>
    <xf numFmtId="41" fontId="19" fillId="0" borderId="0" applyFont="0" applyFill="0" applyBorder="0" applyAlignment="0" applyProtection="0">
      <alignment vertical="center"/>
    </xf>
    <xf numFmtId="42" fontId="19" fillId="0" borderId="0" applyFon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9" fillId="2" borderId="14" applyNumberFormat="0" applyFont="0" applyAlignment="0" applyProtection="0">
      <alignment vertical="center"/>
    </xf>
    <xf numFmtId="0" fontId="25"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15" applyNumberFormat="0" applyFill="0" applyAlignment="0" applyProtection="0">
      <alignment vertical="center"/>
    </xf>
    <xf numFmtId="0" fontId="29" fillId="0" borderId="15" applyNumberFormat="0" applyFill="0" applyAlignment="0" applyProtection="0">
      <alignment vertical="center"/>
    </xf>
    <xf numFmtId="0" fontId="30" fillId="0" borderId="16" applyNumberFormat="0" applyFill="0" applyAlignment="0" applyProtection="0">
      <alignment vertical="center"/>
    </xf>
    <xf numFmtId="0" fontId="30" fillId="0" borderId="0" applyNumberFormat="0" applyFill="0" applyBorder="0" applyAlignment="0" applyProtection="0">
      <alignment vertical="center"/>
    </xf>
    <xf numFmtId="0" fontId="31" fillId="3" borderId="17" applyNumberFormat="0" applyAlignment="0" applyProtection="0">
      <alignment vertical="center"/>
    </xf>
    <xf numFmtId="0" fontId="32" fillId="4" borderId="18" applyNumberFormat="0" applyAlignment="0" applyProtection="0">
      <alignment vertical="center"/>
    </xf>
    <xf numFmtId="0" fontId="33" fillId="4" borderId="17" applyNumberFormat="0" applyAlignment="0" applyProtection="0">
      <alignment vertical="center"/>
    </xf>
    <xf numFmtId="0" fontId="34" fillId="5" borderId="19" applyNumberFormat="0" applyAlignment="0" applyProtection="0">
      <alignment vertical="center"/>
    </xf>
    <xf numFmtId="0" fontId="35" fillId="0" borderId="20" applyNumberFormat="0" applyFill="0" applyAlignment="0" applyProtection="0">
      <alignment vertical="center"/>
    </xf>
    <xf numFmtId="0" fontId="36" fillId="0" borderId="21" applyNumberFormat="0" applyFill="0" applyAlignment="0" applyProtection="0">
      <alignment vertical="center"/>
    </xf>
    <xf numFmtId="0" fontId="37" fillId="6" borderId="0" applyNumberFormat="0" applyBorder="0" applyAlignment="0" applyProtection="0">
      <alignment vertical="center"/>
    </xf>
    <xf numFmtId="0" fontId="38" fillId="7" borderId="0" applyNumberFormat="0" applyBorder="0" applyAlignment="0" applyProtection="0">
      <alignment vertical="center"/>
    </xf>
    <xf numFmtId="0" fontId="39" fillId="8" borderId="0" applyNumberFormat="0" applyBorder="0" applyAlignment="0" applyProtection="0">
      <alignment vertical="center"/>
    </xf>
    <xf numFmtId="0" fontId="40" fillId="9" borderId="0" applyNumberFormat="0" applyBorder="0" applyAlignment="0" applyProtection="0">
      <alignment vertical="center"/>
    </xf>
    <xf numFmtId="0" fontId="41" fillId="10" borderId="0" applyNumberFormat="0" applyBorder="0" applyAlignment="0" applyProtection="0">
      <alignment vertical="center"/>
    </xf>
    <xf numFmtId="0" fontId="41" fillId="11" borderId="0" applyNumberFormat="0" applyBorder="0" applyAlignment="0" applyProtection="0">
      <alignment vertical="center"/>
    </xf>
    <xf numFmtId="0" fontId="40" fillId="12" borderId="0" applyNumberFormat="0" applyBorder="0" applyAlignment="0" applyProtection="0">
      <alignment vertical="center"/>
    </xf>
    <xf numFmtId="0" fontId="40" fillId="13" borderId="0" applyNumberFormat="0" applyBorder="0" applyAlignment="0" applyProtection="0">
      <alignment vertical="center"/>
    </xf>
    <xf numFmtId="0" fontId="41" fillId="14" borderId="0" applyNumberFormat="0" applyBorder="0" applyAlignment="0" applyProtection="0">
      <alignment vertical="center"/>
    </xf>
    <xf numFmtId="0" fontId="41" fillId="15" borderId="0" applyNumberFormat="0" applyBorder="0" applyAlignment="0" applyProtection="0">
      <alignment vertical="center"/>
    </xf>
    <xf numFmtId="0" fontId="40" fillId="16" borderId="0" applyNumberFormat="0" applyBorder="0" applyAlignment="0" applyProtection="0">
      <alignment vertical="center"/>
    </xf>
    <xf numFmtId="0" fontId="40" fillId="17" borderId="0" applyNumberFormat="0" applyBorder="0" applyAlignment="0" applyProtection="0">
      <alignment vertical="center"/>
    </xf>
    <xf numFmtId="0" fontId="41" fillId="18" borderId="0" applyNumberFormat="0" applyBorder="0" applyAlignment="0" applyProtection="0">
      <alignment vertical="center"/>
    </xf>
    <xf numFmtId="0" fontId="41" fillId="19" borderId="0" applyNumberFormat="0" applyBorder="0" applyAlignment="0" applyProtection="0">
      <alignment vertical="center"/>
    </xf>
    <xf numFmtId="0" fontId="40" fillId="20" borderId="0" applyNumberFormat="0" applyBorder="0" applyAlignment="0" applyProtection="0">
      <alignment vertical="center"/>
    </xf>
    <xf numFmtId="0" fontId="40" fillId="21" borderId="0" applyNumberFormat="0" applyBorder="0" applyAlignment="0" applyProtection="0">
      <alignment vertical="center"/>
    </xf>
    <xf numFmtId="0" fontId="41" fillId="22" borderId="0" applyNumberFormat="0" applyBorder="0" applyAlignment="0" applyProtection="0">
      <alignment vertical="center"/>
    </xf>
    <xf numFmtId="0" fontId="41" fillId="23" borderId="0" applyNumberFormat="0" applyBorder="0" applyAlignment="0" applyProtection="0">
      <alignment vertical="center"/>
    </xf>
    <xf numFmtId="0" fontId="40" fillId="24" borderId="0" applyNumberFormat="0" applyBorder="0" applyAlignment="0" applyProtection="0">
      <alignment vertical="center"/>
    </xf>
    <xf numFmtId="0" fontId="40" fillId="25" borderId="0" applyNumberFormat="0" applyBorder="0" applyAlignment="0" applyProtection="0">
      <alignment vertical="center"/>
    </xf>
    <xf numFmtId="0" fontId="41" fillId="26" borderId="0" applyNumberFormat="0" applyBorder="0" applyAlignment="0" applyProtection="0">
      <alignment vertical="center"/>
    </xf>
    <xf numFmtId="0" fontId="41" fillId="27" borderId="0" applyNumberFormat="0" applyBorder="0" applyAlignment="0" applyProtection="0">
      <alignment vertical="center"/>
    </xf>
    <xf numFmtId="0" fontId="40" fillId="28" borderId="0" applyNumberFormat="0" applyBorder="0" applyAlignment="0" applyProtection="0">
      <alignment vertical="center"/>
    </xf>
    <xf numFmtId="0" fontId="40" fillId="29" borderId="0" applyNumberFormat="0" applyBorder="0" applyAlignment="0" applyProtection="0">
      <alignment vertical="center"/>
    </xf>
    <xf numFmtId="0" fontId="41" fillId="30" borderId="0" applyNumberFormat="0" applyBorder="0" applyAlignment="0" applyProtection="0">
      <alignment vertical="center"/>
    </xf>
    <xf numFmtId="0" fontId="41" fillId="31" borderId="0" applyNumberFormat="0" applyBorder="0" applyAlignment="0" applyProtection="0">
      <alignment vertical="center"/>
    </xf>
    <xf numFmtId="0" fontId="40" fillId="32" borderId="0" applyNumberFormat="0" applyBorder="0" applyAlignment="0" applyProtection="0">
      <alignment vertical="center"/>
    </xf>
    <xf numFmtId="176" fontId="11" fillId="0" borderId="7">
      <alignment horizontal="right" vertical="center"/>
    </xf>
    <xf numFmtId="49" fontId="11" fillId="0" borderId="7">
      <alignment horizontal="left" vertical="center" wrapText="1"/>
    </xf>
    <xf numFmtId="176" fontId="11" fillId="0" borderId="7">
      <alignment horizontal="right" vertical="center"/>
    </xf>
    <xf numFmtId="177" fontId="11" fillId="0" borderId="7">
      <alignment horizontal="right" vertical="center"/>
    </xf>
    <xf numFmtId="178" fontId="11" fillId="0" borderId="7">
      <alignment horizontal="right" vertical="center"/>
    </xf>
    <xf numFmtId="179" fontId="11" fillId="0" borderId="7">
      <alignment horizontal="right" vertical="center"/>
    </xf>
    <xf numFmtId="10" fontId="11" fillId="0" borderId="7">
      <alignment horizontal="right" vertical="center"/>
    </xf>
    <xf numFmtId="180" fontId="11" fillId="0" borderId="7">
      <alignment horizontal="right" vertical="center"/>
    </xf>
  </cellStyleXfs>
  <cellXfs count="180">
    <xf numFmtId="0" fontId="0" fillId="0" borderId="0" xfId="0" applyFont="1">
      <alignment vertical="top"/>
    </xf>
    <xf numFmtId="0" fontId="1" fillId="0" borderId="0" xfId="0" applyFont="1" applyBorder="1" applyAlignment="1">
      <alignment horizontal="right" vertical="center"/>
    </xf>
    <xf numFmtId="49" fontId="1" fillId="0" borderId="0" xfId="0" applyNumberFormat="1" applyFont="1" applyBorder="1" applyAlignment="1">
      <alignment horizontal="right" vertical="center"/>
    </xf>
    <xf numFmtId="0" fontId="1" fillId="0" borderId="0" xfId="0" applyFont="1" applyBorder="1" applyAlignment="1" applyProtection="1">
      <alignment horizontal="right" vertical="center"/>
      <protection locked="0"/>
    </xf>
    <xf numFmtId="0" fontId="2" fillId="0" borderId="0" xfId="0" applyFont="1" applyBorder="1" applyAlignment="1">
      <alignment horizontal="center" vertical="center"/>
    </xf>
    <xf numFmtId="0" fontId="3" fillId="0" borderId="0" xfId="0" applyFont="1" applyBorder="1" applyAlignment="1" applyProtection="1">
      <alignment horizontal="left" vertical="center"/>
      <protection locked="0"/>
    </xf>
    <xf numFmtId="0" fontId="4" fillId="0" borderId="0" xfId="0" applyFont="1" applyBorder="1" applyAlignment="1">
      <alignment horizontal="left" vertical="center"/>
    </xf>
    <xf numFmtId="0" fontId="4" fillId="0" borderId="0" xfId="0" applyFont="1" applyBorder="1" applyAlignment="1"/>
    <xf numFmtId="0" fontId="5" fillId="0" borderId="0" xfId="0" applyFont="1" applyBorder="1" applyAlignment="1" applyProtection="1">
      <alignment horizontal="right"/>
      <protection locked="0"/>
    </xf>
    <xf numFmtId="0" fontId="1" fillId="0" borderId="1" xfId="0" applyFont="1" applyBorder="1" applyAlignment="1" applyProtection="1">
      <alignment horizontal="center" vertical="center" wrapText="1"/>
      <protection locked="0"/>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pplyProtection="1">
      <alignment horizontal="center" vertical="center" wrapText="1"/>
      <protection locked="0"/>
    </xf>
    <xf numFmtId="0" fontId="1" fillId="0" borderId="5" xfId="0" applyFont="1" applyBorder="1" applyAlignment="1">
      <alignment horizontal="center" vertical="center" wrapText="1"/>
    </xf>
    <xf numFmtId="0" fontId="1" fillId="0" borderId="1" xfId="0" applyFont="1" applyBorder="1" applyAlignment="1">
      <alignment horizontal="center" vertical="center"/>
    </xf>
    <xf numFmtId="0" fontId="1" fillId="0" borderId="6" xfId="0" applyFont="1" applyBorder="1" applyAlignment="1" applyProtection="1">
      <alignment horizontal="center" vertical="center" wrapText="1"/>
      <protection locked="0"/>
    </xf>
    <xf numFmtId="0" fontId="1" fillId="0" borderId="6" xfId="0" applyFont="1" applyBorder="1" applyAlignment="1">
      <alignment horizontal="center" vertical="center" wrapText="1"/>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6" fillId="0" borderId="7" xfId="0" applyFont="1" applyBorder="1" applyAlignment="1" applyProtection="1">
      <alignment horizontal="left" vertical="center" wrapText="1"/>
      <protection locked="0"/>
    </xf>
    <xf numFmtId="0" fontId="6" fillId="0" borderId="7" xfId="0" applyFont="1" applyBorder="1" applyAlignment="1" applyProtection="1">
      <alignment horizontal="left" vertical="center"/>
      <protection locked="0"/>
    </xf>
    <xf numFmtId="49" fontId="6" fillId="0" borderId="7" xfId="50" applyNumberFormat="1" applyFont="1" applyBorder="1">
      <alignment horizontal="left" vertical="center" wrapText="1"/>
    </xf>
    <xf numFmtId="176" fontId="7" fillId="0" borderId="7" xfId="0" applyNumberFormat="1" applyFont="1" applyBorder="1" applyAlignment="1">
      <alignment horizontal="right" vertical="center"/>
    </xf>
    <xf numFmtId="0" fontId="6" fillId="0" borderId="7" xfId="0" applyFont="1" applyBorder="1" applyAlignment="1" applyProtection="1">
      <alignment horizontal="left" vertical="center" wrapText="1" indent="2"/>
      <protection locked="0"/>
    </xf>
    <xf numFmtId="49" fontId="6" fillId="0" borderId="7" xfId="0" applyNumberFormat="1" applyFont="1" applyBorder="1" applyAlignment="1">
      <alignment horizontal="center" vertical="center" wrapText="1"/>
    </xf>
    <xf numFmtId="49" fontId="7" fillId="0" borderId="7" xfId="50" applyNumberFormat="1" applyFont="1" applyBorder="1">
      <alignment horizontal="left" vertical="center" wrapText="1"/>
    </xf>
    <xf numFmtId="0" fontId="6" fillId="0" borderId="2" xfId="0" applyFont="1" applyBorder="1" applyAlignment="1" applyProtection="1">
      <alignment horizontal="center"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0" xfId="0" applyFont="1" applyBorder="1" applyAlignment="1">
      <alignment horizontal="right" vertical="center"/>
    </xf>
    <xf numFmtId="49" fontId="6" fillId="0" borderId="0" xfId="0" applyNumberFormat="1" applyFont="1" applyBorder="1" applyAlignment="1">
      <alignment horizontal="right" vertical="center"/>
    </xf>
    <xf numFmtId="0" fontId="8" fillId="0" borderId="0" xfId="0" applyFont="1" applyBorder="1" applyAlignment="1">
      <alignment horizontal="center" vertical="center"/>
    </xf>
    <xf numFmtId="0" fontId="9" fillId="0" borderId="1" xfId="0" applyFont="1" applyBorder="1" applyAlignment="1" applyProtection="1">
      <alignment horizontal="center" vertical="center" wrapText="1"/>
      <protection locked="0"/>
    </xf>
    <xf numFmtId="0" fontId="9" fillId="0" borderId="1" xfId="0" applyFont="1" applyBorder="1" applyAlignment="1">
      <alignment horizontal="center" vertical="center" wrapText="1"/>
    </xf>
    <xf numFmtId="0" fontId="9" fillId="0" borderId="1" xfId="0" applyFont="1" applyBorder="1" applyAlignment="1">
      <alignment horizontal="center" vertical="center"/>
    </xf>
    <xf numFmtId="0" fontId="9" fillId="0" borderId="5" xfId="0" applyFont="1" applyBorder="1" applyAlignment="1" applyProtection="1">
      <alignment horizontal="center" vertical="center" wrapText="1"/>
      <protection locked="0"/>
    </xf>
    <xf numFmtId="0" fontId="9" fillId="0" borderId="5" xfId="0" applyFont="1" applyBorder="1" applyAlignment="1">
      <alignment horizontal="center" vertical="center" wrapText="1"/>
    </xf>
    <xf numFmtId="0" fontId="9" fillId="0" borderId="5" xfId="0" applyFont="1" applyBorder="1" applyAlignment="1">
      <alignment horizontal="center" vertical="center"/>
    </xf>
    <xf numFmtId="0" fontId="9" fillId="0" borderId="6" xfId="0" applyFont="1" applyBorder="1" applyAlignment="1" applyProtection="1">
      <alignment horizontal="center" vertical="center" wrapText="1"/>
      <protection locked="0"/>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3" fillId="0" borderId="7" xfId="0" applyFont="1" applyBorder="1" applyAlignment="1">
      <alignment horizontal="left" vertical="center" wrapText="1"/>
    </xf>
    <xf numFmtId="0" fontId="3" fillId="0" borderId="7" xfId="0" applyFont="1" applyBorder="1" applyAlignment="1" applyProtection="1">
      <alignment horizontal="left" vertical="center" wrapText="1"/>
      <protection locked="0"/>
    </xf>
    <xf numFmtId="176" fontId="7" fillId="0" borderId="7" xfId="0" applyNumberFormat="1" applyFont="1" applyBorder="1" applyAlignment="1">
      <alignment horizontal="right" vertical="center" wrapText="1"/>
    </xf>
    <xf numFmtId="0" fontId="10" fillId="0" borderId="2" xfId="0" applyFont="1" applyBorder="1" applyAlignment="1" applyProtection="1">
      <alignment horizontal="center" vertical="center" wrapText="1"/>
      <protection locked="0"/>
    </xf>
    <xf numFmtId="0" fontId="3" fillId="0" borderId="3" xfId="0" applyFont="1" applyBorder="1" applyAlignment="1">
      <alignment horizontal="left" vertical="center"/>
    </xf>
    <xf numFmtId="0" fontId="3" fillId="0" borderId="4" xfId="0" applyFont="1" applyBorder="1" applyAlignment="1">
      <alignment horizontal="left" vertical="center"/>
    </xf>
    <xf numFmtId="0" fontId="6" fillId="0" borderId="0" xfId="0" applyFont="1" applyBorder="1" applyAlignment="1" applyProtection="1">
      <alignment horizontal="right" vertical="center"/>
      <protection locked="0"/>
    </xf>
    <xf numFmtId="0" fontId="10" fillId="0" borderId="0" xfId="0" applyFont="1" applyBorder="1" applyAlignment="1" applyProtection="1">
      <alignment horizontal="right"/>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0" fontId="9" fillId="0" borderId="7" xfId="0" applyFont="1" applyBorder="1" applyAlignment="1" applyProtection="1">
      <alignment horizontal="center" vertical="center"/>
      <protection locked="0"/>
    </xf>
    <xf numFmtId="49" fontId="11" fillId="0" borderId="0" xfId="50" applyNumberFormat="1" applyFont="1" applyBorder="1" applyAlignment="1">
      <alignment horizontal="right" vertical="center" wrapText="1"/>
    </xf>
    <xf numFmtId="49" fontId="12" fillId="0" borderId="0" xfId="50" applyNumberFormat="1" applyFont="1" applyBorder="1" applyAlignment="1">
      <alignment horizontal="center" vertical="center" wrapText="1"/>
    </xf>
    <xf numFmtId="49" fontId="11" fillId="0" borderId="0" xfId="50" applyNumberFormat="1" applyFont="1" applyBorder="1">
      <alignment horizontal="left" vertical="center" wrapText="1"/>
    </xf>
    <xf numFmtId="49" fontId="13" fillId="0" borderId="7" xfId="0" applyNumberFormat="1" applyFont="1" applyBorder="1" applyAlignment="1">
      <alignment horizontal="center" vertical="center" wrapText="1"/>
    </xf>
    <xf numFmtId="49" fontId="14" fillId="0" borderId="7" xfId="0" applyNumberFormat="1" applyFont="1" applyBorder="1" applyAlignment="1">
      <alignment horizontal="center" vertical="center" wrapText="1"/>
    </xf>
    <xf numFmtId="49" fontId="11" fillId="0" borderId="7" xfId="0" applyNumberFormat="1" applyFont="1" applyBorder="1" applyAlignment="1">
      <alignment horizontal="left" vertical="center" wrapText="1"/>
    </xf>
    <xf numFmtId="49" fontId="11" fillId="0" borderId="7" xfId="0" applyNumberFormat="1" applyFont="1" applyBorder="1" applyAlignment="1">
      <alignment horizontal="center" vertical="center" wrapText="1"/>
    </xf>
    <xf numFmtId="180" fontId="11" fillId="0" borderId="7" xfId="0" applyNumberFormat="1" applyFont="1" applyBorder="1" applyAlignment="1">
      <alignment horizontal="right" vertical="center" wrapText="1"/>
    </xf>
    <xf numFmtId="176" fontId="11" fillId="0" borderId="7" xfId="0" applyNumberFormat="1" applyFont="1" applyBorder="1" applyAlignment="1">
      <alignment horizontal="right" vertical="center" wrapText="1"/>
    </xf>
    <xf numFmtId="49" fontId="11" fillId="0" borderId="7" xfId="0" applyNumberFormat="1" applyFont="1" applyBorder="1" applyAlignment="1">
      <alignment horizontal="left" vertical="center" wrapText="1" indent="2"/>
    </xf>
    <xf numFmtId="0" fontId="15" fillId="0" borderId="0" xfId="0" applyFont="1" applyBorder="1" applyAlignment="1">
      <alignment horizontal="center" vertical="center"/>
    </xf>
    <xf numFmtId="0" fontId="16" fillId="0" borderId="0" xfId="0" applyFont="1" applyBorder="1" applyAlignment="1">
      <alignment horizontal="center" vertical="center"/>
    </xf>
    <xf numFmtId="0" fontId="16" fillId="0" borderId="0" xfId="0" applyFont="1" applyBorder="1" applyAlignment="1" applyProtection="1">
      <alignment horizontal="center" vertical="center"/>
      <protection locked="0"/>
    </xf>
    <xf numFmtId="0" fontId="9" fillId="0" borderId="7" xfId="0" applyFont="1" applyBorder="1" applyAlignment="1">
      <alignment horizontal="center" vertical="center" wrapText="1"/>
    </xf>
    <xf numFmtId="0" fontId="3" fillId="0" borderId="7" xfId="0" applyFont="1" applyBorder="1" applyAlignment="1">
      <alignment vertical="center" wrapText="1"/>
    </xf>
    <xf numFmtId="0" fontId="3" fillId="0" borderId="7" xfId="0" applyFont="1" applyBorder="1" applyAlignment="1">
      <alignment horizontal="center" vertical="center" wrapText="1"/>
    </xf>
    <xf numFmtId="0" fontId="3" fillId="0" borderId="7" xfId="0" applyFont="1" applyBorder="1" applyAlignment="1" applyProtection="1">
      <alignment horizontal="center" vertical="center"/>
      <protection locked="0"/>
    </xf>
    <xf numFmtId="49" fontId="7" fillId="0" borderId="7" xfId="50" applyNumberFormat="1" applyFont="1" applyBorder="1" applyAlignment="1">
      <alignment horizontal="left" vertical="center" wrapText="1" indent="1"/>
    </xf>
    <xf numFmtId="0" fontId="17" fillId="0" borderId="0" xfId="0" applyFont="1" applyBorder="1" applyAlignment="1">
      <alignment horizontal="center" vertical="center" wrapText="1"/>
    </xf>
    <xf numFmtId="0" fontId="3" fillId="0" borderId="0" xfId="0" applyFont="1" applyBorder="1" applyAlignment="1">
      <alignment horizontal="left" vertical="center" wrapText="1"/>
    </xf>
    <xf numFmtId="0" fontId="4" fillId="0" borderId="0" xfId="0" applyFont="1" applyBorder="1" applyAlignment="1">
      <alignment wrapText="1"/>
    </xf>
    <xf numFmtId="0" fontId="10" fillId="0" borderId="0" xfId="0" applyFont="1" applyBorder="1" applyAlignment="1">
      <alignment horizontal="right" wrapText="1"/>
    </xf>
    <xf numFmtId="0" fontId="10" fillId="0" borderId="0" xfId="0" applyFont="1" applyBorder="1" applyAlignment="1">
      <alignment wrapText="1"/>
    </xf>
    <xf numFmtId="0" fontId="9" fillId="0" borderId="8" xfId="0" applyFont="1" applyBorder="1" applyAlignment="1">
      <alignment horizontal="center" vertical="center" wrapText="1"/>
    </xf>
    <xf numFmtId="0" fontId="3" fillId="0" borderId="0" xfId="0" applyFont="1" applyBorder="1" applyAlignment="1" applyProtection="1">
      <alignment horizontal="right"/>
      <protection locked="0"/>
    </xf>
    <xf numFmtId="0" fontId="3" fillId="0" borderId="0" xfId="0" applyFont="1" applyBorder="1" applyAlignment="1">
      <alignment horizontal="right" vertical="center" wrapText="1"/>
    </xf>
    <xf numFmtId="0" fontId="18" fillId="0" borderId="0" xfId="0" applyFont="1" applyBorder="1" applyAlignment="1" applyProtection="1">
      <alignment horizontal="right" vertical="center" wrapText="1"/>
      <protection locked="0"/>
    </xf>
    <xf numFmtId="0" fontId="8" fillId="0" borderId="0" xfId="0" applyFont="1" applyBorder="1" applyAlignment="1">
      <alignment horizontal="center" vertical="center" wrapText="1"/>
    </xf>
    <xf numFmtId="0" fontId="8" fillId="0" borderId="0" xfId="0" applyFont="1" applyBorder="1" applyAlignment="1" applyProtection="1">
      <alignment horizontal="center" vertical="center" wrapText="1"/>
      <protection locked="0"/>
    </xf>
    <xf numFmtId="0" fontId="3" fillId="0" borderId="0" xfId="0" applyFont="1" applyBorder="1" applyAlignment="1" applyProtection="1">
      <alignment vertical="top" wrapText="1"/>
      <protection locked="0"/>
    </xf>
    <xf numFmtId="0" fontId="4" fillId="0" borderId="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6" xfId="0" applyFont="1" applyBorder="1" applyAlignment="1">
      <alignment horizontal="left" vertical="center" wrapText="1"/>
    </xf>
    <xf numFmtId="0" fontId="3" fillId="0" borderId="11" xfId="0" applyFont="1" applyBorder="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18" fillId="0" borderId="0" xfId="0" applyFont="1" applyBorder="1" applyAlignment="1" applyProtection="1">
      <alignment horizontal="right" vertical="center"/>
      <protection locked="0"/>
    </xf>
    <xf numFmtId="0" fontId="18" fillId="0" borderId="0" xfId="0" applyFont="1" applyBorder="1" applyAlignment="1">
      <alignment horizontal="right" vertical="center" wrapText="1"/>
    </xf>
    <xf numFmtId="0" fontId="8" fillId="0" borderId="0" xfId="0" applyFont="1" applyBorder="1" applyAlignment="1" applyProtection="1">
      <alignment horizontal="center" vertical="center"/>
      <protection locked="0"/>
    </xf>
    <xf numFmtId="0" fontId="3" fillId="0" borderId="0" xfId="0" applyFont="1" applyBorder="1" applyAlignment="1" applyProtection="1">
      <alignment horizontal="right" wrapText="1"/>
      <protection locked="0"/>
    </xf>
    <xf numFmtId="0" fontId="3" fillId="0" borderId="0" xfId="0" applyFont="1" applyBorder="1" applyAlignment="1">
      <alignment horizontal="right" wrapText="1"/>
    </xf>
    <xf numFmtId="0" fontId="4" fillId="0" borderId="3" xfId="0" applyFont="1"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13" xfId="0" applyFont="1" applyBorder="1" applyAlignment="1" applyProtection="1">
      <alignment horizontal="center" vertical="center" wrapText="1"/>
      <protection locked="0"/>
    </xf>
    <xf numFmtId="0" fontId="4" fillId="0" borderId="7" xfId="0" applyFont="1" applyBorder="1" applyAlignment="1" applyProtection="1">
      <alignment horizontal="center" vertical="center" wrapText="1"/>
      <protection locked="0"/>
    </xf>
    <xf numFmtId="0" fontId="3" fillId="0" borderId="0" xfId="0" applyFont="1" applyBorder="1" applyAlignment="1">
      <alignment horizontal="left" vertical="center"/>
    </xf>
    <xf numFmtId="0" fontId="9" fillId="0" borderId="9" xfId="0" applyFont="1" applyBorder="1" applyAlignment="1">
      <alignment horizontal="center" vertical="center" wrapText="1"/>
    </xf>
    <xf numFmtId="0" fontId="9" fillId="0" borderId="3"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9" fillId="0" borderId="11" xfId="0" applyFont="1" applyBorder="1" applyAlignment="1">
      <alignment horizontal="center" vertical="center"/>
    </xf>
    <xf numFmtId="0" fontId="9"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6" fontId="3" fillId="0" borderId="7" xfId="0" applyNumberFormat="1" applyFont="1" applyBorder="1" applyAlignment="1">
      <alignment horizontal="right" vertical="center"/>
    </xf>
    <xf numFmtId="0" fontId="3" fillId="0" borderId="6" xfId="0" applyFont="1" applyBorder="1" applyAlignment="1">
      <alignment horizontal="left" vertical="center" wrapText="1" indent="2"/>
    </xf>
    <xf numFmtId="0" fontId="3" fillId="0" borderId="11" xfId="0" applyFont="1" applyBorder="1" applyAlignment="1">
      <alignment horizontal="center" vertical="center" wrapText="1"/>
    </xf>
    <xf numFmtId="180" fontId="7" fillId="0" borderId="7" xfId="56" applyNumberFormat="1" applyFont="1" applyBorder="1" applyAlignment="1">
      <alignment horizontal="center" vertical="center" wrapText="1"/>
    </xf>
    <xf numFmtId="0" fontId="9" fillId="0" borderId="3" xfId="0" applyFont="1" applyBorder="1" applyAlignment="1" applyProtection="1">
      <alignment horizontal="center" vertical="center" wrapText="1"/>
      <protection locked="0"/>
    </xf>
    <xf numFmtId="0" fontId="9" fillId="0" borderId="3" xfId="0" applyFont="1" applyBorder="1" applyAlignment="1" applyProtection="1">
      <alignment horizontal="center" vertical="center"/>
      <protection locked="0"/>
    </xf>
    <xf numFmtId="0" fontId="9" fillId="0" borderId="10" xfId="0" applyFont="1" applyBorder="1" applyAlignment="1" applyProtection="1">
      <alignment horizontal="center" vertical="center" wrapText="1"/>
      <protection locked="0"/>
    </xf>
    <xf numFmtId="0" fontId="9" fillId="0" borderId="13" xfId="0" applyFont="1" applyBorder="1" applyAlignment="1">
      <alignment horizontal="center" vertical="center" wrapText="1"/>
    </xf>
    <xf numFmtId="0" fontId="9" fillId="0" borderId="13" xfId="0" applyFont="1" applyBorder="1" applyAlignment="1" applyProtection="1">
      <alignment horizontal="center" vertical="center"/>
      <protection locked="0"/>
    </xf>
    <xf numFmtId="0" fontId="9" fillId="0" borderId="13"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0" borderId="7" xfId="0" applyFont="1" applyBorder="1" applyAlignment="1" applyProtection="1">
      <alignment horizontal="center" vertical="center" wrapText="1"/>
      <protection locked="0"/>
    </xf>
    <xf numFmtId="0" fontId="3" fillId="0" borderId="0" xfId="0" applyFont="1" applyBorder="1" applyAlignment="1">
      <alignment horizontal="right"/>
    </xf>
    <xf numFmtId="0" fontId="9" fillId="0" borderId="4" xfId="0" applyFont="1" applyBorder="1" applyAlignment="1">
      <alignment horizontal="center" vertical="center" wrapText="1"/>
    </xf>
    <xf numFmtId="0" fontId="19" fillId="0" borderId="0" xfId="0" applyFont="1" applyBorder="1" applyAlignment="1"/>
    <xf numFmtId="0" fontId="10" fillId="0" borderId="0" xfId="0" applyFont="1" applyBorder="1" applyAlignment="1">
      <alignment horizontal="right" vertical="center"/>
    </xf>
    <xf numFmtId="0" fontId="3" fillId="0" borderId="0" xfId="0" applyFont="1" applyBorder="1" applyAlignment="1" applyProtection="1">
      <alignment horizontal="left" vertical="center" wrapText="1"/>
      <protection locked="0"/>
    </xf>
    <xf numFmtId="0" fontId="4" fillId="0" borderId="0" xfId="0" applyFont="1" applyBorder="1" applyAlignment="1">
      <alignment horizontal="left" vertical="center" wrapText="1"/>
    </xf>
    <xf numFmtId="0" fontId="10" fillId="0" borderId="0" xfId="0" applyFont="1" applyBorder="1" applyAlignment="1">
      <alignment horizontal="right"/>
    </xf>
    <xf numFmtId="176" fontId="7" fillId="0" borderId="7" xfId="51" applyNumberFormat="1" applyFont="1" applyBorder="1">
      <alignment horizontal="right" vertical="center"/>
    </xf>
    <xf numFmtId="0" fontId="3" fillId="0" borderId="7" xfId="0" applyFont="1" applyBorder="1" applyAlignment="1">
      <alignment horizontal="left" vertical="center" wrapText="1" indent="2"/>
    </xf>
    <xf numFmtId="0" fontId="3" fillId="0" borderId="7" xfId="0" applyFont="1" applyBorder="1" applyAlignment="1">
      <alignment horizontal="left" vertical="center" wrapText="1" indent="4"/>
    </xf>
    <xf numFmtId="0" fontId="10" fillId="0" borderId="7" xfId="0" applyFont="1" applyBorder="1" applyAlignment="1" applyProtection="1">
      <alignment horizontal="center" vertical="center" wrapText="1"/>
      <protection locked="0"/>
    </xf>
    <xf numFmtId="0" fontId="10" fillId="0" borderId="7" xfId="0" applyFont="1" applyBorder="1" applyAlignment="1">
      <alignment horizontal="center" vertical="center" wrapText="1"/>
    </xf>
    <xf numFmtId="0" fontId="17" fillId="0" borderId="0" xfId="0" applyFont="1" applyBorder="1" applyAlignment="1">
      <alignment horizontal="center" vertical="center"/>
    </xf>
    <xf numFmtId="0" fontId="3" fillId="0" borderId="0" xfId="0" applyFont="1" applyBorder="1" applyAlignment="1" applyProtection="1">
      <alignment horizontal="right" vertical="center"/>
      <protection locked="0"/>
    </xf>
    <xf numFmtId="49" fontId="10" fillId="0" borderId="0" xfId="0" applyNumberFormat="1" applyFont="1" applyBorder="1" applyAlignment="1"/>
    <xf numFmtId="0" fontId="7" fillId="0" borderId="0" xfId="0" applyFont="1" applyBorder="1" applyAlignment="1">
      <alignment horizontal="left" vertical="center"/>
    </xf>
    <xf numFmtId="0" fontId="10" fillId="0" borderId="7" xfId="0" applyFont="1" applyBorder="1" applyAlignment="1">
      <alignment horizontal="center" vertical="center"/>
    </xf>
    <xf numFmtId="49" fontId="7" fillId="0" borderId="7" xfId="0" applyNumberFormat="1" applyFont="1" applyBorder="1" applyAlignment="1">
      <alignment horizontal="left" vertical="center" wrapText="1"/>
    </xf>
    <xf numFmtId="0" fontId="1" fillId="0" borderId="7" xfId="0" applyFont="1" applyBorder="1" applyAlignment="1">
      <alignment horizontal="center" vertical="center" wrapText="1"/>
    </xf>
    <xf numFmtId="176" fontId="20" fillId="0" borderId="7" xfId="0" applyNumberFormat="1" applyFont="1" applyFill="1" applyBorder="1" applyAlignment="1">
      <alignment horizontal="right" vertical="center" wrapText="1"/>
    </xf>
    <xf numFmtId="176" fontId="20" fillId="0" borderId="7" xfId="0" applyNumberFormat="1" applyFont="1" applyBorder="1" applyAlignment="1">
      <alignment horizontal="right" vertical="center" wrapText="1"/>
    </xf>
    <xf numFmtId="0" fontId="10" fillId="0" borderId="0" xfId="0" applyFont="1" applyBorder="1">
      <alignment vertical="top"/>
    </xf>
    <xf numFmtId="49" fontId="11" fillId="0" borderId="7" xfId="50" applyNumberFormat="1" applyFont="1" applyBorder="1" applyAlignment="1">
      <alignment horizontal="right" vertical="center" wrapText="1"/>
    </xf>
    <xf numFmtId="49" fontId="12" fillId="0" borderId="7" xfId="50" applyNumberFormat="1" applyFont="1" applyBorder="1" applyAlignment="1">
      <alignment horizontal="center" vertical="center" wrapText="1"/>
    </xf>
    <xf numFmtId="49" fontId="11" fillId="0" borderId="7" xfId="50" applyNumberFormat="1" applyFont="1" applyBorder="1">
      <alignment horizontal="left" vertical="center" wrapText="1"/>
    </xf>
    <xf numFmtId="49" fontId="13" fillId="0" borderId="7" xfId="50" applyNumberFormat="1" applyFont="1" applyBorder="1" applyAlignment="1">
      <alignment horizontal="center" vertical="center" wrapText="1"/>
    </xf>
    <xf numFmtId="49" fontId="11" fillId="0" borderId="7" xfId="50" applyNumberFormat="1" applyFont="1" applyBorder="1" applyAlignment="1">
      <alignment horizontal="center" vertical="center" wrapText="1"/>
    </xf>
    <xf numFmtId="176" fontId="11" fillId="0" borderId="7"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2"/>
    </xf>
    <xf numFmtId="180" fontId="11" fillId="0" borderId="7" xfId="56" applyNumberFormat="1" applyFont="1" applyBorder="1" applyAlignment="1">
      <alignment horizontal="center" vertical="center" wrapText="1"/>
    </xf>
    <xf numFmtId="49" fontId="21" fillId="0" borderId="7" xfId="50" applyNumberFormat="1" applyFont="1" applyBorder="1" applyAlignment="1">
      <alignment horizontal="right" vertical="center" wrapText="1"/>
    </xf>
    <xf numFmtId="49" fontId="11" fillId="0" borderId="10" xfId="50" applyNumberFormat="1" applyFont="1" applyBorder="1" applyAlignment="1">
      <alignment horizontal="right" vertical="center" wrapText="1"/>
    </xf>
    <xf numFmtId="49" fontId="11" fillId="0" borderId="7" xfId="50" applyNumberFormat="1" applyFont="1" applyBorder="1" applyAlignment="1">
      <alignment horizontal="left" vertical="center" wrapText="1" indent="4"/>
    </xf>
    <xf numFmtId="176" fontId="20" fillId="0" borderId="7" xfId="50" applyNumberFormat="1" applyFont="1" applyBorder="1" applyAlignment="1">
      <alignment horizontal="right" vertical="center" wrapText="1"/>
    </xf>
    <xf numFmtId="49" fontId="22" fillId="0" borderId="7" xfId="0" applyNumberFormat="1" applyFont="1" applyBorder="1" applyAlignment="1">
      <alignment horizontal="right" vertical="center" wrapText="1"/>
    </xf>
    <xf numFmtId="49" fontId="12" fillId="0" borderId="7" xfId="0" applyNumberFormat="1" applyFont="1" applyBorder="1" applyAlignment="1">
      <alignment horizontal="center" vertical="center" wrapText="1"/>
    </xf>
    <xf numFmtId="49" fontId="22" fillId="0" borderId="7" xfId="50" applyNumberFormat="1" applyFont="1" applyBorder="1">
      <alignment horizontal="left" vertical="center" wrapText="1"/>
    </xf>
    <xf numFmtId="176" fontId="11" fillId="0" borderId="7" xfId="0" applyNumberFormat="1" applyFont="1" applyBorder="1" applyAlignment="1">
      <alignment horizontal="right" vertical="center"/>
    </xf>
    <xf numFmtId="176" fontId="22" fillId="0" borderId="7" xfId="0" applyNumberFormat="1" applyFont="1" applyBorder="1" applyAlignment="1">
      <alignment horizontal="left" vertical="center"/>
    </xf>
    <xf numFmtId="176" fontId="20" fillId="0" borderId="7" xfId="51" applyNumberFormat="1" applyFont="1" applyBorder="1">
      <alignment horizontal="right" vertical="center"/>
    </xf>
    <xf numFmtId="176" fontId="11" fillId="0" borderId="7" xfId="0" applyNumberFormat="1" applyFont="1" applyBorder="1" applyAlignment="1">
      <alignment horizontal="left" vertical="center"/>
    </xf>
    <xf numFmtId="176" fontId="11" fillId="0" borderId="7" xfId="51" applyNumberFormat="1" applyFont="1" applyBorder="1">
      <alignment horizontal="right" vertical="center"/>
    </xf>
    <xf numFmtId="49" fontId="22" fillId="0" borderId="7" xfId="0" applyNumberFormat="1" applyFont="1" applyBorder="1" applyAlignment="1">
      <alignment horizontal="center" vertical="center" wrapText="1"/>
    </xf>
    <xf numFmtId="4" fontId="0" fillId="0" borderId="0" xfId="0" applyNumberFormat="1" applyFont="1">
      <alignment vertical="top"/>
    </xf>
    <xf numFmtId="43" fontId="0" fillId="0" borderId="0" xfId="0" applyNumberFormat="1" applyFont="1">
      <alignment vertical="top"/>
    </xf>
    <xf numFmtId="10" fontId="0" fillId="0" borderId="0" xfId="3" applyNumberFormat="1" applyFont="1" applyAlignment="1">
      <alignment vertical="top"/>
    </xf>
    <xf numFmtId="9" fontId="0" fillId="0" borderId="0" xfId="3" applyFont="1" applyAlignment="1">
      <alignment vertical="top"/>
    </xf>
    <xf numFmtId="176" fontId="20" fillId="0" borderId="7" xfId="51" applyNumberFormat="1" applyFont="1" applyBorder="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3"/>
  <sheetViews>
    <sheetView showZeros="0" tabSelected="1" view="pageBreakPreview" zoomScaleNormal="100" workbookViewId="0">
      <selection activeCell="K12" sqref="K12"/>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4" t="s">
        <v>0</v>
      </c>
      <c r="B1" s="166"/>
      <c r="C1" s="166"/>
      <c r="D1" s="166"/>
    </row>
    <row r="2" ht="28.5" customHeight="1" spans="1:4">
      <c r="A2" s="167" t="s">
        <v>1</v>
      </c>
      <c r="B2" s="167"/>
      <c r="C2" s="167"/>
      <c r="D2" s="167"/>
    </row>
    <row r="3" ht="18.75" customHeight="1" spans="1:4">
      <c r="A3" s="156" t="str">
        <f>"单位名称："&amp;"玉溪市交通运输局"</f>
        <v>单位名称：玉溪市交通运输局</v>
      </c>
      <c r="B3" s="156"/>
      <c r="C3" s="156"/>
      <c r="D3" s="154" t="s">
        <v>2</v>
      </c>
    </row>
    <row r="4" ht="18.75" customHeight="1" spans="1:4">
      <c r="A4" s="157" t="s">
        <v>3</v>
      </c>
      <c r="B4" s="157"/>
      <c r="C4" s="157" t="s">
        <v>4</v>
      </c>
      <c r="D4" s="157"/>
    </row>
    <row r="5" ht="18.75" customHeight="1" spans="1:4">
      <c r="A5" s="157" t="s">
        <v>5</v>
      </c>
      <c r="B5" s="157" t="s">
        <v>6</v>
      </c>
      <c r="C5" s="157" t="s">
        <v>7</v>
      </c>
      <c r="D5" s="157" t="s">
        <v>6</v>
      </c>
    </row>
    <row r="6" ht="18.75" customHeight="1" spans="1:4">
      <c r="A6" s="156" t="s">
        <v>8</v>
      </c>
      <c r="B6" s="179">
        <f>396693706.47-141710000</f>
        <v>254983706.47</v>
      </c>
      <c r="C6" s="172" t="str">
        <f>"一"&amp;"、"&amp;"一般公共服务支出"</f>
        <v>一、一般公共服务支出</v>
      </c>
      <c r="D6" s="173">
        <v>2948200</v>
      </c>
    </row>
    <row r="7" ht="18.75" customHeight="1" spans="1:4">
      <c r="A7" s="156" t="s">
        <v>9</v>
      </c>
      <c r="B7" s="173">
        <v>4000000</v>
      </c>
      <c r="C7" s="172" t="str">
        <f>"一"&amp;"、"&amp;"社会保障和就业支出"</f>
        <v>一、社会保障和就业支出</v>
      </c>
      <c r="D7" s="173">
        <v>27457527.6</v>
      </c>
    </row>
    <row r="8" ht="18.75" customHeight="1" spans="1:4">
      <c r="A8" s="156" t="s">
        <v>10</v>
      </c>
      <c r="B8" s="173"/>
      <c r="C8" s="172" t="str">
        <f>"二"&amp;"、"&amp;"卫生健康支出"</f>
        <v>二、卫生健康支出</v>
      </c>
      <c r="D8" s="173">
        <v>7204217</v>
      </c>
    </row>
    <row r="9" ht="18.75" customHeight="1" spans="1:4">
      <c r="A9" s="156" t="s">
        <v>11</v>
      </c>
      <c r="B9" s="173"/>
      <c r="C9" s="172" t="str">
        <f>"三"&amp;"、"&amp;"城乡社区支出"</f>
        <v>三、城乡社区支出</v>
      </c>
      <c r="D9" s="173">
        <v>4000000</v>
      </c>
    </row>
    <row r="10" ht="18.75" customHeight="1" spans="1:4">
      <c r="A10" s="156" t="s">
        <v>12</v>
      </c>
      <c r="B10" s="173">
        <v>100000</v>
      </c>
      <c r="C10" s="172" t="str">
        <f>"四"&amp;"、"&amp;"交通运输支出"</f>
        <v>四、交通运输支出</v>
      </c>
      <c r="D10" s="173">
        <v>73005659.99</v>
      </c>
    </row>
    <row r="11" ht="18.75" customHeight="1" spans="1:4">
      <c r="A11" s="156" t="s">
        <v>13</v>
      </c>
      <c r="B11" s="173"/>
      <c r="C11" s="172" t="str">
        <f>"五"&amp;"、"&amp;"住房保障支出"</f>
        <v>五、住房保障支出</v>
      </c>
      <c r="D11" s="173">
        <v>6163301.88</v>
      </c>
    </row>
    <row r="12" ht="18.75" customHeight="1" spans="1:4">
      <c r="A12" s="156" t="s">
        <v>14</v>
      </c>
      <c r="B12" s="173"/>
      <c r="C12" s="172" t="str">
        <f>"六"&amp;"、"&amp;"转移性支出"</f>
        <v>六、转移性支出</v>
      </c>
      <c r="D12" s="179">
        <f>283420000-141710000</f>
        <v>141710000</v>
      </c>
    </row>
    <row r="13" ht="18.75" customHeight="1" spans="1:4">
      <c r="A13" s="156" t="s">
        <v>15</v>
      </c>
      <c r="B13" s="173"/>
      <c r="C13" s="156"/>
      <c r="D13" s="156"/>
    </row>
    <row r="14" ht="18.75" customHeight="1" spans="1:4">
      <c r="A14" s="156" t="s">
        <v>16</v>
      </c>
      <c r="B14" s="173"/>
      <c r="C14" s="156"/>
      <c r="D14" s="156"/>
    </row>
    <row r="15" ht="18.75" customHeight="1" spans="1:4">
      <c r="A15" s="156" t="s">
        <v>17</v>
      </c>
      <c r="B15" s="173">
        <v>100000</v>
      </c>
      <c r="C15" s="156"/>
      <c r="D15" s="156"/>
    </row>
    <row r="16" ht="18.75" customHeight="1" spans="1:4">
      <c r="A16" s="174" t="s">
        <v>18</v>
      </c>
      <c r="B16" s="179">
        <f>400793706.47-141710000</f>
        <v>259083706.47</v>
      </c>
      <c r="C16" s="174" t="s">
        <v>19</v>
      </c>
      <c r="D16" s="179">
        <f>404198906.47-141710000</f>
        <v>262488906.47</v>
      </c>
    </row>
    <row r="17" ht="18.75" customHeight="1" spans="1:4">
      <c r="A17" s="168" t="s">
        <v>20</v>
      </c>
      <c r="B17" s="156"/>
      <c r="C17" s="168" t="s">
        <v>21</v>
      </c>
      <c r="D17" s="156"/>
    </row>
    <row r="18" ht="18.75" customHeight="1" spans="1:4">
      <c r="A18" s="61" t="s">
        <v>22</v>
      </c>
      <c r="B18" s="173">
        <v>3405200</v>
      </c>
      <c r="C18" s="61" t="s">
        <v>22</v>
      </c>
      <c r="D18" s="173"/>
    </row>
    <row r="19" ht="18.75" customHeight="1" spans="1:4">
      <c r="A19" s="61" t="s">
        <v>23</v>
      </c>
      <c r="B19" s="173"/>
      <c r="C19" s="61" t="s">
        <v>23</v>
      </c>
      <c r="D19" s="173"/>
    </row>
    <row r="20" ht="18.75" customHeight="1" spans="1:4">
      <c r="A20" s="174" t="s">
        <v>24</v>
      </c>
      <c r="B20" s="179">
        <f>404198906.47-141710000</f>
        <v>262488906.47</v>
      </c>
      <c r="C20" s="174" t="s">
        <v>25</v>
      </c>
      <c r="D20" s="179">
        <f>404198906.47-141710000</f>
        <v>262488906.47</v>
      </c>
    </row>
    <row r="21" customHeight="1" spans="2:2">
      <c r="B21" s="175"/>
    </row>
    <row r="22" customHeight="1" spans="2:2">
      <c r="B22" s="176"/>
    </row>
    <row r="23" customHeight="1" spans="2:2">
      <c r="B23" s="177"/>
    </row>
  </sheetData>
  <mergeCells count="5">
    <mergeCell ref="A1:D1"/>
    <mergeCell ref="A2:D2"/>
    <mergeCell ref="A3:C3"/>
    <mergeCell ref="A4:B4"/>
    <mergeCell ref="C4:D4"/>
  </mergeCells>
  <pageMargins left="0.251388888888889" right="0.196527777777778" top="0.393055555555556" bottom="0.393055555555556" header="0.298611111111111" footer="0.298611111111111"/>
  <pageSetup paperSize="9" fitToHeight="0" pageOrder="overThenDown" orientation="landscape" horizontalDpi="600"/>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11"/>
  <sheetViews>
    <sheetView showZeros="0" view="pageBreakPreview" zoomScaleNormal="100" workbookViewId="0">
      <selection activeCell="K12" sqref="K12"/>
    </sheetView>
  </sheetViews>
  <sheetFormatPr defaultColWidth="9.14166666666667" defaultRowHeight="14.25" customHeight="1" outlineLevelCol="5"/>
  <cols>
    <col min="1" max="1" width="29.0333333333333" customWidth="1"/>
    <col min="2" max="2" width="28.6" customWidth="1"/>
    <col min="3" max="3" width="31.6" customWidth="1"/>
    <col min="4" max="6" width="33.45" customWidth="1"/>
  </cols>
  <sheetData>
    <row r="1" ht="15.75" customHeight="1" spans="2:6">
      <c r="B1" s="134"/>
      <c r="F1" s="135" t="s">
        <v>731</v>
      </c>
    </row>
    <row r="2" ht="28.5" customHeight="1" spans="1:6">
      <c r="A2" s="33" t="s">
        <v>732</v>
      </c>
      <c r="B2" s="33"/>
      <c r="C2" s="33"/>
      <c r="D2" s="33"/>
      <c r="E2" s="33"/>
      <c r="F2" s="33"/>
    </row>
    <row r="3" ht="15" customHeight="1" spans="1:6">
      <c r="A3" s="136" t="str">
        <f>"单位名称："&amp;"玉溪市交通运输局"</f>
        <v>单位名称：玉溪市交通运输局</v>
      </c>
      <c r="B3" s="137"/>
      <c r="C3" s="137"/>
      <c r="D3" s="76"/>
      <c r="E3" s="76"/>
      <c r="F3" s="138" t="s">
        <v>733</v>
      </c>
    </row>
    <row r="4" ht="18.75" customHeight="1" spans="1:6">
      <c r="A4" s="35" t="s">
        <v>153</v>
      </c>
      <c r="B4" s="35" t="s">
        <v>74</v>
      </c>
      <c r="C4" s="35" t="s">
        <v>75</v>
      </c>
      <c r="D4" s="36" t="s">
        <v>734</v>
      </c>
      <c r="E4" s="43"/>
      <c r="F4" s="43"/>
    </row>
    <row r="5" ht="30" customHeight="1" spans="1:6">
      <c r="A5" s="42"/>
      <c r="B5" s="42"/>
      <c r="C5" s="42"/>
      <c r="D5" s="36" t="s">
        <v>30</v>
      </c>
      <c r="E5" s="43" t="s">
        <v>78</v>
      </c>
      <c r="F5" s="43" t="s">
        <v>79</v>
      </c>
    </row>
    <row r="6" ht="16.5" customHeight="1" spans="1:6">
      <c r="A6" s="43">
        <v>1</v>
      </c>
      <c r="B6" s="43">
        <v>2</v>
      </c>
      <c r="C6" s="43">
        <v>3</v>
      </c>
      <c r="D6" s="43">
        <v>4</v>
      </c>
      <c r="E6" s="43">
        <v>5</v>
      </c>
      <c r="F6" s="43">
        <v>6</v>
      </c>
    </row>
    <row r="7" ht="20.25" customHeight="1" spans="1:6">
      <c r="A7" s="44" t="s">
        <v>64</v>
      </c>
      <c r="B7" s="44"/>
      <c r="C7" s="44"/>
      <c r="D7" s="24">
        <v>4000000</v>
      </c>
      <c r="E7" s="139"/>
      <c r="F7" s="139">
        <v>4000000</v>
      </c>
    </row>
    <row r="8" ht="20.25" customHeight="1" spans="1:6">
      <c r="A8" s="140" t="s">
        <v>64</v>
      </c>
      <c r="B8" s="44" t="s">
        <v>107</v>
      </c>
      <c r="C8" s="44" t="s">
        <v>735</v>
      </c>
      <c r="D8" s="24">
        <v>4000000</v>
      </c>
      <c r="E8" s="139"/>
      <c r="F8" s="139">
        <v>4000000</v>
      </c>
    </row>
    <row r="9" ht="20.25" customHeight="1" spans="1:6">
      <c r="A9" s="140" t="s">
        <v>64</v>
      </c>
      <c r="B9" s="140" t="s">
        <v>108</v>
      </c>
      <c r="C9" s="140" t="s">
        <v>736</v>
      </c>
      <c r="D9" s="24">
        <v>4000000</v>
      </c>
      <c r="E9" s="139"/>
      <c r="F9" s="139">
        <v>4000000</v>
      </c>
    </row>
    <row r="10" ht="20.25" customHeight="1" spans="1:6">
      <c r="A10" s="140" t="s">
        <v>64</v>
      </c>
      <c r="B10" s="141" t="s">
        <v>109</v>
      </c>
      <c r="C10" s="141" t="s">
        <v>370</v>
      </c>
      <c r="D10" s="24">
        <v>4000000</v>
      </c>
      <c r="E10" s="139"/>
      <c r="F10" s="139">
        <v>4000000</v>
      </c>
    </row>
    <row r="11" ht="17.25" customHeight="1" spans="1:6">
      <c r="A11" s="142" t="s">
        <v>402</v>
      </c>
      <c r="B11" s="143"/>
      <c r="C11" s="143" t="s">
        <v>402</v>
      </c>
      <c r="D11" s="139">
        <v>4000000</v>
      </c>
      <c r="E11" s="139"/>
      <c r="F11" s="139">
        <v>4000000</v>
      </c>
    </row>
  </sheetData>
  <mergeCells count="7">
    <mergeCell ref="A2:F2"/>
    <mergeCell ref="A3:E3"/>
    <mergeCell ref="D4:F4"/>
    <mergeCell ref="A11:C11"/>
    <mergeCell ref="A4:A5"/>
    <mergeCell ref="B4:B5"/>
    <mergeCell ref="C4:C5"/>
  </mergeCells>
  <pageMargins left="0.251388888888889" right="0.196527777777778" top="0.393055555555556" bottom="0.393055555555556" header="0.298611111111111" footer="0.298611111111111"/>
  <pageSetup paperSize="9" scale="77" fitToHeight="0" pageOrder="overThenDown" orientation="landscape" horizontalDpi="600"/>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25"/>
  <sheetViews>
    <sheetView showZeros="0" view="pageBreakPreview" zoomScale="70" zoomScaleNormal="100" workbookViewId="0">
      <selection activeCell="K12" sqref="K12"/>
    </sheetView>
  </sheetViews>
  <sheetFormatPr defaultColWidth="9.14166666666667" defaultRowHeight="14.25" customHeight="1"/>
  <cols>
    <col min="1" max="1" width="29.575" customWidth="1"/>
    <col min="2" max="2" width="21.7083333333333" customWidth="1"/>
    <col min="3" max="3" width="35.2833333333333" customWidth="1"/>
    <col min="4" max="4" width="7.70833333333333" customWidth="1"/>
    <col min="5" max="5" width="10.2833333333333" customWidth="1"/>
    <col min="6" max="6" width="14.8416666666667" customWidth="1"/>
    <col min="7" max="7" width="14.1333333333333" customWidth="1"/>
    <col min="8" max="11" width="14.7416666666667" customWidth="1"/>
    <col min="12" max="16" width="12.575" customWidth="1"/>
    <col min="17" max="17" width="10.425" customWidth="1"/>
  </cols>
  <sheetData>
    <row r="1" ht="13.5" customHeight="1" spans="1:17">
      <c r="A1" s="31" t="s">
        <v>737</v>
      </c>
      <c r="B1" s="31"/>
      <c r="C1" s="31"/>
      <c r="D1" s="31"/>
      <c r="E1" s="31"/>
      <c r="F1" s="31"/>
      <c r="G1" s="31"/>
      <c r="H1" s="31"/>
      <c r="I1" s="31"/>
      <c r="J1" s="31"/>
      <c r="K1" s="31"/>
      <c r="L1" s="31"/>
      <c r="M1" s="31"/>
      <c r="N1" s="31"/>
      <c r="O1" s="50"/>
      <c r="P1" s="50"/>
      <c r="Q1" s="31"/>
    </row>
    <row r="2" ht="27.75" customHeight="1" spans="1:17">
      <c r="A2" s="74" t="s">
        <v>738</v>
      </c>
      <c r="B2" s="33"/>
      <c r="C2" s="33"/>
      <c r="D2" s="33"/>
      <c r="E2" s="33"/>
      <c r="F2" s="33"/>
      <c r="G2" s="33"/>
      <c r="H2" s="33"/>
      <c r="I2" s="33"/>
      <c r="J2" s="33"/>
      <c r="K2" s="103"/>
      <c r="L2" s="33"/>
      <c r="M2" s="33"/>
      <c r="N2" s="33"/>
      <c r="O2" s="103"/>
      <c r="P2" s="103"/>
      <c r="Q2" s="33"/>
    </row>
    <row r="3" ht="18.75" customHeight="1" spans="1:17">
      <c r="A3" s="112" t="str">
        <f>"单位名称："&amp;"玉溪市交通运输局"</f>
        <v>单位名称：玉溪市交通运输局</v>
      </c>
      <c r="B3" s="7"/>
      <c r="C3" s="7"/>
      <c r="D3" s="7"/>
      <c r="E3" s="7"/>
      <c r="F3" s="7"/>
      <c r="G3" s="7"/>
      <c r="H3" s="7"/>
      <c r="I3" s="7"/>
      <c r="J3" s="7"/>
      <c r="O3" s="80"/>
      <c r="P3" s="80"/>
      <c r="Q3" s="132" t="s">
        <v>2</v>
      </c>
    </row>
    <row r="4" ht="15.75" customHeight="1" spans="1:17">
      <c r="A4" s="35" t="s">
        <v>739</v>
      </c>
      <c r="B4" s="113" t="s">
        <v>740</v>
      </c>
      <c r="C4" s="113" t="s">
        <v>741</v>
      </c>
      <c r="D4" s="113" t="s">
        <v>742</v>
      </c>
      <c r="E4" s="113" t="s">
        <v>743</v>
      </c>
      <c r="F4" s="113" t="s">
        <v>744</v>
      </c>
      <c r="G4" s="114" t="s">
        <v>160</v>
      </c>
      <c r="H4" s="114"/>
      <c r="I4" s="114"/>
      <c r="J4" s="114"/>
      <c r="K4" s="124"/>
      <c r="L4" s="114"/>
      <c r="M4" s="114"/>
      <c r="N4" s="114"/>
      <c r="O4" s="125"/>
      <c r="P4" s="124"/>
      <c r="Q4" s="133"/>
    </row>
    <row r="5" ht="17.25" customHeight="1" spans="1:17">
      <c r="A5" s="38"/>
      <c r="B5" s="115"/>
      <c r="C5" s="115"/>
      <c r="D5" s="115"/>
      <c r="E5" s="115"/>
      <c r="F5" s="115"/>
      <c r="G5" s="115" t="s">
        <v>30</v>
      </c>
      <c r="H5" s="115" t="s">
        <v>33</v>
      </c>
      <c r="I5" s="115" t="s">
        <v>745</v>
      </c>
      <c r="J5" s="115" t="s">
        <v>746</v>
      </c>
      <c r="K5" s="126" t="s">
        <v>747</v>
      </c>
      <c r="L5" s="127" t="s">
        <v>748</v>
      </c>
      <c r="M5" s="127"/>
      <c r="N5" s="127"/>
      <c r="O5" s="128"/>
      <c r="P5" s="129"/>
      <c r="Q5" s="116"/>
    </row>
    <row r="6" ht="54" customHeight="1" spans="1:17">
      <c r="A6" s="41"/>
      <c r="B6" s="116"/>
      <c r="C6" s="116"/>
      <c r="D6" s="116"/>
      <c r="E6" s="116"/>
      <c r="F6" s="116"/>
      <c r="G6" s="116"/>
      <c r="H6" s="116" t="s">
        <v>32</v>
      </c>
      <c r="I6" s="116"/>
      <c r="J6" s="116"/>
      <c r="K6" s="130"/>
      <c r="L6" s="116" t="s">
        <v>32</v>
      </c>
      <c r="M6" s="116" t="s">
        <v>39</v>
      </c>
      <c r="N6" s="116" t="s">
        <v>167</v>
      </c>
      <c r="O6" s="131" t="s">
        <v>41</v>
      </c>
      <c r="P6" s="130" t="s">
        <v>42</v>
      </c>
      <c r="Q6" s="116" t="s">
        <v>43</v>
      </c>
    </row>
    <row r="7" ht="15" customHeight="1" spans="1:17">
      <c r="A7" s="42">
        <v>1</v>
      </c>
      <c r="B7" s="117">
        <v>2</v>
      </c>
      <c r="C7" s="117">
        <v>3</v>
      </c>
      <c r="D7" s="117">
        <v>4</v>
      </c>
      <c r="E7" s="117">
        <v>5</v>
      </c>
      <c r="F7" s="117">
        <v>6</v>
      </c>
      <c r="G7" s="118">
        <v>7</v>
      </c>
      <c r="H7" s="118">
        <v>8</v>
      </c>
      <c r="I7" s="118">
        <v>9</v>
      </c>
      <c r="J7" s="118">
        <v>10</v>
      </c>
      <c r="K7" s="118">
        <v>11</v>
      </c>
      <c r="L7" s="118">
        <v>12</v>
      </c>
      <c r="M7" s="118">
        <v>13</v>
      </c>
      <c r="N7" s="118">
        <v>14</v>
      </c>
      <c r="O7" s="118">
        <v>15</v>
      </c>
      <c r="P7" s="118">
        <v>16</v>
      </c>
      <c r="Q7" s="118">
        <v>17</v>
      </c>
    </row>
    <row r="8" ht="21" customHeight="1" spans="1:17">
      <c r="A8" s="96" t="s">
        <v>64</v>
      </c>
      <c r="B8" s="97"/>
      <c r="C8" s="97"/>
      <c r="D8" s="97"/>
      <c r="E8" s="119"/>
      <c r="F8" s="120">
        <v>798612</v>
      </c>
      <c r="G8" s="46">
        <v>1416812</v>
      </c>
      <c r="H8" s="46">
        <v>1416812</v>
      </c>
      <c r="I8" s="46"/>
      <c r="J8" s="46"/>
      <c r="K8" s="46"/>
      <c r="L8" s="46"/>
      <c r="M8" s="46"/>
      <c r="N8" s="46"/>
      <c r="O8" s="46"/>
      <c r="P8" s="46"/>
      <c r="Q8" s="46"/>
    </row>
    <row r="9" ht="21" customHeight="1" spans="1:17">
      <c r="A9" s="121" t="s">
        <v>64</v>
      </c>
      <c r="B9" s="97"/>
      <c r="C9" s="97"/>
      <c r="D9" s="122"/>
      <c r="E9" s="123"/>
      <c r="F9" s="120"/>
      <c r="G9" s="46">
        <v>13100</v>
      </c>
      <c r="H9" s="46">
        <v>13100</v>
      </c>
      <c r="I9" s="46"/>
      <c r="J9" s="46"/>
      <c r="K9" s="46"/>
      <c r="L9" s="46"/>
      <c r="M9" s="46"/>
      <c r="N9" s="46"/>
      <c r="O9" s="46"/>
      <c r="P9" s="46"/>
      <c r="Q9" s="46"/>
    </row>
    <row r="10" ht="21" customHeight="1" spans="1:17">
      <c r="A10" s="96" t="str">
        <f>"      "&amp;"公车购置及运维费"</f>
        <v>      公车购置及运维费</v>
      </c>
      <c r="B10" s="97" t="s">
        <v>749</v>
      </c>
      <c r="C10" s="97" t="str">
        <f>"C23120301"&amp;"  "&amp;"车辆维修和保养服务"</f>
        <v>C23120301  车辆维修和保养服务</v>
      </c>
      <c r="D10" s="122" t="s">
        <v>518</v>
      </c>
      <c r="E10" s="123">
        <v>1</v>
      </c>
      <c r="F10" s="24"/>
      <c r="G10" s="46">
        <v>8600</v>
      </c>
      <c r="H10" s="46">
        <v>8600</v>
      </c>
      <c r="I10" s="46"/>
      <c r="J10" s="46"/>
      <c r="K10" s="46"/>
      <c r="L10" s="46"/>
      <c r="M10" s="46"/>
      <c r="N10" s="46"/>
      <c r="O10" s="46"/>
      <c r="P10" s="46"/>
      <c r="Q10" s="46"/>
    </row>
    <row r="11" ht="21" customHeight="1" spans="1:17">
      <c r="A11" s="96" t="str">
        <f>"      "&amp;"公车购置及运维费"</f>
        <v>      公车购置及运维费</v>
      </c>
      <c r="B11" s="97" t="s">
        <v>750</v>
      </c>
      <c r="C11" s="97" t="str">
        <f>"C1804010201"&amp;"  "&amp;"机动车保险服务"</f>
        <v>C1804010201  机动车保险服务</v>
      </c>
      <c r="D11" s="122" t="s">
        <v>518</v>
      </c>
      <c r="E11" s="123">
        <v>1</v>
      </c>
      <c r="F11" s="24"/>
      <c r="G11" s="46">
        <v>4500</v>
      </c>
      <c r="H11" s="46">
        <v>4500</v>
      </c>
      <c r="I11" s="46"/>
      <c r="J11" s="46"/>
      <c r="K11" s="46"/>
      <c r="L11" s="46"/>
      <c r="M11" s="46"/>
      <c r="N11" s="46"/>
      <c r="O11" s="46"/>
      <c r="P11" s="46"/>
      <c r="Q11" s="46"/>
    </row>
    <row r="12" ht="21" customHeight="1" spans="1:17">
      <c r="A12" s="121" t="s">
        <v>67</v>
      </c>
      <c r="B12" s="27"/>
      <c r="C12" s="27"/>
      <c r="D12" s="27"/>
      <c r="E12" s="27"/>
      <c r="F12" s="120">
        <v>11892</v>
      </c>
      <c r="G12" s="46">
        <v>53092</v>
      </c>
      <c r="H12" s="46">
        <v>53092</v>
      </c>
      <c r="I12" s="46"/>
      <c r="J12" s="46"/>
      <c r="K12" s="46"/>
      <c r="L12" s="46"/>
      <c r="M12" s="46"/>
      <c r="N12" s="46"/>
      <c r="O12" s="46"/>
      <c r="P12" s="46"/>
      <c r="Q12" s="46"/>
    </row>
    <row r="13" ht="21" customHeight="1" spans="1:17">
      <c r="A13" s="96" t="str">
        <f>"      "&amp;"物业管理费"</f>
        <v>      物业管理费</v>
      </c>
      <c r="B13" s="97" t="s">
        <v>751</v>
      </c>
      <c r="C13" s="97" t="str">
        <f>"C21040001"&amp;"  "&amp;"物业管理服务"</f>
        <v>C21040001  物业管理服务</v>
      </c>
      <c r="D13" s="122" t="s">
        <v>535</v>
      </c>
      <c r="E13" s="123">
        <v>1</v>
      </c>
      <c r="F13" s="24">
        <v>11892</v>
      </c>
      <c r="G13" s="46">
        <v>11892</v>
      </c>
      <c r="H13" s="46">
        <v>11892</v>
      </c>
      <c r="I13" s="46"/>
      <c r="J13" s="46"/>
      <c r="K13" s="46"/>
      <c r="L13" s="46"/>
      <c r="M13" s="46"/>
      <c r="N13" s="46"/>
      <c r="O13" s="46"/>
      <c r="P13" s="46"/>
      <c r="Q13" s="46"/>
    </row>
    <row r="14" ht="21" customHeight="1" spans="1:17">
      <c r="A14" s="96" t="str">
        <f>"      "&amp;"一般公用经费"</f>
        <v>      一般公用经费</v>
      </c>
      <c r="B14" s="97" t="s">
        <v>752</v>
      </c>
      <c r="C14" s="97" t="str">
        <f>"A05040000"&amp;"  "&amp;"办公用品"</f>
        <v>A05040000  办公用品</v>
      </c>
      <c r="D14" s="122" t="s">
        <v>753</v>
      </c>
      <c r="E14" s="123">
        <v>10</v>
      </c>
      <c r="F14" s="24"/>
      <c r="G14" s="46">
        <v>1700</v>
      </c>
      <c r="H14" s="46">
        <v>1700</v>
      </c>
      <c r="I14" s="46"/>
      <c r="J14" s="46"/>
      <c r="K14" s="46"/>
      <c r="L14" s="46"/>
      <c r="M14" s="46"/>
      <c r="N14" s="46"/>
      <c r="O14" s="46"/>
      <c r="P14" s="46"/>
      <c r="Q14" s="46"/>
    </row>
    <row r="15" ht="21" customHeight="1" spans="1:17">
      <c r="A15" s="96" t="str">
        <f>"      "&amp;"一般公用经费"</f>
        <v>      一般公用经费</v>
      </c>
      <c r="B15" s="97" t="s">
        <v>243</v>
      </c>
      <c r="C15" s="97" t="str">
        <f>"A02000000"&amp;"  "&amp;"设备"</f>
        <v>A02000000  设备</v>
      </c>
      <c r="D15" s="122" t="s">
        <v>523</v>
      </c>
      <c r="E15" s="123">
        <v>1</v>
      </c>
      <c r="F15" s="24"/>
      <c r="G15" s="46">
        <v>25000</v>
      </c>
      <c r="H15" s="46">
        <v>25000</v>
      </c>
      <c r="I15" s="46"/>
      <c r="J15" s="46"/>
      <c r="K15" s="46"/>
      <c r="L15" s="46"/>
      <c r="M15" s="46"/>
      <c r="N15" s="46"/>
      <c r="O15" s="46"/>
      <c r="P15" s="46"/>
      <c r="Q15" s="46"/>
    </row>
    <row r="16" ht="21" customHeight="1" spans="1:17">
      <c r="A16" s="96" t="str">
        <f>"      "&amp;"公车购置及运维费"</f>
        <v>      公车购置及运维费</v>
      </c>
      <c r="B16" s="97" t="s">
        <v>750</v>
      </c>
      <c r="C16" s="97" t="str">
        <f>"C1804010201"&amp;"  "&amp;"机动车保险服务"</f>
        <v>C1804010201  机动车保险服务</v>
      </c>
      <c r="D16" s="122" t="s">
        <v>754</v>
      </c>
      <c r="E16" s="123">
        <v>2</v>
      </c>
      <c r="F16" s="24"/>
      <c r="G16" s="46">
        <v>4500</v>
      </c>
      <c r="H16" s="46">
        <v>4500</v>
      </c>
      <c r="I16" s="46"/>
      <c r="J16" s="46"/>
      <c r="K16" s="46"/>
      <c r="L16" s="46"/>
      <c r="M16" s="46"/>
      <c r="N16" s="46"/>
      <c r="O16" s="46"/>
      <c r="P16" s="46"/>
      <c r="Q16" s="46"/>
    </row>
    <row r="17" ht="21" customHeight="1" spans="1:17">
      <c r="A17" s="96" t="str">
        <f>"      "&amp;"公车购置及运维费"</f>
        <v>      公车购置及运维费</v>
      </c>
      <c r="B17" s="97" t="s">
        <v>755</v>
      </c>
      <c r="C17" s="97" t="str">
        <f>"C23120300"&amp;"  "&amp;"车辆维修和保养服务"</f>
        <v>C23120300  车辆维修和保养服务</v>
      </c>
      <c r="D17" s="122" t="s">
        <v>535</v>
      </c>
      <c r="E17" s="123">
        <v>1</v>
      </c>
      <c r="F17" s="24"/>
      <c r="G17" s="46">
        <v>10000</v>
      </c>
      <c r="H17" s="46">
        <v>10000</v>
      </c>
      <c r="I17" s="46"/>
      <c r="J17" s="46"/>
      <c r="K17" s="46"/>
      <c r="L17" s="46"/>
      <c r="M17" s="46"/>
      <c r="N17" s="46"/>
      <c r="O17" s="46"/>
      <c r="P17" s="46"/>
      <c r="Q17" s="46"/>
    </row>
    <row r="18" ht="21" customHeight="1" spans="1:17">
      <c r="A18" s="121" t="s">
        <v>71</v>
      </c>
      <c r="B18" s="27"/>
      <c r="C18" s="27"/>
      <c r="D18" s="27"/>
      <c r="E18" s="27"/>
      <c r="F18" s="120">
        <v>786720</v>
      </c>
      <c r="G18" s="46">
        <v>1350620</v>
      </c>
      <c r="H18" s="46">
        <v>1350620</v>
      </c>
      <c r="I18" s="46"/>
      <c r="J18" s="46"/>
      <c r="K18" s="46"/>
      <c r="L18" s="46"/>
      <c r="M18" s="46"/>
      <c r="N18" s="46"/>
      <c r="O18" s="46"/>
      <c r="P18" s="46"/>
      <c r="Q18" s="46"/>
    </row>
    <row r="19" ht="21" customHeight="1" spans="1:17">
      <c r="A19" s="96" t="str">
        <f>"      "&amp;"一般公用经费"</f>
        <v>      一般公用经费</v>
      </c>
      <c r="B19" s="97" t="s">
        <v>243</v>
      </c>
      <c r="C19" s="97" t="str">
        <f>"A02000000"&amp;"  "&amp;"设备"</f>
        <v>A02000000  设备</v>
      </c>
      <c r="D19" s="122" t="s">
        <v>753</v>
      </c>
      <c r="E19" s="123">
        <v>1</v>
      </c>
      <c r="F19" s="24"/>
      <c r="G19" s="46">
        <v>50000</v>
      </c>
      <c r="H19" s="46">
        <v>50000</v>
      </c>
      <c r="I19" s="46"/>
      <c r="J19" s="46"/>
      <c r="K19" s="46"/>
      <c r="L19" s="46"/>
      <c r="M19" s="46"/>
      <c r="N19" s="46"/>
      <c r="O19" s="46"/>
      <c r="P19" s="46"/>
      <c r="Q19" s="46"/>
    </row>
    <row r="20" ht="21" customHeight="1" spans="1:17">
      <c r="A20" s="96" t="str">
        <f>"      "&amp;"一般公用经费"</f>
        <v>      一般公用经费</v>
      </c>
      <c r="B20" s="97" t="s">
        <v>756</v>
      </c>
      <c r="C20" s="97" t="str">
        <f>"A05000000"&amp;"  "&amp;"家具和用具"</f>
        <v>A05000000  家具和用具</v>
      </c>
      <c r="D20" s="122" t="s">
        <v>753</v>
      </c>
      <c r="E20" s="123">
        <v>1</v>
      </c>
      <c r="F20" s="24"/>
      <c r="G20" s="46">
        <v>100000</v>
      </c>
      <c r="H20" s="46">
        <v>100000</v>
      </c>
      <c r="I20" s="46"/>
      <c r="J20" s="46"/>
      <c r="K20" s="46"/>
      <c r="L20" s="46"/>
      <c r="M20" s="46"/>
      <c r="N20" s="46"/>
      <c r="O20" s="46"/>
      <c r="P20" s="46"/>
      <c r="Q20" s="46"/>
    </row>
    <row r="21" ht="21" customHeight="1" spans="1:17">
      <c r="A21" s="96" t="str">
        <f>"      "&amp;"一般公用经费"</f>
        <v>      一般公用经费</v>
      </c>
      <c r="B21" s="97" t="s">
        <v>752</v>
      </c>
      <c r="C21" s="97" t="str">
        <f>"A05040101"&amp;"  "&amp;"复印纸"</f>
        <v>A05040101  复印纸</v>
      </c>
      <c r="D21" s="122" t="s">
        <v>757</v>
      </c>
      <c r="E21" s="123">
        <v>500</v>
      </c>
      <c r="F21" s="24"/>
      <c r="G21" s="46">
        <v>80000</v>
      </c>
      <c r="H21" s="46">
        <v>80000</v>
      </c>
      <c r="I21" s="46"/>
      <c r="J21" s="46"/>
      <c r="K21" s="46"/>
      <c r="L21" s="46"/>
      <c r="M21" s="46"/>
      <c r="N21" s="46"/>
      <c r="O21" s="46"/>
      <c r="P21" s="46"/>
      <c r="Q21" s="46"/>
    </row>
    <row r="22" ht="21" customHeight="1" spans="1:17">
      <c r="A22" s="96" t="str">
        <f>"      "&amp;"物业管理费"</f>
        <v>      物业管理费</v>
      </c>
      <c r="B22" s="97" t="s">
        <v>271</v>
      </c>
      <c r="C22" s="97" t="str">
        <f>"C21040000"&amp;"  "&amp;"物业管理服务"</f>
        <v>C21040000  物业管理服务</v>
      </c>
      <c r="D22" s="122" t="s">
        <v>535</v>
      </c>
      <c r="E22" s="123">
        <v>1</v>
      </c>
      <c r="F22" s="24">
        <v>786720</v>
      </c>
      <c r="G22" s="46">
        <v>786720</v>
      </c>
      <c r="H22" s="46">
        <v>786720</v>
      </c>
      <c r="I22" s="46"/>
      <c r="J22" s="46"/>
      <c r="K22" s="46"/>
      <c r="L22" s="46"/>
      <c r="M22" s="46"/>
      <c r="N22" s="46"/>
      <c r="O22" s="46"/>
      <c r="P22" s="46"/>
      <c r="Q22" s="46"/>
    </row>
    <row r="23" ht="21" customHeight="1" spans="1:17">
      <c r="A23" s="96" t="str">
        <f>"      "&amp;"公车购置及运维费"</f>
        <v>      公车购置及运维费</v>
      </c>
      <c r="B23" s="97" t="s">
        <v>750</v>
      </c>
      <c r="C23" s="97" t="str">
        <f>"C1804010201"&amp;"  "&amp;"机动车保险服务"</f>
        <v>C1804010201  机动车保险服务</v>
      </c>
      <c r="D23" s="122" t="s">
        <v>754</v>
      </c>
      <c r="E23" s="123">
        <v>21</v>
      </c>
      <c r="F23" s="24"/>
      <c r="G23" s="46">
        <v>63000</v>
      </c>
      <c r="H23" s="46">
        <v>63000</v>
      </c>
      <c r="I23" s="46"/>
      <c r="J23" s="46"/>
      <c r="K23" s="46"/>
      <c r="L23" s="46"/>
      <c r="M23" s="46"/>
      <c r="N23" s="46"/>
      <c r="O23" s="46"/>
      <c r="P23" s="46"/>
      <c r="Q23" s="46"/>
    </row>
    <row r="24" ht="21" customHeight="1" spans="1:17">
      <c r="A24" s="96" t="str">
        <f>"      "&amp;"公车购置及运维费"</f>
        <v>      公车购置及运维费</v>
      </c>
      <c r="B24" s="97" t="s">
        <v>758</v>
      </c>
      <c r="C24" s="97" t="str">
        <f>"C23120300"&amp;"  "&amp;"车辆维修和保养服务"</f>
        <v>C23120300  车辆维修和保养服务</v>
      </c>
      <c r="D24" s="122" t="s">
        <v>754</v>
      </c>
      <c r="E24" s="123">
        <v>21</v>
      </c>
      <c r="F24" s="24"/>
      <c r="G24" s="46">
        <v>270900</v>
      </c>
      <c r="H24" s="46">
        <v>270900</v>
      </c>
      <c r="I24" s="46"/>
      <c r="J24" s="46"/>
      <c r="K24" s="46"/>
      <c r="L24" s="46"/>
      <c r="M24" s="46"/>
      <c r="N24" s="46"/>
      <c r="O24" s="46"/>
      <c r="P24" s="46"/>
      <c r="Q24" s="46"/>
    </row>
    <row r="25" ht="21" customHeight="1" spans="1:17">
      <c r="A25" s="98" t="s">
        <v>402</v>
      </c>
      <c r="B25" s="99"/>
      <c r="C25" s="99"/>
      <c r="D25" s="99"/>
      <c r="E25" s="119"/>
      <c r="F25" s="120">
        <v>798612</v>
      </c>
      <c r="G25" s="46">
        <v>1416812</v>
      </c>
      <c r="H25" s="46">
        <v>1416812</v>
      </c>
      <c r="I25" s="46"/>
      <c r="J25" s="46"/>
      <c r="K25" s="46"/>
      <c r="L25" s="46"/>
      <c r="M25" s="46"/>
      <c r="N25" s="46"/>
      <c r="O25" s="46"/>
      <c r="P25" s="46"/>
      <c r="Q25" s="46"/>
    </row>
  </sheetData>
  <mergeCells count="17">
    <mergeCell ref="A1:Q1"/>
    <mergeCell ref="A2:Q2"/>
    <mergeCell ref="A3:E3"/>
    <mergeCell ref="G4:Q4"/>
    <mergeCell ref="L5:Q5"/>
    <mergeCell ref="A25:E25"/>
    <mergeCell ref="A4:A6"/>
    <mergeCell ref="B4:B6"/>
    <mergeCell ref="C4:C6"/>
    <mergeCell ref="D4:D6"/>
    <mergeCell ref="E4:E6"/>
    <mergeCell ref="F4:F6"/>
    <mergeCell ref="G5:G6"/>
    <mergeCell ref="H5:H6"/>
    <mergeCell ref="I5:I6"/>
    <mergeCell ref="J5:J6"/>
    <mergeCell ref="K5:K6"/>
  </mergeCells>
  <pageMargins left="0.251388888888889" right="0.196527777777778" top="0.393055555555556" bottom="0.393055555555556" header="0.298611111111111" footer="0.298611111111111"/>
  <pageSetup paperSize="9" scale="55" fitToHeight="0" pageOrder="overThenDown" orientation="landscape" horizontalDpi="600"/>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0"/>
  <sheetViews>
    <sheetView showZeros="0" view="pageBreakPreview" zoomScale="70" zoomScaleNormal="100" workbookViewId="0">
      <selection activeCell="K12" sqref="K12"/>
    </sheetView>
  </sheetViews>
  <sheetFormatPr defaultColWidth="9.14166666666667" defaultRowHeight="14.25" customHeight="1"/>
  <cols>
    <col min="1" max="1" width="31.425" customWidth="1"/>
    <col min="2" max="2" width="21.7083333333333" customWidth="1"/>
    <col min="3" max="3" width="26.7083333333333" customWidth="1"/>
    <col min="4" max="14" width="16.6" customWidth="1"/>
  </cols>
  <sheetData>
    <row r="1" ht="13.5" customHeight="1" spans="1:14">
      <c r="A1" s="81" t="s">
        <v>759</v>
      </c>
      <c r="B1" s="81"/>
      <c r="C1" s="81"/>
      <c r="D1" s="81"/>
      <c r="E1" s="81"/>
      <c r="F1" s="81"/>
      <c r="G1" s="81"/>
      <c r="H1" s="82"/>
      <c r="I1" s="81"/>
      <c r="J1" s="81"/>
      <c r="K1" s="81"/>
      <c r="L1" s="101"/>
      <c r="M1" s="82"/>
      <c r="N1" s="102"/>
    </row>
    <row r="2" ht="27.75" customHeight="1" spans="1:14">
      <c r="A2" s="74" t="s">
        <v>760</v>
      </c>
      <c r="B2" s="83"/>
      <c r="C2" s="83"/>
      <c r="D2" s="83"/>
      <c r="E2" s="83"/>
      <c r="F2" s="83"/>
      <c r="G2" s="83"/>
      <c r="H2" s="84"/>
      <c r="I2" s="83"/>
      <c r="J2" s="83"/>
      <c r="K2" s="83"/>
      <c r="L2" s="103"/>
      <c r="M2" s="84"/>
      <c r="N2" s="83"/>
    </row>
    <row r="3" ht="18.75" customHeight="1" spans="1:14">
      <c r="A3" s="75" t="str">
        <f>"单位名称："&amp;"玉溪市交通运输局"</f>
        <v>单位名称：玉溪市交通运输局</v>
      </c>
      <c r="B3" s="76"/>
      <c r="C3" s="76"/>
      <c r="D3" s="76"/>
      <c r="E3" s="76"/>
      <c r="F3" s="76"/>
      <c r="G3" s="76"/>
      <c r="H3" s="85"/>
      <c r="I3" s="78"/>
      <c r="J3" s="78"/>
      <c r="K3" s="78"/>
      <c r="L3" s="80"/>
      <c r="M3" s="104"/>
      <c r="N3" s="105" t="s">
        <v>2</v>
      </c>
    </row>
    <row r="4" ht="15.75" customHeight="1" spans="1:14">
      <c r="A4" s="86" t="s">
        <v>739</v>
      </c>
      <c r="B4" s="87" t="s">
        <v>761</v>
      </c>
      <c r="C4" s="87" t="s">
        <v>762</v>
      </c>
      <c r="D4" s="88" t="s">
        <v>160</v>
      </c>
      <c r="E4" s="88"/>
      <c r="F4" s="88"/>
      <c r="G4" s="88"/>
      <c r="H4" s="89"/>
      <c r="I4" s="88"/>
      <c r="J4" s="88"/>
      <c r="K4" s="88"/>
      <c r="L4" s="106"/>
      <c r="M4" s="89"/>
      <c r="N4" s="107"/>
    </row>
    <row r="5" ht="17.25" customHeight="1" spans="1:14">
      <c r="A5" s="90"/>
      <c r="B5" s="91"/>
      <c r="C5" s="91"/>
      <c r="D5" s="91" t="s">
        <v>30</v>
      </c>
      <c r="E5" s="91" t="s">
        <v>33</v>
      </c>
      <c r="F5" s="91" t="s">
        <v>745</v>
      </c>
      <c r="G5" s="91" t="s">
        <v>746</v>
      </c>
      <c r="H5" s="92" t="s">
        <v>747</v>
      </c>
      <c r="I5" s="108" t="s">
        <v>748</v>
      </c>
      <c r="J5" s="108"/>
      <c r="K5" s="108"/>
      <c r="L5" s="109"/>
      <c r="M5" s="110"/>
      <c r="N5" s="94"/>
    </row>
    <row r="6" ht="54" customHeight="1" spans="1:14">
      <c r="A6" s="93"/>
      <c r="B6" s="94"/>
      <c r="C6" s="94"/>
      <c r="D6" s="94"/>
      <c r="E6" s="94"/>
      <c r="F6" s="94"/>
      <c r="G6" s="94"/>
      <c r="H6" s="95"/>
      <c r="I6" s="94" t="s">
        <v>32</v>
      </c>
      <c r="J6" s="94" t="s">
        <v>39</v>
      </c>
      <c r="K6" s="94" t="s">
        <v>167</v>
      </c>
      <c r="L6" s="111" t="s">
        <v>41</v>
      </c>
      <c r="M6" s="95" t="s">
        <v>42</v>
      </c>
      <c r="N6" s="94" t="s">
        <v>43</v>
      </c>
    </row>
    <row r="7" ht="15" customHeight="1" spans="1:14">
      <c r="A7" s="93">
        <v>1</v>
      </c>
      <c r="B7" s="94">
        <v>2</v>
      </c>
      <c r="C7" s="94">
        <v>3</v>
      </c>
      <c r="D7" s="95">
        <v>4</v>
      </c>
      <c r="E7" s="95">
        <v>5</v>
      </c>
      <c r="F7" s="95">
        <v>6</v>
      </c>
      <c r="G7" s="95">
        <v>7</v>
      </c>
      <c r="H7" s="95">
        <v>8</v>
      </c>
      <c r="I7" s="95">
        <v>9</v>
      </c>
      <c r="J7" s="95">
        <v>10</v>
      </c>
      <c r="K7" s="95">
        <v>11</v>
      </c>
      <c r="L7" s="95">
        <v>12</v>
      </c>
      <c r="M7" s="95">
        <v>13</v>
      </c>
      <c r="N7" s="95">
        <v>14</v>
      </c>
    </row>
    <row r="8" ht="21" customHeight="1" spans="1:14">
      <c r="A8" s="96"/>
      <c r="B8" s="97"/>
      <c r="C8" s="97"/>
      <c r="D8" s="46"/>
      <c r="E8" s="46"/>
      <c r="F8" s="46"/>
      <c r="G8" s="46"/>
      <c r="H8" s="46"/>
      <c r="I8" s="46"/>
      <c r="J8" s="46"/>
      <c r="K8" s="46"/>
      <c r="L8" s="46"/>
      <c r="M8" s="46"/>
      <c r="N8" s="46"/>
    </row>
    <row r="9" ht="21" customHeight="1" spans="1:14">
      <c r="A9" s="96"/>
      <c r="B9" s="97"/>
      <c r="C9" s="97"/>
      <c r="D9" s="46"/>
      <c r="E9" s="46"/>
      <c r="F9" s="46"/>
      <c r="G9" s="46"/>
      <c r="H9" s="46"/>
      <c r="I9" s="46"/>
      <c r="J9" s="46"/>
      <c r="K9" s="46"/>
      <c r="L9" s="46"/>
      <c r="M9" s="46"/>
      <c r="N9" s="46"/>
    </row>
    <row r="10" ht="21" customHeight="1" spans="1:14">
      <c r="A10" s="98" t="s">
        <v>402</v>
      </c>
      <c r="B10" s="99"/>
      <c r="C10" s="100"/>
      <c r="D10" s="46"/>
      <c r="E10" s="46"/>
      <c r="F10" s="46"/>
      <c r="G10" s="46"/>
      <c r="H10" s="46"/>
      <c r="I10" s="46"/>
      <c r="J10" s="46"/>
      <c r="K10" s="46"/>
      <c r="L10" s="46"/>
      <c r="M10" s="46"/>
      <c r="N10" s="46"/>
    </row>
  </sheetData>
  <mergeCells count="14">
    <mergeCell ref="A1:N1"/>
    <mergeCell ref="A2:N2"/>
    <mergeCell ref="A3:C3"/>
    <mergeCell ref="D4:N4"/>
    <mergeCell ref="I5:N5"/>
    <mergeCell ref="A10:C10"/>
    <mergeCell ref="A4:A6"/>
    <mergeCell ref="B4:B6"/>
    <mergeCell ref="C4:C6"/>
    <mergeCell ref="D5:D6"/>
    <mergeCell ref="E5:E6"/>
    <mergeCell ref="F5:F6"/>
    <mergeCell ref="G5:G6"/>
    <mergeCell ref="H5:H6"/>
  </mergeCells>
  <pageMargins left="0.251388888888889" right="0.196527777777778" top="0.393055555555556" bottom="0.393055555555556" header="0.298611111111111" footer="0.298611111111111"/>
  <pageSetup paperSize="9" scale="55" fitToHeight="0" pageOrder="overThenDown" orientation="landscape" horizontalDpi="600"/>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9"/>
  <sheetViews>
    <sheetView showZeros="0" view="pageBreakPreview" zoomScale="70" zoomScaleNormal="70" workbookViewId="0">
      <selection activeCell="K12" sqref="K12"/>
    </sheetView>
  </sheetViews>
  <sheetFormatPr defaultColWidth="9.14166666666667" defaultRowHeight="14.25" customHeight="1"/>
  <cols>
    <col min="1" max="1" width="76.275" customWidth="1"/>
    <col min="2" max="13" width="17.175" customWidth="1"/>
    <col min="14" max="14" width="17.0333333333333" customWidth="1"/>
  </cols>
  <sheetData>
    <row r="1" ht="13.5" customHeight="1" spans="1:14">
      <c r="A1" s="31" t="s">
        <v>763</v>
      </c>
      <c r="B1" s="31"/>
      <c r="C1" s="31"/>
      <c r="D1" s="31"/>
      <c r="E1" s="31"/>
      <c r="F1" s="31"/>
      <c r="G1" s="31"/>
      <c r="H1" s="31"/>
      <c r="I1" s="31"/>
      <c r="J1" s="31"/>
      <c r="K1" s="31"/>
      <c r="L1" s="31"/>
      <c r="M1" s="31"/>
      <c r="N1" s="50"/>
    </row>
    <row r="2" ht="27.75" customHeight="1" spans="1:14">
      <c r="A2" s="74" t="s">
        <v>764</v>
      </c>
      <c r="B2" s="33"/>
      <c r="C2" s="33"/>
      <c r="D2" s="33"/>
      <c r="E2" s="33"/>
      <c r="F2" s="33"/>
      <c r="G2" s="33"/>
      <c r="H2" s="33"/>
      <c r="I2" s="33"/>
      <c r="J2" s="33"/>
      <c r="K2" s="33"/>
      <c r="L2" s="33"/>
      <c r="M2" s="33"/>
      <c r="N2" s="33"/>
    </row>
    <row r="3" ht="18" customHeight="1" spans="1:14">
      <c r="A3" s="75" t="str">
        <f>"单位名称："&amp;"玉溪市交通运输局"</f>
        <v>单位名称：玉溪市交通运输局</v>
      </c>
      <c r="B3" s="76"/>
      <c r="C3" s="76"/>
      <c r="D3" s="77"/>
      <c r="E3" s="78"/>
      <c r="F3" s="78"/>
      <c r="G3" s="78"/>
      <c r="H3" s="78"/>
      <c r="I3" s="78"/>
      <c r="N3" s="80" t="s">
        <v>2</v>
      </c>
    </row>
    <row r="4" ht="19.5" customHeight="1" spans="1:14">
      <c r="A4" s="36" t="s">
        <v>765</v>
      </c>
      <c r="B4" s="52" t="s">
        <v>160</v>
      </c>
      <c r="C4" s="53"/>
      <c r="D4" s="53"/>
      <c r="E4" s="52" t="s">
        <v>766</v>
      </c>
      <c r="F4" s="53"/>
      <c r="G4" s="53"/>
      <c r="H4" s="53"/>
      <c r="I4" s="53"/>
      <c r="J4" s="53"/>
      <c r="K4" s="53"/>
      <c r="L4" s="53"/>
      <c r="M4" s="53"/>
      <c r="N4" s="53"/>
    </row>
    <row r="5" ht="40.5" customHeight="1" spans="1:14">
      <c r="A5" s="42"/>
      <c r="B5" s="39" t="s">
        <v>30</v>
      </c>
      <c r="C5" s="35" t="s">
        <v>33</v>
      </c>
      <c r="D5" s="79" t="s">
        <v>767</v>
      </c>
      <c r="E5" s="43" t="s">
        <v>768</v>
      </c>
      <c r="F5" s="43" t="s">
        <v>769</v>
      </c>
      <c r="G5" s="43" t="s">
        <v>770</v>
      </c>
      <c r="H5" s="43" t="s">
        <v>771</v>
      </c>
      <c r="I5" s="43" t="s">
        <v>772</v>
      </c>
      <c r="J5" s="43" t="s">
        <v>773</v>
      </c>
      <c r="K5" s="43" t="s">
        <v>774</v>
      </c>
      <c r="L5" s="43" t="s">
        <v>775</v>
      </c>
      <c r="M5" s="43" t="s">
        <v>776</v>
      </c>
      <c r="N5" s="43" t="s">
        <v>777</v>
      </c>
    </row>
    <row r="6" ht="19.5" customHeight="1" spans="1:14">
      <c r="A6" s="43">
        <v>1</v>
      </c>
      <c r="B6" s="43">
        <v>2</v>
      </c>
      <c r="C6" s="43">
        <v>3</v>
      </c>
      <c r="D6" s="52">
        <v>4</v>
      </c>
      <c r="E6" s="43">
        <v>5</v>
      </c>
      <c r="F6" s="43">
        <v>6</v>
      </c>
      <c r="G6" s="43">
        <v>7</v>
      </c>
      <c r="H6" s="52">
        <v>8</v>
      </c>
      <c r="I6" s="43">
        <v>9</v>
      </c>
      <c r="J6" s="43">
        <v>10</v>
      </c>
      <c r="K6" s="43">
        <v>11</v>
      </c>
      <c r="L6" s="52">
        <v>12</v>
      </c>
      <c r="M6" s="43">
        <v>13</v>
      </c>
      <c r="N6" s="43">
        <v>14</v>
      </c>
    </row>
    <row r="7" ht="20.25" customHeight="1" spans="1:14">
      <c r="A7" s="44"/>
      <c r="B7" s="46"/>
      <c r="C7" s="46"/>
      <c r="D7" s="46"/>
      <c r="E7" s="46"/>
      <c r="F7" s="46"/>
      <c r="G7" s="46"/>
      <c r="H7" s="46"/>
      <c r="I7" s="46"/>
      <c r="J7" s="46"/>
      <c r="K7" s="46"/>
      <c r="L7" s="46"/>
      <c r="M7" s="46"/>
      <c r="N7" s="46"/>
    </row>
    <row r="8" ht="20.25" customHeight="1" spans="1:14">
      <c r="A8" s="44"/>
      <c r="B8" s="46"/>
      <c r="C8" s="46"/>
      <c r="D8" s="46"/>
      <c r="E8" s="46"/>
      <c r="F8" s="46"/>
      <c r="G8" s="46"/>
      <c r="H8" s="46"/>
      <c r="I8" s="46"/>
      <c r="J8" s="46"/>
      <c r="K8" s="46"/>
      <c r="L8" s="46"/>
      <c r="M8" s="46"/>
      <c r="N8" s="46"/>
    </row>
    <row r="9" ht="20.25" customHeight="1" spans="1:14">
      <c r="A9" s="71" t="s">
        <v>30</v>
      </c>
      <c r="B9" s="46"/>
      <c r="C9" s="46"/>
      <c r="D9" s="46"/>
      <c r="E9" s="46"/>
      <c r="F9" s="46"/>
      <c r="G9" s="46"/>
      <c r="H9" s="46"/>
      <c r="I9" s="46"/>
      <c r="J9" s="46"/>
      <c r="K9" s="46"/>
      <c r="L9" s="46"/>
      <c r="M9" s="46"/>
      <c r="N9" s="46"/>
    </row>
  </sheetData>
  <mergeCells count="6">
    <mergeCell ref="A1:N1"/>
    <mergeCell ref="A2:N2"/>
    <mergeCell ref="A3:I3"/>
    <mergeCell ref="B4:D4"/>
    <mergeCell ref="E4:N4"/>
    <mergeCell ref="A4:A5"/>
  </mergeCells>
  <pageMargins left="0.251388888888889" right="0.196527777777778" top="0.393055555555556" bottom="0.393055555555556" header="0.298611111111111" footer="0.298611111111111"/>
  <pageSetup paperSize="9" scale="49" fitToHeight="0" pageOrder="overThenDown" orientation="landscape" horizontalDpi="600"/>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2"/>
  <sheetViews>
    <sheetView showZeros="0" view="pageBreakPreview" zoomScaleNormal="100" workbookViewId="0">
      <selection activeCell="K12" sqref="K1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10">
      <c r="A1" s="31" t="s">
        <v>778</v>
      </c>
      <c r="B1" s="31"/>
      <c r="C1" s="31"/>
      <c r="D1" s="31"/>
      <c r="E1" s="31"/>
      <c r="F1" s="31"/>
      <c r="G1" s="31"/>
      <c r="H1" s="31"/>
      <c r="I1" s="31"/>
      <c r="J1" s="50"/>
    </row>
    <row r="2" ht="28.5" customHeight="1" spans="1:10">
      <c r="A2" s="66" t="s">
        <v>779</v>
      </c>
      <c r="B2" s="67"/>
      <c r="C2" s="67"/>
      <c r="D2" s="67"/>
      <c r="E2" s="67"/>
      <c r="F2" s="68"/>
      <c r="G2" s="67"/>
      <c r="H2" s="68"/>
      <c r="I2" s="68"/>
      <c r="J2" s="67"/>
    </row>
    <row r="3" ht="15" customHeight="1" spans="1:1">
      <c r="A3" s="5" t="str">
        <f>"单位名称："&amp;"玉溪市交通运输局"</f>
        <v>单位名称：玉溪市交通运输局</v>
      </c>
    </row>
    <row r="4" ht="14.25" customHeight="1" spans="1:10">
      <c r="A4" s="69" t="s">
        <v>405</v>
      </c>
      <c r="B4" s="69" t="s">
        <v>406</v>
      </c>
      <c r="C4" s="69" t="s">
        <v>407</v>
      </c>
      <c r="D4" s="69" t="s">
        <v>408</v>
      </c>
      <c r="E4" s="69" t="s">
        <v>409</v>
      </c>
      <c r="F4" s="55" t="s">
        <v>410</v>
      </c>
      <c r="G4" s="69" t="s">
        <v>411</v>
      </c>
      <c r="H4" s="55" t="s">
        <v>412</v>
      </c>
      <c r="I4" s="55" t="s">
        <v>413</v>
      </c>
      <c r="J4" s="69" t="s">
        <v>414</v>
      </c>
    </row>
    <row r="5" ht="14.25" customHeight="1" spans="1:10">
      <c r="A5" s="69">
        <v>1</v>
      </c>
      <c r="B5" s="69">
        <v>2</v>
      </c>
      <c r="C5" s="69">
        <v>3</v>
      </c>
      <c r="D5" s="69">
        <v>4</v>
      </c>
      <c r="E5" s="69">
        <v>5</v>
      </c>
      <c r="F5" s="55">
        <v>6</v>
      </c>
      <c r="G5" s="69">
        <v>7</v>
      </c>
      <c r="H5" s="55">
        <v>8</v>
      </c>
      <c r="I5" s="55">
        <v>9</v>
      </c>
      <c r="J5" s="69">
        <v>10</v>
      </c>
    </row>
    <row r="6" ht="15" customHeight="1" spans="1:10">
      <c r="A6" s="27" t="s">
        <v>64</v>
      </c>
      <c r="B6" s="70"/>
      <c r="C6" s="70"/>
      <c r="D6" s="70"/>
      <c r="E6" s="71"/>
      <c r="F6" s="72"/>
      <c r="G6" s="71"/>
      <c r="H6" s="72"/>
      <c r="I6" s="72"/>
      <c r="J6" s="71"/>
    </row>
    <row r="7" ht="33.75" customHeight="1" spans="1:10">
      <c r="A7" s="73" t="s">
        <v>64</v>
      </c>
      <c r="B7" s="27"/>
      <c r="C7" s="27"/>
      <c r="D7" s="27"/>
      <c r="E7" s="27"/>
      <c r="F7" s="27"/>
      <c r="G7" s="44"/>
      <c r="H7" s="27"/>
      <c r="I7" s="27"/>
      <c r="J7" s="27"/>
    </row>
    <row r="8" ht="33.75" customHeight="1" spans="1:10">
      <c r="A8" s="27" t="s">
        <v>378</v>
      </c>
      <c r="B8" s="27" t="s">
        <v>459</v>
      </c>
      <c r="C8" s="27" t="s">
        <v>416</v>
      </c>
      <c r="D8" s="27" t="s">
        <v>417</v>
      </c>
      <c r="E8" s="27" t="s">
        <v>460</v>
      </c>
      <c r="F8" s="27" t="s">
        <v>430</v>
      </c>
      <c r="G8" s="44" t="s">
        <v>45</v>
      </c>
      <c r="H8" s="27" t="s">
        <v>420</v>
      </c>
      <c r="I8" s="27" t="s">
        <v>421</v>
      </c>
      <c r="J8" s="27" t="s">
        <v>461</v>
      </c>
    </row>
    <row r="9" ht="33.75" customHeight="1" spans="1:10">
      <c r="A9" s="27" t="s">
        <v>378</v>
      </c>
      <c r="B9" s="27" t="s">
        <v>459</v>
      </c>
      <c r="C9" s="27" t="s">
        <v>416</v>
      </c>
      <c r="D9" s="27" t="s">
        <v>423</v>
      </c>
      <c r="E9" s="27" t="s">
        <v>462</v>
      </c>
      <c r="F9" s="27" t="s">
        <v>430</v>
      </c>
      <c r="G9" s="44" t="s">
        <v>431</v>
      </c>
      <c r="H9" s="27"/>
      <c r="I9" s="27" t="s">
        <v>432</v>
      </c>
      <c r="J9" s="27" t="s">
        <v>463</v>
      </c>
    </row>
    <row r="10" ht="33.75" customHeight="1" spans="1:10">
      <c r="A10" s="27" t="s">
        <v>378</v>
      </c>
      <c r="B10" s="27" t="s">
        <v>459</v>
      </c>
      <c r="C10" s="27" t="s">
        <v>416</v>
      </c>
      <c r="D10" s="27" t="s">
        <v>428</v>
      </c>
      <c r="E10" s="27" t="s">
        <v>464</v>
      </c>
      <c r="F10" s="27" t="s">
        <v>430</v>
      </c>
      <c r="G10" s="44" t="s">
        <v>431</v>
      </c>
      <c r="H10" s="27"/>
      <c r="I10" s="27" t="s">
        <v>432</v>
      </c>
      <c r="J10" s="27" t="s">
        <v>465</v>
      </c>
    </row>
    <row r="11" ht="33.75" customHeight="1" spans="1:10">
      <c r="A11" s="27" t="s">
        <v>378</v>
      </c>
      <c r="B11" s="27" t="s">
        <v>459</v>
      </c>
      <c r="C11" s="27" t="s">
        <v>434</v>
      </c>
      <c r="D11" s="27" t="s">
        <v>466</v>
      </c>
      <c r="E11" s="27" t="s">
        <v>467</v>
      </c>
      <c r="F11" s="27" t="s">
        <v>430</v>
      </c>
      <c r="G11" s="44" t="s">
        <v>431</v>
      </c>
      <c r="H11" s="27"/>
      <c r="I11" s="27" t="s">
        <v>432</v>
      </c>
      <c r="J11" s="27" t="s">
        <v>468</v>
      </c>
    </row>
    <row r="12" ht="33.75" customHeight="1" spans="1:10">
      <c r="A12" s="27" t="s">
        <v>378</v>
      </c>
      <c r="B12" s="27" t="s">
        <v>459</v>
      </c>
      <c r="C12" s="27" t="s">
        <v>438</v>
      </c>
      <c r="D12" s="27" t="s">
        <v>439</v>
      </c>
      <c r="E12" s="27" t="s">
        <v>469</v>
      </c>
      <c r="F12" s="27" t="s">
        <v>419</v>
      </c>
      <c r="G12" s="44" t="s">
        <v>470</v>
      </c>
      <c r="H12" s="27" t="s">
        <v>426</v>
      </c>
      <c r="I12" s="27" t="s">
        <v>421</v>
      </c>
      <c r="J12" s="27" t="s">
        <v>471</v>
      </c>
    </row>
  </sheetData>
  <mergeCells count="5">
    <mergeCell ref="A1:J1"/>
    <mergeCell ref="A2:J2"/>
    <mergeCell ref="A3:H3"/>
    <mergeCell ref="A8:A12"/>
    <mergeCell ref="B8:B12"/>
  </mergeCells>
  <pageMargins left="0.251388888888889" right="0.196527777777778" top="0.393055555555556" bottom="0.393055555555556" header="0.298611111111111" footer="0.298611111111111"/>
  <pageSetup paperSize="9" scale="74" fitToHeight="0" pageOrder="overThenDown" orientation="landscape" horizontalDpi="600"/>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37"/>
  <sheetViews>
    <sheetView showZeros="0" view="pageBreakPreview" zoomScaleNormal="100" workbookViewId="0">
      <selection activeCell="K12" sqref="K12"/>
    </sheetView>
  </sheetViews>
  <sheetFormatPr defaultColWidth="8.85" defaultRowHeight="15" customHeight="1" outlineLevelCol="7"/>
  <cols>
    <col min="1" max="1" width="36.0333333333333" customWidth="1"/>
    <col min="2" max="2" width="19.7416666666667" customWidth="1"/>
    <col min="3" max="3" width="33.3166666666667" customWidth="1"/>
    <col min="4" max="4" width="34.7416666666667" customWidth="1"/>
    <col min="5" max="6" width="8.98333333333333" customWidth="1"/>
    <col min="7" max="8" width="15.1333333333333" customWidth="1"/>
  </cols>
  <sheetData>
    <row r="1" ht="18.75" customHeight="1" spans="1:8">
      <c r="A1" s="56" t="s">
        <v>780</v>
      </c>
      <c r="B1" s="56"/>
      <c r="C1" s="56"/>
      <c r="D1" s="56"/>
      <c r="E1" s="56"/>
      <c r="F1" s="56"/>
      <c r="G1" s="56"/>
      <c r="H1" s="56" t="s">
        <v>780</v>
      </c>
    </row>
    <row r="2" ht="28.5" customHeight="1" spans="1:8">
      <c r="A2" s="57" t="s">
        <v>781</v>
      </c>
      <c r="B2" s="57"/>
      <c r="C2" s="57"/>
      <c r="D2" s="57"/>
      <c r="E2" s="57"/>
      <c r="F2" s="57"/>
      <c r="G2" s="57"/>
      <c r="H2" s="57"/>
    </row>
    <row r="3" ht="18.75" customHeight="1" spans="1:8">
      <c r="A3" s="58" t="str">
        <f>"单位名称："&amp;"玉溪市交通运输局"</f>
        <v>单位名称：玉溪市交通运输局</v>
      </c>
      <c r="B3" s="58"/>
      <c r="C3" s="58"/>
      <c r="D3" s="58"/>
      <c r="E3" s="58"/>
      <c r="F3" s="58"/>
      <c r="G3" s="58"/>
      <c r="H3" s="58"/>
    </row>
    <row r="4" ht="18.75" customHeight="1" spans="1:8">
      <c r="A4" s="59" t="s">
        <v>153</v>
      </c>
      <c r="B4" s="59" t="s">
        <v>782</v>
      </c>
      <c r="C4" s="59" t="s">
        <v>783</v>
      </c>
      <c r="D4" s="59" t="s">
        <v>784</v>
      </c>
      <c r="E4" s="59" t="s">
        <v>785</v>
      </c>
      <c r="F4" s="59" t="s">
        <v>786</v>
      </c>
      <c r="G4" s="59"/>
      <c r="H4" s="59"/>
    </row>
    <row r="5" ht="18.75" customHeight="1" spans="1:8">
      <c r="A5" s="59"/>
      <c r="B5" s="59"/>
      <c r="C5" s="59"/>
      <c r="D5" s="59"/>
      <c r="E5" s="59"/>
      <c r="F5" s="59" t="s">
        <v>743</v>
      </c>
      <c r="G5" s="59" t="s">
        <v>787</v>
      </c>
      <c r="H5" s="59" t="s">
        <v>788</v>
      </c>
    </row>
    <row r="6" ht="18.75" customHeight="1" spans="1:8">
      <c r="A6" s="60" t="s">
        <v>44</v>
      </c>
      <c r="B6" s="60" t="s">
        <v>45</v>
      </c>
      <c r="C6" s="60" t="s">
        <v>46</v>
      </c>
      <c r="D6" s="60" t="s">
        <v>47</v>
      </c>
      <c r="E6" s="60" t="s">
        <v>48</v>
      </c>
      <c r="F6" s="60" t="s">
        <v>49</v>
      </c>
      <c r="G6" s="60" t="s">
        <v>50</v>
      </c>
      <c r="H6" s="60" t="s">
        <v>51</v>
      </c>
    </row>
    <row r="7" ht="18" customHeight="1" spans="1:8">
      <c r="A7" s="61" t="s">
        <v>64</v>
      </c>
      <c r="B7" s="61"/>
      <c r="C7" s="61"/>
      <c r="D7" s="61"/>
      <c r="E7" s="62"/>
      <c r="F7" s="63">
        <v>507</v>
      </c>
      <c r="G7" s="64">
        <v>77300</v>
      </c>
      <c r="H7" s="64">
        <v>383860</v>
      </c>
    </row>
    <row r="8" ht="18" customHeight="1" spans="1:8">
      <c r="A8" s="65" t="s">
        <v>64</v>
      </c>
      <c r="B8" s="61" t="s">
        <v>789</v>
      </c>
      <c r="C8" s="61" t="s">
        <v>790</v>
      </c>
      <c r="D8" s="61" t="s">
        <v>791</v>
      </c>
      <c r="E8" s="62" t="s">
        <v>555</v>
      </c>
      <c r="F8" s="63">
        <v>2</v>
      </c>
      <c r="G8" s="64">
        <v>2000</v>
      </c>
      <c r="H8" s="64">
        <v>4000</v>
      </c>
    </row>
    <row r="9" ht="18" customHeight="1" spans="1:8">
      <c r="A9" s="65" t="s">
        <v>64</v>
      </c>
      <c r="B9" s="61" t="s">
        <v>789</v>
      </c>
      <c r="C9" s="61" t="s">
        <v>792</v>
      </c>
      <c r="D9" s="61" t="s">
        <v>793</v>
      </c>
      <c r="E9" s="62" t="s">
        <v>555</v>
      </c>
      <c r="F9" s="63">
        <v>10</v>
      </c>
      <c r="G9" s="64">
        <v>1500</v>
      </c>
      <c r="H9" s="64">
        <v>15000</v>
      </c>
    </row>
    <row r="10" ht="18" customHeight="1" spans="1:8">
      <c r="A10" s="65" t="s">
        <v>64</v>
      </c>
      <c r="B10" s="61" t="s">
        <v>789</v>
      </c>
      <c r="C10" s="61" t="s">
        <v>794</v>
      </c>
      <c r="D10" s="61" t="s">
        <v>795</v>
      </c>
      <c r="E10" s="62" t="s">
        <v>796</v>
      </c>
      <c r="F10" s="63">
        <v>20</v>
      </c>
      <c r="G10" s="64">
        <v>800</v>
      </c>
      <c r="H10" s="64">
        <v>16000</v>
      </c>
    </row>
    <row r="11" ht="18" customHeight="1" spans="1:8">
      <c r="A11" s="65" t="s">
        <v>64</v>
      </c>
      <c r="B11" s="61" t="s">
        <v>789</v>
      </c>
      <c r="C11" s="61" t="s">
        <v>797</v>
      </c>
      <c r="D11" s="61" t="s">
        <v>798</v>
      </c>
      <c r="E11" s="62" t="s">
        <v>796</v>
      </c>
      <c r="F11" s="63">
        <v>10</v>
      </c>
      <c r="G11" s="64">
        <v>800</v>
      </c>
      <c r="H11" s="64">
        <v>8000</v>
      </c>
    </row>
    <row r="12" ht="18" customHeight="1" spans="1:8">
      <c r="A12" s="65" t="s">
        <v>64</v>
      </c>
      <c r="B12" s="61" t="s">
        <v>789</v>
      </c>
      <c r="C12" s="61" t="s">
        <v>799</v>
      </c>
      <c r="D12" s="61" t="s">
        <v>800</v>
      </c>
      <c r="E12" s="62" t="s">
        <v>801</v>
      </c>
      <c r="F12" s="63">
        <v>5</v>
      </c>
      <c r="G12" s="64">
        <v>3500</v>
      </c>
      <c r="H12" s="64">
        <v>17500</v>
      </c>
    </row>
    <row r="13" ht="18" customHeight="1" spans="1:8">
      <c r="A13" s="65" t="s">
        <v>64</v>
      </c>
      <c r="B13" s="61" t="s">
        <v>789</v>
      </c>
      <c r="C13" s="61" t="s">
        <v>790</v>
      </c>
      <c r="D13" s="61" t="s">
        <v>791</v>
      </c>
      <c r="E13" s="62" t="s">
        <v>555</v>
      </c>
      <c r="F13" s="63">
        <v>3</v>
      </c>
      <c r="G13" s="64">
        <v>2000</v>
      </c>
      <c r="H13" s="64">
        <v>6000</v>
      </c>
    </row>
    <row r="14" ht="18" customHeight="1" spans="1:8">
      <c r="A14" s="65" t="s">
        <v>71</v>
      </c>
      <c r="B14" s="61" t="s">
        <v>802</v>
      </c>
      <c r="C14" s="61" t="s">
        <v>803</v>
      </c>
      <c r="D14" s="61" t="s">
        <v>804</v>
      </c>
      <c r="E14" s="62" t="s">
        <v>523</v>
      </c>
      <c r="F14" s="63">
        <v>2</v>
      </c>
      <c r="G14" s="64">
        <v>3600</v>
      </c>
      <c r="H14" s="64">
        <v>7200</v>
      </c>
    </row>
    <row r="15" ht="18" customHeight="1" spans="1:8">
      <c r="A15" s="65" t="s">
        <v>71</v>
      </c>
      <c r="B15" s="61" t="s">
        <v>802</v>
      </c>
      <c r="C15" s="61" t="s">
        <v>805</v>
      </c>
      <c r="D15" s="61" t="s">
        <v>806</v>
      </c>
      <c r="E15" s="62" t="s">
        <v>523</v>
      </c>
      <c r="F15" s="63">
        <v>3</v>
      </c>
      <c r="G15" s="64">
        <v>880</v>
      </c>
      <c r="H15" s="64">
        <v>2640</v>
      </c>
    </row>
    <row r="16" ht="18" customHeight="1" spans="1:8">
      <c r="A16" s="65" t="s">
        <v>71</v>
      </c>
      <c r="B16" s="61" t="s">
        <v>802</v>
      </c>
      <c r="C16" s="61" t="s">
        <v>807</v>
      </c>
      <c r="D16" s="61" t="s">
        <v>808</v>
      </c>
      <c r="E16" s="62" t="s">
        <v>523</v>
      </c>
      <c r="F16" s="63">
        <v>1</v>
      </c>
      <c r="G16" s="64">
        <v>7000</v>
      </c>
      <c r="H16" s="64">
        <v>7000</v>
      </c>
    </row>
    <row r="17" ht="18" customHeight="1" spans="1:8">
      <c r="A17" s="65" t="s">
        <v>71</v>
      </c>
      <c r="B17" s="61" t="s">
        <v>802</v>
      </c>
      <c r="C17" s="61" t="s">
        <v>809</v>
      </c>
      <c r="D17" s="61" t="s">
        <v>810</v>
      </c>
      <c r="E17" s="62" t="s">
        <v>523</v>
      </c>
      <c r="F17" s="63">
        <v>1</v>
      </c>
      <c r="G17" s="64">
        <v>15000</v>
      </c>
      <c r="H17" s="64">
        <v>15000</v>
      </c>
    </row>
    <row r="18" ht="18" customHeight="1" spans="1:8">
      <c r="A18" s="65" t="s">
        <v>71</v>
      </c>
      <c r="B18" s="61" t="s">
        <v>802</v>
      </c>
      <c r="C18" s="61" t="s">
        <v>805</v>
      </c>
      <c r="D18" s="61" t="s">
        <v>811</v>
      </c>
      <c r="E18" s="62" t="s">
        <v>523</v>
      </c>
      <c r="F18" s="63">
        <v>3</v>
      </c>
      <c r="G18" s="64">
        <v>1500</v>
      </c>
      <c r="H18" s="64">
        <v>4500</v>
      </c>
    </row>
    <row r="19" ht="18" customHeight="1" spans="1:8">
      <c r="A19" s="65" t="s">
        <v>71</v>
      </c>
      <c r="B19" s="61" t="s">
        <v>802</v>
      </c>
      <c r="C19" s="61" t="s">
        <v>812</v>
      </c>
      <c r="D19" s="61" t="s">
        <v>813</v>
      </c>
      <c r="E19" s="62" t="s">
        <v>523</v>
      </c>
      <c r="F19" s="63">
        <v>2</v>
      </c>
      <c r="G19" s="64">
        <v>1980</v>
      </c>
      <c r="H19" s="64">
        <v>3960</v>
      </c>
    </row>
    <row r="20" ht="18" customHeight="1" spans="1:8">
      <c r="A20" s="65" t="s">
        <v>71</v>
      </c>
      <c r="B20" s="61" t="s">
        <v>802</v>
      </c>
      <c r="C20" s="61" t="s">
        <v>814</v>
      </c>
      <c r="D20" s="61" t="s">
        <v>815</v>
      </c>
      <c r="E20" s="62" t="s">
        <v>523</v>
      </c>
      <c r="F20" s="63">
        <v>1</v>
      </c>
      <c r="G20" s="64">
        <v>16000</v>
      </c>
      <c r="H20" s="64">
        <v>16000</v>
      </c>
    </row>
    <row r="21" ht="18" customHeight="1" spans="1:8">
      <c r="A21" s="65" t="s">
        <v>71</v>
      </c>
      <c r="B21" s="61" t="s">
        <v>802</v>
      </c>
      <c r="C21" s="61" t="s">
        <v>816</v>
      </c>
      <c r="D21" s="61" t="s">
        <v>817</v>
      </c>
      <c r="E21" s="62" t="s">
        <v>523</v>
      </c>
      <c r="F21" s="63">
        <v>2</v>
      </c>
      <c r="G21" s="64">
        <v>4700</v>
      </c>
      <c r="H21" s="64">
        <v>9400</v>
      </c>
    </row>
    <row r="22" ht="18" customHeight="1" spans="1:8">
      <c r="A22" s="65" t="s">
        <v>71</v>
      </c>
      <c r="B22" s="61" t="s">
        <v>802</v>
      </c>
      <c r="C22" s="61" t="s">
        <v>818</v>
      </c>
      <c r="D22" s="61" t="s">
        <v>819</v>
      </c>
      <c r="E22" s="62" t="s">
        <v>523</v>
      </c>
      <c r="F22" s="63">
        <v>1</v>
      </c>
      <c r="G22" s="64">
        <v>4000</v>
      </c>
      <c r="H22" s="64">
        <v>4000</v>
      </c>
    </row>
    <row r="23" ht="18" customHeight="1" spans="1:8">
      <c r="A23" s="65" t="s">
        <v>71</v>
      </c>
      <c r="B23" s="61" t="s">
        <v>789</v>
      </c>
      <c r="C23" s="61" t="s">
        <v>794</v>
      </c>
      <c r="D23" s="61" t="s">
        <v>795</v>
      </c>
      <c r="E23" s="62" t="s">
        <v>796</v>
      </c>
      <c r="F23" s="63">
        <v>149</v>
      </c>
      <c r="G23" s="64">
        <v>190</v>
      </c>
      <c r="H23" s="64">
        <v>28310</v>
      </c>
    </row>
    <row r="24" ht="18" customHeight="1" spans="1:8">
      <c r="A24" s="65" t="s">
        <v>71</v>
      </c>
      <c r="B24" s="61" t="s">
        <v>789</v>
      </c>
      <c r="C24" s="61" t="s">
        <v>820</v>
      </c>
      <c r="D24" s="61" t="s">
        <v>821</v>
      </c>
      <c r="E24" s="62" t="s">
        <v>555</v>
      </c>
      <c r="F24" s="63">
        <v>3</v>
      </c>
      <c r="G24" s="64">
        <v>500</v>
      </c>
      <c r="H24" s="64">
        <v>1500</v>
      </c>
    </row>
    <row r="25" ht="18" customHeight="1" spans="1:8">
      <c r="A25" s="65" t="s">
        <v>71</v>
      </c>
      <c r="B25" s="61" t="s">
        <v>789</v>
      </c>
      <c r="C25" s="61" t="s">
        <v>797</v>
      </c>
      <c r="D25" s="61" t="s">
        <v>798</v>
      </c>
      <c r="E25" s="62" t="s">
        <v>796</v>
      </c>
      <c r="F25" s="63">
        <v>51</v>
      </c>
      <c r="G25" s="64">
        <v>450</v>
      </c>
      <c r="H25" s="64">
        <v>22950</v>
      </c>
    </row>
    <row r="26" ht="18" customHeight="1" spans="1:8">
      <c r="A26" s="65" t="s">
        <v>71</v>
      </c>
      <c r="B26" s="61" t="s">
        <v>789</v>
      </c>
      <c r="C26" s="61" t="s">
        <v>822</v>
      </c>
      <c r="D26" s="61" t="s">
        <v>823</v>
      </c>
      <c r="E26" s="62" t="s">
        <v>555</v>
      </c>
      <c r="F26" s="63">
        <v>1</v>
      </c>
      <c r="G26" s="64">
        <v>800</v>
      </c>
      <c r="H26" s="64">
        <v>800</v>
      </c>
    </row>
    <row r="27" ht="18" customHeight="1" spans="1:8">
      <c r="A27" s="65" t="s">
        <v>71</v>
      </c>
      <c r="B27" s="61" t="s">
        <v>789</v>
      </c>
      <c r="C27" s="61" t="s">
        <v>790</v>
      </c>
      <c r="D27" s="61" t="s">
        <v>791</v>
      </c>
      <c r="E27" s="62" t="s">
        <v>555</v>
      </c>
      <c r="F27" s="63">
        <v>32</v>
      </c>
      <c r="G27" s="64">
        <v>1200</v>
      </c>
      <c r="H27" s="64">
        <v>38400</v>
      </c>
    </row>
    <row r="28" ht="18" customHeight="1" spans="1:8">
      <c r="A28" s="65" t="s">
        <v>71</v>
      </c>
      <c r="B28" s="61" t="s">
        <v>789</v>
      </c>
      <c r="C28" s="61" t="s">
        <v>822</v>
      </c>
      <c r="D28" s="61" t="s">
        <v>824</v>
      </c>
      <c r="E28" s="62" t="s">
        <v>555</v>
      </c>
      <c r="F28" s="63">
        <v>8</v>
      </c>
      <c r="G28" s="64">
        <v>1400</v>
      </c>
      <c r="H28" s="64">
        <v>11200</v>
      </c>
    </row>
    <row r="29" ht="18" customHeight="1" spans="1:8">
      <c r="A29" s="65" t="s">
        <v>71</v>
      </c>
      <c r="B29" s="61" t="s">
        <v>789</v>
      </c>
      <c r="C29" s="61" t="s">
        <v>792</v>
      </c>
      <c r="D29" s="61" t="s">
        <v>793</v>
      </c>
      <c r="E29" s="62" t="s">
        <v>555</v>
      </c>
      <c r="F29" s="63">
        <v>64</v>
      </c>
      <c r="G29" s="64">
        <v>500</v>
      </c>
      <c r="H29" s="64">
        <v>32000</v>
      </c>
    </row>
    <row r="30" ht="18" customHeight="1" spans="1:8">
      <c r="A30" s="65" t="s">
        <v>71</v>
      </c>
      <c r="B30" s="61" t="s">
        <v>789</v>
      </c>
      <c r="C30" s="61" t="s">
        <v>822</v>
      </c>
      <c r="D30" s="61" t="s">
        <v>825</v>
      </c>
      <c r="E30" s="62" t="s">
        <v>555</v>
      </c>
      <c r="F30" s="63">
        <v>1</v>
      </c>
      <c r="G30" s="64">
        <v>1200</v>
      </c>
      <c r="H30" s="64">
        <v>1200</v>
      </c>
    </row>
    <row r="31" ht="18" customHeight="1" spans="1:8">
      <c r="A31" s="65" t="s">
        <v>71</v>
      </c>
      <c r="B31" s="61" t="s">
        <v>789</v>
      </c>
      <c r="C31" s="61" t="s">
        <v>826</v>
      </c>
      <c r="D31" s="61" t="s">
        <v>827</v>
      </c>
      <c r="E31" s="62" t="s">
        <v>801</v>
      </c>
      <c r="F31" s="63">
        <v>65</v>
      </c>
      <c r="G31" s="64">
        <v>800</v>
      </c>
      <c r="H31" s="64">
        <v>52000</v>
      </c>
    </row>
    <row r="32" ht="18" customHeight="1" spans="1:8">
      <c r="A32" s="65" t="s">
        <v>71</v>
      </c>
      <c r="B32" s="61" t="s">
        <v>789</v>
      </c>
      <c r="C32" s="61" t="s">
        <v>828</v>
      </c>
      <c r="D32" s="61" t="s">
        <v>829</v>
      </c>
      <c r="E32" s="62" t="s">
        <v>555</v>
      </c>
      <c r="F32" s="63">
        <v>12</v>
      </c>
      <c r="G32" s="64">
        <v>1500</v>
      </c>
      <c r="H32" s="64">
        <v>18000</v>
      </c>
    </row>
    <row r="33" ht="18" customHeight="1" spans="1:8">
      <c r="A33" s="65" t="s">
        <v>71</v>
      </c>
      <c r="B33" s="61" t="s">
        <v>789</v>
      </c>
      <c r="C33" s="61" t="s">
        <v>830</v>
      </c>
      <c r="D33" s="61" t="s">
        <v>831</v>
      </c>
      <c r="E33" s="62" t="s">
        <v>801</v>
      </c>
      <c r="F33" s="63">
        <v>20</v>
      </c>
      <c r="G33" s="64">
        <v>800</v>
      </c>
      <c r="H33" s="64">
        <v>16000</v>
      </c>
    </row>
    <row r="34" ht="18" customHeight="1" spans="1:8">
      <c r="A34" s="65" t="s">
        <v>71</v>
      </c>
      <c r="B34" s="61" t="s">
        <v>789</v>
      </c>
      <c r="C34" s="61" t="s">
        <v>794</v>
      </c>
      <c r="D34" s="61" t="s">
        <v>832</v>
      </c>
      <c r="E34" s="62" t="s">
        <v>796</v>
      </c>
      <c r="F34" s="63">
        <v>24</v>
      </c>
      <c r="G34" s="64">
        <v>700</v>
      </c>
      <c r="H34" s="64">
        <v>16800</v>
      </c>
    </row>
    <row r="35" ht="18" customHeight="1" spans="1:8">
      <c r="A35" s="65" t="s">
        <v>71</v>
      </c>
      <c r="B35" s="61" t="s">
        <v>789</v>
      </c>
      <c r="C35" s="61" t="s">
        <v>833</v>
      </c>
      <c r="D35" s="61" t="s">
        <v>834</v>
      </c>
      <c r="E35" s="62" t="s">
        <v>796</v>
      </c>
      <c r="F35" s="63">
        <v>8</v>
      </c>
      <c r="G35" s="64">
        <v>500</v>
      </c>
      <c r="H35" s="64">
        <v>4000</v>
      </c>
    </row>
    <row r="36" ht="18" customHeight="1" spans="1:8">
      <c r="A36" s="65" t="s">
        <v>71</v>
      </c>
      <c r="B36" s="61" t="s">
        <v>789</v>
      </c>
      <c r="C36" s="61" t="s">
        <v>835</v>
      </c>
      <c r="D36" s="61" t="s">
        <v>836</v>
      </c>
      <c r="E36" s="62" t="s">
        <v>837</v>
      </c>
      <c r="F36" s="63">
        <v>3</v>
      </c>
      <c r="G36" s="64">
        <v>1500</v>
      </c>
      <c r="H36" s="64">
        <v>4500</v>
      </c>
    </row>
    <row r="37" ht="18" customHeight="1" spans="1:8">
      <c r="A37" s="62" t="s">
        <v>30</v>
      </c>
      <c r="B37" s="62"/>
      <c r="C37" s="62"/>
      <c r="D37" s="62"/>
      <c r="E37" s="62"/>
      <c r="F37" s="63">
        <v>507</v>
      </c>
      <c r="G37" s="64"/>
      <c r="H37" s="64">
        <v>383860</v>
      </c>
    </row>
  </sheetData>
  <mergeCells count="10">
    <mergeCell ref="A1:H1"/>
    <mergeCell ref="A2:H2"/>
    <mergeCell ref="A3:H3"/>
    <mergeCell ref="F4:H4"/>
    <mergeCell ref="A37:E37"/>
    <mergeCell ref="A4:A5"/>
    <mergeCell ref="B4:B5"/>
    <mergeCell ref="C4:C5"/>
    <mergeCell ref="D4:D5"/>
    <mergeCell ref="E4:E5"/>
  </mergeCells>
  <pageMargins left="0.251388888888889" right="0.196527777777778" top="0.393055555555556" bottom="0.393055555555556" header="0.298611111111111" footer="0.298611111111111"/>
  <pageSetup paperSize="9" scale="85" fitToHeight="0" pageOrder="overThenDown" orientation="landscape" horizontalDpi="600"/>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0"/>
  <sheetViews>
    <sheetView showZeros="0" view="pageBreakPreview" zoomScale="85" zoomScaleNormal="100" workbookViewId="0">
      <selection activeCell="K12" sqref="K12"/>
    </sheetView>
  </sheetViews>
  <sheetFormatPr defaultColWidth="9.14166666666667" defaultRowHeight="14.25" customHeight="1"/>
  <cols>
    <col min="1" max="1" width="16.3166666666667" customWidth="1"/>
    <col min="2" max="2" width="29.0333333333333" customWidth="1"/>
    <col min="3" max="3" width="23.85" customWidth="1"/>
    <col min="4" max="7" width="19.6" customWidth="1"/>
    <col min="8" max="8" width="15.425" customWidth="1"/>
    <col min="9" max="11" width="19.6" customWidth="1"/>
  </cols>
  <sheetData>
    <row r="1" ht="13.5" customHeight="1" spans="1:11">
      <c r="A1" s="31" t="s">
        <v>838</v>
      </c>
      <c r="B1" s="31"/>
      <c r="C1" s="31"/>
      <c r="D1" s="32"/>
      <c r="E1" s="32"/>
      <c r="F1" s="32"/>
      <c r="G1" s="32"/>
      <c r="H1" s="31"/>
      <c r="I1" s="31"/>
      <c r="J1" s="31"/>
      <c r="K1" s="50"/>
    </row>
    <row r="2" ht="28.5" customHeight="1" spans="1:11">
      <c r="A2" s="33" t="s">
        <v>839</v>
      </c>
      <c r="B2" s="33"/>
      <c r="C2" s="33"/>
      <c r="D2" s="33"/>
      <c r="E2" s="33"/>
      <c r="F2" s="33"/>
      <c r="G2" s="33"/>
      <c r="H2" s="33"/>
      <c r="I2" s="33"/>
      <c r="J2" s="33"/>
      <c r="K2" s="33"/>
    </row>
    <row r="3" ht="13.5" customHeight="1" spans="1:11">
      <c r="A3" s="5" t="str">
        <f>"单位名称："&amp;"玉溪市交通运输局"</f>
        <v>单位名称：玉溪市交通运输局</v>
      </c>
      <c r="B3" s="6"/>
      <c r="C3" s="6"/>
      <c r="D3" s="6"/>
      <c r="E3" s="6"/>
      <c r="F3" s="6"/>
      <c r="G3" s="6"/>
      <c r="H3" s="7"/>
      <c r="I3" s="7"/>
      <c r="J3" s="7"/>
      <c r="K3" s="51" t="s">
        <v>2</v>
      </c>
    </row>
    <row r="4" ht="21.75" customHeight="1" spans="1:11">
      <c r="A4" s="34" t="s">
        <v>341</v>
      </c>
      <c r="B4" s="34" t="s">
        <v>155</v>
      </c>
      <c r="C4" s="34" t="s">
        <v>342</v>
      </c>
      <c r="D4" s="35" t="s">
        <v>156</v>
      </c>
      <c r="E4" s="35" t="s">
        <v>157</v>
      </c>
      <c r="F4" s="35" t="s">
        <v>158</v>
      </c>
      <c r="G4" s="35" t="s">
        <v>159</v>
      </c>
      <c r="H4" s="36" t="s">
        <v>30</v>
      </c>
      <c r="I4" s="52" t="s">
        <v>840</v>
      </c>
      <c r="J4" s="53"/>
      <c r="K4" s="54"/>
    </row>
    <row r="5" ht="21.75" customHeight="1" spans="1:11">
      <c r="A5" s="37"/>
      <c r="B5" s="37"/>
      <c r="C5" s="37"/>
      <c r="D5" s="38"/>
      <c r="E5" s="38"/>
      <c r="F5" s="38"/>
      <c r="G5" s="38"/>
      <c r="H5" s="39"/>
      <c r="I5" s="35" t="s">
        <v>33</v>
      </c>
      <c r="J5" s="35" t="s">
        <v>34</v>
      </c>
      <c r="K5" s="35" t="s">
        <v>35</v>
      </c>
    </row>
    <row r="6" ht="40.5" customHeight="1" spans="1:11">
      <c r="A6" s="40"/>
      <c r="B6" s="40"/>
      <c r="C6" s="40"/>
      <c r="D6" s="41"/>
      <c r="E6" s="41"/>
      <c r="F6" s="41"/>
      <c r="G6" s="41"/>
      <c r="H6" s="42"/>
      <c r="I6" s="41" t="s">
        <v>32</v>
      </c>
      <c r="J6" s="41"/>
      <c r="K6" s="41"/>
    </row>
    <row r="7" ht="15" customHeight="1" spans="1:11">
      <c r="A7" s="43">
        <v>1</v>
      </c>
      <c r="B7" s="43">
        <v>2</v>
      </c>
      <c r="C7" s="43">
        <v>3</v>
      </c>
      <c r="D7" s="43">
        <v>4</v>
      </c>
      <c r="E7" s="43">
        <v>5</v>
      </c>
      <c r="F7" s="43">
        <v>6</v>
      </c>
      <c r="G7" s="43">
        <v>7</v>
      </c>
      <c r="H7" s="43">
        <v>8</v>
      </c>
      <c r="I7" s="43">
        <v>9</v>
      </c>
      <c r="J7" s="55">
        <v>10</v>
      </c>
      <c r="K7" s="55">
        <v>11</v>
      </c>
    </row>
    <row r="8" ht="30.65" customHeight="1" spans="1:11">
      <c r="A8" s="44"/>
      <c r="B8" s="45"/>
      <c r="C8" s="44"/>
      <c r="D8" s="44"/>
      <c r="E8" s="44"/>
      <c r="F8" s="44"/>
      <c r="G8" s="44"/>
      <c r="H8" s="46"/>
      <c r="I8" s="46"/>
      <c r="J8" s="46"/>
      <c r="K8" s="46"/>
    </row>
    <row r="9" ht="30.65" customHeight="1" spans="1:11">
      <c r="A9" s="45"/>
      <c r="B9" s="45"/>
      <c r="C9" s="45"/>
      <c r="D9" s="45"/>
      <c r="E9" s="45"/>
      <c r="F9" s="45"/>
      <c r="G9" s="45"/>
      <c r="H9" s="46"/>
      <c r="I9" s="46"/>
      <c r="J9" s="46"/>
      <c r="K9" s="46"/>
    </row>
    <row r="10" ht="18.75" customHeight="1" spans="1:11">
      <c r="A10" s="47" t="s">
        <v>402</v>
      </c>
      <c r="B10" s="48"/>
      <c r="C10" s="48"/>
      <c r="D10" s="48"/>
      <c r="E10" s="48"/>
      <c r="F10" s="48"/>
      <c r="G10" s="49"/>
      <c r="H10" s="46"/>
      <c r="I10" s="46"/>
      <c r="J10" s="46"/>
      <c r="K10" s="46"/>
    </row>
  </sheetData>
  <mergeCells count="16">
    <mergeCell ref="A1:K1"/>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251388888888889" right="0.196527777777778" top="0.393055555555556" bottom="0.393055555555556" header="0.298611111111111" footer="0.298611111111111"/>
  <pageSetup paperSize="9" scale="65" fitToHeight="0" pageOrder="overThenDown" orientation="landscape" horizontalDpi="600"/>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view="pageBreakPreview" zoomScaleNormal="100" workbookViewId="0">
      <selection activeCell="K12" sqref="K12"/>
    </sheetView>
  </sheetViews>
  <sheetFormatPr defaultColWidth="9.14166666666667" defaultRowHeight="14.25" customHeight="1" outlineLevelCol="6"/>
  <cols>
    <col min="1" max="1" width="37.7416666666667" customWidth="1"/>
    <col min="2" max="2" width="15.5666666666667" customWidth="1"/>
    <col min="3" max="3" width="57.4166666666667" customWidth="1"/>
    <col min="4" max="4" width="9.7" customWidth="1"/>
    <col min="5" max="7" width="19.8416666666667" customWidth="1"/>
  </cols>
  <sheetData>
    <row r="1" ht="13.5" customHeight="1" spans="1:7">
      <c r="A1" s="1" t="s">
        <v>841</v>
      </c>
      <c r="B1" s="1"/>
      <c r="C1" s="1"/>
      <c r="D1" s="2"/>
      <c r="E1" s="1"/>
      <c r="F1" s="1"/>
      <c r="G1" s="3"/>
    </row>
    <row r="2" ht="27.75" customHeight="1" spans="1:7">
      <c r="A2" s="4" t="s">
        <v>842</v>
      </c>
      <c r="B2" s="4"/>
      <c r="C2" s="4"/>
      <c r="D2" s="4"/>
      <c r="E2" s="4"/>
      <c r="F2" s="4"/>
      <c r="G2" s="4"/>
    </row>
    <row r="3" ht="13.5" customHeight="1" spans="1:7">
      <c r="A3" s="5" t="str">
        <f>"单位名称："&amp;"玉溪市交通运输局"</f>
        <v>单位名称：玉溪市交通运输局</v>
      </c>
      <c r="B3" s="6"/>
      <c r="C3" s="6"/>
      <c r="D3" s="6"/>
      <c r="E3" s="7"/>
      <c r="F3" s="7"/>
      <c r="G3" s="8" t="s">
        <v>2</v>
      </c>
    </row>
    <row r="4" ht="21.75" customHeight="1" spans="1:7">
      <c r="A4" s="9" t="s">
        <v>342</v>
      </c>
      <c r="B4" s="9" t="s">
        <v>341</v>
      </c>
      <c r="C4" s="9" t="s">
        <v>155</v>
      </c>
      <c r="D4" s="10" t="s">
        <v>843</v>
      </c>
      <c r="E4" s="11" t="s">
        <v>33</v>
      </c>
      <c r="F4" s="12"/>
      <c r="G4" s="13"/>
    </row>
    <row r="5" ht="21.75" customHeight="1" spans="1:7">
      <c r="A5" s="14"/>
      <c r="B5" s="14"/>
      <c r="C5" s="14"/>
      <c r="D5" s="15"/>
      <c r="E5" s="16" t="s">
        <v>844</v>
      </c>
      <c r="F5" s="10" t="s">
        <v>845</v>
      </c>
      <c r="G5" s="10" t="s">
        <v>846</v>
      </c>
    </row>
    <row r="6" ht="40.5" customHeight="1" spans="1:7">
      <c r="A6" s="17"/>
      <c r="B6" s="17"/>
      <c r="C6" s="17"/>
      <c r="D6" s="18"/>
      <c r="E6" s="19"/>
      <c r="F6" s="18" t="s">
        <v>32</v>
      </c>
      <c r="G6" s="18"/>
    </row>
    <row r="7" ht="15" customHeight="1" spans="1:7">
      <c r="A7" s="20">
        <v>1</v>
      </c>
      <c r="B7" s="20">
        <v>2</v>
      </c>
      <c r="C7" s="20">
        <v>3</v>
      </c>
      <c r="D7" s="20">
        <v>4</v>
      </c>
      <c r="E7" s="20">
        <v>5</v>
      </c>
      <c r="F7" s="20">
        <v>6</v>
      </c>
      <c r="G7" s="20">
        <v>7</v>
      </c>
    </row>
    <row r="8" ht="21" customHeight="1" spans="1:7">
      <c r="A8" s="21" t="s">
        <v>64</v>
      </c>
      <c r="B8" s="22"/>
      <c r="C8" s="22"/>
      <c r="D8" s="23"/>
      <c r="E8" s="24">
        <v>13704152.12</v>
      </c>
      <c r="F8" s="24">
        <v>9400000</v>
      </c>
      <c r="G8" s="24">
        <v>9400000</v>
      </c>
    </row>
    <row r="9" ht="21" customHeight="1" spans="1:7">
      <c r="A9" s="25" t="s">
        <v>64</v>
      </c>
      <c r="B9" s="21"/>
      <c r="C9" s="21"/>
      <c r="D9" s="26"/>
      <c r="E9" s="24">
        <v>10522700</v>
      </c>
      <c r="F9" s="24">
        <v>9400000</v>
      </c>
      <c r="G9" s="24">
        <v>9400000</v>
      </c>
    </row>
    <row r="10" ht="21" customHeight="1" spans="1:7">
      <c r="A10" s="27"/>
      <c r="B10" s="21" t="s">
        <v>847</v>
      </c>
      <c r="C10" s="21" t="s">
        <v>355</v>
      </c>
      <c r="D10" s="26" t="s">
        <v>848</v>
      </c>
      <c r="E10" s="24">
        <v>100000</v>
      </c>
      <c r="F10" s="24">
        <v>100000</v>
      </c>
      <c r="G10" s="24">
        <v>100000</v>
      </c>
    </row>
    <row r="11" ht="21" customHeight="1" spans="1:7">
      <c r="A11" s="27"/>
      <c r="B11" s="21" t="s">
        <v>847</v>
      </c>
      <c r="C11" s="21" t="s">
        <v>374</v>
      </c>
      <c r="D11" s="26" t="s">
        <v>848</v>
      </c>
      <c r="E11" s="24">
        <v>200000</v>
      </c>
      <c r="F11" s="24"/>
      <c r="G11" s="24"/>
    </row>
    <row r="12" ht="21" customHeight="1" spans="1:7">
      <c r="A12" s="27"/>
      <c r="B12" s="21" t="s">
        <v>849</v>
      </c>
      <c r="C12" s="21" t="s">
        <v>382</v>
      </c>
      <c r="D12" s="26" t="s">
        <v>848</v>
      </c>
      <c r="E12" s="24">
        <v>2000000</v>
      </c>
      <c r="F12" s="24"/>
      <c r="G12" s="24"/>
    </row>
    <row r="13" ht="21" customHeight="1" spans="1:7">
      <c r="A13" s="27"/>
      <c r="B13" s="21" t="s">
        <v>849</v>
      </c>
      <c r="C13" s="21" t="s">
        <v>352</v>
      </c>
      <c r="D13" s="26" t="s">
        <v>848</v>
      </c>
      <c r="E13" s="24">
        <v>360000</v>
      </c>
      <c r="F13" s="24"/>
      <c r="G13" s="24"/>
    </row>
    <row r="14" ht="21" customHeight="1" spans="1:7">
      <c r="A14" s="27"/>
      <c r="B14" s="21" t="s">
        <v>847</v>
      </c>
      <c r="C14" s="21" t="s">
        <v>358</v>
      </c>
      <c r="D14" s="26" t="s">
        <v>848</v>
      </c>
      <c r="E14" s="24">
        <v>60000</v>
      </c>
      <c r="F14" s="24"/>
      <c r="G14" s="24"/>
    </row>
    <row r="15" ht="21" customHeight="1" spans="1:7">
      <c r="A15" s="27"/>
      <c r="B15" s="21" t="s">
        <v>847</v>
      </c>
      <c r="C15" s="21" t="s">
        <v>372</v>
      </c>
      <c r="D15" s="26" t="s">
        <v>848</v>
      </c>
      <c r="E15" s="24">
        <v>102700</v>
      </c>
      <c r="F15" s="24"/>
      <c r="G15" s="24"/>
    </row>
    <row r="16" ht="21" customHeight="1" spans="1:7">
      <c r="A16" s="27"/>
      <c r="B16" s="21" t="s">
        <v>847</v>
      </c>
      <c r="C16" s="21" t="s">
        <v>376</v>
      </c>
      <c r="D16" s="26" t="s">
        <v>848</v>
      </c>
      <c r="E16" s="24">
        <v>200000</v>
      </c>
      <c r="F16" s="24"/>
      <c r="G16" s="24"/>
    </row>
    <row r="17" ht="21" customHeight="1" spans="1:7">
      <c r="A17" s="27"/>
      <c r="B17" s="21" t="s">
        <v>850</v>
      </c>
      <c r="C17" s="21" t="s">
        <v>346</v>
      </c>
      <c r="D17" s="26" t="s">
        <v>848</v>
      </c>
      <c r="E17" s="24">
        <v>7500000</v>
      </c>
      <c r="F17" s="24">
        <v>9300000</v>
      </c>
      <c r="G17" s="24">
        <v>9300000</v>
      </c>
    </row>
    <row r="18" ht="21" customHeight="1" spans="1:7">
      <c r="A18" s="25" t="s">
        <v>69</v>
      </c>
      <c r="B18" s="27"/>
      <c r="C18" s="27"/>
      <c r="D18" s="27"/>
      <c r="E18" s="24">
        <v>450000.12</v>
      </c>
      <c r="F18" s="24"/>
      <c r="G18" s="24"/>
    </row>
    <row r="19" ht="21" customHeight="1" spans="1:7">
      <c r="A19" s="27"/>
      <c r="B19" s="21" t="s">
        <v>849</v>
      </c>
      <c r="C19" s="21" t="s">
        <v>390</v>
      </c>
      <c r="D19" s="26" t="s">
        <v>848</v>
      </c>
      <c r="E19" s="24">
        <v>300000.12</v>
      </c>
      <c r="F19" s="24"/>
      <c r="G19" s="24"/>
    </row>
    <row r="20" ht="21" customHeight="1" spans="1:7">
      <c r="A20" s="27"/>
      <c r="B20" s="21" t="s">
        <v>850</v>
      </c>
      <c r="C20" s="21" t="s">
        <v>388</v>
      </c>
      <c r="D20" s="26" t="s">
        <v>848</v>
      </c>
      <c r="E20" s="24">
        <v>150000</v>
      </c>
      <c r="F20" s="24"/>
      <c r="G20" s="24"/>
    </row>
    <row r="21" ht="21" customHeight="1" spans="1:7">
      <c r="A21" s="25" t="s">
        <v>71</v>
      </c>
      <c r="B21" s="27"/>
      <c r="C21" s="27"/>
      <c r="D21" s="27"/>
      <c r="E21" s="24">
        <v>2731452</v>
      </c>
      <c r="F21" s="24"/>
      <c r="G21" s="24"/>
    </row>
    <row r="22" ht="21" customHeight="1" spans="1:7">
      <c r="A22" s="27"/>
      <c r="B22" s="21" t="s">
        <v>850</v>
      </c>
      <c r="C22" s="21" t="s">
        <v>400</v>
      </c>
      <c r="D22" s="26" t="s">
        <v>848</v>
      </c>
      <c r="E22" s="24">
        <v>231452</v>
      </c>
      <c r="F22" s="24"/>
      <c r="G22" s="24"/>
    </row>
    <row r="23" ht="21" customHeight="1" spans="1:7">
      <c r="A23" s="27"/>
      <c r="B23" s="21" t="s">
        <v>847</v>
      </c>
      <c r="C23" s="21" t="s">
        <v>394</v>
      </c>
      <c r="D23" s="26" t="s">
        <v>848</v>
      </c>
      <c r="E23" s="24">
        <v>2500000</v>
      </c>
      <c r="F23" s="24"/>
      <c r="G23" s="24"/>
    </row>
    <row r="24" ht="21" customHeight="1" spans="1:7">
      <c r="A24" s="28" t="s">
        <v>30</v>
      </c>
      <c r="B24" s="29" t="s">
        <v>851</v>
      </c>
      <c r="C24" s="29"/>
      <c r="D24" s="30"/>
      <c r="E24" s="24">
        <v>13704152.12</v>
      </c>
      <c r="F24" s="24">
        <v>9400000</v>
      </c>
      <c r="G24" s="24">
        <v>9400000</v>
      </c>
    </row>
  </sheetData>
  <mergeCells count="12">
    <mergeCell ref="A1:G1"/>
    <mergeCell ref="A2:G2"/>
    <mergeCell ref="A3:D3"/>
    <mergeCell ref="E4:G4"/>
    <mergeCell ref="A24:D24"/>
    <mergeCell ref="A4:A6"/>
    <mergeCell ref="B4:B6"/>
    <mergeCell ref="C4:C6"/>
    <mergeCell ref="D4:D6"/>
    <mergeCell ref="E5:E6"/>
    <mergeCell ref="F5:F6"/>
    <mergeCell ref="G5:G6"/>
  </mergeCells>
  <pageMargins left="0.251388888888889" right="0.196527777777778" top="0.393055555555556" bottom="0.393055555555556" header="0.298611111111111" footer="0.298611111111111"/>
  <pageSetup paperSize="9" scale="81" fitToHeight="0" pageOrder="overThenDown"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16"/>
  <sheetViews>
    <sheetView showZeros="0" view="pageBreakPreview" zoomScale="55" zoomScaleNormal="100" workbookViewId="0">
      <selection activeCell="K12" sqref="K12"/>
    </sheetView>
  </sheetViews>
  <sheetFormatPr defaultColWidth="8.85" defaultRowHeight="15" customHeight="1"/>
  <cols>
    <col min="1" max="1" width="17.8416666666667" customWidth="1"/>
    <col min="2" max="2" width="53.1333333333333" customWidth="1"/>
    <col min="3" max="3" width="16.2833333333333" customWidth="1"/>
    <col min="4" max="4" width="16.4166666666667" customWidth="1"/>
    <col min="5" max="6" width="16.2833333333333" customWidth="1"/>
    <col min="7" max="11" width="16.4166666666667" customWidth="1"/>
    <col min="12" max="18" width="16.2833333333333" customWidth="1"/>
    <col min="19" max="19" width="16.4166666666667" customWidth="1"/>
  </cols>
  <sheetData>
    <row r="1" customHeight="1" spans="1:19">
      <c r="A1" s="162" t="s">
        <v>26</v>
      </c>
      <c r="B1" s="162"/>
      <c r="C1" s="162"/>
      <c r="D1" s="162"/>
      <c r="E1" s="162"/>
      <c r="F1" s="162"/>
      <c r="G1" s="162"/>
      <c r="H1" s="162"/>
      <c r="I1" s="162"/>
      <c r="J1" s="162"/>
      <c r="K1" s="162"/>
      <c r="L1" s="162"/>
      <c r="M1" s="162"/>
      <c r="N1" s="162"/>
      <c r="O1" s="162"/>
      <c r="P1" s="162"/>
      <c r="Q1" s="162"/>
      <c r="R1" s="162"/>
      <c r="S1" s="162"/>
    </row>
    <row r="2" ht="28.5" customHeight="1" spans="1:19">
      <c r="A2" s="155" t="s">
        <v>27</v>
      </c>
      <c r="B2" s="155"/>
      <c r="C2" s="155"/>
      <c r="D2" s="155"/>
      <c r="E2" s="155"/>
      <c r="F2" s="155"/>
      <c r="G2" s="155"/>
      <c r="H2" s="155"/>
      <c r="I2" s="155"/>
      <c r="J2" s="155"/>
      <c r="K2" s="155"/>
      <c r="L2" s="155"/>
      <c r="M2" s="155"/>
      <c r="N2" s="155"/>
      <c r="O2" s="155"/>
      <c r="P2" s="155"/>
      <c r="Q2" s="155"/>
      <c r="R2" s="155"/>
      <c r="S2" s="155"/>
    </row>
    <row r="3" ht="20.25" customHeight="1" spans="1:19">
      <c r="A3" s="156" t="str">
        <f>"单位名称："&amp;"玉溪市交通运输局"</f>
        <v>单位名称：玉溪市交通运输局</v>
      </c>
      <c r="B3" s="156"/>
      <c r="C3" s="156"/>
      <c r="D3" s="156"/>
      <c r="E3" s="156"/>
      <c r="F3" s="156"/>
      <c r="G3" s="156"/>
      <c r="H3" s="156"/>
      <c r="I3" s="156"/>
      <c r="J3" s="156"/>
      <c r="K3" s="156"/>
      <c r="L3" s="163"/>
      <c r="M3" s="163"/>
      <c r="N3" s="163"/>
      <c r="O3" s="163"/>
      <c r="P3" s="163"/>
      <c r="Q3" s="163"/>
      <c r="R3" s="163"/>
      <c r="S3" s="163" t="s">
        <v>2</v>
      </c>
    </row>
    <row r="4" ht="27" customHeight="1" spans="1:19">
      <c r="A4" s="157" t="s">
        <v>28</v>
      </c>
      <c r="B4" s="157" t="s">
        <v>29</v>
      </c>
      <c r="C4" s="157" t="s">
        <v>30</v>
      </c>
      <c r="D4" s="157" t="s">
        <v>31</v>
      </c>
      <c r="E4" s="157"/>
      <c r="F4" s="157"/>
      <c r="G4" s="157"/>
      <c r="H4" s="157"/>
      <c r="I4" s="157"/>
      <c r="J4" s="157"/>
      <c r="K4" s="157"/>
      <c r="L4" s="157"/>
      <c r="M4" s="157"/>
      <c r="N4" s="157"/>
      <c r="O4" s="157" t="s">
        <v>20</v>
      </c>
      <c r="P4" s="157"/>
      <c r="Q4" s="157"/>
      <c r="R4" s="157"/>
      <c r="S4" s="157"/>
    </row>
    <row r="5" ht="27" customHeight="1" spans="1:19">
      <c r="A5" s="157"/>
      <c r="B5" s="157"/>
      <c r="C5" s="157"/>
      <c r="D5" s="157" t="s">
        <v>32</v>
      </c>
      <c r="E5" s="157" t="s">
        <v>33</v>
      </c>
      <c r="F5" s="157" t="s">
        <v>34</v>
      </c>
      <c r="G5" s="157" t="s">
        <v>35</v>
      </c>
      <c r="H5" s="157" t="s">
        <v>36</v>
      </c>
      <c r="I5" s="157" t="s">
        <v>37</v>
      </c>
      <c r="J5" s="157"/>
      <c r="K5" s="157"/>
      <c r="L5" s="157"/>
      <c r="M5" s="157"/>
      <c r="N5" s="157"/>
      <c r="O5" s="157" t="s">
        <v>32</v>
      </c>
      <c r="P5" s="157" t="s">
        <v>33</v>
      </c>
      <c r="Q5" s="157" t="s">
        <v>34</v>
      </c>
      <c r="R5" s="157" t="s">
        <v>35</v>
      </c>
      <c r="S5" s="157" t="s">
        <v>38</v>
      </c>
    </row>
    <row r="6" ht="27" customHeight="1" spans="1:19">
      <c r="A6" s="157"/>
      <c r="B6" s="157"/>
      <c r="C6" s="157"/>
      <c r="D6" s="157"/>
      <c r="E6" s="157"/>
      <c r="F6" s="157"/>
      <c r="G6" s="157"/>
      <c r="H6" s="157"/>
      <c r="I6" s="157" t="s">
        <v>32</v>
      </c>
      <c r="J6" s="157" t="s">
        <v>39</v>
      </c>
      <c r="K6" s="157" t="s">
        <v>40</v>
      </c>
      <c r="L6" s="157" t="s">
        <v>41</v>
      </c>
      <c r="M6" s="157" t="s">
        <v>42</v>
      </c>
      <c r="N6" s="157" t="s">
        <v>43</v>
      </c>
      <c r="O6" s="157"/>
      <c r="P6" s="157"/>
      <c r="Q6" s="157"/>
      <c r="R6" s="157"/>
      <c r="S6" s="157"/>
    </row>
    <row r="7" ht="20.25" customHeight="1" spans="1:19">
      <c r="A7" s="161" t="s">
        <v>44</v>
      </c>
      <c r="B7" s="161" t="s">
        <v>45</v>
      </c>
      <c r="C7" s="161" t="s">
        <v>46</v>
      </c>
      <c r="D7" s="161" t="s">
        <v>47</v>
      </c>
      <c r="E7" s="161" t="s">
        <v>48</v>
      </c>
      <c r="F7" s="161" t="s">
        <v>49</v>
      </c>
      <c r="G7" s="161" t="s">
        <v>50</v>
      </c>
      <c r="H7" s="161" t="s">
        <v>51</v>
      </c>
      <c r="I7" s="161" t="s">
        <v>52</v>
      </c>
      <c r="J7" s="161" t="s">
        <v>53</v>
      </c>
      <c r="K7" s="161" t="s">
        <v>54</v>
      </c>
      <c r="L7" s="161" t="s">
        <v>55</v>
      </c>
      <c r="M7" s="161" t="s">
        <v>56</v>
      </c>
      <c r="N7" s="161" t="s">
        <v>57</v>
      </c>
      <c r="O7" s="161" t="s">
        <v>58</v>
      </c>
      <c r="P7" s="161" t="s">
        <v>59</v>
      </c>
      <c r="Q7" s="161" t="s">
        <v>60</v>
      </c>
      <c r="R7" s="161" t="s">
        <v>61</v>
      </c>
      <c r="S7" s="161" t="s">
        <v>62</v>
      </c>
    </row>
    <row r="8" ht="20.25" customHeight="1" spans="1:19">
      <c r="A8" s="156" t="s">
        <v>63</v>
      </c>
      <c r="B8" s="156" t="s">
        <v>64</v>
      </c>
      <c r="C8" s="165">
        <f>404198906.47-141710000</f>
        <v>262488906.47</v>
      </c>
      <c r="D8" s="165">
        <f>400793706.47-141710000</f>
        <v>259083706.47</v>
      </c>
      <c r="E8" s="152">
        <f>396693706.47-141710000</f>
        <v>254983706.47</v>
      </c>
      <c r="F8" s="64">
        <v>4000000</v>
      </c>
      <c r="G8" s="64"/>
      <c r="H8" s="64"/>
      <c r="I8" s="64">
        <v>100000</v>
      </c>
      <c r="J8" s="64"/>
      <c r="K8" s="64"/>
      <c r="L8" s="64"/>
      <c r="M8" s="64"/>
      <c r="N8" s="64">
        <v>100000</v>
      </c>
      <c r="O8" s="159">
        <v>3405200</v>
      </c>
      <c r="P8" s="159">
        <v>3405200</v>
      </c>
      <c r="Q8" s="159"/>
      <c r="R8" s="159"/>
      <c r="S8" s="159"/>
    </row>
    <row r="9" ht="20.25" customHeight="1" spans="1:19">
      <c r="A9" s="160" t="s">
        <v>65</v>
      </c>
      <c r="B9" s="160" t="s">
        <v>64</v>
      </c>
      <c r="C9" s="165">
        <f>315538128.88-141710000</f>
        <v>173828128.88</v>
      </c>
      <c r="D9" s="165">
        <f>312589928.88-141710000</f>
        <v>170879928.88</v>
      </c>
      <c r="E9" s="152">
        <f>308589928.88-141710000</f>
        <v>166879928.88</v>
      </c>
      <c r="F9" s="64">
        <v>4000000</v>
      </c>
      <c r="G9" s="64"/>
      <c r="H9" s="64"/>
      <c r="I9" s="64"/>
      <c r="J9" s="64"/>
      <c r="K9" s="64"/>
      <c r="L9" s="64"/>
      <c r="M9" s="64"/>
      <c r="N9" s="64"/>
      <c r="O9" s="159">
        <v>2948200</v>
      </c>
      <c r="P9" s="159">
        <v>2948200</v>
      </c>
      <c r="Q9" s="159"/>
      <c r="R9" s="156"/>
      <c r="S9" s="159"/>
    </row>
    <row r="10" ht="20.25" customHeight="1" spans="1:19">
      <c r="A10" s="160" t="s">
        <v>66</v>
      </c>
      <c r="B10" s="160" t="s">
        <v>67</v>
      </c>
      <c r="C10" s="159">
        <v>4164132.93</v>
      </c>
      <c r="D10" s="159">
        <v>3707132.93</v>
      </c>
      <c r="E10" s="64">
        <v>3707132.93</v>
      </c>
      <c r="F10" s="64"/>
      <c r="G10" s="64"/>
      <c r="H10" s="64"/>
      <c r="I10" s="64"/>
      <c r="J10" s="64"/>
      <c r="K10" s="64"/>
      <c r="L10" s="64"/>
      <c r="M10" s="64"/>
      <c r="N10" s="64"/>
      <c r="O10" s="159">
        <v>457000</v>
      </c>
      <c r="P10" s="159">
        <v>457000</v>
      </c>
      <c r="Q10" s="159"/>
      <c r="R10" s="156"/>
      <c r="S10" s="159"/>
    </row>
    <row r="11" ht="20.25" customHeight="1" spans="1:19">
      <c r="A11" s="160" t="s">
        <v>68</v>
      </c>
      <c r="B11" s="160" t="s">
        <v>69</v>
      </c>
      <c r="C11" s="159">
        <v>4592316.45</v>
      </c>
      <c r="D11" s="159">
        <v>4592316.45</v>
      </c>
      <c r="E11" s="64">
        <v>4592316.45</v>
      </c>
      <c r="F11" s="64"/>
      <c r="G11" s="64"/>
      <c r="H11" s="64"/>
      <c r="I11" s="64"/>
      <c r="J11" s="64"/>
      <c r="K11" s="64"/>
      <c r="L11" s="64"/>
      <c r="M11" s="64"/>
      <c r="N11" s="64"/>
      <c r="O11" s="159"/>
      <c r="P11" s="159"/>
      <c r="Q11" s="159"/>
      <c r="R11" s="156"/>
      <c r="S11" s="159"/>
    </row>
    <row r="12" ht="20.25" customHeight="1" spans="1:19">
      <c r="A12" s="160" t="s">
        <v>70</v>
      </c>
      <c r="B12" s="160" t="s">
        <v>71</v>
      </c>
      <c r="C12" s="159">
        <v>79904328.21</v>
      </c>
      <c r="D12" s="159">
        <v>79904328.21</v>
      </c>
      <c r="E12" s="64">
        <v>79804328.21</v>
      </c>
      <c r="F12" s="64"/>
      <c r="G12" s="64"/>
      <c r="H12" s="64"/>
      <c r="I12" s="64">
        <v>100000</v>
      </c>
      <c r="J12" s="64"/>
      <c r="K12" s="64"/>
      <c r="L12" s="64"/>
      <c r="M12" s="64"/>
      <c r="N12" s="64">
        <v>100000</v>
      </c>
      <c r="O12" s="159"/>
      <c r="P12" s="159"/>
      <c r="Q12" s="159"/>
      <c r="R12" s="156"/>
      <c r="S12" s="159"/>
    </row>
    <row r="13" ht="20.25" customHeight="1" spans="1:19">
      <c r="A13" s="158" t="s">
        <v>30</v>
      </c>
      <c r="B13" s="156"/>
      <c r="C13" s="165">
        <f>404198906.47-141710000</f>
        <v>262488906.47</v>
      </c>
      <c r="D13" s="165">
        <f>400793706.47-141710000</f>
        <v>259083706.47</v>
      </c>
      <c r="E13" s="165">
        <f>396693706.47-141710000</f>
        <v>254983706.47</v>
      </c>
      <c r="F13" s="159">
        <v>4000000</v>
      </c>
      <c r="G13" s="159"/>
      <c r="H13" s="159"/>
      <c r="I13" s="159">
        <v>100000</v>
      </c>
      <c r="J13" s="159"/>
      <c r="K13" s="159"/>
      <c r="L13" s="159"/>
      <c r="M13" s="159"/>
      <c r="N13" s="159">
        <v>100000</v>
      </c>
      <c r="O13" s="159">
        <v>3405200</v>
      </c>
      <c r="P13" s="159">
        <v>3405200</v>
      </c>
      <c r="Q13" s="159"/>
      <c r="R13" s="159"/>
      <c r="S13" s="159"/>
    </row>
    <row r="14" customHeight="1" spans="3:3">
      <c r="C14" s="175"/>
    </row>
    <row r="15" customHeight="1" spans="3:3">
      <c r="C15" s="176"/>
    </row>
    <row r="16" customHeight="1" spans="3:3">
      <c r="C16" s="177"/>
    </row>
  </sheetData>
  <mergeCells count="20">
    <mergeCell ref="A1:S1"/>
    <mergeCell ref="A2:S2"/>
    <mergeCell ref="A3:R3"/>
    <mergeCell ref="D4:N4"/>
    <mergeCell ref="O4:S4"/>
    <mergeCell ref="I5:N5"/>
    <mergeCell ref="A13:B13"/>
    <mergeCell ref="A4:A6"/>
    <mergeCell ref="B4:B6"/>
    <mergeCell ref="C4:C6"/>
    <mergeCell ref="D5:D6"/>
    <mergeCell ref="E5:E6"/>
    <mergeCell ref="F5:F6"/>
    <mergeCell ref="G5:G6"/>
    <mergeCell ref="H5:H6"/>
    <mergeCell ref="O5:O6"/>
    <mergeCell ref="P5:P6"/>
    <mergeCell ref="Q5:Q6"/>
    <mergeCell ref="R5:R6"/>
    <mergeCell ref="S5:S6"/>
  </mergeCells>
  <pageMargins left="0.251388888888889" right="0.196527777777778" top="0.393055555555556" bottom="0.393055555555556" header="0.298611111111111" footer="0.298611111111111"/>
  <pageSetup paperSize="9" scale="42" fitToHeight="0" pageOrder="overThenDown" orientation="landscape"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53"/>
  <sheetViews>
    <sheetView showZeros="0" view="pageBreakPreview" zoomScale="70" zoomScaleNormal="70" topLeftCell="A19" workbookViewId="0">
      <selection activeCell="K12" sqref="K12"/>
    </sheetView>
  </sheetViews>
  <sheetFormatPr defaultColWidth="8.85" defaultRowHeight="15" customHeight="1"/>
  <cols>
    <col min="1" max="1" width="17.8416666666667" customWidth="1"/>
    <col min="2" max="2" width="53.1333333333333" customWidth="1"/>
    <col min="3" max="15" width="15.1333333333333" customWidth="1"/>
  </cols>
  <sheetData>
    <row r="1" customHeight="1" spans="1:15">
      <c r="A1" s="162" t="s">
        <v>72</v>
      </c>
      <c r="B1" s="162"/>
      <c r="C1" s="162"/>
      <c r="D1" s="162"/>
      <c r="E1" s="162"/>
      <c r="F1" s="162"/>
      <c r="G1" s="162"/>
      <c r="H1" s="162"/>
      <c r="I1" s="162"/>
      <c r="J1" s="162"/>
      <c r="K1" s="162"/>
      <c r="L1" s="162"/>
      <c r="M1" s="162"/>
      <c r="N1" s="162"/>
      <c r="O1" s="162"/>
    </row>
    <row r="2" ht="28.5" customHeight="1" spans="1:15">
      <c r="A2" s="155" t="s">
        <v>73</v>
      </c>
      <c r="B2" s="155"/>
      <c r="C2" s="155"/>
      <c r="D2" s="155"/>
      <c r="E2" s="155"/>
      <c r="F2" s="155"/>
      <c r="G2" s="155"/>
      <c r="H2" s="155"/>
      <c r="I2" s="155"/>
      <c r="J2" s="155"/>
      <c r="K2" s="155"/>
      <c r="L2" s="155"/>
      <c r="M2" s="155"/>
      <c r="N2" s="155"/>
      <c r="O2" s="155"/>
    </row>
    <row r="3" ht="20.25" customHeight="1" spans="1:15">
      <c r="A3" s="156" t="str">
        <f>"单位名称："&amp;"玉溪市交通运输局"</f>
        <v>单位名称：玉溪市交通运输局</v>
      </c>
      <c r="B3" s="156"/>
      <c r="C3" s="156"/>
      <c r="D3" s="156"/>
      <c r="E3" s="156"/>
      <c r="F3" s="156"/>
      <c r="G3" s="156"/>
      <c r="H3" s="156"/>
      <c r="I3" s="156"/>
      <c r="J3" s="163"/>
      <c r="K3" s="163"/>
      <c r="L3" s="163"/>
      <c r="M3" s="163"/>
      <c r="N3" s="163"/>
      <c r="O3" s="163" t="s">
        <v>2</v>
      </c>
    </row>
    <row r="4" ht="27" customHeight="1" spans="1:15">
      <c r="A4" s="157" t="s">
        <v>74</v>
      </c>
      <c r="B4" s="157" t="s">
        <v>75</v>
      </c>
      <c r="C4" s="157" t="s">
        <v>30</v>
      </c>
      <c r="D4" s="157" t="s">
        <v>33</v>
      </c>
      <c r="E4" s="157"/>
      <c r="F4" s="157"/>
      <c r="G4" s="157" t="s">
        <v>34</v>
      </c>
      <c r="H4" s="157" t="s">
        <v>35</v>
      </c>
      <c r="I4" s="157" t="s">
        <v>76</v>
      </c>
      <c r="J4" s="157" t="s">
        <v>77</v>
      </c>
      <c r="K4" s="157"/>
      <c r="L4" s="157"/>
      <c r="M4" s="157"/>
      <c r="N4" s="157"/>
      <c r="O4" s="157"/>
    </row>
    <row r="5" ht="27" customHeight="1" spans="1:15">
      <c r="A5" s="157"/>
      <c r="B5" s="157"/>
      <c r="C5" s="157"/>
      <c r="D5" s="157" t="s">
        <v>32</v>
      </c>
      <c r="E5" s="157" t="s">
        <v>78</v>
      </c>
      <c r="F5" s="157" t="s">
        <v>79</v>
      </c>
      <c r="G5" s="157"/>
      <c r="H5" s="157"/>
      <c r="I5" s="157"/>
      <c r="J5" s="157" t="s">
        <v>32</v>
      </c>
      <c r="K5" s="157" t="s">
        <v>80</v>
      </c>
      <c r="L5" s="157" t="s">
        <v>81</v>
      </c>
      <c r="M5" s="157" t="s">
        <v>82</v>
      </c>
      <c r="N5" s="157" t="s">
        <v>83</v>
      </c>
      <c r="O5" s="157" t="s">
        <v>84</v>
      </c>
    </row>
    <row r="6" ht="20.25" customHeight="1" spans="1:15">
      <c r="A6" s="161" t="s">
        <v>44</v>
      </c>
      <c r="B6" s="161" t="s">
        <v>45</v>
      </c>
      <c r="C6" s="161" t="s">
        <v>46</v>
      </c>
      <c r="D6" s="161" t="s">
        <v>47</v>
      </c>
      <c r="E6" s="161" t="s">
        <v>48</v>
      </c>
      <c r="F6" s="161" t="s">
        <v>49</v>
      </c>
      <c r="G6" s="161" t="s">
        <v>50</v>
      </c>
      <c r="H6" s="161" t="s">
        <v>51</v>
      </c>
      <c r="I6" s="161" t="s">
        <v>52</v>
      </c>
      <c r="J6" s="161" t="s">
        <v>53</v>
      </c>
      <c r="K6" s="161" t="s">
        <v>54</v>
      </c>
      <c r="L6" s="161" t="s">
        <v>55</v>
      </c>
      <c r="M6" s="161" t="s">
        <v>56</v>
      </c>
      <c r="N6" s="161" t="s">
        <v>57</v>
      </c>
      <c r="O6" s="161" t="s">
        <v>58</v>
      </c>
    </row>
    <row r="7" ht="20.25" customHeight="1" spans="1:15">
      <c r="A7" s="156" t="s">
        <v>85</v>
      </c>
      <c r="B7" s="156" t="str">
        <f>"        "&amp;"一般公共服务支出"</f>
        <v>        一般公共服务支出</v>
      </c>
      <c r="C7" s="64">
        <v>2948200</v>
      </c>
      <c r="D7" s="64">
        <v>2948200</v>
      </c>
      <c r="E7" s="64"/>
      <c r="F7" s="64">
        <v>2948200</v>
      </c>
      <c r="G7" s="64"/>
      <c r="H7" s="64"/>
      <c r="I7" s="64"/>
      <c r="J7" s="64"/>
      <c r="K7" s="64"/>
      <c r="L7" s="64"/>
      <c r="M7" s="64"/>
      <c r="N7" s="64"/>
      <c r="O7" s="64"/>
    </row>
    <row r="8" ht="20.25" customHeight="1" spans="1:15">
      <c r="A8" s="160" t="s">
        <v>86</v>
      </c>
      <c r="B8" s="160" t="str">
        <f>"        "&amp;"发展与改革事务"</f>
        <v>        发展与改革事务</v>
      </c>
      <c r="C8" s="64">
        <v>2948200</v>
      </c>
      <c r="D8" s="64">
        <v>2948200</v>
      </c>
      <c r="E8" s="64"/>
      <c r="F8" s="64">
        <v>2948200</v>
      </c>
      <c r="G8" s="64"/>
      <c r="H8" s="64"/>
      <c r="I8" s="64"/>
      <c r="J8" s="64"/>
      <c r="K8" s="64"/>
      <c r="L8" s="64"/>
      <c r="M8" s="64"/>
      <c r="N8" s="64"/>
      <c r="O8" s="64"/>
    </row>
    <row r="9" ht="20.25" customHeight="1" spans="1:15">
      <c r="A9" s="164" t="s">
        <v>87</v>
      </c>
      <c r="B9" s="164" t="str">
        <f>"        "&amp;"社会事业发展规划"</f>
        <v>        社会事业发展规划</v>
      </c>
      <c r="C9" s="64">
        <v>8000</v>
      </c>
      <c r="D9" s="64">
        <v>8000</v>
      </c>
      <c r="E9" s="64"/>
      <c r="F9" s="64">
        <v>8000</v>
      </c>
      <c r="G9" s="64"/>
      <c r="H9" s="64"/>
      <c r="I9" s="64"/>
      <c r="J9" s="64"/>
      <c r="K9" s="64"/>
      <c r="L9" s="64"/>
      <c r="M9" s="64"/>
      <c r="N9" s="64"/>
      <c r="O9" s="64"/>
    </row>
    <row r="10" ht="20.25" customHeight="1" spans="1:15">
      <c r="A10" s="164" t="s">
        <v>88</v>
      </c>
      <c r="B10" s="164" t="str">
        <f>"        "&amp;"其他发展与改革事务支出"</f>
        <v>        其他发展与改革事务支出</v>
      </c>
      <c r="C10" s="64">
        <v>2940200</v>
      </c>
      <c r="D10" s="64">
        <v>2940200</v>
      </c>
      <c r="E10" s="64"/>
      <c r="F10" s="64">
        <v>2940200</v>
      </c>
      <c r="G10" s="64"/>
      <c r="H10" s="64"/>
      <c r="I10" s="64"/>
      <c r="J10" s="64"/>
      <c r="K10" s="64"/>
      <c r="L10" s="64"/>
      <c r="M10" s="64"/>
      <c r="N10" s="64"/>
      <c r="O10" s="64"/>
    </row>
    <row r="11" ht="20.25" customHeight="1" spans="1:15">
      <c r="A11" s="156" t="s">
        <v>89</v>
      </c>
      <c r="B11" s="156" t="str">
        <f>"        "&amp;"社会保障和就业支出"</f>
        <v>        社会保障和就业支出</v>
      </c>
      <c r="C11" s="64">
        <v>27457527.6</v>
      </c>
      <c r="D11" s="64">
        <v>27457527.6</v>
      </c>
      <c r="E11" s="64">
        <v>19726075.6</v>
      </c>
      <c r="F11" s="64">
        <v>7731452</v>
      </c>
      <c r="G11" s="64"/>
      <c r="H11" s="64"/>
      <c r="I11" s="64"/>
      <c r="J11" s="64"/>
      <c r="K11" s="64"/>
      <c r="L11" s="64"/>
      <c r="M11" s="64"/>
      <c r="N11" s="64"/>
      <c r="O11" s="64"/>
    </row>
    <row r="12" ht="20.25" customHeight="1" spans="1:15">
      <c r="A12" s="160" t="s">
        <v>90</v>
      </c>
      <c r="B12" s="160" t="str">
        <f>"        "&amp;"行政事业单位养老支出"</f>
        <v>        行政事业单位养老支出</v>
      </c>
      <c r="C12" s="64">
        <v>19612843.6</v>
      </c>
      <c r="D12" s="64">
        <v>19612843.6</v>
      </c>
      <c r="E12" s="64">
        <v>19612843.6</v>
      </c>
      <c r="F12" s="64"/>
      <c r="G12" s="64"/>
      <c r="H12" s="64"/>
      <c r="I12" s="64"/>
      <c r="J12" s="64"/>
      <c r="K12" s="64"/>
      <c r="L12" s="64"/>
      <c r="M12" s="64"/>
      <c r="N12" s="64"/>
      <c r="O12" s="64"/>
    </row>
    <row r="13" ht="20.25" customHeight="1" spans="1:15">
      <c r="A13" s="164" t="s">
        <v>91</v>
      </c>
      <c r="B13" s="164" t="str">
        <f>"        "&amp;"行政单位离退休"</f>
        <v>        行政单位离退休</v>
      </c>
      <c r="C13" s="64">
        <v>5586098.8</v>
      </c>
      <c r="D13" s="64">
        <v>5586098.8</v>
      </c>
      <c r="E13" s="64">
        <v>5586098.8</v>
      </c>
      <c r="F13" s="64"/>
      <c r="G13" s="64"/>
      <c r="H13" s="64"/>
      <c r="I13" s="64"/>
      <c r="J13" s="64"/>
      <c r="K13" s="64"/>
      <c r="L13" s="64"/>
      <c r="M13" s="64"/>
      <c r="N13" s="64"/>
      <c r="O13" s="64"/>
    </row>
    <row r="14" ht="20.25" customHeight="1" spans="1:15">
      <c r="A14" s="164" t="s">
        <v>92</v>
      </c>
      <c r="B14" s="164" t="str">
        <f>"        "&amp;"事业单位离退休"</f>
        <v>        事业单位离退休</v>
      </c>
      <c r="C14" s="64">
        <v>5061000</v>
      </c>
      <c r="D14" s="64">
        <v>5061000</v>
      </c>
      <c r="E14" s="64">
        <v>5061000</v>
      </c>
      <c r="F14" s="64"/>
      <c r="G14" s="64"/>
      <c r="H14" s="64"/>
      <c r="I14" s="64"/>
      <c r="J14" s="64"/>
      <c r="K14" s="64"/>
      <c r="L14" s="64"/>
      <c r="M14" s="64"/>
      <c r="N14" s="64"/>
      <c r="O14" s="64"/>
    </row>
    <row r="15" ht="20.25" customHeight="1" spans="1:15">
      <c r="A15" s="164" t="s">
        <v>93</v>
      </c>
      <c r="B15" s="164" t="str">
        <f>"        "&amp;"机关事业单位基本养老保险缴费支出"</f>
        <v>        机关事业单位基本养老保险缴费支出</v>
      </c>
      <c r="C15" s="64">
        <v>7360744.8</v>
      </c>
      <c r="D15" s="64">
        <v>7360744.8</v>
      </c>
      <c r="E15" s="64">
        <v>7360744.8</v>
      </c>
      <c r="F15" s="64"/>
      <c r="G15" s="64"/>
      <c r="H15" s="64"/>
      <c r="I15" s="64"/>
      <c r="J15" s="64"/>
      <c r="K15" s="64"/>
      <c r="L15" s="64"/>
      <c r="M15" s="64"/>
      <c r="N15" s="64"/>
      <c r="O15" s="64"/>
    </row>
    <row r="16" ht="20.25" customHeight="1" spans="1:15">
      <c r="A16" s="164" t="s">
        <v>94</v>
      </c>
      <c r="B16" s="164" t="str">
        <f>"        "&amp;"机关事业单位职业年金缴费支出"</f>
        <v>        机关事业单位职业年金缴费支出</v>
      </c>
      <c r="C16" s="64">
        <v>1605000</v>
      </c>
      <c r="D16" s="64">
        <v>1605000</v>
      </c>
      <c r="E16" s="64">
        <v>1605000</v>
      </c>
      <c r="F16" s="64"/>
      <c r="G16" s="64"/>
      <c r="H16" s="64"/>
      <c r="I16" s="64"/>
      <c r="J16" s="64"/>
      <c r="K16" s="64"/>
      <c r="L16" s="64"/>
      <c r="M16" s="64"/>
      <c r="N16" s="64"/>
      <c r="O16" s="64"/>
    </row>
    <row r="17" ht="20.25" customHeight="1" spans="1:15">
      <c r="A17" s="160" t="s">
        <v>95</v>
      </c>
      <c r="B17" s="160" t="str">
        <f>"        "&amp;"抚恤"</f>
        <v>        抚恤</v>
      </c>
      <c r="C17" s="64">
        <v>320924</v>
      </c>
      <c r="D17" s="64">
        <v>320924</v>
      </c>
      <c r="E17" s="64">
        <v>89472</v>
      </c>
      <c r="F17" s="64">
        <v>231452</v>
      </c>
      <c r="G17" s="64"/>
      <c r="H17" s="64"/>
      <c r="I17" s="64"/>
      <c r="J17" s="64"/>
      <c r="K17" s="64"/>
      <c r="L17" s="64"/>
      <c r="M17" s="64"/>
      <c r="N17" s="64"/>
      <c r="O17" s="64"/>
    </row>
    <row r="18" ht="20.25" customHeight="1" spans="1:15">
      <c r="A18" s="164" t="s">
        <v>96</v>
      </c>
      <c r="B18" s="164" t="str">
        <f>"        "&amp;"死亡抚恤"</f>
        <v>        死亡抚恤</v>
      </c>
      <c r="C18" s="64">
        <v>320924</v>
      </c>
      <c r="D18" s="64">
        <v>320924</v>
      </c>
      <c r="E18" s="64">
        <v>89472</v>
      </c>
      <c r="F18" s="64">
        <v>231452</v>
      </c>
      <c r="G18" s="64"/>
      <c r="H18" s="64"/>
      <c r="I18" s="64"/>
      <c r="J18" s="64"/>
      <c r="K18" s="64"/>
      <c r="L18" s="64"/>
      <c r="M18" s="64"/>
      <c r="N18" s="64"/>
      <c r="O18" s="64"/>
    </row>
    <row r="19" ht="20.25" customHeight="1" spans="1:15">
      <c r="A19" s="160" t="s">
        <v>97</v>
      </c>
      <c r="B19" s="160" t="str">
        <f>"        "&amp;"社会福利"</f>
        <v>        社会福利</v>
      </c>
      <c r="C19" s="64">
        <v>7500000</v>
      </c>
      <c r="D19" s="64">
        <v>7500000</v>
      </c>
      <c r="E19" s="64"/>
      <c r="F19" s="64">
        <v>7500000</v>
      </c>
      <c r="G19" s="64"/>
      <c r="H19" s="64"/>
      <c r="I19" s="64"/>
      <c r="J19" s="64"/>
      <c r="K19" s="64"/>
      <c r="L19" s="64"/>
      <c r="M19" s="64"/>
      <c r="N19" s="64"/>
      <c r="O19" s="64"/>
    </row>
    <row r="20" ht="20.25" customHeight="1" spans="1:15">
      <c r="A20" s="164" t="s">
        <v>98</v>
      </c>
      <c r="B20" s="164" t="str">
        <f>"        "&amp;"老年福利"</f>
        <v>        老年福利</v>
      </c>
      <c r="C20" s="64">
        <v>7500000</v>
      </c>
      <c r="D20" s="64">
        <v>7500000</v>
      </c>
      <c r="E20" s="64"/>
      <c r="F20" s="64">
        <v>7500000</v>
      </c>
      <c r="G20" s="64"/>
      <c r="H20" s="64"/>
      <c r="I20" s="64"/>
      <c r="J20" s="64"/>
      <c r="K20" s="64"/>
      <c r="L20" s="64"/>
      <c r="M20" s="64"/>
      <c r="N20" s="64"/>
      <c r="O20" s="64"/>
    </row>
    <row r="21" ht="20.25" customHeight="1" spans="1:15">
      <c r="A21" s="160" t="s">
        <v>99</v>
      </c>
      <c r="B21" s="160" t="str">
        <f>"        "&amp;"其他社会保障和就业支出"</f>
        <v>        其他社会保障和就业支出</v>
      </c>
      <c r="C21" s="64">
        <v>23760</v>
      </c>
      <c r="D21" s="64">
        <v>23760</v>
      </c>
      <c r="E21" s="64">
        <v>23760</v>
      </c>
      <c r="F21" s="64"/>
      <c r="G21" s="64"/>
      <c r="H21" s="64"/>
      <c r="I21" s="64"/>
      <c r="J21" s="64"/>
      <c r="K21" s="64"/>
      <c r="L21" s="64"/>
      <c r="M21" s="64"/>
      <c r="N21" s="64"/>
      <c r="O21" s="64"/>
    </row>
    <row r="22" ht="20.25" customHeight="1" spans="1:15">
      <c r="A22" s="164" t="s">
        <v>100</v>
      </c>
      <c r="B22" s="164" t="str">
        <f>"        "&amp;"其他社会保障和就业支出"</f>
        <v>        其他社会保障和就业支出</v>
      </c>
      <c r="C22" s="64">
        <v>23760</v>
      </c>
      <c r="D22" s="64">
        <v>23760</v>
      </c>
      <c r="E22" s="64">
        <v>23760</v>
      </c>
      <c r="F22" s="64"/>
      <c r="G22" s="64"/>
      <c r="H22" s="64"/>
      <c r="I22" s="64"/>
      <c r="J22" s="64"/>
      <c r="K22" s="64"/>
      <c r="L22" s="64"/>
      <c r="M22" s="64"/>
      <c r="N22" s="64"/>
      <c r="O22" s="64"/>
    </row>
    <row r="23" ht="20.25" customHeight="1" spans="1:15">
      <c r="A23" s="156" t="s">
        <v>101</v>
      </c>
      <c r="B23" s="156" t="str">
        <f>"        "&amp;"卫生健康支出"</f>
        <v>        卫生健康支出</v>
      </c>
      <c r="C23" s="64">
        <v>7204217</v>
      </c>
      <c r="D23" s="64">
        <v>7204217</v>
      </c>
      <c r="E23" s="64">
        <v>7204217</v>
      </c>
      <c r="F23" s="64"/>
      <c r="G23" s="64"/>
      <c r="H23" s="64"/>
      <c r="I23" s="64"/>
      <c r="J23" s="64"/>
      <c r="K23" s="64"/>
      <c r="L23" s="64"/>
      <c r="M23" s="64"/>
      <c r="N23" s="64"/>
      <c r="O23" s="64"/>
    </row>
    <row r="24" ht="20.25" customHeight="1" spans="1:15">
      <c r="A24" s="160" t="s">
        <v>102</v>
      </c>
      <c r="B24" s="160" t="str">
        <f>"        "&amp;"行政事业单位医疗"</f>
        <v>        行政事业单位医疗</v>
      </c>
      <c r="C24" s="64">
        <v>7204217</v>
      </c>
      <c r="D24" s="64">
        <v>7204217</v>
      </c>
      <c r="E24" s="64">
        <v>7204217</v>
      </c>
      <c r="F24" s="64"/>
      <c r="G24" s="64"/>
      <c r="H24" s="64"/>
      <c r="I24" s="64"/>
      <c r="J24" s="64"/>
      <c r="K24" s="64"/>
      <c r="L24" s="64"/>
      <c r="M24" s="64"/>
      <c r="N24" s="64"/>
      <c r="O24" s="64"/>
    </row>
    <row r="25" ht="20.25" customHeight="1" spans="1:15">
      <c r="A25" s="164" t="s">
        <v>103</v>
      </c>
      <c r="B25" s="164" t="str">
        <f>"        "&amp;"行政单位医疗"</f>
        <v>        行政单位医疗</v>
      </c>
      <c r="C25" s="64">
        <v>3578870.92</v>
      </c>
      <c r="D25" s="64">
        <v>3578870.92</v>
      </c>
      <c r="E25" s="64">
        <v>3578870.92</v>
      </c>
      <c r="F25" s="64"/>
      <c r="G25" s="64"/>
      <c r="H25" s="64"/>
      <c r="I25" s="64"/>
      <c r="J25" s="64"/>
      <c r="K25" s="64"/>
      <c r="L25" s="64"/>
      <c r="M25" s="64"/>
      <c r="N25" s="64"/>
      <c r="O25" s="64"/>
    </row>
    <row r="26" ht="20.25" customHeight="1" spans="1:15">
      <c r="A26" s="164" t="s">
        <v>104</v>
      </c>
      <c r="B26" s="164" t="str">
        <f>"        "&amp;"事业单位医疗"</f>
        <v>        事业单位医疗</v>
      </c>
      <c r="C26" s="64">
        <v>404515.44</v>
      </c>
      <c r="D26" s="64">
        <v>404515.44</v>
      </c>
      <c r="E26" s="64">
        <v>404515.44</v>
      </c>
      <c r="F26" s="64"/>
      <c r="G26" s="64"/>
      <c r="H26" s="64"/>
      <c r="I26" s="64"/>
      <c r="J26" s="64"/>
      <c r="K26" s="64"/>
      <c r="L26" s="64"/>
      <c r="M26" s="64"/>
      <c r="N26" s="64"/>
      <c r="O26" s="64"/>
    </row>
    <row r="27" ht="20.25" customHeight="1" spans="1:15">
      <c r="A27" s="164" t="s">
        <v>105</v>
      </c>
      <c r="B27" s="164" t="str">
        <f>"        "&amp;"公务员医疗补助"</f>
        <v>        公务员医疗补助</v>
      </c>
      <c r="C27" s="64">
        <v>2802515.55</v>
      </c>
      <c r="D27" s="64">
        <v>2802515.55</v>
      </c>
      <c r="E27" s="64">
        <v>2802515.55</v>
      </c>
      <c r="F27" s="64"/>
      <c r="G27" s="64"/>
      <c r="H27" s="64"/>
      <c r="I27" s="64"/>
      <c r="J27" s="64"/>
      <c r="K27" s="64"/>
      <c r="L27" s="64"/>
      <c r="M27" s="64"/>
      <c r="N27" s="64"/>
      <c r="O27" s="64"/>
    </row>
    <row r="28" ht="20.25" customHeight="1" spans="1:15">
      <c r="A28" s="164" t="s">
        <v>106</v>
      </c>
      <c r="B28" s="164" t="str">
        <f>"        "&amp;"其他行政事业单位医疗支出"</f>
        <v>        其他行政事业单位医疗支出</v>
      </c>
      <c r="C28" s="64">
        <v>418315.09</v>
      </c>
      <c r="D28" s="64">
        <v>418315.09</v>
      </c>
      <c r="E28" s="64">
        <v>418315.09</v>
      </c>
      <c r="F28" s="64"/>
      <c r="G28" s="64"/>
      <c r="H28" s="64"/>
      <c r="I28" s="64"/>
      <c r="J28" s="64"/>
      <c r="K28" s="64"/>
      <c r="L28" s="64"/>
      <c r="M28" s="64"/>
      <c r="N28" s="64"/>
      <c r="O28" s="64"/>
    </row>
    <row r="29" ht="20.25" customHeight="1" spans="1:15">
      <c r="A29" s="156" t="s">
        <v>107</v>
      </c>
      <c r="B29" s="156" t="str">
        <f>"        "&amp;"城乡社区支出"</f>
        <v>        城乡社区支出</v>
      </c>
      <c r="C29" s="64">
        <v>4000000</v>
      </c>
      <c r="D29" s="64"/>
      <c r="E29" s="64"/>
      <c r="F29" s="64"/>
      <c r="G29" s="64">
        <v>4000000</v>
      </c>
      <c r="H29" s="64"/>
      <c r="I29" s="64"/>
      <c r="J29" s="64"/>
      <c r="K29" s="64"/>
      <c r="L29" s="64"/>
      <c r="M29" s="64"/>
      <c r="N29" s="64"/>
      <c r="O29" s="64"/>
    </row>
    <row r="30" ht="20.25" customHeight="1" spans="1:15">
      <c r="A30" s="160" t="s">
        <v>108</v>
      </c>
      <c r="B30" s="160" t="str">
        <f>"        "&amp;"国有土地使用权出让收入安排的支出"</f>
        <v>        国有土地使用权出让收入安排的支出</v>
      </c>
      <c r="C30" s="64">
        <v>4000000</v>
      </c>
      <c r="D30" s="64"/>
      <c r="E30" s="64"/>
      <c r="F30" s="64"/>
      <c r="G30" s="64">
        <v>4000000</v>
      </c>
      <c r="H30" s="64"/>
      <c r="I30" s="64"/>
      <c r="J30" s="64"/>
      <c r="K30" s="64"/>
      <c r="L30" s="64"/>
      <c r="M30" s="64"/>
      <c r="N30" s="64"/>
      <c r="O30" s="64"/>
    </row>
    <row r="31" ht="20.25" customHeight="1" spans="1:15">
      <c r="A31" s="164" t="s">
        <v>109</v>
      </c>
      <c r="B31" s="164" t="str">
        <f>"        "&amp;"农村基础设施建设支出"</f>
        <v>        农村基础设施建设支出</v>
      </c>
      <c r="C31" s="64">
        <v>4000000</v>
      </c>
      <c r="D31" s="64"/>
      <c r="E31" s="64"/>
      <c r="F31" s="64"/>
      <c r="G31" s="64">
        <v>4000000</v>
      </c>
      <c r="H31" s="64"/>
      <c r="I31" s="64"/>
      <c r="J31" s="64"/>
      <c r="K31" s="64"/>
      <c r="L31" s="64"/>
      <c r="M31" s="64"/>
      <c r="N31" s="64"/>
      <c r="O31" s="64"/>
    </row>
    <row r="32" ht="20.25" customHeight="1" spans="1:15">
      <c r="A32" s="156" t="s">
        <v>110</v>
      </c>
      <c r="B32" s="156" t="str">
        <f>"        "&amp;"交通运输支出"</f>
        <v>        交通运输支出</v>
      </c>
      <c r="C32" s="64">
        <v>73005659.99</v>
      </c>
      <c r="D32" s="64">
        <v>72905659.99</v>
      </c>
      <c r="E32" s="64">
        <v>64475959.87</v>
      </c>
      <c r="F32" s="64">
        <v>8429700.12</v>
      </c>
      <c r="G32" s="64"/>
      <c r="H32" s="64"/>
      <c r="I32" s="64"/>
      <c r="J32" s="64">
        <v>100000</v>
      </c>
      <c r="K32" s="64"/>
      <c r="L32" s="64"/>
      <c r="M32" s="64"/>
      <c r="N32" s="64"/>
      <c r="O32" s="64">
        <v>100000</v>
      </c>
    </row>
    <row r="33" ht="20.25" customHeight="1" spans="1:15">
      <c r="A33" s="160" t="s">
        <v>111</v>
      </c>
      <c r="B33" s="160" t="str">
        <f>"        "&amp;"公路水路运输"</f>
        <v>        公路水路运输</v>
      </c>
      <c r="C33" s="64">
        <v>69734701.46</v>
      </c>
      <c r="D33" s="64">
        <v>69634701.46</v>
      </c>
      <c r="E33" s="64">
        <v>63662001.34</v>
      </c>
      <c r="F33" s="64">
        <v>5972700.12</v>
      </c>
      <c r="G33" s="64"/>
      <c r="H33" s="64"/>
      <c r="I33" s="64"/>
      <c r="J33" s="64">
        <v>100000</v>
      </c>
      <c r="K33" s="64"/>
      <c r="L33" s="64"/>
      <c r="M33" s="64"/>
      <c r="N33" s="64"/>
      <c r="O33" s="64">
        <v>100000</v>
      </c>
    </row>
    <row r="34" ht="20.25" customHeight="1" spans="1:15">
      <c r="A34" s="164" t="s">
        <v>112</v>
      </c>
      <c r="B34" s="164" t="str">
        <f>"        "&amp;"行政运行"</f>
        <v>        行政运行</v>
      </c>
      <c r="C34" s="64">
        <v>5923149.46</v>
      </c>
      <c r="D34" s="64">
        <v>5923149.46</v>
      </c>
      <c r="E34" s="64">
        <v>5820449.46</v>
      </c>
      <c r="F34" s="64">
        <v>102700</v>
      </c>
      <c r="G34" s="64"/>
      <c r="H34" s="64"/>
      <c r="I34" s="64"/>
      <c r="J34" s="64"/>
      <c r="K34" s="64"/>
      <c r="L34" s="64"/>
      <c r="M34" s="64"/>
      <c r="N34" s="64"/>
      <c r="O34" s="64"/>
    </row>
    <row r="35" ht="20.25" customHeight="1" spans="1:15">
      <c r="A35" s="164" t="s">
        <v>113</v>
      </c>
      <c r="B35" s="164" t="str">
        <f>"        "&amp;"一般行政管理事务"</f>
        <v>        一般行政管理事务</v>
      </c>
      <c r="C35" s="64">
        <v>1082400</v>
      </c>
      <c r="D35" s="64">
        <v>1082400</v>
      </c>
      <c r="E35" s="64">
        <v>162400</v>
      </c>
      <c r="F35" s="64">
        <v>920000</v>
      </c>
      <c r="G35" s="64"/>
      <c r="H35" s="64"/>
      <c r="I35" s="64"/>
      <c r="J35" s="64"/>
      <c r="K35" s="64"/>
      <c r="L35" s="64"/>
      <c r="M35" s="64"/>
      <c r="N35" s="64"/>
      <c r="O35" s="64"/>
    </row>
    <row r="36" ht="20.25" customHeight="1" spans="1:15">
      <c r="A36" s="164" t="s">
        <v>114</v>
      </c>
      <c r="B36" s="164" t="str">
        <f>"        "&amp;"公路运输管理"</f>
        <v>        公路运输管理</v>
      </c>
      <c r="C36" s="64">
        <v>56797420.76</v>
      </c>
      <c r="D36" s="64">
        <v>56697420.76</v>
      </c>
      <c r="E36" s="64">
        <v>52197420.76</v>
      </c>
      <c r="F36" s="64">
        <v>4500000</v>
      </c>
      <c r="G36" s="64"/>
      <c r="H36" s="64"/>
      <c r="I36" s="64"/>
      <c r="J36" s="64">
        <v>100000</v>
      </c>
      <c r="K36" s="64"/>
      <c r="L36" s="64"/>
      <c r="M36" s="64"/>
      <c r="N36" s="64"/>
      <c r="O36" s="64">
        <v>100000</v>
      </c>
    </row>
    <row r="37" ht="20.25" customHeight="1" spans="1:15">
      <c r="A37" s="164" t="s">
        <v>115</v>
      </c>
      <c r="B37" s="164" t="str">
        <f>"        "&amp;"其他公路水路运输支出"</f>
        <v>        其他公路水路运输支出</v>
      </c>
      <c r="C37" s="64">
        <v>5931731.24</v>
      </c>
      <c r="D37" s="64">
        <v>5931731.24</v>
      </c>
      <c r="E37" s="64">
        <v>5481731.12</v>
      </c>
      <c r="F37" s="64">
        <v>450000.12</v>
      </c>
      <c r="G37" s="64"/>
      <c r="H37" s="64"/>
      <c r="I37" s="64"/>
      <c r="J37" s="64"/>
      <c r="K37" s="64"/>
      <c r="L37" s="64"/>
      <c r="M37" s="64"/>
      <c r="N37" s="64"/>
      <c r="O37" s="64"/>
    </row>
    <row r="38" ht="20.25" customHeight="1" spans="1:15">
      <c r="A38" s="160" t="s">
        <v>116</v>
      </c>
      <c r="B38" s="160" t="str">
        <f>"        "&amp;"铁路运输"</f>
        <v>        铁路运输</v>
      </c>
      <c r="C38" s="64">
        <v>2000000</v>
      </c>
      <c r="D38" s="64">
        <v>2000000</v>
      </c>
      <c r="E38" s="64"/>
      <c r="F38" s="64">
        <v>2000000</v>
      </c>
      <c r="G38" s="64"/>
      <c r="H38" s="64"/>
      <c r="I38" s="64"/>
      <c r="J38" s="64"/>
      <c r="K38" s="64"/>
      <c r="L38" s="64"/>
      <c r="M38" s="64"/>
      <c r="N38" s="64"/>
      <c r="O38" s="64"/>
    </row>
    <row r="39" ht="20.25" customHeight="1" spans="1:15">
      <c r="A39" s="164" t="s">
        <v>117</v>
      </c>
      <c r="B39" s="164" t="str">
        <f>"        "&amp;"其他铁路运输支出"</f>
        <v>        其他铁路运输支出</v>
      </c>
      <c r="C39" s="64">
        <v>2000000</v>
      </c>
      <c r="D39" s="64">
        <v>2000000</v>
      </c>
      <c r="E39" s="64"/>
      <c r="F39" s="64">
        <v>2000000</v>
      </c>
      <c r="G39" s="64"/>
      <c r="H39" s="64"/>
      <c r="I39" s="64"/>
      <c r="J39" s="64"/>
      <c r="K39" s="64"/>
      <c r="L39" s="64"/>
      <c r="M39" s="64"/>
      <c r="N39" s="64"/>
      <c r="O39" s="64"/>
    </row>
    <row r="40" ht="20.25" customHeight="1" spans="1:15">
      <c r="A40" s="160" t="s">
        <v>118</v>
      </c>
      <c r="B40" s="160" t="str">
        <f>"        "&amp;"其他交通运输支出"</f>
        <v>        其他交通运输支出</v>
      </c>
      <c r="C40" s="64">
        <v>1270958.53</v>
      </c>
      <c r="D40" s="64">
        <v>1270958.53</v>
      </c>
      <c r="E40" s="64">
        <v>813958.53</v>
      </c>
      <c r="F40" s="64">
        <v>457000</v>
      </c>
      <c r="G40" s="64"/>
      <c r="H40" s="64"/>
      <c r="I40" s="64"/>
      <c r="J40" s="64"/>
      <c r="K40" s="64"/>
      <c r="L40" s="64"/>
      <c r="M40" s="64"/>
      <c r="N40" s="64"/>
      <c r="O40" s="64"/>
    </row>
    <row r="41" ht="20.25" customHeight="1" spans="1:15">
      <c r="A41" s="164" t="s">
        <v>119</v>
      </c>
      <c r="B41" s="164" t="str">
        <f>"        "&amp;"其他交通运输支出"</f>
        <v>        其他交通运输支出</v>
      </c>
      <c r="C41" s="64">
        <v>1270958.53</v>
      </c>
      <c r="D41" s="64">
        <v>1270958.53</v>
      </c>
      <c r="E41" s="64">
        <v>813958.53</v>
      </c>
      <c r="F41" s="64">
        <v>457000</v>
      </c>
      <c r="G41" s="64"/>
      <c r="H41" s="64"/>
      <c r="I41" s="64"/>
      <c r="J41" s="64"/>
      <c r="K41" s="64"/>
      <c r="L41" s="64"/>
      <c r="M41" s="64"/>
      <c r="N41" s="64"/>
      <c r="O41" s="64"/>
    </row>
    <row r="42" ht="20.25" customHeight="1" spans="1:15">
      <c r="A42" s="156" t="s">
        <v>120</v>
      </c>
      <c r="B42" s="156" t="str">
        <f>"        "&amp;"住房保障支出"</f>
        <v>        住房保障支出</v>
      </c>
      <c r="C42" s="64">
        <v>6163301.88</v>
      </c>
      <c r="D42" s="64">
        <v>6163301.88</v>
      </c>
      <c r="E42" s="64">
        <v>6163301.88</v>
      </c>
      <c r="F42" s="64"/>
      <c r="G42" s="64"/>
      <c r="H42" s="64"/>
      <c r="I42" s="64"/>
      <c r="J42" s="64"/>
      <c r="K42" s="64"/>
      <c r="L42" s="64"/>
      <c r="M42" s="64"/>
      <c r="N42" s="64"/>
      <c r="O42" s="64"/>
    </row>
    <row r="43" ht="20.25" customHeight="1" spans="1:15">
      <c r="A43" s="160" t="s">
        <v>121</v>
      </c>
      <c r="B43" s="160" t="str">
        <f>"        "&amp;"住房改革支出"</f>
        <v>        住房改革支出</v>
      </c>
      <c r="C43" s="64">
        <v>6163301.88</v>
      </c>
      <c r="D43" s="64">
        <v>6163301.88</v>
      </c>
      <c r="E43" s="64">
        <v>6163301.88</v>
      </c>
      <c r="F43" s="64"/>
      <c r="G43" s="64"/>
      <c r="H43" s="64"/>
      <c r="I43" s="64"/>
      <c r="J43" s="64"/>
      <c r="K43" s="64"/>
      <c r="L43" s="64"/>
      <c r="M43" s="64"/>
      <c r="N43" s="64"/>
      <c r="O43" s="64"/>
    </row>
    <row r="44" ht="20.25" customHeight="1" spans="1:15">
      <c r="A44" s="164" t="s">
        <v>122</v>
      </c>
      <c r="B44" s="164" t="str">
        <f>"        "&amp;"住房公积金"</f>
        <v>        住房公积金</v>
      </c>
      <c r="C44" s="64">
        <v>5848776</v>
      </c>
      <c r="D44" s="64">
        <v>5848776</v>
      </c>
      <c r="E44" s="64">
        <v>5848776</v>
      </c>
      <c r="F44" s="64"/>
      <c r="G44" s="64"/>
      <c r="H44" s="64"/>
      <c r="I44" s="64"/>
      <c r="J44" s="64"/>
      <c r="K44" s="64"/>
      <c r="L44" s="64"/>
      <c r="M44" s="64"/>
      <c r="N44" s="64"/>
      <c r="O44" s="64"/>
    </row>
    <row r="45" ht="20.25" customHeight="1" spans="1:15">
      <c r="A45" s="164" t="s">
        <v>123</v>
      </c>
      <c r="B45" s="164" t="str">
        <f>"        "&amp;"购房补贴"</f>
        <v>        购房补贴</v>
      </c>
      <c r="C45" s="64">
        <v>314525.88</v>
      </c>
      <c r="D45" s="64">
        <v>314525.88</v>
      </c>
      <c r="E45" s="64">
        <v>314525.88</v>
      </c>
      <c r="F45" s="64"/>
      <c r="G45" s="64"/>
      <c r="H45" s="64"/>
      <c r="I45" s="64"/>
      <c r="J45" s="64"/>
      <c r="K45" s="64"/>
      <c r="L45" s="64"/>
      <c r="M45" s="64"/>
      <c r="N45" s="64"/>
      <c r="O45" s="64"/>
    </row>
    <row r="46" ht="20.25" customHeight="1" spans="1:15">
      <c r="A46" s="156" t="s">
        <v>124</v>
      </c>
      <c r="B46" s="156" t="str">
        <f>"        "&amp;"转移性支出"</f>
        <v>        转移性支出</v>
      </c>
      <c r="C46" s="152">
        <v>141710000</v>
      </c>
      <c r="D46" s="152">
        <v>141710000</v>
      </c>
      <c r="E46" s="64"/>
      <c r="F46" s="152">
        <v>141710000</v>
      </c>
      <c r="G46" s="64"/>
      <c r="H46" s="64"/>
      <c r="I46" s="64"/>
      <c r="J46" s="64"/>
      <c r="K46" s="64"/>
      <c r="L46" s="64"/>
      <c r="M46" s="64"/>
      <c r="N46" s="64"/>
      <c r="O46" s="64"/>
    </row>
    <row r="47" ht="20.25" customHeight="1" spans="1:15">
      <c r="A47" s="160" t="s">
        <v>125</v>
      </c>
      <c r="B47" s="160" t="str">
        <f>"        "&amp;"专项转移支付"</f>
        <v>        专项转移支付</v>
      </c>
      <c r="C47" s="152">
        <v>141710000</v>
      </c>
      <c r="D47" s="152">
        <v>141710000</v>
      </c>
      <c r="E47" s="64"/>
      <c r="F47" s="152">
        <v>141710000</v>
      </c>
      <c r="G47" s="64"/>
      <c r="H47" s="64"/>
      <c r="I47" s="64"/>
      <c r="J47" s="64"/>
      <c r="K47" s="64"/>
      <c r="L47" s="64"/>
      <c r="M47" s="64"/>
      <c r="N47" s="64"/>
      <c r="O47" s="64"/>
    </row>
    <row r="48" ht="20.25" customHeight="1" spans="1:15">
      <c r="A48" s="164" t="s">
        <v>126</v>
      </c>
      <c r="B48" s="164" t="str">
        <f>"        "&amp;"交通运输"</f>
        <v>        交通运输</v>
      </c>
      <c r="C48" s="152">
        <v>141710000</v>
      </c>
      <c r="D48" s="152">
        <v>141710000</v>
      </c>
      <c r="E48" s="64"/>
      <c r="F48" s="152">
        <v>141710000</v>
      </c>
      <c r="G48" s="64"/>
      <c r="H48" s="64"/>
      <c r="I48" s="64"/>
      <c r="J48" s="64"/>
      <c r="K48" s="64"/>
      <c r="L48" s="64"/>
      <c r="M48" s="64"/>
      <c r="N48" s="64"/>
      <c r="O48" s="64"/>
    </row>
    <row r="49" ht="20.25" customHeight="1" spans="1:15">
      <c r="A49" s="158" t="s">
        <v>30</v>
      </c>
      <c r="B49" s="156"/>
      <c r="C49" s="165">
        <f>404198906.47-141710000</f>
        <v>262488906.47</v>
      </c>
      <c r="D49" s="165">
        <f>400098906.47-141710000</f>
        <v>258388906.47</v>
      </c>
      <c r="E49" s="159">
        <v>97569554.35</v>
      </c>
      <c r="F49" s="165">
        <f>302529352.12-141710000</f>
        <v>160819352.12</v>
      </c>
      <c r="G49" s="159">
        <v>4000000</v>
      </c>
      <c r="H49" s="159"/>
      <c r="I49" s="159"/>
      <c r="J49" s="159">
        <v>100000</v>
      </c>
      <c r="K49" s="159"/>
      <c r="L49" s="159"/>
      <c r="M49" s="159"/>
      <c r="N49" s="159"/>
      <c r="O49" s="159">
        <v>100000</v>
      </c>
    </row>
    <row r="50" customHeight="1" spans="6:6">
      <c r="F50" s="175"/>
    </row>
    <row r="51" customHeight="1" spans="6:6">
      <c r="F51" s="176"/>
    </row>
    <row r="52" customHeight="1" spans="6:6">
      <c r="F52" s="177"/>
    </row>
    <row r="53" customHeight="1" spans="6:6">
      <c r="F53" s="178"/>
    </row>
  </sheetData>
  <mergeCells count="12">
    <mergeCell ref="A1:O1"/>
    <mergeCell ref="A2:O2"/>
    <mergeCell ref="A3:N3"/>
    <mergeCell ref="D4:F4"/>
    <mergeCell ref="J4:O4"/>
    <mergeCell ref="A49:B49"/>
    <mergeCell ref="A4:A5"/>
    <mergeCell ref="B4:B5"/>
    <mergeCell ref="C4:C5"/>
    <mergeCell ref="G4:G5"/>
    <mergeCell ref="H4:H5"/>
    <mergeCell ref="I4:I5"/>
  </mergeCells>
  <pageMargins left="0.251388888888889" right="0.196527777777778" top="0.393055555555556" bottom="0.393055555555556" header="0.298611111111111" footer="0.298611111111111"/>
  <pageSetup paperSize="9" scale="54" fitToHeight="0" pageOrder="overThenDown" orientation="landscape"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5"/>
  <sheetViews>
    <sheetView showZeros="0" view="pageBreakPreview" zoomScaleNormal="100" workbookViewId="0">
      <selection activeCell="K12" sqref="K12"/>
    </sheetView>
  </sheetViews>
  <sheetFormatPr defaultColWidth="8.85" defaultRowHeight="15" customHeight="1" outlineLevelCol="3"/>
  <cols>
    <col min="1" max="2" width="28.575" customWidth="1"/>
    <col min="3" max="3" width="35.7" customWidth="1"/>
    <col min="4" max="4" width="28.575" customWidth="1"/>
  </cols>
  <sheetData>
    <row r="1" ht="18.75" customHeight="1" spans="1:4">
      <c r="A1" s="154" t="s">
        <v>127</v>
      </c>
      <c r="B1" s="166"/>
      <c r="C1" s="166"/>
      <c r="D1" s="166"/>
    </row>
    <row r="2" ht="28.5" customHeight="1" spans="1:4">
      <c r="A2" s="167" t="s">
        <v>128</v>
      </c>
      <c r="B2" s="167"/>
      <c r="C2" s="167"/>
      <c r="D2" s="167"/>
    </row>
    <row r="3" ht="18.75" customHeight="1" spans="1:4">
      <c r="A3" s="156" t="str">
        <f>"单位名称："&amp;"玉溪市交通运输局"</f>
        <v>单位名称：玉溪市交通运输局</v>
      </c>
      <c r="B3" s="156"/>
      <c r="C3" s="156"/>
      <c r="D3" s="154" t="s">
        <v>2</v>
      </c>
    </row>
    <row r="4" ht="18.75" customHeight="1" spans="1:4">
      <c r="A4" s="59" t="s">
        <v>3</v>
      </c>
      <c r="B4" s="59"/>
      <c r="C4" s="59" t="s">
        <v>4</v>
      </c>
      <c r="D4" s="59"/>
    </row>
    <row r="5" ht="18.75" customHeight="1" spans="1:4">
      <c r="A5" s="59" t="s">
        <v>5</v>
      </c>
      <c r="B5" s="59" t="s">
        <v>6</v>
      </c>
      <c r="C5" s="59" t="s">
        <v>129</v>
      </c>
      <c r="D5" s="59" t="s">
        <v>6</v>
      </c>
    </row>
    <row r="6" ht="18.75" customHeight="1" spans="1:4">
      <c r="A6" s="168" t="s">
        <v>130</v>
      </c>
      <c r="B6" s="169"/>
      <c r="C6" s="170" t="s">
        <v>131</v>
      </c>
      <c r="D6" s="169"/>
    </row>
    <row r="7" ht="18.75" customHeight="1" spans="1:4">
      <c r="A7" s="156" t="s">
        <v>132</v>
      </c>
      <c r="B7" s="171">
        <f>396693706.47-141710000</f>
        <v>254983706.47</v>
      </c>
      <c r="C7" s="172" t="str">
        <f>"（一）"&amp;"一般公共服务支出"</f>
        <v>（一）一般公共服务支出</v>
      </c>
      <c r="D7" s="173">
        <v>2948200</v>
      </c>
    </row>
    <row r="8" ht="18.75" customHeight="1" spans="1:4">
      <c r="A8" s="156" t="s">
        <v>133</v>
      </c>
      <c r="B8" s="173">
        <v>4000000</v>
      </c>
      <c r="C8" s="172" t="str">
        <f>"（一）"&amp;"社会保障和就业支出"</f>
        <v>（一）社会保障和就业支出</v>
      </c>
      <c r="D8" s="173">
        <v>27457527.6</v>
      </c>
    </row>
    <row r="9" ht="18.75" customHeight="1" spans="1:4">
      <c r="A9" s="156" t="s">
        <v>134</v>
      </c>
      <c r="B9" s="173"/>
      <c r="C9" s="172" t="str">
        <f>"（二）"&amp;"卫生健康支出"</f>
        <v>（二）卫生健康支出</v>
      </c>
      <c r="D9" s="173">
        <v>7204217</v>
      </c>
    </row>
    <row r="10" ht="18.75" customHeight="1" spans="1:4">
      <c r="A10" s="156" t="s">
        <v>135</v>
      </c>
      <c r="B10" s="173"/>
      <c r="C10" s="172" t="str">
        <f>"（三）"&amp;"城乡社区支出"</f>
        <v>（三）城乡社区支出</v>
      </c>
      <c r="D10" s="173">
        <v>4000000</v>
      </c>
    </row>
    <row r="11" ht="18.75" customHeight="1" spans="1:4">
      <c r="A11" s="61" t="s">
        <v>132</v>
      </c>
      <c r="B11" s="173">
        <v>3405200</v>
      </c>
      <c r="C11" s="172" t="str">
        <f>"（四）"&amp;"交通运输支出"</f>
        <v>（四）交通运输支出</v>
      </c>
      <c r="D11" s="173">
        <v>72905659.99</v>
      </c>
    </row>
    <row r="12" ht="18.75" customHeight="1" spans="1:4">
      <c r="A12" s="61" t="s">
        <v>133</v>
      </c>
      <c r="B12" s="173"/>
      <c r="C12" s="172" t="str">
        <f>"（五）"&amp;"住房保障支出"</f>
        <v>（五）住房保障支出</v>
      </c>
      <c r="D12" s="173">
        <v>6163301.88</v>
      </c>
    </row>
    <row r="13" ht="18.75" customHeight="1" spans="1:4">
      <c r="A13" s="61" t="s">
        <v>134</v>
      </c>
      <c r="B13" s="173"/>
      <c r="C13" s="172" t="str">
        <f>"（六）"&amp;"转移性支出"</f>
        <v>（六）转移性支出</v>
      </c>
      <c r="D13" s="171">
        <f>283420000-141710000</f>
        <v>141710000</v>
      </c>
    </row>
    <row r="14" ht="18.75" customHeight="1" spans="1:4">
      <c r="A14" s="156"/>
      <c r="B14" s="156"/>
      <c r="C14" s="156" t="s">
        <v>136</v>
      </c>
      <c r="D14" s="156"/>
    </row>
    <row r="15" ht="18.75" customHeight="1" spans="1:4">
      <c r="A15" s="174" t="s">
        <v>24</v>
      </c>
      <c r="B15" s="171">
        <f>404098906.47-141710000</f>
        <v>262388906.47</v>
      </c>
      <c r="C15" s="174" t="s">
        <v>25</v>
      </c>
      <c r="D15" s="171">
        <f>404098906.47-141710000</f>
        <v>262388906.47</v>
      </c>
    </row>
  </sheetData>
  <mergeCells count="5">
    <mergeCell ref="A1:D1"/>
    <mergeCell ref="A2:D2"/>
    <mergeCell ref="A3:C3"/>
    <mergeCell ref="A4:B4"/>
    <mergeCell ref="C4:D4"/>
  </mergeCells>
  <pageMargins left="0.251388888888889" right="0.196527777777778" top="0.393055555555556" bottom="0.393055555555556" header="0.298611111111111" footer="0.298611111111111"/>
  <pageSetup paperSize="9" fitToHeight="0" pageOrder="overThenDown" orientation="landscape"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46"/>
  <sheetViews>
    <sheetView showZeros="0" view="pageBreakPreview" zoomScaleNormal="100" topLeftCell="A21" workbookViewId="0">
      <selection activeCell="K12" sqref="K12"/>
    </sheetView>
  </sheetViews>
  <sheetFormatPr defaultColWidth="8.85" defaultRowHeight="15" customHeight="1" outlineLevelCol="6"/>
  <cols>
    <col min="1" max="1" width="17.8416666666667" customWidth="1"/>
    <col min="2" max="2" width="53.1333333333333" customWidth="1"/>
    <col min="3" max="7" width="15.1333333333333" customWidth="1"/>
  </cols>
  <sheetData>
    <row r="1" customHeight="1" spans="1:7">
      <c r="A1" s="162" t="s">
        <v>137</v>
      </c>
      <c r="B1" s="162"/>
      <c r="C1" s="162"/>
      <c r="D1" s="162"/>
      <c r="E1" s="162"/>
      <c r="F1" s="162"/>
      <c r="G1" s="162"/>
    </row>
    <row r="2" ht="28.5" customHeight="1" spans="1:7">
      <c r="A2" s="155" t="s">
        <v>138</v>
      </c>
      <c r="B2" s="155"/>
      <c r="C2" s="155"/>
      <c r="D2" s="155"/>
      <c r="E2" s="155"/>
      <c r="F2" s="155"/>
      <c r="G2" s="155"/>
    </row>
    <row r="3" ht="20.25" customHeight="1" spans="1:7">
      <c r="A3" s="156" t="str">
        <f>"单位名称："&amp;"玉溪市交通运输局"</f>
        <v>单位名称：玉溪市交通运输局</v>
      </c>
      <c r="B3" s="156"/>
      <c r="C3" s="156"/>
      <c r="D3" s="156"/>
      <c r="E3" s="156"/>
      <c r="F3" s="156"/>
      <c r="G3" s="163" t="s">
        <v>2</v>
      </c>
    </row>
    <row r="4" ht="27" customHeight="1" spans="1:7">
      <c r="A4" s="157" t="s">
        <v>139</v>
      </c>
      <c r="B4" s="157"/>
      <c r="C4" s="157" t="s">
        <v>30</v>
      </c>
      <c r="D4" s="157" t="s">
        <v>33</v>
      </c>
      <c r="E4" s="157"/>
      <c r="F4" s="157"/>
      <c r="G4" s="157" t="s">
        <v>79</v>
      </c>
    </row>
    <row r="5" ht="27" customHeight="1" spans="1:7">
      <c r="A5" s="157" t="s">
        <v>74</v>
      </c>
      <c r="B5" s="157" t="s">
        <v>75</v>
      </c>
      <c r="C5" s="157"/>
      <c r="D5" s="157" t="s">
        <v>32</v>
      </c>
      <c r="E5" s="157" t="s">
        <v>140</v>
      </c>
      <c r="F5" s="157" t="s">
        <v>141</v>
      </c>
      <c r="G5" s="157"/>
    </row>
    <row r="6" ht="20.25" customHeight="1" spans="1:7">
      <c r="A6" s="161" t="s">
        <v>44</v>
      </c>
      <c r="B6" s="161" t="s">
        <v>45</v>
      </c>
      <c r="C6" s="161" t="s">
        <v>46</v>
      </c>
      <c r="D6" s="161" t="s">
        <v>47</v>
      </c>
      <c r="E6" s="161" t="s">
        <v>48</v>
      </c>
      <c r="F6" s="161" t="s">
        <v>49</v>
      </c>
      <c r="G6" s="161">
        <v>7</v>
      </c>
    </row>
    <row r="7" ht="20.25" customHeight="1" spans="1:7">
      <c r="A7" s="156" t="s">
        <v>85</v>
      </c>
      <c r="B7" s="156" t="str">
        <f>"        "&amp;"一般公共服务支出"</f>
        <v>        一般公共服务支出</v>
      </c>
      <c r="C7" s="64">
        <v>2948200</v>
      </c>
      <c r="D7" s="159"/>
      <c r="E7" s="64"/>
      <c r="F7" s="64"/>
      <c r="G7" s="64">
        <v>2948200</v>
      </c>
    </row>
    <row r="8" ht="20.25" customHeight="1" spans="1:7">
      <c r="A8" s="160" t="s">
        <v>86</v>
      </c>
      <c r="B8" s="160" t="str">
        <f>"        "&amp;"发展与改革事务"</f>
        <v>        发展与改革事务</v>
      </c>
      <c r="C8" s="64">
        <v>2948200</v>
      </c>
      <c r="D8" s="159"/>
      <c r="E8" s="64"/>
      <c r="F8" s="64"/>
      <c r="G8" s="64">
        <v>2948200</v>
      </c>
    </row>
    <row r="9" ht="20.25" customHeight="1" spans="1:7">
      <c r="A9" s="164" t="s">
        <v>87</v>
      </c>
      <c r="B9" s="164" t="str">
        <f>"        "&amp;"社会事业发展规划"</f>
        <v>        社会事业发展规划</v>
      </c>
      <c r="C9" s="64">
        <v>8000</v>
      </c>
      <c r="D9" s="159"/>
      <c r="E9" s="64"/>
      <c r="F9" s="64"/>
      <c r="G9" s="64">
        <v>8000</v>
      </c>
    </row>
    <row r="10" ht="20.25" customHeight="1" spans="1:7">
      <c r="A10" s="164" t="s">
        <v>88</v>
      </c>
      <c r="B10" s="164" t="str">
        <f>"        "&amp;"其他发展与改革事务支出"</f>
        <v>        其他发展与改革事务支出</v>
      </c>
      <c r="C10" s="64">
        <v>2940200</v>
      </c>
      <c r="D10" s="159"/>
      <c r="E10" s="64"/>
      <c r="F10" s="64"/>
      <c r="G10" s="64">
        <v>2940200</v>
      </c>
    </row>
    <row r="11" ht="20.25" customHeight="1" spans="1:7">
      <c r="A11" s="156" t="s">
        <v>89</v>
      </c>
      <c r="B11" s="156" t="str">
        <f>"        "&amp;"社会保障和就业支出"</f>
        <v>        社会保障和就业支出</v>
      </c>
      <c r="C11" s="64">
        <v>27457527.6</v>
      </c>
      <c r="D11" s="159">
        <v>19726075.6</v>
      </c>
      <c r="E11" s="64">
        <v>19578675.6</v>
      </c>
      <c r="F11" s="64">
        <v>147400</v>
      </c>
      <c r="G11" s="64">
        <v>7731452</v>
      </c>
    </row>
    <row r="12" ht="20.25" customHeight="1" spans="1:7">
      <c r="A12" s="160" t="s">
        <v>90</v>
      </c>
      <c r="B12" s="160" t="str">
        <f>"        "&amp;"行政事业单位养老支出"</f>
        <v>        行政事业单位养老支出</v>
      </c>
      <c r="C12" s="64">
        <v>19612843.6</v>
      </c>
      <c r="D12" s="159">
        <v>19612843.6</v>
      </c>
      <c r="E12" s="64">
        <v>19465443.6</v>
      </c>
      <c r="F12" s="64">
        <v>147400</v>
      </c>
      <c r="G12" s="64"/>
    </row>
    <row r="13" ht="20.25" customHeight="1" spans="1:7">
      <c r="A13" s="164" t="s">
        <v>91</v>
      </c>
      <c r="B13" s="164" t="str">
        <f>"        "&amp;"行政单位离退休"</f>
        <v>        行政单位离退休</v>
      </c>
      <c r="C13" s="64">
        <v>5586098.8</v>
      </c>
      <c r="D13" s="159">
        <v>5586098.8</v>
      </c>
      <c r="E13" s="64">
        <v>5483698.8</v>
      </c>
      <c r="F13" s="64">
        <v>102400</v>
      </c>
      <c r="G13" s="64"/>
    </row>
    <row r="14" ht="20.25" customHeight="1" spans="1:7">
      <c r="A14" s="164" t="s">
        <v>92</v>
      </c>
      <c r="B14" s="164" t="str">
        <f>"        "&amp;"事业单位离退休"</f>
        <v>        事业单位离退休</v>
      </c>
      <c r="C14" s="64">
        <v>5061000</v>
      </c>
      <c r="D14" s="159">
        <v>5061000</v>
      </c>
      <c r="E14" s="64">
        <v>5016000</v>
      </c>
      <c r="F14" s="64">
        <v>45000</v>
      </c>
      <c r="G14" s="64"/>
    </row>
    <row r="15" ht="20.25" customHeight="1" spans="1:7">
      <c r="A15" s="164" t="s">
        <v>93</v>
      </c>
      <c r="B15" s="164" t="str">
        <f>"        "&amp;"机关事业单位基本养老保险缴费支出"</f>
        <v>        机关事业单位基本养老保险缴费支出</v>
      </c>
      <c r="C15" s="64">
        <v>7360744.8</v>
      </c>
      <c r="D15" s="159">
        <v>7360744.8</v>
      </c>
      <c r="E15" s="64">
        <v>7360744.8</v>
      </c>
      <c r="F15" s="64"/>
      <c r="G15" s="64"/>
    </row>
    <row r="16" ht="20.25" customHeight="1" spans="1:7">
      <c r="A16" s="164" t="s">
        <v>94</v>
      </c>
      <c r="B16" s="164" t="str">
        <f>"        "&amp;"机关事业单位职业年金缴费支出"</f>
        <v>        机关事业单位职业年金缴费支出</v>
      </c>
      <c r="C16" s="64">
        <v>1605000</v>
      </c>
      <c r="D16" s="159">
        <v>1605000</v>
      </c>
      <c r="E16" s="64">
        <v>1605000</v>
      </c>
      <c r="F16" s="64"/>
      <c r="G16" s="64"/>
    </row>
    <row r="17" ht="20.25" customHeight="1" spans="1:7">
      <c r="A17" s="160" t="s">
        <v>95</v>
      </c>
      <c r="B17" s="160" t="str">
        <f>"        "&amp;"抚恤"</f>
        <v>        抚恤</v>
      </c>
      <c r="C17" s="64">
        <v>320924</v>
      </c>
      <c r="D17" s="159">
        <v>89472</v>
      </c>
      <c r="E17" s="64">
        <v>89472</v>
      </c>
      <c r="F17" s="64"/>
      <c r="G17" s="64">
        <v>231452</v>
      </c>
    </row>
    <row r="18" ht="20.25" customHeight="1" spans="1:7">
      <c r="A18" s="164" t="s">
        <v>96</v>
      </c>
      <c r="B18" s="164" t="str">
        <f>"        "&amp;"死亡抚恤"</f>
        <v>        死亡抚恤</v>
      </c>
      <c r="C18" s="64">
        <v>320924</v>
      </c>
      <c r="D18" s="159">
        <v>89472</v>
      </c>
      <c r="E18" s="64">
        <v>89472</v>
      </c>
      <c r="F18" s="64"/>
      <c r="G18" s="64">
        <v>231452</v>
      </c>
    </row>
    <row r="19" ht="20.25" customHeight="1" spans="1:7">
      <c r="A19" s="160" t="s">
        <v>97</v>
      </c>
      <c r="B19" s="160" t="str">
        <f>"        "&amp;"社会福利"</f>
        <v>        社会福利</v>
      </c>
      <c r="C19" s="64">
        <v>7500000</v>
      </c>
      <c r="D19" s="159"/>
      <c r="E19" s="64"/>
      <c r="F19" s="64"/>
      <c r="G19" s="64">
        <v>7500000</v>
      </c>
    </row>
    <row r="20" ht="20.25" customHeight="1" spans="1:7">
      <c r="A20" s="164" t="s">
        <v>98</v>
      </c>
      <c r="B20" s="164" t="str">
        <f>"        "&amp;"老年福利"</f>
        <v>        老年福利</v>
      </c>
      <c r="C20" s="64">
        <v>7500000</v>
      </c>
      <c r="D20" s="159"/>
      <c r="E20" s="64"/>
      <c r="F20" s="64"/>
      <c r="G20" s="64">
        <v>7500000</v>
      </c>
    </row>
    <row r="21" ht="20.25" customHeight="1" spans="1:7">
      <c r="A21" s="160" t="s">
        <v>99</v>
      </c>
      <c r="B21" s="160" t="str">
        <f>"        "&amp;"其他社会保障和就业支出"</f>
        <v>        其他社会保障和就业支出</v>
      </c>
      <c r="C21" s="64">
        <v>23760</v>
      </c>
      <c r="D21" s="159">
        <v>23760</v>
      </c>
      <c r="E21" s="64">
        <v>23760</v>
      </c>
      <c r="F21" s="64"/>
      <c r="G21" s="64"/>
    </row>
    <row r="22" ht="20.25" customHeight="1" spans="1:7">
      <c r="A22" s="164" t="s">
        <v>100</v>
      </c>
      <c r="B22" s="164" t="str">
        <f>"        "&amp;"其他社会保障和就业支出"</f>
        <v>        其他社会保障和就业支出</v>
      </c>
      <c r="C22" s="64">
        <v>23760</v>
      </c>
      <c r="D22" s="159">
        <v>23760</v>
      </c>
      <c r="E22" s="64">
        <v>23760</v>
      </c>
      <c r="F22" s="64"/>
      <c r="G22" s="64"/>
    </row>
    <row r="23" ht="20.25" customHeight="1" spans="1:7">
      <c r="A23" s="156" t="s">
        <v>101</v>
      </c>
      <c r="B23" s="156" t="str">
        <f>"        "&amp;"卫生健康支出"</f>
        <v>        卫生健康支出</v>
      </c>
      <c r="C23" s="64">
        <v>7204217</v>
      </c>
      <c r="D23" s="159">
        <v>7204217</v>
      </c>
      <c r="E23" s="64">
        <v>7204217</v>
      </c>
      <c r="F23" s="64"/>
      <c r="G23" s="64"/>
    </row>
    <row r="24" ht="20.25" customHeight="1" spans="1:7">
      <c r="A24" s="160" t="s">
        <v>102</v>
      </c>
      <c r="B24" s="160" t="str">
        <f>"        "&amp;"行政事业单位医疗"</f>
        <v>        行政事业单位医疗</v>
      </c>
      <c r="C24" s="64">
        <v>7204217</v>
      </c>
      <c r="D24" s="159">
        <v>7204217</v>
      </c>
      <c r="E24" s="64">
        <v>7204217</v>
      </c>
      <c r="F24" s="64"/>
      <c r="G24" s="64"/>
    </row>
    <row r="25" ht="20.25" customHeight="1" spans="1:7">
      <c r="A25" s="164" t="s">
        <v>103</v>
      </c>
      <c r="B25" s="164" t="str">
        <f>"        "&amp;"行政单位医疗"</f>
        <v>        行政单位医疗</v>
      </c>
      <c r="C25" s="64">
        <v>3578870.92</v>
      </c>
      <c r="D25" s="159">
        <v>3578870.92</v>
      </c>
      <c r="E25" s="64">
        <v>3578870.92</v>
      </c>
      <c r="F25" s="64"/>
      <c r="G25" s="64"/>
    </row>
    <row r="26" ht="20.25" customHeight="1" spans="1:7">
      <c r="A26" s="164" t="s">
        <v>104</v>
      </c>
      <c r="B26" s="164" t="str">
        <f>"        "&amp;"事业单位医疗"</f>
        <v>        事业单位医疗</v>
      </c>
      <c r="C26" s="64">
        <v>404515.44</v>
      </c>
      <c r="D26" s="159">
        <v>404515.44</v>
      </c>
      <c r="E26" s="64">
        <v>404515.44</v>
      </c>
      <c r="F26" s="64"/>
      <c r="G26" s="64"/>
    </row>
    <row r="27" ht="20.25" customHeight="1" spans="1:7">
      <c r="A27" s="164" t="s">
        <v>105</v>
      </c>
      <c r="B27" s="164" t="str">
        <f>"        "&amp;"公务员医疗补助"</f>
        <v>        公务员医疗补助</v>
      </c>
      <c r="C27" s="64">
        <v>2802515.55</v>
      </c>
      <c r="D27" s="159">
        <v>2802515.55</v>
      </c>
      <c r="E27" s="64">
        <v>2802515.55</v>
      </c>
      <c r="F27" s="64"/>
      <c r="G27" s="64"/>
    </row>
    <row r="28" ht="20.25" customHeight="1" spans="1:7">
      <c r="A28" s="164" t="s">
        <v>106</v>
      </c>
      <c r="B28" s="164" t="str">
        <f>"        "&amp;"其他行政事业单位医疗支出"</f>
        <v>        其他行政事业单位医疗支出</v>
      </c>
      <c r="C28" s="64">
        <v>418315.09</v>
      </c>
      <c r="D28" s="159">
        <v>418315.09</v>
      </c>
      <c r="E28" s="64">
        <v>418315.09</v>
      </c>
      <c r="F28" s="64"/>
      <c r="G28" s="64"/>
    </row>
    <row r="29" ht="20.25" customHeight="1" spans="1:7">
      <c r="A29" s="156" t="s">
        <v>110</v>
      </c>
      <c r="B29" s="156" t="str">
        <f>"        "&amp;"交通运输支出"</f>
        <v>        交通运输支出</v>
      </c>
      <c r="C29" s="64">
        <v>72905659.99</v>
      </c>
      <c r="D29" s="159">
        <v>64475959.87</v>
      </c>
      <c r="E29" s="64">
        <v>51109659.71</v>
      </c>
      <c r="F29" s="64">
        <v>13366300.16</v>
      </c>
      <c r="G29" s="64">
        <v>8429700.12</v>
      </c>
    </row>
    <row r="30" ht="20.25" customHeight="1" spans="1:7">
      <c r="A30" s="160" t="s">
        <v>111</v>
      </c>
      <c r="B30" s="160" t="str">
        <f>"        "&amp;"公路水路运输"</f>
        <v>        公路水路运输</v>
      </c>
      <c r="C30" s="64">
        <v>69634701.46</v>
      </c>
      <c r="D30" s="159">
        <v>63662001.34</v>
      </c>
      <c r="E30" s="64">
        <v>50363726.38</v>
      </c>
      <c r="F30" s="64">
        <v>13298274.96</v>
      </c>
      <c r="G30" s="64">
        <v>5972700.12</v>
      </c>
    </row>
    <row r="31" ht="20.25" customHeight="1" spans="1:7">
      <c r="A31" s="164" t="s">
        <v>112</v>
      </c>
      <c r="B31" s="164" t="str">
        <f>"        "&amp;"行政运行"</f>
        <v>        行政运行</v>
      </c>
      <c r="C31" s="64">
        <v>5923149.46</v>
      </c>
      <c r="D31" s="159">
        <v>5820449.46</v>
      </c>
      <c r="E31" s="64">
        <v>4289887.94</v>
      </c>
      <c r="F31" s="64">
        <v>1530561.52</v>
      </c>
      <c r="G31" s="64">
        <v>102700</v>
      </c>
    </row>
    <row r="32" ht="20.25" customHeight="1" spans="1:7">
      <c r="A32" s="164" t="s">
        <v>113</v>
      </c>
      <c r="B32" s="164" t="str">
        <f>"        "&amp;"一般行政管理事务"</f>
        <v>        一般行政管理事务</v>
      </c>
      <c r="C32" s="64">
        <v>1082400</v>
      </c>
      <c r="D32" s="159">
        <v>162400</v>
      </c>
      <c r="E32" s="64"/>
      <c r="F32" s="64">
        <v>162400</v>
      </c>
      <c r="G32" s="64">
        <v>920000</v>
      </c>
    </row>
    <row r="33" ht="20.25" customHeight="1" spans="1:7">
      <c r="A33" s="164" t="s">
        <v>114</v>
      </c>
      <c r="B33" s="164" t="str">
        <f>"        "&amp;"公路运输管理"</f>
        <v>        公路运输管理</v>
      </c>
      <c r="C33" s="64">
        <v>56697420.76</v>
      </c>
      <c r="D33" s="159">
        <v>52197420.76</v>
      </c>
      <c r="E33" s="64">
        <v>41131267.68</v>
      </c>
      <c r="F33" s="64">
        <v>11066153.08</v>
      </c>
      <c r="G33" s="64">
        <v>4500000</v>
      </c>
    </row>
    <row r="34" ht="20.25" customHeight="1" spans="1:7">
      <c r="A34" s="164" t="s">
        <v>115</v>
      </c>
      <c r="B34" s="164" t="str">
        <f>"        "&amp;"其他公路水路运输支出"</f>
        <v>        其他公路水路运输支出</v>
      </c>
      <c r="C34" s="64">
        <v>5931731.24</v>
      </c>
      <c r="D34" s="159">
        <v>5481731.12</v>
      </c>
      <c r="E34" s="64">
        <v>4942570.76</v>
      </c>
      <c r="F34" s="64">
        <v>539160.36</v>
      </c>
      <c r="G34" s="64">
        <v>450000.12</v>
      </c>
    </row>
    <row r="35" ht="20.25" customHeight="1" spans="1:7">
      <c r="A35" s="160" t="s">
        <v>116</v>
      </c>
      <c r="B35" s="160" t="str">
        <f>"        "&amp;"铁路运输"</f>
        <v>        铁路运输</v>
      </c>
      <c r="C35" s="64">
        <v>2000000</v>
      </c>
      <c r="D35" s="159"/>
      <c r="E35" s="64"/>
      <c r="F35" s="64"/>
      <c r="G35" s="64">
        <v>2000000</v>
      </c>
    </row>
    <row r="36" ht="20.25" customHeight="1" spans="1:7">
      <c r="A36" s="164" t="s">
        <v>117</v>
      </c>
      <c r="B36" s="164" t="str">
        <f>"        "&amp;"其他铁路运输支出"</f>
        <v>        其他铁路运输支出</v>
      </c>
      <c r="C36" s="64">
        <v>2000000</v>
      </c>
      <c r="D36" s="159"/>
      <c r="E36" s="64"/>
      <c r="F36" s="64"/>
      <c r="G36" s="64">
        <v>2000000</v>
      </c>
    </row>
    <row r="37" ht="20.25" customHeight="1" spans="1:7">
      <c r="A37" s="160" t="s">
        <v>118</v>
      </c>
      <c r="B37" s="160" t="str">
        <f>"        "&amp;"其他交通运输支出"</f>
        <v>        其他交通运输支出</v>
      </c>
      <c r="C37" s="64">
        <v>1270958.53</v>
      </c>
      <c r="D37" s="159">
        <v>813958.53</v>
      </c>
      <c r="E37" s="64">
        <v>745933.33</v>
      </c>
      <c r="F37" s="64">
        <v>68025.2</v>
      </c>
      <c r="G37" s="64">
        <v>457000</v>
      </c>
    </row>
    <row r="38" ht="20.25" customHeight="1" spans="1:7">
      <c r="A38" s="164" t="s">
        <v>119</v>
      </c>
      <c r="B38" s="164" t="str">
        <f>"        "&amp;"其他交通运输支出"</f>
        <v>        其他交通运输支出</v>
      </c>
      <c r="C38" s="64">
        <v>1270958.53</v>
      </c>
      <c r="D38" s="159">
        <v>813958.53</v>
      </c>
      <c r="E38" s="64">
        <v>745933.33</v>
      </c>
      <c r="F38" s="64">
        <v>68025.2</v>
      </c>
      <c r="G38" s="64">
        <v>457000</v>
      </c>
    </row>
    <row r="39" ht="20.25" customHeight="1" spans="1:7">
      <c r="A39" s="156" t="s">
        <v>120</v>
      </c>
      <c r="B39" s="156" t="str">
        <f>"        "&amp;"住房保障支出"</f>
        <v>        住房保障支出</v>
      </c>
      <c r="C39" s="64">
        <v>6163301.88</v>
      </c>
      <c r="D39" s="159">
        <v>6163301.88</v>
      </c>
      <c r="E39" s="64">
        <v>6163301.88</v>
      </c>
      <c r="F39" s="64"/>
      <c r="G39" s="64"/>
    </row>
    <row r="40" ht="20.25" customHeight="1" spans="1:7">
      <c r="A40" s="160" t="s">
        <v>121</v>
      </c>
      <c r="B40" s="160" t="str">
        <f>"        "&amp;"住房改革支出"</f>
        <v>        住房改革支出</v>
      </c>
      <c r="C40" s="64">
        <v>6163301.88</v>
      </c>
      <c r="D40" s="159">
        <v>6163301.88</v>
      </c>
      <c r="E40" s="64">
        <v>6163301.88</v>
      </c>
      <c r="F40" s="64"/>
      <c r="G40" s="64"/>
    </row>
    <row r="41" ht="20.25" customHeight="1" spans="1:7">
      <c r="A41" s="164" t="s">
        <v>122</v>
      </c>
      <c r="B41" s="164" t="str">
        <f>"        "&amp;"住房公积金"</f>
        <v>        住房公积金</v>
      </c>
      <c r="C41" s="64">
        <v>5848776</v>
      </c>
      <c r="D41" s="159">
        <v>5848776</v>
      </c>
      <c r="E41" s="64">
        <v>5848776</v>
      </c>
      <c r="F41" s="64"/>
      <c r="G41" s="64"/>
    </row>
    <row r="42" ht="20.25" customHeight="1" spans="1:7">
      <c r="A42" s="164" t="s">
        <v>123</v>
      </c>
      <c r="B42" s="164" t="str">
        <f>"        "&amp;"购房补贴"</f>
        <v>        购房补贴</v>
      </c>
      <c r="C42" s="64">
        <v>314525.88</v>
      </c>
      <c r="D42" s="159">
        <v>314525.88</v>
      </c>
      <c r="E42" s="64">
        <v>314525.88</v>
      </c>
      <c r="F42" s="64"/>
      <c r="G42" s="64"/>
    </row>
    <row r="43" ht="20.25" customHeight="1" spans="1:7">
      <c r="A43" s="156" t="s">
        <v>124</v>
      </c>
      <c r="B43" s="156" t="str">
        <f>"        "&amp;"转移性支出"</f>
        <v>        转移性支出</v>
      </c>
      <c r="C43" s="152">
        <v>141710000</v>
      </c>
      <c r="D43" s="159"/>
      <c r="E43" s="64"/>
      <c r="F43" s="64"/>
      <c r="G43" s="152">
        <v>141710000</v>
      </c>
    </row>
    <row r="44" ht="20.25" customHeight="1" spans="1:7">
      <c r="A44" s="160" t="s">
        <v>125</v>
      </c>
      <c r="B44" s="160" t="str">
        <f>"        "&amp;"专项转移支付"</f>
        <v>        专项转移支付</v>
      </c>
      <c r="C44" s="152">
        <v>141710000</v>
      </c>
      <c r="D44" s="159"/>
      <c r="E44" s="64"/>
      <c r="F44" s="64"/>
      <c r="G44" s="152">
        <v>141710000</v>
      </c>
    </row>
    <row r="45" ht="20.25" customHeight="1" spans="1:7">
      <c r="A45" s="164" t="s">
        <v>126</v>
      </c>
      <c r="B45" s="164" t="str">
        <f>"        "&amp;"交通运输"</f>
        <v>        交通运输</v>
      </c>
      <c r="C45" s="152">
        <v>141710000</v>
      </c>
      <c r="D45" s="159"/>
      <c r="E45" s="64"/>
      <c r="F45" s="64"/>
      <c r="G45" s="152">
        <v>141710000</v>
      </c>
    </row>
    <row r="46" ht="20.25" customHeight="1" spans="1:7">
      <c r="A46" s="158" t="s">
        <v>30</v>
      </c>
      <c r="B46" s="156"/>
      <c r="C46" s="165">
        <f>400098906.47-141710000</f>
        <v>258388906.47</v>
      </c>
      <c r="D46" s="159">
        <v>97569554.35</v>
      </c>
      <c r="E46" s="159">
        <v>84055854.19</v>
      </c>
      <c r="F46" s="159">
        <v>13513700.16</v>
      </c>
      <c r="G46" s="165">
        <f>302529352.12-141710000</f>
        <v>160819352.12</v>
      </c>
    </row>
  </sheetData>
  <mergeCells count="8">
    <mergeCell ref="A1:G1"/>
    <mergeCell ref="A2:G2"/>
    <mergeCell ref="A3:F3"/>
    <mergeCell ref="A4:B4"/>
    <mergeCell ref="D4:F4"/>
    <mergeCell ref="A46:B46"/>
    <mergeCell ref="C4:C5"/>
    <mergeCell ref="G4:G5"/>
  </mergeCells>
  <pageMargins left="0.251388888888889" right="0.196527777777778" top="0.393055555555556" bottom="0.393055555555556" header="0.298611111111111" footer="0.298611111111111"/>
  <pageSetup paperSize="9" scale="99" fitToHeight="0" pageOrder="overThenDown" orientation="landscape"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view="pageBreakPreview" zoomScaleNormal="100" workbookViewId="0">
      <selection activeCell="K12" sqref="K12"/>
    </sheetView>
  </sheetViews>
  <sheetFormatPr defaultColWidth="8.85" defaultRowHeight="15" customHeight="1" outlineLevelRow="6" outlineLevelCol="5"/>
  <cols>
    <col min="1" max="6" width="25.1333333333333" customWidth="1"/>
  </cols>
  <sheetData>
    <row r="1" customHeight="1" spans="1:6">
      <c r="A1" s="154" t="s">
        <v>142</v>
      </c>
      <c r="B1" s="154"/>
      <c r="C1" s="154"/>
      <c r="D1" s="154"/>
      <c r="E1" s="154"/>
      <c r="F1" s="154"/>
    </row>
    <row r="2" ht="28.5" customHeight="1" spans="1:6">
      <c r="A2" s="155" t="s">
        <v>143</v>
      </c>
      <c r="B2" s="155"/>
      <c r="C2" s="155"/>
      <c r="D2" s="155"/>
      <c r="E2" s="155"/>
      <c r="F2" s="155"/>
    </row>
    <row r="3" ht="20.25" customHeight="1" spans="1:6">
      <c r="A3" s="156" t="str">
        <f>"单位名称："&amp;"玉溪市交通运输局"</f>
        <v>单位名称：玉溪市交通运输局</v>
      </c>
      <c r="B3" s="156"/>
      <c r="C3" s="156"/>
      <c r="D3" s="156"/>
      <c r="E3" s="156"/>
      <c r="F3" s="154" t="s">
        <v>2</v>
      </c>
    </row>
    <row r="4" ht="20.25" customHeight="1" spans="1:6">
      <c r="A4" s="157" t="s">
        <v>144</v>
      </c>
      <c r="B4" s="157" t="s">
        <v>145</v>
      </c>
      <c r="C4" s="157" t="s">
        <v>146</v>
      </c>
      <c r="D4" s="157"/>
      <c r="E4" s="157"/>
      <c r="F4" s="157"/>
    </row>
    <row r="5" ht="35.25" customHeight="1" spans="1:6">
      <c r="A5" s="157"/>
      <c r="B5" s="157"/>
      <c r="C5" s="157" t="s">
        <v>32</v>
      </c>
      <c r="D5" s="157" t="s">
        <v>147</v>
      </c>
      <c r="E5" s="157" t="s">
        <v>148</v>
      </c>
      <c r="F5" s="157" t="s">
        <v>149</v>
      </c>
    </row>
    <row r="6" ht="20.25" customHeight="1" spans="1:6">
      <c r="A6" s="161" t="s">
        <v>44</v>
      </c>
      <c r="B6" s="161">
        <v>2</v>
      </c>
      <c r="C6" s="161">
        <v>3</v>
      </c>
      <c r="D6" s="161">
        <v>4</v>
      </c>
      <c r="E6" s="161">
        <v>5</v>
      </c>
      <c r="F6" s="161">
        <v>6</v>
      </c>
    </row>
    <row r="7" ht="20.25" customHeight="1" spans="1:6">
      <c r="A7" s="64">
        <v>693100</v>
      </c>
      <c r="B7" s="64"/>
      <c r="C7" s="64">
        <v>620400</v>
      </c>
      <c r="D7" s="64"/>
      <c r="E7" s="159">
        <v>620400</v>
      </c>
      <c r="F7" s="64">
        <v>72700</v>
      </c>
    </row>
  </sheetData>
  <mergeCells count="6">
    <mergeCell ref="A1:F1"/>
    <mergeCell ref="A2:F2"/>
    <mergeCell ref="A3:E3"/>
    <mergeCell ref="C4:E4"/>
    <mergeCell ref="A4:A5"/>
    <mergeCell ref="B4:B5"/>
  </mergeCells>
  <pageMargins left="0.251388888888889" right="0.196527777777778" top="0.393055555555556" bottom="0.393055555555556" header="0.298611111111111" footer="0.298611111111111"/>
  <pageSetup paperSize="9" scale="97" fitToHeight="0" pageOrder="overThenDown" orientation="landscape"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163"/>
  <sheetViews>
    <sheetView showZeros="0" view="pageBreakPreview" zoomScale="55" zoomScaleNormal="40" topLeftCell="A52" workbookViewId="0">
      <selection activeCell="K12" sqref="K12"/>
    </sheetView>
  </sheetViews>
  <sheetFormatPr defaultColWidth="8.85" defaultRowHeight="15" customHeight="1"/>
  <cols>
    <col min="1" max="1" width="27.275" customWidth="1"/>
    <col min="2" max="2" width="20.8416666666667" customWidth="1"/>
    <col min="3" max="3" width="22.7" customWidth="1"/>
    <col min="4" max="4" width="11.1333333333333" customWidth="1"/>
    <col min="5" max="5" width="22.7" customWidth="1"/>
    <col min="6" max="6" width="11.1333333333333" customWidth="1"/>
    <col min="7" max="7" width="22.7" customWidth="1"/>
    <col min="8" max="8" width="16.2833333333333" customWidth="1"/>
    <col min="9" max="9" width="16.4166666666667" customWidth="1"/>
    <col min="10" max="13" width="16.2833333333333" customWidth="1"/>
    <col min="14" max="16" width="16.4166666666667" customWidth="1"/>
    <col min="17" max="22" width="16.2833333333333" customWidth="1"/>
    <col min="23" max="23" width="16.4166666666667" customWidth="1"/>
  </cols>
  <sheetData>
    <row r="1" customHeight="1" spans="1:23">
      <c r="A1" s="154" t="s">
        <v>150</v>
      </c>
      <c r="B1" s="154"/>
      <c r="C1" s="154"/>
      <c r="D1" s="154"/>
      <c r="E1" s="154"/>
      <c r="F1" s="154"/>
      <c r="G1" s="154"/>
      <c r="H1" s="154"/>
      <c r="I1" s="154"/>
      <c r="J1" s="154"/>
      <c r="K1" s="154"/>
      <c r="L1" s="154"/>
      <c r="M1" s="154"/>
      <c r="N1" s="154"/>
      <c r="O1" s="154"/>
      <c r="P1" s="154"/>
      <c r="Q1" s="154"/>
      <c r="R1" s="154"/>
      <c r="S1" s="154"/>
      <c r="T1" s="154"/>
      <c r="U1" s="154"/>
      <c r="V1" s="154"/>
      <c r="W1" s="154"/>
    </row>
    <row r="2" ht="28.5" customHeight="1" spans="1:23">
      <c r="A2" s="155" t="s">
        <v>151</v>
      </c>
      <c r="B2" s="155"/>
      <c r="C2" s="155" t="s">
        <v>152</v>
      </c>
      <c r="D2" s="155"/>
      <c r="E2" s="155"/>
      <c r="F2" s="155"/>
      <c r="G2" s="155"/>
      <c r="H2" s="155"/>
      <c r="I2" s="155"/>
      <c r="J2" s="155"/>
      <c r="K2" s="155"/>
      <c r="L2" s="155"/>
      <c r="M2" s="155"/>
      <c r="N2" s="155"/>
      <c r="O2" s="155"/>
      <c r="P2" s="155"/>
      <c r="Q2" s="155"/>
      <c r="R2" s="155"/>
      <c r="S2" s="155"/>
      <c r="T2" s="155"/>
      <c r="U2" s="155"/>
      <c r="V2" s="155"/>
      <c r="W2" s="155"/>
    </row>
    <row r="3" ht="19.5" customHeight="1" spans="1:23">
      <c r="A3" s="156" t="str">
        <f>"单位名称："&amp;"玉溪市交通运输局"</f>
        <v>单位名称：玉溪市交通运输局</v>
      </c>
      <c r="B3" s="156"/>
      <c r="C3" s="156"/>
      <c r="D3" s="156"/>
      <c r="E3" s="156"/>
      <c r="F3" s="156"/>
      <c r="G3" s="156"/>
      <c r="H3" s="156"/>
      <c r="I3" s="156"/>
      <c r="J3" s="156"/>
      <c r="K3" s="156"/>
      <c r="L3" s="156"/>
      <c r="M3" s="156"/>
      <c r="N3" s="156"/>
      <c r="O3" s="156"/>
      <c r="P3" s="156"/>
      <c r="Q3" s="156"/>
      <c r="R3" s="154"/>
      <c r="S3" s="154"/>
      <c r="T3" s="154"/>
      <c r="U3" s="154"/>
      <c r="V3" s="154"/>
      <c r="W3" s="154" t="s">
        <v>2</v>
      </c>
    </row>
    <row r="4" ht="19.5" customHeight="1" spans="1:23">
      <c r="A4" s="157" t="s">
        <v>153</v>
      </c>
      <c r="B4" s="157" t="s">
        <v>154</v>
      </c>
      <c r="C4" s="157" t="s">
        <v>155</v>
      </c>
      <c r="D4" s="157" t="s">
        <v>156</v>
      </c>
      <c r="E4" s="157" t="s">
        <v>157</v>
      </c>
      <c r="F4" s="157" t="s">
        <v>158</v>
      </c>
      <c r="G4" s="157" t="s">
        <v>159</v>
      </c>
      <c r="H4" s="157" t="s">
        <v>160</v>
      </c>
      <c r="I4" s="157"/>
      <c r="J4" s="157"/>
      <c r="K4" s="157"/>
      <c r="L4" s="157"/>
      <c r="M4" s="157"/>
      <c r="N4" s="157"/>
      <c r="O4" s="157"/>
      <c r="P4" s="157"/>
      <c r="Q4" s="157"/>
      <c r="R4" s="157"/>
      <c r="S4" s="157"/>
      <c r="T4" s="157"/>
      <c r="U4" s="157"/>
      <c r="V4" s="157"/>
      <c r="W4" s="157"/>
    </row>
    <row r="5" ht="19.5" customHeight="1" spans="1:23">
      <c r="A5" s="157"/>
      <c r="B5" s="157"/>
      <c r="C5" s="157"/>
      <c r="D5" s="157"/>
      <c r="E5" s="157"/>
      <c r="F5" s="157"/>
      <c r="G5" s="157"/>
      <c r="H5" s="157" t="s">
        <v>30</v>
      </c>
      <c r="I5" s="157" t="s">
        <v>33</v>
      </c>
      <c r="J5" s="157"/>
      <c r="K5" s="157"/>
      <c r="L5" s="157"/>
      <c r="M5" s="157"/>
      <c r="N5" s="157" t="s">
        <v>161</v>
      </c>
      <c r="O5" s="157"/>
      <c r="P5" s="157"/>
      <c r="Q5" s="157" t="s">
        <v>36</v>
      </c>
      <c r="R5" s="157" t="s">
        <v>77</v>
      </c>
      <c r="S5" s="157"/>
      <c r="T5" s="157"/>
      <c r="U5" s="157"/>
      <c r="V5" s="157"/>
      <c r="W5" s="157"/>
    </row>
    <row r="6" ht="41.25" customHeight="1" spans="1:23">
      <c r="A6" s="157"/>
      <c r="B6" s="157"/>
      <c r="C6" s="157"/>
      <c r="D6" s="157"/>
      <c r="E6" s="157"/>
      <c r="F6" s="157"/>
      <c r="G6" s="157"/>
      <c r="H6" s="157"/>
      <c r="I6" s="157" t="s">
        <v>162</v>
      </c>
      <c r="J6" s="157" t="s">
        <v>163</v>
      </c>
      <c r="K6" s="157" t="s">
        <v>164</v>
      </c>
      <c r="L6" s="157" t="s">
        <v>165</v>
      </c>
      <c r="M6" s="157" t="s">
        <v>166</v>
      </c>
      <c r="N6" s="157" t="s">
        <v>33</v>
      </c>
      <c r="O6" s="157" t="s">
        <v>34</v>
      </c>
      <c r="P6" s="157" t="s">
        <v>35</v>
      </c>
      <c r="Q6" s="157"/>
      <c r="R6" s="157" t="s">
        <v>32</v>
      </c>
      <c r="S6" s="157" t="s">
        <v>39</v>
      </c>
      <c r="T6" s="157" t="s">
        <v>167</v>
      </c>
      <c r="U6" s="157" t="s">
        <v>41</v>
      </c>
      <c r="V6" s="157" t="s">
        <v>42</v>
      </c>
      <c r="W6" s="157" t="s">
        <v>43</v>
      </c>
    </row>
    <row r="7" ht="20.25" customHeight="1" spans="1:23">
      <c r="A7" s="158" t="s">
        <v>44</v>
      </c>
      <c r="B7" s="158" t="s">
        <v>45</v>
      </c>
      <c r="C7" s="158" t="s">
        <v>46</v>
      </c>
      <c r="D7" s="158" t="s">
        <v>47</v>
      </c>
      <c r="E7" s="158" t="s">
        <v>48</v>
      </c>
      <c r="F7" s="158" t="s">
        <v>49</v>
      </c>
      <c r="G7" s="158" t="s">
        <v>50</v>
      </c>
      <c r="H7" s="158" t="s">
        <v>51</v>
      </c>
      <c r="I7" s="158" t="s">
        <v>52</v>
      </c>
      <c r="J7" s="158" t="s">
        <v>53</v>
      </c>
      <c r="K7" s="158" t="s">
        <v>54</v>
      </c>
      <c r="L7" s="158" t="s">
        <v>55</v>
      </c>
      <c r="M7" s="158" t="s">
        <v>56</v>
      </c>
      <c r="N7" s="158" t="s">
        <v>57</v>
      </c>
      <c r="O7" s="158" t="s">
        <v>58</v>
      </c>
      <c r="P7" s="158" t="s">
        <v>59</v>
      </c>
      <c r="Q7" s="158" t="s">
        <v>60</v>
      </c>
      <c r="R7" s="158" t="s">
        <v>61</v>
      </c>
      <c r="S7" s="158" t="s">
        <v>62</v>
      </c>
      <c r="T7" s="158" t="s">
        <v>168</v>
      </c>
      <c r="U7" s="158" t="s">
        <v>169</v>
      </c>
      <c r="V7" s="158" t="s">
        <v>170</v>
      </c>
      <c r="W7" s="158" t="s">
        <v>171</v>
      </c>
    </row>
    <row r="8" ht="20.25" customHeight="1" spans="1:23">
      <c r="A8" t="s">
        <v>64</v>
      </c>
      <c r="C8" s="156"/>
      <c r="D8" s="156"/>
      <c r="E8" s="156"/>
      <c r="G8" s="156"/>
      <c r="H8" s="159">
        <v>97569554.35</v>
      </c>
      <c r="I8" s="64">
        <v>97569554.35</v>
      </c>
      <c r="J8" s="64">
        <v>20278487.12</v>
      </c>
      <c r="K8" s="64"/>
      <c r="L8" s="64">
        <v>77291067.23</v>
      </c>
      <c r="M8" s="64"/>
      <c r="N8" s="64"/>
      <c r="O8" s="64"/>
      <c r="P8" s="64"/>
      <c r="Q8" s="64"/>
      <c r="R8" s="64"/>
      <c r="S8" s="64"/>
      <c r="T8" s="64"/>
      <c r="U8" s="64"/>
      <c r="V8" s="64"/>
      <c r="W8" s="64"/>
    </row>
    <row r="9" ht="20.25" customHeight="1" spans="1:23">
      <c r="A9" t="s">
        <v>64</v>
      </c>
      <c r="B9" s="156"/>
      <c r="C9" s="156"/>
      <c r="D9" s="156"/>
      <c r="E9" s="156"/>
      <c r="F9" s="156"/>
      <c r="G9" s="156"/>
      <c r="H9" s="159">
        <v>14647228.88</v>
      </c>
      <c r="I9" s="64">
        <v>14647228.88</v>
      </c>
      <c r="J9" s="64">
        <v>2694164.8</v>
      </c>
      <c r="K9" s="64"/>
      <c r="L9" s="64">
        <v>11953064.08</v>
      </c>
      <c r="M9" s="64"/>
      <c r="N9" s="64"/>
      <c r="O9" s="64"/>
      <c r="P9" s="64"/>
      <c r="Q9" s="64"/>
      <c r="R9" s="64"/>
      <c r="S9" s="64"/>
      <c r="T9" s="64"/>
      <c r="U9" s="64"/>
      <c r="V9" s="64"/>
      <c r="W9" s="64"/>
    </row>
    <row r="10" ht="20.25" customHeight="1" spans="1:23">
      <c r="A10" s="156" t="str">
        <f t="shared" ref="A10:A62" si="0">"       "&amp;"玉溪市交通运输局"</f>
        <v>       玉溪市交通运输局</v>
      </c>
      <c r="B10" s="156" t="s">
        <v>172</v>
      </c>
      <c r="C10" s="156" t="s">
        <v>173</v>
      </c>
      <c r="D10" s="156" t="s">
        <v>112</v>
      </c>
      <c r="E10" s="156" t="s">
        <v>174</v>
      </c>
      <c r="F10" s="156" t="s">
        <v>175</v>
      </c>
      <c r="G10" s="156" t="s">
        <v>176</v>
      </c>
      <c r="H10" s="159">
        <v>1341348</v>
      </c>
      <c r="I10" s="64">
        <v>1341348</v>
      </c>
      <c r="J10" s="64">
        <v>335337</v>
      </c>
      <c r="K10" s="156"/>
      <c r="L10" s="64">
        <v>1006011</v>
      </c>
      <c r="M10" s="156"/>
      <c r="N10" s="64"/>
      <c r="O10" s="64"/>
      <c r="P10" s="156"/>
      <c r="Q10" s="64"/>
      <c r="R10" s="64"/>
      <c r="S10" s="64"/>
      <c r="T10" s="64"/>
      <c r="U10" s="64"/>
      <c r="V10" s="64"/>
      <c r="W10" s="64"/>
    </row>
    <row r="11" ht="20.25" customHeight="1" spans="1:23">
      <c r="A11" s="156" t="str">
        <f t="shared" si="0"/>
        <v>       玉溪市交通运输局</v>
      </c>
      <c r="B11" s="156" t="s">
        <v>172</v>
      </c>
      <c r="C11" s="156" t="s">
        <v>173</v>
      </c>
      <c r="D11" s="156" t="s">
        <v>112</v>
      </c>
      <c r="E11" s="156" t="s">
        <v>174</v>
      </c>
      <c r="F11" s="156" t="s">
        <v>177</v>
      </c>
      <c r="G11" s="156" t="s">
        <v>178</v>
      </c>
      <c r="H11" s="159">
        <v>1517676</v>
      </c>
      <c r="I11" s="64">
        <v>1517676</v>
      </c>
      <c r="J11" s="64">
        <v>379419</v>
      </c>
      <c r="K11" s="156"/>
      <c r="L11" s="64">
        <v>1138257</v>
      </c>
      <c r="M11" s="156"/>
      <c r="N11" s="64"/>
      <c r="O11" s="64"/>
      <c r="P11" s="156"/>
      <c r="Q11" s="64"/>
      <c r="R11" s="64"/>
      <c r="S11" s="64"/>
      <c r="T11" s="64"/>
      <c r="U11" s="64"/>
      <c r="V11" s="64"/>
      <c r="W11" s="64"/>
    </row>
    <row r="12" ht="20.25" customHeight="1" spans="1:23">
      <c r="A12" s="156" t="str">
        <f t="shared" si="0"/>
        <v>       玉溪市交通运输局</v>
      </c>
      <c r="B12" s="156" t="s">
        <v>172</v>
      </c>
      <c r="C12" s="156" t="s">
        <v>173</v>
      </c>
      <c r="D12" s="156" t="s">
        <v>123</v>
      </c>
      <c r="E12" s="156" t="s">
        <v>179</v>
      </c>
      <c r="F12" s="156" t="s">
        <v>177</v>
      </c>
      <c r="G12" s="156" t="s">
        <v>178</v>
      </c>
      <c r="H12" s="159">
        <v>17052</v>
      </c>
      <c r="I12" s="64">
        <v>17052</v>
      </c>
      <c r="J12" s="64">
        <v>4263</v>
      </c>
      <c r="K12" s="156"/>
      <c r="L12" s="64">
        <v>12789</v>
      </c>
      <c r="M12" s="156"/>
      <c r="N12" s="64"/>
      <c r="O12" s="64"/>
      <c r="P12" s="156"/>
      <c r="Q12" s="64"/>
      <c r="R12" s="64"/>
      <c r="S12" s="64"/>
      <c r="T12" s="64"/>
      <c r="U12" s="64"/>
      <c r="V12" s="64"/>
      <c r="W12" s="64"/>
    </row>
    <row r="13" ht="20.25" customHeight="1" spans="1:23">
      <c r="A13" s="156" t="str">
        <f t="shared" si="0"/>
        <v>       玉溪市交通运输局</v>
      </c>
      <c r="B13" s="156" t="s">
        <v>180</v>
      </c>
      <c r="C13" s="156" t="s">
        <v>181</v>
      </c>
      <c r="D13" s="156" t="s">
        <v>119</v>
      </c>
      <c r="E13" s="156" t="s">
        <v>182</v>
      </c>
      <c r="F13" s="156" t="s">
        <v>175</v>
      </c>
      <c r="G13" s="156" t="s">
        <v>176</v>
      </c>
      <c r="H13" s="159">
        <v>292020</v>
      </c>
      <c r="I13" s="64">
        <v>292020</v>
      </c>
      <c r="J13" s="64">
        <v>73005</v>
      </c>
      <c r="K13" s="156"/>
      <c r="L13" s="64">
        <v>219015</v>
      </c>
      <c r="M13" s="156"/>
      <c r="N13" s="64"/>
      <c r="O13" s="64"/>
      <c r="P13" s="156"/>
      <c r="Q13" s="64"/>
      <c r="R13" s="64"/>
      <c r="S13" s="64"/>
      <c r="T13" s="64"/>
      <c r="U13" s="64"/>
      <c r="V13" s="64"/>
      <c r="W13" s="64"/>
    </row>
    <row r="14" ht="20.25" customHeight="1" spans="1:23">
      <c r="A14" s="156" t="str">
        <f t="shared" si="0"/>
        <v>       玉溪市交通运输局</v>
      </c>
      <c r="B14" s="156" t="s">
        <v>180</v>
      </c>
      <c r="C14" s="156" t="s">
        <v>181</v>
      </c>
      <c r="D14" s="156" t="s">
        <v>119</v>
      </c>
      <c r="E14" s="156" t="s">
        <v>182</v>
      </c>
      <c r="F14" s="156" t="s">
        <v>177</v>
      </c>
      <c r="G14" s="156" t="s">
        <v>178</v>
      </c>
      <c r="H14" s="159">
        <v>120</v>
      </c>
      <c r="I14" s="64">
        <v>120</v>
      </c>
      <c r="J14" s="64">
        <v>30</v>
      </c>
      <c r="K14" s="156"/>
      <c r="L14" s="64">
        <v>90</v>
      </c>
      <c r="M14" s="156"/>
      <c r="N14" s="64"/>
      <c r="O14" s="64"/>
      <c r="P14" s="156"/>
      <c r="Q14" s="64"/>
      <c r="R14" s="64"/>
      <c r="S14" s="64"/>
      <c r="T14" s="64"/>
      <c r="U14" s="64"/>
      <c r="V14" s="64"/>
      <c r="W14" s="64"/>
    </row>
    <row r="15" ht="20.25" customHeight="1" spans="1:23">
      <c r="A15" s="156" t="str">
        <f t="shared" si="0"/>
        <v>       玉溪市交通运输局</v>
      </c>
      <c r="B15" s="156" t="s">
        <v>180</v>
      </c>
      <c r="C15" s="156" t="s">
        <v>181</v>
      </c>
      <c r="D15" s="156" t="s">
        <v>119</v>
      </c>
      <c r="E15" s="156" t="s">
        <v>182</v>
      </c>
      <c r="F15" s="156" t="s">
        <v>183</v>
      </c>
      <c r="G15" s="156" t="s">
        <v>184</v>
      </c>
      <c r="H15" s="159">
        <v>77100</v>
      </c>
      <c r="I15" s="64">
        <v>77100</v>
      </c>
      <c r="J15" s="64">
        <v>19275</v>
      </c>
      <c r="K15" s="156"/>
      <c r="L15" s="64">
        <v>57825</v>
      </c>
      <c r="M15" s="156"/>
      <c r="N15" s="64"/>
      <c r="O15" s="64"/>
      <c r="P15" s="156"/>
      <c r="Q15" s="64"/>
      <c r="R15" s="64"/>
      <c r="S15" s="64"/>
      <c r="T15" s="64"/>
      <c r="U15" s="64"/>
      <c r="V15" s="64"/>
      <c r="W15" s="64"/>
    </row>
    <row r="16" ht="20.25" customHeight="1" spans="1:23">
      <c r="A16" s="156" t="str">
        <f t="shared" si="0"/>
        <v>       玉溪市交通运输局</v>
      </c>
      <c r="B16" s="156" t="s">
        <v>185</v>
      </c>
      <c r="C16" s="156" t="s">
        <v>186</v>
      </c>
      <c r="D16" s="156" t="s">
        <v>93</v>
      </c>
      <c r="E16" s="156" t="s">
        <v>187</v>
      </c>
      <c r="F16" s="156" t="s">
        <v>188</v>
      </c>
      <c r="G16" s="156" t="s">
        <v>189</v>
      </c>
      <c r="H16" s="159">
        <v>667476.32</v>
      </c>
      <c r="I16" s="64">
        <v>667476.32</v>
      </c>
      <c r="J16" s="64">
        <v>166869.08</v>
      </c>
      <c r="K16" s="156"/>
      <c r="L16" s="64">
        <v>500607.24</v>
      </c>
      <c r="M16" s="156"/>
      <c r="N16" s="64"/>
      <c r="O16" s="64"/>
      <c r="P16" s="156"/>
      <c r="Q16" s="64"/>
      <c r="R16" s="64"/>
      <c r="S16" s="64"/>
      <c r="T16" s="64"/>
      <c r="U16" s="64"/>
      <c r="V16" s="64"/>
      <c r="W16" s="64"/>
    </row>
    <row r="17" ht="20.25" customHeight="1" spans="1:23">
      <c r="A17" s="156" t="str">
        <f t="shared" si="0"/>
        <v>       玉溪市交通运输局</v>
      </c>
      <c r="B17" s="156" t="s">
        <v>185</v>
      </c>
      <c r="C17" s="156" t="s">
        <v>186</v>
      </c>
      <c r="D17" s="156" t="s">
        <v>103</v>
      </c>
      <c r="E17" s="156" t="s">
        <v>190</v>
      </c>
      <c r="F17" s="156" t="s">
        <v>191</v>
      </c>
      <c r="G17" s="156" t="s">
        <v>192</v>
      </c>
      <c r="H17" s="159">
        <v>292623.72</v>
      </c>
      <c r="I17" s="64">
        <v>292623.72</v>
      </c>
      <c r="J17" s="64">
        <v>73155.93</v>
      </c>
      <c r="K17" s="156"/>
      <c r="L17" s="64">
        <v>219467.79</v>
      </c>
      <c r="M17" s="156"/>
      <c r="N17" s="64"/>
      <c r="O17" s="64"/>
      <c r="P17" s="156"/>
      <c r="Q17" s="64"/>
      <c r="R17" s="64"/>
      <c r="S17" s="64"/>
      <c r="T17" s="64"/>
      <c r="U17" s="64"/>
      <c r="V17" s="64"/>
      <c r="W17" s="64"/>
    </row>
    <row r="18" ht="20.25" customHeight="1" spans="1:23">
      <c r="A18" s="156" t="str">
        <f t="shared" si="0"/>
        <v>       玉溪市交通运输局</v>
      </c>
      <c r="B18" s="156" t="s">
        <v>185</v>
      </c>
      <c r="C18" s="156" t="s">
        <v>186</v>
      </c>
      <c r="D18" s="156" t="s">
        <v>104</v>
      </c>
      <c r="E18" s="156" t="s">
        <v>193</v>
      </c>
      <c r="F18" s="156" t="s">
        <v>191</v>
      </c>
      <c r="G18" s="156" t="s">
        <v>192</v>
      </c>
      <c r="H18" s="159">
        <v>53629.62</v>
      </c>
      <c r="I18" s="64">
        <v>53629.62</v>
      </c>
      <c r="J18" s="64">
        <v>13407.41</v>
      </c>
      <c r="K18" s="156"/>
      <c r="L18" s="64">
        <v>40222.21</v>
      </c>
      <c r="M18" s="156"/>
      <c r="N18" s="64"/>
      <c r="O18" s="64"/>
      <c r="P18" s="156"/>
      <c r="Q18" s="64"/>
      <c r="R18" s="64"/>
      <c r="S18" s="64"/>
      <c r="T18" s="64"/>
      <c r="U18" s="64"/>
      <c r="V18" s="64"/>
      <c r="W18" s="64"/>
    </row>
    <row r="19" ht="20.25" customHeight="1" spans="1:23">
      <c r="A19" s="156" t="str">
        <f t="shared" si="0"/>
        <v>       玉溪市交通运输局</v>
      </c>
      <c r="B19" s="156" t="s">
        <v>185</v>
      </c>
      <c r="C19" s="156" t="s">
        <v>186</v>
      </c>
      <c r="D19" s="156" t="s">
        <v>105</v>
      </c>
      <c r="E19" s="156" t="s">
        <v>194</v>
      </c>
      <c r="F19" s="156" t="s">
        <v>195</v>
      </c>
      <c r="G19" s="156" t="s">
        <v>196</v>
      </c>
      <c r="H19" s="159">
        <v>425647.15</v>
      </c>
      <c r="I19" s="64">
        <v>425647.15</v>
      </c>
      <c r="J19" s="64">
        <v>106411.79</v>
      </c>
      <c r="K19" s="156"/>
      <c r="L19" s="64">
        <v>319235.36</v>
      </c>
      <c r="M19" s="156"/>
      <c r="N19" s="64"/>
      <c r="O19" s="64"/>
      <c r="P19" s="156"/>
      <c r="Q19" s="64"/>
      <c r="R19" s="64"/>
      <c r="S19" s="64"/>
      <c r="T19" s="64"/>
      <c r="U19" s="64"/>
      <c r="V19" s="64"/>
      <c r="W19" s="64"/>
    </row>
    <row r="20" ht="20.25" customHeight="1" spans="1:23">
      <c r="A20" s="156" t="str">
        <f t="shared" si="0"/>
        <v>       玉溪市交通运输局</v>
      </c>
      <c r="B20" s="156" t="s">
        <v>185</v>
      </c>
      <c r="C20" s="156" t="s">
        <v>186</v>
      </c>
      <c r="D20" s="156" t="s">
        <v>106</v>
      </c>
      <c r="E20" s="156" t="s">
        <v>197</v>
      </c>
      <c r="F20" s="156" t="s">
        <v>198</v>
      </c>
      <c r="G20" s="156" t="s">
        <v>199</v>
      </c>
      <c r="H20" s="159">
        <v>54740.08</v>
      </c>
      <c r="I20" s="64">
        <v>54740.08</v>
      </c>
      <c r="J20" s="64">
        <v>41912.02</v>
      </c>
      <c r="K20" s="156"/>
      <c r="L20" s="64">
        <v>12828.06</v>
      </c>
      <c r="M20" s="156"/>
      <c r="N20" s="64"/>
      <c r="O20" s="64"/>
      <c r="P20" s="156"/>
      <c r="Q20" s="64"/>
      <c r="R20" s="64"/>
      <c r="S20" s="64"/>
      <c r="T20" s="64"/>
      <c r="U20" s="64"/>
      <c r="V20" s="64"/>
      <c r="W20" s="64"/>
    </row>
    <row r="21" ht="20.25" customHeight="1" spans="1:23">
      <c r="A21" s="156" t="str">
        <f t="shared" si="0"/>
        <v>       玉溪市交通运输局</v>
      </c>
      <c r="B21" s="156" t="s">
        <v>185</v>
      </c>
      <c r="C21" s="156" t="s">
        <v>186</v>
      </c>
      <c r="D21" s="156" t="s">
        <v>112</v>
      </c>
      <c r="E21" s="156" t="s">
        <v>174</v>
      </c>
      <c r="F21" s="156" t="s">
        <v>198</v>
      </c>
      <c r="G21" s="156" t="s">
        <v>199</v>
      </c>
      <c r="H21" s="159">
        <v>1580.94</v>
      </c>
      <c r="I21" s="64">
        <v>1580.94</v>
      </c>
      <c r="J21" s="64">
        <v>395.24</v>
      </c>
      <c r="K21" s="156"/>
      <c r="L21" s="64">
        <v>1185.7</v>
      </c>
      <c r="M21" s="156"/>
      <c r="N21" s="64"/>
      <c r="O21" s="64"/>
      <c r="P21" s="156"/>
      <c r="Q21" s="64"/>
      <c r="R21" s="64"/>
      <c r="S21" s="64"/>
      <c r="T21" s="64"/>
      <c r="U21" s="64"/>
      <c r="V21" s="64"/>
      <c r="W21" s="64"/>
    </row>
    <row r="22" ht="20.25" customHeight="1" spans="1:23">
      <c r="A22" s="156" t="str">
        <f t="shared" si="0"/>
        <v>       玉溪市交通运输局</v>
      </c>
      <c r="B22" s="156" t="s">
        <v>185</v>
      </c>
      <c r="C22" s="156" t="s">
        <v>186</v>
      </c>
      <c r="D22" s="156" t="s">
        <v>119</v>
      </c>
      <c r="E22" s="156" t="s">
        <v>182</v>
      </c>
      <c r="F22" s="156" t="s">
        <v>198</v>
      </c>
      <c r="G22" s="156" t="s">
        <v>199</v>
      </c>
      <c r="H22" s="159">
        <v>4693.33</v>
      </c>
      <c r="I22" s="64">
        <v>4693.33</v>
      </c>
      <c r="J22" s="64">
        <v>1173.33</v>
      </c>
      <c r="K22" s="156"/>
      <c r="L22" s="64">
        <v>3520</v>
      </c>
      <c r="M22" s="156"/>
      <c r="N22" s="64"/>
      <c r="O22" s="64"/>
      <c r="P22" s="156"/>
      <c r="Q22" s="64"/>
      <c r="R22" s="64"/>
      <c r="S22" s="64"/>
      <c r="T22" s="64"/>
      <c r="U22" s="64"/>
      <c r="V22" s="64"/>
      <c r="W22" s="64"/>
    </row>
    <row r="23" ht="20.25" customHeight="1" spans="1:23">
      <c r="A23" s="156" t="str">
        <f t="shared" si="0"/>
        <v>       玉溪市交通运输局</v>
      </c>
      <c r="B23" s="156" t="s">
        <v>200</v>
      </c>
      <c r="C23" s="156" t="s">
        <v>201</v>
      </c>
      <c r="D23" s="156" t="s">
        <v>122</v>
      </c>
      <c r="E23" s="156" t="s">
        <v>201</v>
      </c>
      <c r="F23" s="156" t="s">
        <v>202</v>
      </c>
      <c r="G23" s="156" t="s">
        <v>201</v>
      </c>
      <c r="H23" s="159">
        <v>542820</v>
      </c>
      <c r="I23" s="64">
        <v>542820</v>
      </c>
      <c r="J23" s="64">
        <v>135705</v>
      </c>
      <c r="K23" s="156"/>
      <c r="L23" s="64">
        <v>407115</v>
      </c>
      <c r="M23" s="156"/>
      <c r="N23" s="64"/>
      <c r="O23" s="64"/>
      <c r="P23" s="156"/>
      <c r="Q23" s="64"/>
      <c r="R23" s="64"/>
      <c r="S23" s="64"/>
      <c r="T23" s="64"/>
      <c r="U23" s="64"/>
      <c r="V23" s="64"/>
      <c r="W23" s="64"/>
    </row>
    <row r="24" ht="20.25" customHeight="1" spans="1:23">
      <c r="A24" s="156" t="str">
        <f t="shared" si="0"/>
        <v>       玉溪市交通运输局</v>
      </c>
      <c r="B24" s="156" t="s">
        <v>203</v>
      </c>
      <c r="C24" s="156" t="s">
        <v>204</v>
      </c>
      <c r="D24" s="156" t="s">
        <v>91</v>
      </c>
      <c r="E24" s="156" t="s">
        <v>205</v>
      </c>
      <c r="F24" s="156" t="s">
        <v>206</v>
      </c>
      <c r="G24" s="156" t="s">
        <v>207</v>
      </c>
      <c r="H24" s="159">
        <v>1372800</v>
      </c>
      <c r="I24" s="64">
        <v>1372800</v>
      </c>
      <c r="J24" s="64">
        <v>274560</v>
      </c>
      <c r="K24" s="156"/>
      <c r="L24" s="64">
        <v>1098240</v>
      </c>
      <c r="M24" s="156"/>
      <c r="N24" s="64"/>
      <c r="O24" s="64"/>
      <c r="P24" s="156"/>
      <c r="Q24" s="64"/>
      <c r="R24" s="64"/>
      <c r="S24" s="64"/>
      <c r="T24" s="64"/>
      <c r="U24" s="64"/>
      <c r="V24" s="64"/>
      <c r="W24" s="64"/>
    </row>
    <row r="25" ht="20.25" customHeight="1" spans="1:23">
      <c r="A25" s="156" t="str">
        <f t="shared" si="0"/>
        <v>       玉溪市交通运输局</v>
      </c>
      <c r="B25" s="156" t="s">
        <v>203</v>
      </c>
      <c r="C25" s="156" t="s">
        <v>204</v>
      </c>
      <c r="D25" s="156" t="s">
        <v>92</v>
      </c>
      <c r="E25" s="156" t="s">
        <v>208</v>
      </c>
      <c r="F25" s="156" t="s">
        <v>206</v>
      </c>
      <c r="G25" s="156" t="s">
        <v>207</v>
      </c>
      <c r="H25" s="159">
        <v>633600</v>
      </c>
      <c r="I25" s="64">
        <v>633600</v>
      </c>
      <c r="J25" s="64">
        <v>126720</v>
      </c>
      <c r="K25" s="156"/>
      <c r="L25" s="64">
        <v>506880</v>
      </c>
      <c r="M25" s="156"/>
      <c r="N25" s="64"/>
      <c r="O25" s="64"/>
      <c r="P25" s="156"/>
      <c r="Q25" s="64"/>
      <c r="R25" s="64"/>
      <c r="S25" s="64"/>
      <c r="T25" s="64"/>
      <c r="U25" s="64"/>
      <c r="V25" s="64"/>
      <c r="W25" s="64"/>
    </row>
    <row r="26" ht="20.25" customHeight="1" spans="1:23">
      <c r="A26" s="156" t="str">
        <f t="shared" si="0"/>
        <v>       玉溪市交通运输局</v>
      </c>
      <c r="B26" s="156" t="s">
        <v>209</v>
      </c>
      <c r="C26" s="156" t="s">
        <v>210</v>
      </c>
      <c r="D26" s="156" t="s">
        <v>112</v>
      </c>
      <c r="E26" s="156" t="s">
        <v>174</v>
      </c>
      <c r="F26" s="156" t="s">
        <v>211</v>
      </c>
      <c r="G26" s="156" t="s">
        <v>212</v>
      </c>
      <c r="H26" s="159">
        <v>837504</v>
      </c>
      <c r="I26" s="64">
        <v>837504</v>
      </c>
      <c r="J26" s="64">
        <v>209376</v>
      </c>
      <c r="K26" s="156"/>
      <c r="L26" s="64">
        <v>628128</v>
      </c>
      <c r="M26" s="156"/>
      <c r="N26" s="64"/>
      <c r="O26" s="64"/>
      <c r="P26" s="156"/>
      <c r="Q26" s="64"/>
      <c r="R26" s="64"/>
      <c r="S26" s="64"/>
      <c r="T26" s="64"/>
      <c r="U26" s="64"/>
      <c r="V26" s="64"/>
      <c r="W26" s="64"/>
    </row>
    <row r="27" ht="20.25" customHeight="1" spans="1:23">
      <c r="A27" s="156" t="str">
        <f t="shared" si="0"/>
        <v>       玉溪市交通运输局</v>
      </c>
      <c r="B27" s="156" t="s">
        <v>213</v>
      </c>
      <c r="C27" s="156" t="s">
        <v>214</v>
      </c>
      <c r="D27" s="156" t="s">
        <v>112</v>
      </c>
      <c r="E27" s="156" t="s">
        <v>174</v>
      </c>
      <c r="F27" s="156" t="s">
        <v>215</v>
      </c>
      <c r="G27" s="156" t="s">
        <v>216</v>
      </c>
      <c r="H27" s="159">
        <v>29100</v>
      </c>
      <c r="I27" s="64">
        <v>29100</v>
      </c>
      <c r="J27" s="64"/>
      <c r="K27" s="156"/>
      <c r="L27" s="64">
        <v>29100</v>
      </c>
      <c r="M27" s="156"/>
      <c r="N27" s="64"/>
      <c r="O27" s="64"/>
      <c r="P27" s="156"/>
      <c r="Q27" s="64"/>
      <c r="R27" s="64"/>
      <c r="S27" s="64"/>
      <c r="T27" s="64"/>
      <c r="U27" s="64"/>
      <c r="V27" s="64"/>
      <c r="W27" s="64"/>
    </row>
    <row r="28" ht="20.25" customHeight="1" spans="1:23">
      <c r="A28" s="156" t="str">
        <f t="shared" si="0"/>
        <v>       玉溪市交通运输局</v>
      </c>
      <c r="B28" s="156" t="s">
        <v>217</v>
      </c>
      <c r="C28" s="156" t="s">
        <v>218</v>
      </c>
      <c r="D28" s="156" t="s">
        <v>112</v>
      </c>
      <c r="E28" s="156" t="s">
        <v>174</v>
      </c>
      <c r="F28" s="156" t="s">
        <v>219</v>
      </c>
      <c r="G28" s="156" t="s">
        <v>220</v>
      </c>
      <c r="H28" s="159">
        <v>256800</v>
      </c>
      <c r="I28" s="64">
        <v>256800</v>
      </c>
      <c r="J28" s="64">
        <v>64200</v>
      </c>
      <c r="K28" s="156"/>
      <c r="L28" s="64">
        <v>192600</v>
      </c>
      <c r="M28" s="156"/>
      <c r="N28" s="64"/>
      <c r="O28" s="64"/>
      <c r="P28" s="156"/>
      <c r="Q28" s="64"/>
      <c r="R28" s="64"/>
      <c r="S28" s="64"/>
      <c r="T28" s="64"/>
      <c r="U28" s="64"/>
      <c r="V28" s="64"/>
      <c r="W28" s="64"/>
    </row>
    <row r="29" ht="20.25" customHeight="1" spans="1:23">
      <c r="A29" s="156" t="str">
        <f t="shared" si="0"/>
        <v>       玉溪市交通运输局</v>
      </c>
      <c r="B29" s="156" t="s">
        <v>221</v>
      </c>
      <c r="C29" s="156" t="s">
        <v>222</v>
      </c>
      <c r="D29" s="156" t="s">
        <v>112</v>
      </c>
      <c r="E29" s="156" t="s">
        <v>174</v>
      </c>
      <c r="F29" s="156" t="s">
        <v>223</v>
      </c>
      <c r="G29" s="156" t="s">
        <v>222</v>
      </c>
      <c r="H29" s="159">
        <v>57521.52</v>
      </c>
      <c r="I29" s="64">
        <v>57521.52</v>
      </c>
      <c r="J29" s="64"/>
      <c r="K29" s="156"/>
      <c r="L29" s="64">
        <v>57521.52</v>
      </c>
      <c r="M29" s="156"/>
      <c r="N29" s="64"/>
      <c r="O29" s="64"/>
      <c r="P29" s="156"/>
      <c r="Q29" s="64"/>
      <c r="R29" s="64"/>
      <c r="S29" s="64"/>
      <c r="T29" s="64"/>
      <c r="U29" s="64"/>
      <c r="V29" s="64"/>
      <c r="W29" s="64"/>
    </row>
    <row r="30" ht="20.25" customHeight="1" spans="1:23">
      <c r="A30" s="156" t="str">
        <f t="shared" si="0"/>
        <v>       玉溪市交通运输局</v>
      </c>
      <c r="B30" s="156" t="s">
        <v>221</v>
      </c>
      <c r="C30" s="156" t="s">
        <v>222</v>
      </c>
      <c r="D30" s="156" t="s">
        <v>119</v>
      </c>
      <c r="E30" s="156" t="s">
        <v>182</v>
      </c>
      <c r="F30" s="156" t="s">
        <v>223</v>
      </c>
      <c r="G30" s="156" t="s">
        <v>222</v>
      </c>
      <c r="H30" s="159">
        <v>10525.2</v>
      </c>
      <c r="I30" s="64">
        <v>10525.2</v>
      </c>
      <c r="J30" s="64"/>
      <c r="K30" s="156"/>
      <c r="L30" s="64">
        <v>10525.2</v>
      </c>
      <c r="M30" s="156"/>
      <c r="N30" s="64"/>
      <c r="O30" s="64"/>
      <c r="P30" s="156"/>
      <c r="Q30" s="64"/>
      <c r="R30" s="64"/>
      <c r="S30" s="64"/>
      <c r="T30" s="64"/>
      <c r="U30" s="64"/>
      <c r="V30" s="64"/>
      <c r="W30" s="64"/>
    </row>
    <row r="31" ht="20.25" customHeight="1" spans="1:23">
      <c r="A31" s="156" t="str">
        <f t="shared" si="0"/>
        <v>       玉溪市交通运输局</v>
      </c>
      <c r="B31" s="156" t="s">
        <v>224</v>
      </c>
      <c r="C31" s="156" t="s">
        <v>225</v>
      </c>
      <c r="D31" s="156" t="s">
        <v>91</v>
      </c>
      <c r="E31" s="156" t="s">
        <v>205</v>
      </c>
      <c r="F31" s="156" t="s">
        <v>226</v>
      </c>
      <c r="G31" s="156" t="s">
        <v>227</v>
      </c>
      <c r="H31" s="159">
        <v>26400</v>
      </c>
      <c r="I31" s="64">
        <v>26400</v>
      </c>
      <c r="J31" s="64"/>
      <c r="K31" s="156"/>
      <c r="L31" s="64">
        <v>26400</v>
      </c>
      <c r="M31" s="156"/>
      <c r="N31" s="64"/>
      <c r="O31" s="64"/>
      <c r="P31" s="156"/>
      <c r="Q31" s="64"/>
      <c r="R31" s="64"/>
      <c r="S31" s="64"/>
      <c r="T31" s="64"/>
      <c r="U31" s="64"/>
      <c r="V31" s="64"/>
      <c r="W31" s="64"/>
    </row>
    <row r="32" ht="20.25" customHeight="1" spans="1:23">
      <c r="A32" s="156" t="str">
        <f t="shared" si="0"/>
        <v>       玉溪市交通运输局</v>
      </c>
      <c r="B32" s="156" t="s">
        <v>224</v>
      </c>
      <c r="C32" s="156" t="s">
        <v>225</v>
      </c>
      <c r="D32" s="156" t="s">
        <v>92</v>
      </c>
      <c r="E32" s="156" t="s">
        <v>208</v>
      </c>
      <c r="F32" s="156" t="s">
        <v>226</v>
      </c>
      <c r="G32" s="156" t="s">
        <v>227</v>
      </c>
      <c r="H32" s="159">
        <v>14400</v>
      </c>
      <c r="I32" s="64">
        <v>14400</v>
      </c>
      <c r="J32" s="64"/>
      <c r="K32" s="156"/>
      <c r="L32" s="64">
        <v>14400</v>
      </c>
      <c r="M32" s="156"/>
      <c r="N32" s="64"/>
      <c r="O32" s="64"/>
      <c r="P32" s="156"/>
      <c r="Q32" s="64"/>
      <c r="R32" s="64"/>
      <c r="S32" s="64"/>
      <c r="T32" s="64"/>
      <c r="U32" s="64"/>
      <c r="V32" s="64"/>
      <c r="W32" s="64"/>
    </row>
    <row r="33" ht="20.25" customHeight="1" spans="1:23">
      <c r="A33" s="156" t="str">
        <f t="shared" si="0"/>
        <v>       玉溪市交通运输局</v>
      </c>
      <c r="B33" s="156" t="s">
        <v>224</v>
      </c>
      <c r="C33" s="156" t="s">
        <v>225</v>
      </c>
      <c r="D33" s="156" t="s">
        <v>112</v>
      </c>
      <c r="E33" s="156" t="s">
        <v>174</v>
      </c>
      <c r="F33" s="156" t="s">
        <v>228</v>
      </c>
      <c r="G33" s="156" t="s">
        <v>229</v>
      </c>
      <c r="H33" s="159">
        <v>45600</v>
      </c>
      <c r="I33" s="64">
        <v>45600</v>
      </c>
      <c r="J33" s="64"/>
      <c r="K33" s="156"/>
      <c r="L33" s="64">
        <v>45600</v>
      </c>
      <c r="M33" s="156"/>
      <c r="N33" s="64"/>
      <c r="O33" s="64"/>
      <c r="P33" s="156"/>
      <c r="Q33" s="64"/>
      <c r="R33" s="64"/>
      <c r="S33" s="64"/>
      <c r="T33" s="64"/>
      <c r="U33" s="64"/>
      <c r="V33" s="64"/>
      <c r="W33" s="64"/>
    </row>
    <row r="34" ht="20.25" customHeight="1" spans="1:23">
      <c r="A34" s="156" t="str">
        <f t="shared" si="0"/>
        <v>       玉溪市交通运输局</v>
      </c>
      <c r="B34" s="156" t="s">
        <v>224</v>
      </c>
      <c r="C34" s="156" t="s">
        <v>225</v>
      </c>
      <c r="D34" s="156" t="s">
        <v>112</v>
      </c>
      <c r="E34" s="156" t="s">
        <v>174</v>
      </c>
      <c r="F34" s="156" t="s">
        <v>230</v>
      </c>
      <c r="G34" s="156" t="s">
        <v>231</v>
      </c>
      <c r="H34" s="159">
        <v>5000</v>
      </c>
      <c r="I34" s="64">
        <v>5000</v>
      </c>
      <c r="J34" s="64"/>
      <c r="K34" s="156"/>
      <c r="L34" s="64">
        <v>5000</v>
      </c>
      <c r="M34" s="156"/>
      <c r="N34" s="64"/>
      <c r="O34" s="64"/>
      <c r="P34" s="156"/>
      <c r="Q34" s="64"/>
      <c r="R34" s="64"/>
      <c r="S34" s="64"/>
      <c r="T34" s="64"/>
      <c r="U34" s="64"/>
      <c r="V34" s="64"/>
      <c r="W34" s="64"/>
    </row>
    <row r="35" ht="20.25" customHeight="1" spans="1:23">
      <c r="A35" s="156" t="str">
        <f t="shared" si="0"/>
        <v>       玉溪市交通运输局</v>
      </c>
      <c r="B35" s="156" t="s">
        <v>224</v>
      </c>
      <c r="C35" s="156" t="s">
        <v>225</v>
      </c>
      <c r="D35" s="156" t="s">
        <v>112</v>
      </c>
      <c r="E35" s="156" t="s">
        <v>174</v>
      </c>
      <c r="F35" s="156" t="s">
        <v>232</v>
      </c>
      <c r="G35" s="156" t="s">
        <v>233</v>
      </c>
      <c r="H35" s="159">
        <v>20000</v>
      </c>
      <c r="I35" s="64">
        <v>20000</v>
      </c>
      <c r="J35" s="64"/>
      <c r="K35" s="156"/>
      <c r="L35" s="64">
        <v>20000</v>
      </c>
      <c r="M35" s="156"/>
      <c r="N35" s="64"/>
      <c r="O35" s="64"/>
      <c r="P35" s="156"/>
      <c r="Q35" s="64"/>
      <c r="R35" s="64"/>
      <c r="S35" s="64"/>
      <c r="T35" s="64"/>
      <c r="U35" s="64"/>
      <c r="V35" s="64"/>
      <c r="W35" s="64"/>
    </row>
    <row r="36" ht="20.25" customHeight="1" spans="1:23">
      <c r="A36" s="156" t="str">
        <f t="shared" si="0"/>
        <v>       玉溪市交通运输局</v>
      </c>
      <c r="B36" s="156" t="s">
        <v>224</v>
      </c>
      <c r="C36" s="156" t="s">
        <v>225</v>
      </c>
      <c r="D36" s="156" t="s">
        <v>112</v>
      </c>
      <c r="E36" s="156" t="s">
        <v>174</v>
      </c>
      <c r="F36" s="156" t="s">
        <v>234</v>
      </c>
      <c r="G36" s="156" t="s">
        <v>235</v>
      </c>
      <c r="H36" s="159">
        <v>25000</v>
      </c>
      <c r="I36" s="64">
        <v>25000</v>
      </c>
      <c r="J36" s="64"/>
      <c r="K36" s="156"/>
      <c r="L36" s="64">
        <v>25000</v>
      </c>
      <c r="M36" s="156"/>
      <c r="N36" s="64"/>
      <c r="O36" s="64"/>
      <c r="P36" s="156"/>
      <c r="Q36" s="64"/>
      <c r="R36" s="64"/>
      <c r="S36" s="64"/>
      <c r="T36" s="64"/>
      <c r="U36" s="64"/>
      <c r="V36" s="64"/>
      <c r="W36" s="64"/>
    </row>
    <row r="37" ht="20.25" customHeight="1" spans="1:23">
      <c r="A37" s="156" t="str">
        <f t="shared" si="0"/>
        <v>       玉溪市交通运输局</v>
      </c>
      <c r="B37" s="156" t="s">
        <v>224</v>
      </c>
      <c r="C37" s="156" t="s">
        <v>225</v>
      </c>
      <c r="D37" s="156" t="s">
        <v>112</v>
      </c>
      <c r="E37" s="156" t="s">
        <v>174</v>
      </c>
      <c r="F37" s="156" t="s">
        <v>236</v>
      </c>
      <c r="G37" s="156" t="s">
        <v>237</v>
      </c>
      <c r="H37" s="159">
        <v>50000</v>
      </c>
      <c r="I37" s="64">
        <v>50000</v>
      </c>
      <c r="J37" s="64"/>
      <c r="K37" s="156"/>
      <c r="L37" s="64">
        <v>50000</v>
      </c>
      <c r="M37" s="156"/>
      <c r="N37" s="64"/>
      <c r="O37" s="64"/>
      <c r="P37" s="156"/>
      <c r="Q37" s="64"/>
      <c r="R37" s="64"/>
      <c r="S37" s="64"/>
      <c r="T37" s="64"/>
      <c r="U37" s="64"/>
      <c r="V37" s="64"/>
      <c r="W37" s="64"/>
    </row>
    <row r="38" ht="20.25" customHeight="1" spans="1:23">
      <c r="A38" s="156" t="str">
        <f t="shared" si="0"/>
        <v>       玉溪市交通运输局</v>
      </c>
      <c r="B38" s="156" t="s">
        <v>224</v>
      </c>
      <c r="C38" s="156" t="s">
        <v>225</v>
      </c>
      <c r="D38" s="156" t="s">
        <v>112</v>
      </c>
      <c r="E38" s="156" t="s">
        <v>174</v>
      </c>
      <c r="F38" s="156" t="s">
        <v>238</v>
      </c>
      <c r="G38" s="156" t="s">
        <v>239</v>
      </c>
      <c r="H38" s="159">
        <v>15000</v>
      </c>
      <c r="I38" s="64">
        <v>15000</v>
      </c>
      <c r="J38" s="64"/>
      <c r="K38" s="156"/>
      <c r="L38" s="64">
        <v>15000</v>
      </c>
      <c r="M38" s="156"/>
      <c r="N38" s="64"/>
      <c r="O38" s="64"/>
      <c r="P38" s="156"/>
      <c r="Q38" s="64"/>
      <c r="R38" s="64"/>
      <c r="S38" s="64"/>
      <c r="T38" s="64"/>
      <c r="U38" s="64"/>
      <c r="V38" s="64"/>
      <c r="W38" s="64"/>
    </row>
    <row r="39" ht="20.25" customHeight="1" spans="1:23">
      <c r="A39" s="156" t="str">
        <f t="shared" si="0"/>
        <v>       玉溪市交通运输局</v>
      </c>
      <c r="B39" s="156" t="s">
        <v>224</v>
      </c>
      <c r="C39" s="156" t="s">
        <v>225</v>
      </c>
      <c r="D39" s="156" t="s">
        <v>112</v>
      </c>
      <c r="E39" s="156" t="s">
        <v>174</v>
      </c>
      <c r="F39" s="156" t="s">
        <v>240</v>
      </c>
      <c r="G39" s="156" t="s">
        <v>241</v>
      </c>
      <c r="H39" s="159">
        <v>10000</v>
      </c>
      <c r="I39" s="64">
        <v>10000</v>
      </c>
      <c r="J39" s="64"/>
      <c r="K39" s="156"/>
      <c r="L39" s="64">
        <v>10000</v>
      </c>
      <c r="M39" s="156"/>
      <c r="N39" s="64"/>
      <c r="O39" s="64"/>
      <c r="P39" s="156"/>
      <c r="Q39" s="64"/>
      <c r="R39" s="64"/>
      <c r="S39" s="64"/>
      <c r="T39" s="64"/>
      <c r="U39" s="64"/>
      <c r="V39" s="64"/>
      <c r="W39" s="64"/>
    </row>
    <row r="40" ht="20.25" customHeight="1" spans="1:23">
      <c r="A40" s="156" t="str">
        <f t="shared" si="0"/>
        <v>       玉溪市交通运输局</v>
      </c>
      <c r="B40" s="156" t="s">
        <v>224</v>
      </c>
      <c r="C40" s="156" t="s">
        <v>225</v>
      </c>
      <c r="D40" s="156" t="s">
        <v>112</v>
      </c>
      <c r="E40" s="156" t="s">
        <v>174</v>
      </c>
      <c r="F40" s="156" t="s">
        <v>219</v>
      </c>
      <c r="G40" s="156" t="s">
        <v>220</v>
      </c>
      <c r="H40" s="159">
        <v>25680</v>
      </c>
      <c r="I40" s="64">
        <v>25680</v>
      </c>
      <c r="J40" s="64"/>
      <c r="K40" s="156"/>
      <c r="L40" s="64">
        <v>25680</v>
      </c>
      <c r="M40" s="156"/>
      <c r="N40" s="64"/>
      <c r="O40" s="64"/>
      <c r="P40" s="156"/>
      <c r="Q40" s="64"/>
      <c r="R40" s="64"/>
      <c r="S40" s="64"/>
      <c r="T40" s="64"/>
      <c r="U40" s="64"/>
      <c r="V40" s="64"/>
      <c r="W40" s="64"/>
    </row>
    <row r="41" ht="20.25" customHeight="1" spans="1:23">
      <c r="A41" s="156" t="str">
        <f t="shared" si="0"/>
        <v>       玉溪市交通运输局</v>
      </c>
      <c r="B41" s="156" t="s">
        <v>224</v>
      </c>
      <c r="C41" s="156" t="s">
        <v>225</v>
      </c>
      <c r="D41" s="156" t="s">
        <v>112</v>
      </c>
      <c r="E41" s="156" t="s">
        <v>174</v>
      </c>
      <c r="F41" s="156" t="s">
        <v>226</v>
      </c>
      <c r="G41" s="156" t="s">
        <v>227</v>
      </c>
      <c r="H41" s="159">
        <v>124000</v>
      </c>
      <c r="I41" s="64">
        <v>124000</v>
      </c>
      <c r="J41" s="64"/>
      <c r="K41" s="156"/>
      <c r="L41" s="64">
        <v>124000</v>
      </c>
      <c r="M41" s="156"/>
      <c r="N41" s="64"/>
      <c r="O41" s="64"/>
      <c r="P41" s="156"/>
      <c r="Q41" s="64"/>
      <c r="R41" s="64"/>
      <c r="S41" s="64"/>
      <c r="T41" s="64"/>
      <c r="U41" s="64"/>
      <c r="V41" s="64"/>
      <c r="W41" s="64"/>
    </row>
    <row r="42" ht="20.25" customHeight="1" spans="1:23">
      <c r="A42" s="156" t="str">
        <f t="shared" si="0"/>
        <v>       玉溪市交通运输局</v>
      </c>
      <c r="B42" s="156" t="s">
        <v>224</v>
      </c>
      <c r="C42" s="156" t="s">
        <v>225</v>
      </c>
      <c r="D42" s="156" t="s">
        <v>112</v>
      </c>
      <c r="E42" s="156" t="s">
        <v>174</v>
      </c>
      <c r="F42" s="156" t="s">
        <v>242</v>
      </c>
      <c r="G42" s="156" t="s">
        <v>243</v>
      </c>
      <c r="H42" s="159">
        <v>10000</v>
      </c>
      <c r="I42" s="64">
        <v>10000</v>
      </c>
      <c r="J42" s="64"/>
      <c r="K42" s="156"/>
      <c r="L42" s="64">
        <v>10000</v>
      </c>
      <c r="M42" s="156"/>
      <c r="N42" s="64"/>
      <c r="O42" s="64"/>
      <c r="P42" s="156"/>
      <c r="Q42" s="64"/>
      <c r="R42" s="64"/>
      <c r="S42" s="64"/>
      <c r="T42" s="64"/>
      <c r="U42" s="64"/>
      <c r="V42" s="64"/>
      <c r="W42" s="64"/>
    </row>
    <row r="43" ht="20.25" customHeight="1" spans="1:23">
      <c r="A43" s="156" t="str">
        <f t="shared" si="0"/>
        <v>       玉溪市交通运输局</v>
      </c>
      <c r="B43" s="156" t="s">
        <v>224</v>
      </c>
      <c r="C43" s="156" t="s">
        <v>225</v>
      </c>
      <c r="D43" s="156" t="s">
        <v>119</v>
      </c>
      <c r="E43" s="156" t="s">
        <v>182</v>
      </c>
      <c r="F43" s="156" t="s">
        <v>228</v>
      </c>
      <c r="G43" s="156" t="s">
        <v>229</v>
      </c>
      <c r="H43" s="159">
        <v>42500</v>
      </c>
      <c r="I43" s="64">
        <v>42500</v>
      </c>
      <c r="J43" s="64"/>
      <c r="K43" s="156"/>
      <c r="L43" s="64">
        <v>42500</v>
      </c>
      <c r="M43" s="156"/>
      <c r="N43" s="64"/>
      <c r="O43" s="64"/>
      <c r="P43" s="156"/>
      <c r="Q43" s="64"/>
      <c r="R43" s="64"/>
      <c r="S43" s="64"/>
      <c r="T43" s="64"/>
      <c r="U43" s="64"/>
      <c r="V43" s="64"/>
      <c r="W43" s="64"/>
    </row>
    <row r="44" ht="20.25" customHeight="1" spans="1:23">
      <c r="A44" s="156" t="str">
        <f t="shared" si="0"/>
        <v>       玉溪市交通运输局</v>
      </c>
      <c r="B44" s="156" t="s">
        <v>224</v>
      </c>
      <c r="C44" s="156" t="s">
        <v>225</v>
      </c>
      <c r="D44" s="156" t="s">
        <v>119</v>
      </c>
      <c r="E44" s="156" t="s">
        <v>182</v>
      </c>
      <c r="F44" s="156" t="s">
        <v>244</v>
      </c>
      <c r="G44" s="156" t="s">
        <v>245</v>
      </c>
      <c r="H44" s="159">
        <v>10000</v>
      </c>
      <c r="I44" s="64">
        <v>10000</v>
      </c>
      <c r="J44" s="64"/>
      <c r="K44" s="156"/>
      <c r="L44" s="64">
        <v>10000</v>
      </c>
      <c r="M44" s="156"/>
      <c r="N44" s="64"/>
      <c r="O44" s="64"/>
      <c r="P44" s="156"/>
      <c r="Q44" s="64"/>
      <c r="R44" s="64"/>
      <c r="S44" s="64"/>
      <c r="T44" s="64"/>
      <c r="U44" s="64"/>
      <c r="V44" s="64"/>
      <c r="W44" s="64"/>
    </row>
    <row r="45" ht="20.25" customHeight="1" spans="1:23">
      <c r="A45" s="156" t="str">
        <f t="shared" si="0"/>
        <v>       玉溪市交通运输局</v>
      </c>
      <c r="B45" s="156" t="s">
        <v>224</v>
      </c>
      <c r="C45" s="156" t="s">
        <v>225</v>
      </c>
      <c r="D45" s="156" t="s">
        <v>119</v>
      </c>
      <c r="E45" s="156" t="s">
        <v>182</v>
      </c>
      <c r="F45" s="156" t="s">
        <v>226</v>
      </c>
      <c r="G45" s="156" t="s">
        <v>227</v>
      </c>
      <c r="H45" s="159">
        <v>5000</v>
      </c>
      <c r="I45" s="64">
        <v>5000</v>
      </c>
      <c r="J45" s="64"/>
      <c r="K45" s="156"/>
      <c r="L45" s="64">
        <v>5000</v>
      </c>
      <c r="M45" s="156"/>
      <c r="N45" s="64"/>
      <c r="O45" s="64"/>
      <c r="P45" s="156"/>
      <c r="Q45" s="64"/>
      <c r="R45" s="64"/>
      <c r="S45" s="64"/>
      <c r="T45" s="64"/>
      <c r="U45" s="64"/>
      <c r="V45" s="64"/>
      <c r="W45" s="64"/>
    </row>
    <row r="46" ht="20.25" customHeight="1" spans="1:23">
      <c r="A46" s="156" t="str">
        <f t="shared" si="0"/>
        <v>       玉溪市交通运输局</v>
      </c>
      <c r="B46" s="156" t="s">
        <v>246</v>
      </c>
      <c r="C46" s="156" t="s">
        <v>149</v>
      </c>
      <c r="D46" s="156" t="s">
        <v>112</v>
      </c>
      <c r="E46" s="156" t="s">
        <v>174</v>
      </c>
      <c r="F46" s="156" t="s">
        <v>247</v>
      </c>
      <c r="G46" s="156" t="s">
        <v>149</v>
      </c>
      <c r="H46" s="159">
        <v>25000</v>
      </c>
      <c r="I46" s="64">
        <v>25000</v>
      </c>
      <c r="J46" s="64"/>
      <c r="K46" s="156"/>
      <c r="L46" s="64">
        <v>25000</v>
      </c>
      <c r="M46" s="156"/>
      <c r="N46" s="64"/>
      <c r="O46" s="64"/>
      <c r="P46" s="156"/>
      <c r="Q46" s="64"/>
      <c r="R46" s="64"/>
      <c r="S46" s="64"/>
      <c r="T46" s="64"/>
      <c r="U46" s="64"/>
      <c r="V46" s="64"/>
      <c r="W46" s="64"/>
    </row>
    <row r="47" ht="20.25" customHeight="1" spans="1:23">
      <c r="A47" s="156" t="str">
        <f t="shared" si="0"/>
        <v>       玉溪市交通运输局</v>
      </c>
      <c r="B47" s="156" t="s">
        <v>248</v>
      </c>
      <c r="C47" s="156" t="s">
        <v>249</v>
      </c>
      <c r="D47" s="156" t="s">
        <v>92</v>
      </c>
      <c r="E47" s="156" t="s">
        <v>208</v>
      </c>
      <c r="F47" s="156" t="s">
        <v>206</v>
      </c>
      <c r="G47" s="156" t="s">
        <v>207</v>
      </c>
      <c r="H47" s="159">
        <v>3036000</v>
      </c>
      <c r="I47" s="64">
        <v>3036000</v>
      </c>
      <c r="J47" s="64">
        <v>607200</v>
      </c>
      <c r="K47" s="156"/>
      <c r="L47" s="64">
        <v>2428800</v>
      </c>
      <c r="M47" s="156"/>
      <c r="N47" s="64"/>
      <c r="O47" s="64"/>
      <c r="P47" s="156"/>
      <c r="Q47" s="64"/>
      <c r="R47" s="64"/>
      <c r="S47" s="64"/>
      <c r="T47" s="64"/>
      <c r="U47" s="64"/>
      <c r="V47" s="64"/>
      <c r="W47" s="64"/>
    </row>
    <row r="48" ht="20.25" customHeight="1" spans="1:23">
      <c r="A48" s="156" t="str">
        <f t="shared" si="0"/>
        <v>       玉溪市交通运输局</v>
      </c>
      <c r="B48" s="156" t="s">
        <v>250</v>
      </c>
      <c r="C48" s="156" t="s">
        <v>251</v>
      </c>
      <c r="D48" s="156" t="s">
        <v>119</v>
      </c>
      <c r="E48" s="156" t="s">
        <v>182</v>
      </c>
      <c r="F48" s="156" t="s">
        <v>183</v>
      </c>
      <c r="G48" s="156" t="s">
        <v>184</v>
      </c>
      <c r="H48" s="159">
        <v>247000</v>
      </c>
      <c r="I48" s="64">
        <v>247000</v>
      </c>
      <c r="J48" s="64">
        <v>61750</v>
      </c>
      <c r="K48" s="156"/>
      <c r="L48" s="64">
        <v>185250</v>
      </c>
      <c r="M48" s="156"/>
      <c r="N48" s="64"/>
      <c r="O48" s="64"/>
      <c r="P48" s="156"/>
      <c r="Q48" s="64"/>
      <c r="R48" s="64"/>
      <c r="S48" s="64"/>
      <c r="T48" s="64"/>
      <c r="U48" s="64"/>
      <c r="V48" s="64"/>
      <c r="W48" s="64"/>
    </row>
    <row r="49" ht="20.25" customHeight="1" spans="1:23">
      <c r="A49" s="156" t="str">
        <f t="shared" si="0"/>
        <v>       玉溪市交通运输局</v>
      </c>
      <c r="B49" s="156" t="s">
        <v>252</v>
      </c>
      <c r="C49" s="156" t="s">
        <v>253</v>
      </c>
      <c r="D49" s="156" t="s">
        <v>119</v>
      </c>
      <c r="E49" s="156" t="s">
        <v>182</v>
      </c>
      <c r="F49" s="156" t="s">
        <v>183</v>
      </c>
      <c r="G49" s="156" t="s">
        <v>184</v>
      </c>
      <c r="H49" s="159">
        <v>125000</v>
      </c>
      <c r="I49" s="64">
        <v>125000</v>
      </c>
      <c r="J49" s="64"/>
      <c r="K49" s="156"/>
      <c r="L49" s="64">
        <v>125000</v>
      </c>
      <c r="M49" s="156"/>
      <c r="N49" s="64"/>
      <c r="O49" s="64"/>
      <c r="P49" s="156"/>
      <c r="Q49" s="64"/>
      <c r="R49" s="64"/>
      <c r="S49" s="64"/>
      <c r="T49" s="64"/>
      <c r="U49" s="64"/>
      <c r="V49" s="64"/>
      <c r="W49" s="64"/>
    </row>
    <row r="50" ht="20.25" customHeight="1" spans="1:23">
      <c r="A50" s="156" t="str">
        <f t="shared" si="0"/>
        <v>       玉溪市交通运输局</v>
      </c>
      <c r="B50" s="156" t="s">
        <v>254</v>
      </c>
      <c r="C50" s="156" t="s">
        <v>255</v>
      </c>
      <c r="D50" s="156" t="s">
        <v>94</v>
      </c>
      <c r="E50" s="156" t="s">
        <v>256</v>
      </c>
      <c r="F50" s="156" t="s">
        <v>257</v>
      </c>
      <c r="G50" s="156" t="s">
        <v>258</v>
      </c>
      <c r="H50" s="159">
        <v>600000</v>
      </c>
      <c r="I50" s="64">
        <v>600000</v>
      </c>
      <c r="J50" s="64"/>
      <c r="K50" s="156"/>
      <c r="L50" s="64">
        <v>600000</v>
      </c>
      <c r="M50" s="156"/>
      <c r="N50" s="64"/>
      <c r="O50" s="64"/>
      <c r="P50" s="156"/>
      <c r="Q50" s="64"/>
      <c r="R50" s="64"/>
      <c r="S50" s="64"/>
      <c r="T50" s="64"/>
      <c r="U50" s="64"/>
      <c r="V50" s="64"/>
      <c r="W50" s="64"/>
    </row>
    <row r="51" ht="20.25" customHeight="1" spans="1:23">
      <c r="A51" s="156" t="str">
        <f t="shared" si="0"/>
        <v>       玉溪市交通运输局</v>
      </c>
      <c r="B51" s="156" t="s">
        <v>259</v>
      </c>
      <c r="C51" s="156" t="s">
        <v>260</v>
      </c>
      <c r="D51" s="156" t="s">
        <v>112</v>
      </c>
      <c r="E51" s="156" t="s">
        <v>174</v>
      </c>
      <c r="F51" s="156" t="s">
        <v>244</v>
      </c>
      <c r="G51" s="156" t="s">
        <v>245</v>
      </c>
      <c r="H51" s="159">
        <v>27000</v>
      </c>
      <c r="I51" s="64">
        <v>27000</v>
      </c>
      <c r="J51" s="64"/>
      <c r="K51" s="156"/>
      <c r="L51" s="64">
        <v>27000</v>
      </c>
      <c r="M51" s="156"/>
      <c r="N51" s="64"/>
      <c r="O51" s="64"/>
      <c r="P51" s="156"/>
      <c r="Q51" s="64"/>
      <c r="R51" s="64"/>
      <c r="S51" s="64"/>
      <c r="T51" s="64"/>
      <c r="U51" s="64"/>
      <c r="V51" s="64"/>
      <c r="W51" s="64"/>
    </row>
    <row r="52" ht="20.25" customHeight="1" spans="1:23">
      <c r="A52" s="156" t="str">
        <f t="shared" si="0"/>
        <v>       玉溪市交通运输局</v>
      </c>
      <c r="B52" s="156" t="s">
        <v>259</v>
      </c>
      <c r="C52" s="156" t="s">
        <v>260</v>
      </c>
      <c r="D52" s="156" t="s">
        <v>113</v>
      </c>
      <c r="E52" s="156" t="s">
        <v>261</v>
      </c>
      <c r="F52" s="156" t="s">
        <v>228</v>
      </c>
      <c r="G52" s="156" t="s">
        <v>229</v>
      </c>
      <c r="H52" s="159">
        <v>18000</v>
      </c>
      <c r="I52" s="64">
        <v>18000</v>
      </c>
      <c r="J52" s="64"/>
      <c r="K52" s="156"/>
      <c r="L52" s="64">
        <v>18000</v>
      </c>
      <c r="M52" s="156"/>
      <c r="N52" s="64"/>
      <c r="O52" s="64"/>
      <c r="P52" s="156"/>
      <c r="Q52" s="64"/>
      <c r="R52" s="64"/>
      <c r="S52" s="64"/>
      <c r="T52" s="64"/>
      <c r="U52" s="64"/>
      <c r="V52" s="64"/>
      <c r="W52" s="64"/>
    </row>
    <row r="53" ht="20.25" customHeight="1" spans="1:23">
      <c r="A53" s="156" t="str">
        <f t="shared" si="0"/>
        <v>       玉溪市交通运输局</v>
      </c>
      <c r="B53" s="156" t="s">
        <v>259</v>
      </c>
      <c r="C53" s="156" t="s">
        <v>260</v>
      </c>
      <c r="D53" s="156" t="s">
        <v>113</v>
      </c>
      <c r="E53" s="156" t="s">
        <v>261</v>
      </c>
      <c r="F53" s="156" t="s">
        <v>244</v>
      </c>
      <c r="G53" s="156" t="s">
        <v>245</v>
      </c>
      <c r="H53" s="159">
        <v>14400</v>
      </c>
      <c r="I53" s="64">
        <v>14400</v>
      </c>
      <c r="J53" s="64"/>
      <c r="K53" s="156"/>
      <c r="L53" s="64">
        <v>14400</v>
      </c>
      <c r="M53" s="156"/>
      <c r="N53" s="64"/>
      <c r="O53" s="64"/>
      <c r="P53" s="156"/>
      <c r="Q53" s="64"/>
      <c r="R53" s="64"/>
      <c r="S53" s="64"/>
      <c r="T53" s="64"/>
      <c r="U53" s="64"/>
      <c r="V53" s="64"/>
      <c r="W53" s="64"/>
    </row>
    <row r="54" ht="20.25" customHeight="1" spans="1:23">
      <c r="A54" s="156" t="str">
        <f t="shared" si="0"/>
        <v>       玉溪市交通运输局</v>
      </c>
      <c r="B54" s="156" t="s">
        <v>262</v>
      </c>
      <c r="C54" s="156" t="s">
        <v>263</v>
      </c>
      <c r="D54" s="156" t="s">
        <v>112</v>
      </c>
      <c r="E54" s="156" t="s">
        <v>174</v>
      </c>
      <c r="F54" s="156" t="s">
        <v>264</v>
      </c>
      <c r="G54" s="156" t="s">
        <v>210</v>
      </c>
      <c r="H54" s="159">
        <v>480000</v>
      </c>
      <c r="I54" s="64">
        <v>480000</v>
      </c>
      <c r="J54" s="64"/>
      <c r="K54" s="156"/>
      <c r="L54" s="64">
        <v>480000</v>
      </c>
      <c r="M54" s="156"/>
      <c r="N54" s="64"/>
      <c r="O54" s="64"/>
      <c r="P54" s="156"/>
      <c r="Q54" s="64"/>
      <c r="R54" s="64"/>
      <c r="S54" s="64"/>
      <c r="T54" s="64"/>
      <c r="U54" s="64"/>
      <c r="V54" s="64"/>
      <c r="W54" s="64"/>
    </row>
    <row r="55" ht="20.25" customHeight="1" spans="1:23">
      <c r="A55" s="156" t="str">
        <f t="shared" si="0"/>
        <v>       玉溪市交通运输局</v>
      </c>
      <c r="B55" s="156" t="s">
        <v>265</v>
      </c>
      <c r="C55" s="156" t="s">
        <v>266</v>
      </c>
      <c r="D55" s="156" t="s">
        <v>112</v>
      </c>
      <c r="E55" s="156" t="s">
        <v>174</v>
      </c>
      <c r="F55" s="156" t="s">
        <v>211</v>
      </c>
      <c r="G55" s="156" t="s">
        <v>212</v>
      </c>
      <c r="H55" s="159">
        <v>111779</v>
      </c>
      <c r="I55" s="64">
        <v>111779</v>
      </c>
      <c r="J55" s="64"/>
      <c r="K55" s="156"/>
      <c r="L55" s="64">
        <v>111779</v>
      </c>
      <c r="M55" s="156"/>
      <c r="N55" s="64"/>
      <c r="O55" s="64"/>
      <c r="P55" s="156"/>
      <c r="Q55" s="64"/>
      <c r="R55" s="64"/>
      <c r="S55" s="64"/>
      <c r="T55" s="64"/>
      <c r="U55" s="64"/>
      <c r="V55" s="64"/>
      <c r="W55" s="64"/>
    </row>
    <row r="56" ht="20.25" customHeight="1" spans="1:23">
      <c r="A56" s="156" t="str">
        <f t="shared" si="0"/>
        <v>       玉溪市交通运输局</v>
      </c>
      <c r="B56" s="156" t="s">
        <v>267</v>
      </c>
      <c r="C56" s="156" t="s">
        <v>268</v>
      </c>
      <c r="D56" s="156" t="s">
        <v>112</v>
      </c>
      <c r="E56" s="156" t="s">
        <v>174</v>
      </c>
      <c r="F56" s="156" t="s">
        <v>269</v>
      </c>
      <c r="G56" s="156" t="s">
        <v>268</v>
      </c>
      <c r="H56" s="159">
        <v>796400</v>
      </c>
      <c r="I56" s="64">
        <v>796400</v>
      </c>
      <c r="J56" s="64"/>
      <c r="K56" s="156"/>
      <c r="L56" s="64">
        <v>796400</v>
      </c>
      <c r="M56" s="156"/>
      <c r="N56" s="64"/>
      <c r="O56" s="64"/>
      <c r="P56" s="156"/>
      <c r="Q56" s="64"/>
      <c r="R56" s="64"/>
      <c r="S56" s="64"/>
      <c r="T56" s="64"/>
      <c r="U56" s="64"/>
      <c r="V56" s="64"/>
      <c r="W56" s="64"/>
    </row>
    <row r="57" ht="20.25" customHeight="1" spans="1:23">
      <c r="A57" s="156" t="str">
        <f t="shared" si="0"/>
        <v>       玉溪市交通运输局</v>
      </c>
      <c r="B57" s="156" t="s">
        <v>270</v>
      </c>
      <c r="C57" s="156" t="s">
        <v>271</v>
      </c>
      <c r="D57" s="156" t="s">
        <v>112</v>
      </c>
      <c r="E57" s="156" t="s">
        <v>174</v>
      </c>
      <c r="F57" s="156" t="s">
        <v>272</v>
      </c>
      <c r="G57" s="156" t="s">
        <v>271</v>
      </c>
      <c r="H57" s="159">
        <v>8460</v>
      </c>
      <c r="I57" s="64">
        <v>8460</v>
      </c>
      <c r="J57" s="64"/>
      <c r="K57" s="156"/>
      <c r="L57" s="64">
        <v>8460</v>
      </c>
      <c r="M57" s="156"/>
      <c r="N57" s="64"/>
      <c r="O57" s="64"/>
      <c r="P57" s="156"/>
      <c r="Q57" s="64"/>
      <c r="R57" s="64"/>
      <c r="S57" s="64"/>
      <c r="T57" s="64"/>
      <c r="U57" s="64"/>
      <c r="V57" s="64"/>
      <c r="W57" s="64"/>
    </row>
    <row r="58" ht="20.25" customHeight="1" spans="1:23">
      <c r="A58" s="156" t="str">
        <f t="shared" si="0"/>
        <v>       玉溪市交通运输局</v>
      </c>
      <c r="B58" s="156" t="s">
        <v>273</v>
      </c>
      <c r="C58" s="156" t="s">
        <v>274</v>
      </c>
      <c r="D58" s="156" t="s">
        <v>100</v>
      </c>
      <c r="E58" s="156" t="s">
        <v>275</v>
      </c>
      <c r="F58" s="156" t="s">
        <v>206</v>
      </c>
      <c r="G58" s="156" t="s">
        <v>207</v>
      </c>
      <c r="H58" s="159">
        <v>23760</v>
      </c>
      <c r="I58" s="64">
        <v>23760</v>
      </c>
      <c r="J58" s="64"/>
      <c r="K58" s="156"/>
      <c r="L58" s="64">
        <v>23760</v>
      </c>
      <c r="M58" s="156"/>
      <c r="N58" s="64"/>
      <c r="O58" s="64"/>
      <c r="P58" s="156"/>
      <c r="Q58" s="64"/>
      <c r="R58" s="64"/>
      <c r="S58" s="64"/>
      <c r="T58" s="64"/>
      <c r="U58" s="64"/>
      <c r="V58" s="64"/>
      <c r="W58" s="64"/>
    </row>
    <row r="59" ht="20.25" customHeight="1" spans="1:23">
      <c r="A59" s="156" t="str">
        <f t="shared" si="0"/>
        <v>       玉溪市交通运输局</v>
      </c>
      <c r="B59" s="156" t="s">
        <v>276</v>
      </c>
      <c r="C59" s="156" t="s">
        <v>277</v>
      </c>
      <c r="D59" s="156" t="s">
        <v>96</v>
      </c>
      <c r="E59" s="156" t="s">
        <v>278</v>
      </c>
      <c r="F59" s="156" t="s">
        <v>206</v>
      </c>
      <c r="G59" s="156" t="s">
        <v>207</v>
      </c>
      <c r="H59" s="159">
        <v>89472</v>
      </c>
      <c r="I59" s="64">
        <v>89472</v>
      </c>
      <c r="J59" s="64"/>
      <c r="K59" s="156"/>
      <c r="L59" s="64">
        <v>89472</v>
      </c>
      <c r="M59" s="156"/>
      <c r="N59" s="64"/>
      <c r="O59" s="64"/>
      <c r="P59" s="156"/>
      <c r="Q59" s="64"/>
      <c r="R59" s="64"/>
      <c r="S59" s="64"/>
      <c r="T59" s="64"/>
      <c r="U59" s="64"/>
      <c r="V59" s="64"/>
      <c r="W59" s="64"/>
    </row>
    <row r="60" ht="20.25" customHeight="1" spans="1:23">
      <c r="A60" s="156" t="str">
        <f t="shared" si="0"/>
        <v>       玉溪市交通运输局</v>
      </c>
      <c r="B60" s="156" t="s">
        <v>279</v>
      </c>
      <c r="C60" s="156" t="s">
        <v>280</v>
      </c>
      <c r="D60" s="156" t="s">
        <v>113</v>
      </c>
      <c r="E60" s="156" t="s">
        <v>261</v>
      </c>
      <c r="F60" s="156" t="s">
        <v>228</v>
      </c>
      <c r="G60" s="156" t="s">
        <v>229</v>
      </c>
      <c r="H60" s="159">
        <v>43000</v>
      </c>
      <c r="I60" s="64">
        <v>43000</v>
      </c>
      <c r="J60" s="64"/>
      <c r="K60" s="156"/>
      <c r="L60" s="64">
        <v>43000</v>
      </c>
      <c r="M60" s="156"/>
      <c r="N60" s="64"/>
      <c r="O60" s="64"/>
      <c r="P60" s="156"/>
      <c r="Q60" s="64"/>
      <c r="R60" s="64"/>
      <c r="S60" s="64"/>
      <c r="T60" s="64"/>
      <c r="U60" s="64"/>
      <c r="V60" s="64"/>
      <c r="W60" s="64"/>
    </row>
    <row r="61" ht="20.25" customHeight="1" spans="1:23">
      <c r="A61" s="156" t="str">
        <f t="shared" si="0"/>
        <v>       玉溪市交通运输局</v>
      </c>
      <c r="B61" s="156" t="s">
        <v>279</v>
      </c>
      <c r="C61" s="156" t="s">
        <v>280</v>
      </c>
      <c r="D61" s="156" t="s">
        <v>113</v>
      </c>
      <c r="E61" s="156" t="s">
        <v>261</v>
      </c>
      <c r="F61" s="156" t="s">
        <v>236</v>
      </c>
      <c r="G61" s="156" t="s">
        <v>237</v>
      </c>
      <c r="H61" s="159">
        <v>31500</v>
      </c>
      <c r="I61" s="64">
        <v>31500</v>
      </c>
      <c r="J61" s="64"/>
      <c r="K61" s="156"/>
      <c r="L61" s="64">
        <v>31500</v>
      </c>
      <c r="M61" s="156"/>
      <c r="N61" s="64"/>
      <c r="O61" s="64"/>
      <c r="P61" s="156"/>
      <c r="Q61" s="64"/>
      <c r="R61" s="64"/>
      <c r="S61" s="64"/>
      <c r="T61" s="64"/>
      <c r="U61" s="64"/>
      <c r="V61" s="64"/>
      <c r="W61" s="64"/>
    </row>
    <row r="62" ht="20.25" customHeight="1" spans="1:23">
      <c r="A62" s="156" t="str">
        <f t="shared" si="0"/>
        <v>       玉溪市交通运输局</v>
      </c>
      <c r="B62" s="156" t="s">
        <v>279</v>
      </c>
      <c r="C62" s="156" t="s">
        <v>280</v>
      </c>
      <c r="D62" s="156" t="s">
        <v>113</v>
      </c>
      <c r="E62" s="156" t="s">
        <v>261</v>
      </c>
      <c r="F62" s="156" t="s">
        <v>219</v>
      </c>
      <c r="G62" s="156" t="s">
        <v>220</v>
      </c>
      <c r="H62" s="159">
        <v>55500</v>
      </c>
      <c r="I62" s="64">
        <v>55500</v>
      </c>
      <c r="J62" s="64"/>
      <c r="K62" s="156"/>
      <c r="L62" s="64">
        <v>55500</v>
      </c>
      <c r="M62" s="156"/>
      <c r="N62" s="64"/>
      <c r="O62" s="64"/>
      <c r="P62" s="156"/>
      <c r="Q62" s="64"/>
      <c r="R62" s="64"/>
      <c r="S62" s="64"/>
      <c r="T62" s="64"/>
      <c r="U62" s="64"/>
      <c r="V62" s="64"/>
      <c r="W62" s="64"/>
    </row>
    <row r="63" ht="20.25" customHeight="1" spans="1:23">
      <c r="A63" s="160" t="s">
        <v>67</v>
      </c>
      <c r="B63" s="156"/>
      <c r="C63" s="156"/>
      <c r="D63" s="156"/>
      <c r="E63" s="156"/>
      <c r="F63" s="156"/>
      <c r="G63" s="156"/>
      <c r="H63" s="159">
        <v>3707132.93</v>
      </c>
      <c r="I63" s="64">
        <v>3707132.93</v>
      </c>
      <c r="J63" s="64">
        <v>725758.28</v>
      </c>
      <c r="K63" s="156"/>
      <c r="L63" s="64">
        <v>2981374.65</v>
      </c>
      <c r="M63" s="156"/>
      <c r="N63" s="64"/>
      <c r="O63" s="64"/>
      <c r="P63" s="156"/>
      <c r="Q63" s="64"/>
      <c r="R63" s="64"/>
      <c r="S63" s="64"/>
      <c r="T63" s="64"/>
      <c r="U63" s="64"/>
      <c r="V63" s="64"/>
      <c r="W63" s="64"/>
    </row>
    <row r="64" ht="20.25" customHeight="1" spans="1:23">
      <c r="A64" s="156" t="str">
        <f t="shared" ref="A64:A90" si="1">"       "&amp;"玉溪市交通运输发展中心"</f>
        <v>       玉溪市交通运输发展中心</v>
      </c>
      <c r="B64" s="156" t="s">
        <v>281</v>
      </c>
      <c r="C64" s="156" t="s">
        <v>181</v>
      </c>
      <c r="D64" s="156" t="s">
        <v>115</v>
      </c>
      <c r="E64" s="156" t="s">
        <v>282</v>
      </c>
      <c r="F64" s="156" t="s">
        <v>175</v>
      </c>
      <c r="G64" s="156" t="s">
        <v>176</v>
      </c>
      <c r="H64" s="159">
        <v>770640</v>
      </c>
      <c r="I64" s="64">
        <v>770640</v>
      </c>
      <c r="J64" s="64">
        <v>192660</v>
      </c>
      <c r="K64" s="156"/>
      <c r="L64" s="64">
        <v>577980</v>
      </c>
      <c r="M64" s="156"/>
      <c r="N64" s="64"/>
      <c r="O64" s="64"/>
      <c r="P64" s="156"/>
      <c r="Q64" s="64"/>
      <c r="R64" s="64"/>
      <c r="S64" s="64"/>
      <c r="T64" s="64"/>
      <c r="U64" s="64"/>
      <c r="V64" s="64"/>
      <c r="W64" s="64"/>
    </row>
    <row r="65" ht="20.25" customHeight="1" spans="1:23">
      <c r="A65" s="156" t="str">
        <f t="shared" si="1"/>
        <v>       玉溪市交通运输发展中心</v>
      </c>
      <c r="B65" s="156" t="s">
        <v>281</v>
      </c>
      <c r="C65" s="156" t="s">
        <v>181</v>
      </c>
      <c r="D65" s="156" t="s">
        <v>115</v>
      </c>
      <c r="E65" s="156" t="s">
        <v>282</v>
      </c>
      <c r="F65" s="156" t="s">
        <v>177</v>
      </c>
      <c r="G65" s="156" t="s">
        <v>178</v>
      </c>
      <c r="H65" s="159">
        <v>156</v>
      </c>
      <c r="I65" s="64">
        <v>156</v>
      </c>
      <c r="J65" s="64">
        <v>39</v>
      </c>
      <c r="K65" s="156"/>
      <c r="L65" s="64">
        <v>117</v>
      </c>
      <c r="M65" s="156"/>
      <c r="N65" s="64"/>
      <c r="O65" s="64"/>
      <c r="P65" s="156"/>
      <c r="Q65" s="64"/>
      <c r="R65" s="64"/>
      <c r="S65" s="64"/>
      <c r="T65" s="64"/>
      <c r="U65" s="64"/>
      <c r="V65" s="64"/>
      <c r="W65" s="64"/>
    </row>
    <row r="66" ht="20.25" customHeight="1" spans="1:23">
      <c r="A66" s="156" t="str">
        <f t="shared" si="1"/>
        <v>       玉溪市交通运输发展中心</v>
      </c>
      <c r="B66" s="156" t="s">
        <v>281</v>
      </c>
      <c r="C66" s="156" t="s">
        <v>181</v>
      </c>
      <c r="D66" s="156" t="s">
        <v>115</v>
      </c>
      <c r="E66" s="156" t="s">
        <v>282</v>
      </c>
      <c r="F66" s="156" t="s">
        <v>183</v>
      </c>
      <c r="G66" s="156" t="s">
        <v>184</v>
      </c>
      <c r="H66" s="159">
        <v>257040</v>
      </c>
      <c r="I66" s="64">
        <v>257040</v>
      </c>
      <c r="J66" s="64">
        <v>64260</v>
      </c>
      <c r="K66" s="156"/>
      <c r="L66" s="64">
        <v>192780</v>
      </c>
      <c r="M66" s="156"/>
      <c r="N66" s="64"/>
      <c r="O66" s="64"/>
      <c r="P66" s="156"/>
      <c r="Q66" s="64"/>
      <c r="R66" s="64"/>
      <c r="S66" s="64"/>
      <c r="T66" s="64"/>
      <c r="U66" s="64"/>
      <c r="V66" s="64"/>
      <c r="W66" s="64"/>
    </row>
    <row r="67" ht="20.25" customHeight="1" spans="1:23">
      <c r="A67" s="156" t="str">
        <f t="shared" si="1"/>
        <v>       玉溪市交通运输发展中心</v>
      </c>
      <c r="B67" s="156" t="s">
        <v>281</v>
      </c>
      <c r="C67" s="156" t="s">
        <v>181</v>
      </c>
      <c r="D67" s="156" t="s">
        <v>123</v>
      </c>
      <c r="E67" s="156" t="s">
        <v>179</v>
      </c>
      <c r="F67" s="156" t="s">
        <v>177</v>
      </c>
      <c r="G67" s="156" t="s">
        <v>178</v>
      </c>
      <c r="H67" s="159">
        <v>22488</v>
      </c>
      <c r="I67" s="64">
        <v>22488</v>
      </c>
      <c r="J67" s="64">
        <v>5622</v>
      </c>
      <c r="K67" s="156"/>
      <c r="L67" s="64">
        <v>16866</v>
      </c>
      <c r="M67" s="156"/>
      <c r="N67" s="64"/>
      <c r="O67" s="64"/>
      <c r="P67" s="156"/>
      <c r="Q67" s="64"/>
      <c r="R67" s="64"/>
      <c r="S67" s="64"/>
      <c r="T67" s="64"/>
      <c r="U67" s="64"/>
      <c r="V67" s="64"/>
      <c r="W67" s="64"/>
    </row>
    <row r="68" ht="20.25" customHeight="1" spans="1:23">
      <c r="A68" s="156" t="str">
        <f t="shared" si="1"/>
        <v>       玉溪市交通运输发展中心</v>
      </c>
      <c r="B68" s="156" t="s">
        <v>283</v>
      </c>
      <c r="C68" s="156" t="s">
        <v>186</v>
      </c>
      <c r="D68" s="156" t="s">
        <v>93</v>
      </c>
      <c r="E68" s="156" t="s">
        <v>187</v>
      </c>
      <c r="F68" s="156" t="s">
        <v>188</v>
      </c>
      <c r="G68" s="156" t="s">
        <v>189</v>
      </c>
      <c r="H68" s="159">
        <v>315127.68</v>
      </c>
      <c r="I68" s="64">
        <v>315127.68</v>
      </c>
      <c r="J68" s="64">
        <v>78781.92</v>
      </c>
      <c r="K68" s="156"/>
      <c r="L68" s="64">
        <v>236345.76</v>
      </c>
      <c r="M68" s="156"/>
      <c r="N68" s="64"/>
      <c r="O68" s="64"/>
      <c r="P68" s="156"/>
      <c r="Q68" s="64"/>
      <c r="R68" s="64"/>
      <c r="S68" s="64"/>
      <c r="T68" s="64"/>
      <c r="U68" s="64"/>
      <c r="V68" s="64"/>
      <c r="W68" s="64"/>
    </row>
    <row r="69" ht="20.25" customHeight="1" spans="1:23">
      <c r="A69" s="156" t="str">
        <f t="shared" si="1"/>
        <v>       玉溪市交通运输发展中心</v>
      </c>
      <c r="B69" s="156" t="s">
        <v>283</v>
      </c>
      <c r="C69" s="156" t="s">
        <v>186</v>
      </c>
      <c r="D69" s="156" t="s">
        <v>104</v>
      </c>
      <c r="E69" s="156" t="s">
        <v>193</v>
      </c>
      <c r="F69" s="156" t="s">
        <v>191</v>
      </c>
      <c r="G69" s="156" t="s">
        <v>192</v>
      </c>
      <c r="H69" s="159">
        <v>163472.48</v>
      </c>
      <c r="I69" s="64">
        <v>163472.48</v>
      </c>
      <c r="J69" s="64">
        <v>40868.12</v>
      </c>
      <c r="K69" s="156"/>
      <c r="L69" s="64">
        <v>122604.36</v>
      </c>
      <c r="M69" s="156"/>
      <c r="N69" s="64"/>
      <c r="O69" s="64"/>
      <c r="P69" s="156"/>
      <c r="Q69" s="64"/>
      <c r="R69" s="64"/>
      <c r="S69" s="64"/>
      <c r="T69" s="64"/>
      <c r="U69" s="64"/>
      <c r="V69" s="64"/>
      <c r="W69" s="64"/>
    </row>
    <row r="70" ht="20.25" customHeight="1" spans="1:23">
      <c r="A70" s="156" t="str">
        <f t="shared" si="1"/>
        <v>       玉溪市交通运输发展中心</v>
      </c>
      <c r="B70" s="156" t="s">
        <v>283</v>
      </c>
      <c r="C70" s="156" t="s">
        <v>186</v>
      </c>
      <c r="D70" s="156" t="s">
        <v>105</v>
      </c>
      <c r="E70" s="156" t="s">
        <v>194</v>
      </c>
      <c r="F70" s="156" t="s">
        <v>195</v>
      </c>
      <c r="G70" s="156" t="s">
        <v>196</v>
      </c>
      <c r="H70" s="159">
        <v>116477.4</v>
      </c>
      <c r="I70" s="64">
        <v>116477.4</v>
      </c>
      <c r="J70" s="64">
        <v>29119.35</v>
      </c>
      <c r="K70" s="156"/>
      <c r="L70" s="64">
        <v>87358.05</v>
      </c>
      <c r="M70" s="156"/>
      <c r="N70" s="64"/>
      <c r="O70" s="64"/>
      <c r="P70" s="156"/>
      <c r="Q70" s="64"/>
      <c r="R70" s="64"/>
      <c r="S70" s="64"/>
      <c r="T70" s="64"/>
      <c r="U70" s="64"/>
      <c r="V70" s="64"/>
      <c r="W70" s="64"/>
    </row>
    <row r="71" ht="20.25" customHeight="1" spans="1:23">
      <c r="A71" s="156" t="str">
        <f t="shared" si="1"/>
        <v>       玉溪市交通运输发展中心</v>
      </c>
      <c r="B71" s="156" t="s">
        <v>283</v>
      </c>
      <c r="C71" s="156" t="s">
        <v>186</v>
      </c>
      <c r="D71" s="156" t="s">
        <v>106</v>
      </c>
      <c r="E71" s="156" t="s">
        <v>197</v>
      </c>
      <c r="F71" s="156" t="s">
        <v>198</v>
      </c>
      <c r="G71" s="156" t="s">
        <v>199</v>
      </c>
      <c r="H71" s="159">
        <v>16611.15</v>
      </c>
      <c r="I71" s="64">
        <v>16611.15</v>
      </c>
      <c r="J71" s="64">
        <v>10554.79</v>
      </c>
      <c r="K71" s="156"/>
      <c r="L71" s="64">
        <v>6056.36</v>
      </c>
      <c r="M71" s="156"/>
      <c r="N71" s="64"/>
      <c r="O71" s="64"/>
      <c r="P71" s="156"/>
      <c r="Q71" s="64"/>
      <c r="R71" s="64"/>
      <c r="S71" s="64"/>
      <c r="T71" s="64"/>
      <c r="U71" s="64"/>
      <c r="V71" s="64"/>
      <c r="W71" s="64"/>
    </row>
    <row r="72" ht="20.25" customHeight="1" spans="1:23">
      <c r="A72" s="156" t="str">
        <f t="shared" si="1"/>
        <v>       玉溪市交通运输发展中心</v>
      </c>
      <c r="B72" s="156" t="s">
        <v>283</v>
      </c>
      <c r="C72" s="156" t="s">
        <v>186</v>
      </c>
      <c r="D72" s="156" t="s">
        <v>115</v>
      </c>
      <c r="E72" s="156" t="s">
        <v>282</v>
      </c>
      <c r="F72" s="156" t="s">
        <v>198</v>
      </c>
      <c r="G72" s="156" t="s">
        <v>199</v>
      </c>
      <c r="H72" s="159">
        <v>14236.38</v>
      </c>
      <c r="I72" s="64">
        <v>14236.38</v>
      </c>
      <c r="J72" s="64">
        <v>3559.1</v>
      </c>
      <c r="K72" s="156"/>
      <c r="L72" s="64">
        <v>10677.28</v>
      </c>
      <c r="M72" s="156"/>
      <c r="N72" s="64"/>
      <c r="O72" s="64"/>
      <c r="P72" s="156"/>
      <c r="Q72" s="64"/>
      <c r="R72" s="64"/>
      <c r="S72" s="64"/>
      <c r="T72" s="64"/>
      <c r="U72" s="64"/>
      <c r="V72" s="64"/>
      <c r="W72" s="64"/>
    </row>
    <row r="73" ht="20.25" customHeight="1" spans="1:23">
      <c r="A73" s="156" t="str">
        <f t="shared" si="1"/>
        <v>       玉溪市交通运输发展中心</v>
      </c>
      <c r="B73" s="156" t="s">
        <v>284</v>
      </c>
      <c r="C73" s="156" t="s">
        <v>201</v>
      </c>
      <c r="D73" s="156" t="s">
        <v>122</v>
      </c>
      <c r="E73" s="156" t="s">
        <v>201</v>
      </c>
      <c r="F73" s="156" t="s">
        <v>202</v>
      </c>
      <c r="G73" s="156" t="s">
        <v>201</v>
      </c>
      <c r="H73" s="159">
        <v>260808</v>
      </c>
      <c r="I73" s="64">
        <v>260808</v>
      </c>
      <c r="J73" s="64">
        <v>65202</v>
      </c>
      <c r="K73" s="156"/>
      <c r="L73" s="64">
        <v>195606</v>
      </c>
      <c r="M73" s="156"/>
      <c r="N73" s="64"/>
      <c r="O73" s="64"/>
      <c r="P73" s="156"/>
      <c r="Q73" s="64"/>
      <c r="R73" s="64"/>
      <c r="S73" s="64"/>
      <c r="T73" s="64"/>
      <c r="U73" s="64"/>
      <c r="V73" s="64"/>
      <c r="W73" s="64"/>
    </row>
    <row r="74" ht="20.25" customHeight="1" spans="1:23">
      <c r="A74" s="156" t="str">
        <f t="shared" si="1"/>
        <v>       玉溪市交通运输发展中心</v>
      </c>
      <c r="B74" s="156" t="s">
        <v>285</v>
      </c>
      <c r="C74" s="156" t="s">
        <v>214</v>
      </c>
      <c r="D74" s="156" t="s">
        <v>115</v>
      </c>
      <c r="E74" s="156" t="s">
        <v>282</v>
      </c>
      <c r="F74" s="156" t="s">
        <v>215</v>
      </c>
      <c r="G74" s="156" t="s">
        <v>216</v>
      </c>
      <c r="H74" s="159">
        <v>26200</v>
      </c>
      <c r="I74" s="64">
        <v>26200</v>
      </c>
      <c r="J74" s="64"/>
      <c r="K74" s="156"/>
      <c r="L74" s="64">
        <v>26200</v>
      </c>
      <c r="M74" s="156"/>
      <c r="N74" s="64"/>
      <c r="O74" s="64"/>
      <c r="P74" s="156"/>
      <c r="Q74" s="64"/>
      <c r="R74" s="64"/>
      <c r="S74" s="64"/>
      <c r="T74" s="64"/>
      <c r="U74" s="64"/>
      <c r="V74" s="64"/>
      <c r="W74" s="64"/>
    </row>
    <row r="75" ht="20.25" customHeight="1" spans="1:23">
      <c r="A75" s="156" t="str">
        <f t="shared" si="1"/>
        <v>       玉溪市交通运输发展中心</v>
      </c>
      <c r="B75" s="156" t="s">
        <v>286</v>
      </c>
      <c r="C75" s="156" t="s">
        <v>222</v>
      </c>
      <c r="D75" s="156" t="s">
        <v>115</v>
      </c>
      <c r="E75" s="156" t="s">
        <v>282</v>
      </c>
      <c r="F75" s="156" t="s">
        <v>223</v>
      </c>
      <c r="G75" s="156" t="s">
        <v>222</v>
      </c>
      <c r="H75" s="159">
        <v>31683.84</v>
      </c>
      <c r="I75" s="64">
        <v>31683.84</v>
      </c>
      <c r="J75" s="64"/>
      <c r="K75" s="156"/>
      <c r="L75" s="64">
        <v>31683.84</v>
      </c>
      <c r="M75" s="156"/>
      <c r="N75" s="64"/>
      <c r="O75" s="64"/>
      <c r="P75" s="156"/>
      <c r="Q75" s="64"/>
      <c r="R75" s="64"/>
      <c r="S75" s="64"/>
      <c r="T75" s="64"/>
      <c r="U75" s="64"/>
      <c r="V75" s="64"/>
      <c r="W75" s="64"/>
    </row>
    <row r="76" ht="20.25" customHeight="1" spans="1:23">
      <c r="A76" s="156" t="str">
        <f t="shared" si="1"/>
        <v>       玉溪市交通运输发展中心</v>
      </c>
      <c r="B76" s="156" t="s">
        <v>287</v>
      </c>
      <c r="C76" s="156" t="s">
        <v>225</v>
      </c>
      <c r="D76" s="156" t="s">
        <v>92</v>
      </c>
      <c r="E76" s="156" t="s">
        <v>208</v>
      </c>
      <c r="F76" s="156" t="s">
        <v>226</v>
      </c>
      <c r="G76" s="156" t="s">
        <v>227</v>
      </c>
      <c r="H76" s="159">
        <v>3000</v>
      </c>
      <c r="I76" s="64">
        <v>3000</v>
      </c>
      <c r="J76" s="64"/>
      <c r="K76" s="156"/>
      <c r="L76" s="64">
        <v>3000</v>
      </c>
      <c r="M76" s="156"/>
      <c r="N76" s="64"/>
      <c r="O76" s="64"/>
      <c r="P76" s="156"/>
      <c r="Q76" s="64"/>
      <c r="R76" s="64"/>
      <c r="S76" s="64"/>
      <c r="T76" s="64"/>
      <c r="U76" s="64"/>
      <c r="V76" s="64"/>
      <c r="W76" s="64"/>
    </row>
    <row r="77" ht="20.25" customHeight="1" spans="1:23">
      <c r="A77" s="156" t="str">
        <f t="shared" si="1"/>
        <v>       玉溪市交通运输发展中心</v>
      </c>
      <c r="B77" s="156" t="s">
        <v>287</v>
      </c>
      <c r="C77" s="156" t="s">
        <v>225</v>
      </c>
      <c r="D77" s="156" t="s">
        <v>115</v>
      </c>
      <c r="E77" s="156" t="s">
        <v>282</v>
      </c>
      <c r="F77" s="156" t="s">
        <v>228</v>
      </c>
      <c r="G77" s="156" t="s">
        <v>229</v>
      </c>
      <c r="H77" s="159">
        <v>38500</v>
      </c>
      <c r="I77" s="64">
        <v>38500</v>
      </c>
      <c r="J77" s="64"/>
      <c r="K77" s="156"/>
      <c r="L77" s="64">
        <v>38500</v>
      </c>
      <c r="M77" s="156"/>
      <c r="N77" s="64"/>
      <c r="O77" s="64"/>
      <c r="P77" s="156"/>
      <c r="Q77" s="64"/>
      <c r="R77" s="64"/>
      <c r="S77" s="64"/>
      <c r="T77" s="64"/>
      <c r="U77" s="64"/>
      <c r="V77" s="64"/>
      <c r="W77" s="64"/>
    </row>
    <row r="78" ht="20.25" customHeight="1" spans="1:23">
      <c r="A78" s="156" t="str">
        <f t="shared" si="1"/>
        <v>       玉溪市交通运输发展中心</v>
      </c>
      <c r="B78" s="156" t="s">
        <v>287</v>
      </c>
      <c r="C78" s="156" t="s">
        <v>225</v>
      </c>
      <c r="D78" s="156" t="s">
        <v>115</v>
      </c>
      <c r="E78" s="156" t="s">
        <v>282</v>
      </c>
      <c r="F78" s="156" t="s">
        <v>230</v>
      </c>
      <c r="G78" s="156" t="s">
        <v>231</v>
      </c>
      <c r="H78" s="159">
        <v>2000</v>
      </c>
      <c r="I78" s="64">
        <v>2000</v>
      </c>
      <c r="J78" s="64"/>
      <c r="K78" s="156"/>
      <c r="L78" s="64">
        <v>2000</v>
      </c>
      <c r="M78" s="156"/>
      <c r="N78" s="64"/>
      <c r="O78" s="64"/>
      <c r="P78" s="156"/>
      <c r="Q78" s="64"/>
      <c r="R78" s="64"/>
      <c r="S78" s="64"/>
      <c r="T78" s="64"/>
      <c r="U78" s="64"/>
      <c r="V78" s="64"/>
      <c r="W78" s="64"/>
    </row>
    <row r="79" ht="20.25" customHeight="1" spans="1:23">
      <c r="A79" s="156" t="str">
        <f t="shared" si="1"/>
        <v>       玉溪市交通运输发展中心</v>
      </c>
      <c r="B79" s="156" t="s">
        <v>287</v>
      </c>
      <c r="C79" s="156" t="s">
        <v>225</v>
      </c>
      <c r="D79" s="156" t="s">
        <v>115</v>
      </c>
      <c r="E79" s="156" t="s">
        <v>282</v>
      </c>
      <c r="F79" s="156" t="s">
        <v>232</v>
      </c>
      <c r="G79" s="156" t="s">
        <v>233</v>
      </c>
      <c r="H79" s="159">
        <v>2000</v>
      </c>
      <c r="I79" s="64">
        <v>2000</v>
      </c>
      <c r="J79" s="64"/>
      <c r="K79" s="156"/>
      <c r="L79" s="64">
        <v>2000</v>
      </c>
      <c r="M79" s="156"/>
      <c r="N79" s="64"/>
      <c r="O79" s="64"/>
      <c r="P79" s="156"/>
      <c r="Q79" s="64"/>
      <c r="R79" s="64"/>
      <c r="S79" s="64"/>
      <c r="T79" s="64"/>
      <c r="U79" s="64"/>
      <c r="V79" s="64"/>
      <c r="W79" s="64"/>
    </row>
    <row r="80" ht="20.25" customHeight="1" spans="1:23">
      <c r="A80" s="156" t="str">
        <f t="shared" si="1"/>
        <v>       玉溪市交通运输发展中心</v>
      </c>
      <c r="B80" s="156" t="s">
        <v>287</v>
      </c>
      <c r="C80" s="156" t="s">
        <v>225</v>
      </c>
      <c r="D80" s="156" t="s">
        <v>115</v>
      </c>
      <c r="E80" s="156" t="s">
        <v>282</v>
      </c>
      <c r="F80" s="156" t="s">
        <v>234</v>
      </c>
      <c r="G80" s="156" t="s">
        <v>235</v>
      </c>
      <c r="H80" s="159">
        <v>20000</v>
      </c>
      <c r="I80" s="64">
        <v>20000</v>
      </c>
      <c r="J80" s="64"/>
      <c r="K80" s="156"/>
      <c r="L80" s="64">
        <v>20000</v>
      </c>
      <c r="M80" s="156"/>
      <c r="N80" s="64"/>
      <c r="O80" s="64"/>
      <c r="P80" s="156"/>
      <c r="Q80" s="64"/>
      <c r="R80" s="64"/>
      <c r="S80" s="64"/>
      <c r="T80" s="64"/>
      <c r="U80" s="64"/>
      <c r="V80" s="64"/>
      <c r="W80" s="64"/>
    </row>
    <row r="81" ht="20.25" customHeight="1" spans="1:23">
      <c r="A81" s="156" t="str">
        <f t="shared" si="1"/>
        <v>       玉溪市交通运输发展中心</v>
      </c>
      <c r="B81" s="156" t="s">
        <v>287</v>
      </c>
      <c r="C81" s="156" t="s">
        <v>225</v>
      </c>
      <c r="D81" s="156" t="s">
        <v>115</v>
      </c>
      <c r="E81" s="156" t="s">
        <v>282</v>
      </c>
      <c r="F81" s="156" t="s">
        <v>236</v>
      </c>
      <c r="G81" s="156" t="s">
        <v>237</v>
      </c>
      <c r="H81" s="159">
        <v>15000</v>
      </c>
      <c r="I81" s="64">
        <v>15000</v>
      </c>
      <c r="J81" s="64"/>
      <c r="K81" s="156"/>
      <c r="L81" s="64">
        <v>15000</v>
      </c>
      <c r="M81" s="156"/>
      <c r="N81" s="64"/>
      <c r="O81" s="64"/>
      <c r="P81" s="156"/>
      <c r="Q81" s="64"/>
      <c r="R81" s="64"/>
      <c r="S81" s="64"/>
      <c r="T81" s="64"/>
      <c r="U81" s="64"/>
      <c r="V81" s="64"/>
      <c r="W81" s="64"/>
    </row>
    <row r="82" ht="20.25" customHeight="1" spans="1:23">
      <c r="A82" s="156" t="str">
        <f t="shared" si="1"/>
        <v>       玉溪市交通运输发展中心</v>
      </c>
      <c r="B82" s="156" t="s">
        <v>287</v>
      </c>
      <c r="C82" s="156" t="s">
        <v>225</v>
      </c>
      <c r="D82" s="156" t="s">
        <v>115</v>
      </c>
      <c r="E82" s="156" t="s">
        <v>282</v>
      </c>
      <c r="F82" s="156" t="s">
        <v>288</v>
      </c>
      <c r="G82" s="156" t="s">
        <v>289</v>
      </c>
      <c r="H82" s="159">
        <v>24000</v>
      </c>
      <c r="I82" s="64">
        <v>24000</v>
      </c>
      <c r="J82" s="64"/>
      <c r="K82" s="156"/>
      <c r="L82" s="64">
        <v>24000</v>
      </c>
      <c r="M82" s="156"/>
      <c r="N82" s="64"/>
      <c r="O82" s="64"/>
      <c r="P82" s="156"/>
      <c r="Q82" s="64"/>
      <c r="R82" s="64"/>
      <c r="S82" s="64"/>
      <c r="T82" s="64"/>
      <c r="U82" s="64"/>
      <c r="V82" s="64"/>
      <c r="W82" s="64"/>
    </row>
    <row r="83" ht="20.25" customHeight="1" spans="1:23">
      <c r="A83" s="156" t="str">
        <f t="shared" si="1"/>
        <v>       玉溪市交通运输发展中心</v>
      </c>
      <c r="B83" s="156" t="s">
        <v>287</v>
      </c>
      <c r="C83" s="156" t="s">
        <v>225</v>
      </c>
      <c r="D83" s="156" t="s">
        <v>115</v>
      </c>
      <c r="E83" s="156" t="s">
        <v>282</v>
      </c>
      <c r="F83" s="156" t="s">
        <v>244</v>
      </c>
      <c r="G83" s="156" t="s">
        <v>245</v>
      </c>
      <c r="H83" s="159">
        <v>20000</v>
      </c>
      <c r="I83" s="64">
        <v>20000</v>
      </c>
      <c r="J83" s="64"/>
      <c r="K83" s="156"/>
      <c r="L83" s="64">
        <v>20000</v>
      </c>
      <c r="M83" s="156"/>
      <c r="N83" s="64"/>
      <c r="O83" s="64"/>
      <c r="P83" s="156"/>
      <c r="Q83" s="64"/>
      <c r="R83" s="64"/>
      <c r="S83" s="64"/>
      <c r="T83" s="64"/>
      <c r="U83" s="64"/>
      <c r="V83" s="64"/>
      <c r="W83" s="64"/>
    </row>
    <row r="84" ht="20.25" customHeight="1" spans="1:23">
      <c r="A84" s="156" t="str">
        <f t="shared" si="1"/>
        <v>       玉溪市交通运输发展中心</v>
      </c>
      <c r="B84" s="156" t="s">
        <v>287</v>
      </c>
      <c r="C84" s="156" t="s">
        <v>225</v>
      </c>
      <c r="D84" s="156" t="s">
        <v>115</v>
      </c>
      <c r="E84" s="156" t="s">
        <v>282</v>
      </c>
      <c r="F84" s="156" t="s">
        <v>226</v>
      </c>
      <c r="G84" s="156" t="s">
        <v>227</v>
      </c>
      <c r="H84" s="159">
        <v>49000</v>
      </c>
      <c r="I84" s="64">
        <v>49000</v>
      </c>
      <c r="J84" s="64"/>
      <c r="K84" s="156"/>
      <c r="L84" s="64">
        <v>49000</v>
      </c>
      <c r="M84" s="156"/>
      <c r="N84" s="64"/>
      <c r="O84" s="64"/>
      <c r="P84" s="156"/>
      <c r="Q84" s="64"/>
      <c r="R84" s="64"/>
      <c r="S84" s="64"/>
      <c r="T84" s="64"/>
      <c r="U84" s="64"/>
      <c r="V84" s="64"/>
      <c r="W84" s="64"/>
    </row>
    <row r="85" ht="20.25" customHeight="1" spans="1:23">
      <c r="A85" s="156" t="str">
        <f t="shared" si="1"/>
        <v>       玉溪市交通运输发展中心</v>
      </c>
      <c r="B85" s="156" t="s">
        <v>287</v>
      </c>
      <c r="C85" s="156" t="s">
        <v>225</v>
      </c>
      <c r="D85" s="156" t="s">
        <v>115</v>
      </c>
      <c r="E85" s="156" t="s">
        <v>282</v>
      </c>
      <c r="F85" s="156" t="s">
        <v>242</v>
      </c>
      <c r="G85" s="156" t="s">
        <v>243</v>
      </c>
      <c r="H85" s="159">
        <v>25000</v>
      </c>
      <c r="I85" s="64">
        <v>25000</v>
      </c>
      <c r="J85" s="64"/>
      <c r="K85" s="156"/>
      <c r="L85" s="64">
        <v>25000</v>
      </c>
      <c r="M85" s="156"/>
      <c r="N85" s="64"/>
      <c r="O85" s="64"/>
      <c r="P85" s="156"/>
      <c r="Q85" s="64"/>
      <c r="R85" s="64"/>
      <c r="S85" s="64"/>
      <c r="T85" s="64"/>
      <c r="U85" s="64"/>
      <c r="V85" s="64"/>
      <c r="W85" s="64"/>
    </row>
    <row r="86" ht="20.25" customHeight="1" spans="1:23">
      <c r="A86" s="156" t="str">
        <f t="shared" si="1"/>
        <v>       玉溪市交通运输发展中心</v>
      </c>
      <c r="B86" s="156" t="s">
        <v>290</v>
      </c>
      <c r="C86" s="156" t="s">
        <v>204</v>
      </c>
      <c r="D86" s="156" t="s">
        <v>92</v>
      </c>
      <c r="E86" s="156" t="s">
        <v>208</v>
      </c>
      <c r="F86" s="156" t="s">
        <v>206</v>
      </c>
      <c r="G86" s="156" t="s">
        <v>207</v>
      </c>
      <c r="H86" s="159">
        <v>132000</v>
      </c>
      <c r="I86" s="64">
        <v>132000</v>
      </c>
      <c r="J86" s="64">
        <v>26400</v>
      </c>
      <c r="K86" s="156"/>
      <c r="L86" s="64">
        <v>105600</v>
      </c>
      <c r="M86" s="156"/>
      <c r="N86" s="64"/>
      <c r="O86" s="64"/>
      <c r="P86" s="156"/>
      <c r="Q86" s="64"/>
      <c r="R86" s="64"/>
      <c r="S86" s="64"/>
      <c r="T86" s="64"/>
      <c r="U86" s="64"/>
      <c r="V86" s="64"/>
      <c r="W86" s="64"/>
    </row>
    <row r="87" ht="20.25" customHeight="1" spans="1:23">
      <c r="A87" s="156" t="str">
        <f t="shared" si="1"/>
        <v>       玉溪市交通运输发展中心</v>
      </c>
      <c r="B87" s="156" t="s">
        <v>291</v>
      </c>
      <c r="C87" s="156" t="s">
        <v>292</v>
      </c>
      <c r="D87" s="156" t="s">
        <v>115</v>
      </c>
      <c r="E87" s="156" t="s">
        <v>282</v>
      </c>
      <c r="F87" s="156" t="s">
        <v>183</v>
      </c>
      <c r="G87" s="156" t="s">
        <v>184</v>
      </c>
      <c r="H87" s="159">
        <v>834768</v>
      </c>
      <c r="I87" s="64">
        <v>834768</v>
      </c>
      <c r="J87" s="64">
        <v>208692</v>
      </c>
      <c r="K87" s="156"/>
      <c r="L87" s="64">
        <v>626076</v>
      </c>
      <c r="M87" s="156"/>
      <c r="N87" s="64"/>
      <c r="O87" s="64"/>
      <c r="P87" s="156"/>
      <c r="Q87" s="64"/>
      <c r="R87" s="64"/>
      <c r="S87" s="64"/>
      <c r="T87" s="64"/>
      <c r="U87" s="64"/>
      <c r="V87" s="64"/>
      <c r="W87" s="64"/>
    </row>
    <row r="88" ht="20.25" customHeight="1" spans="1:23">
      <c r="A88" s="156" t="str">
        <f t="shared" si="1"/>
        <v>       玉溪市交通运输发展中心</v>
      </c>
      <c r="B88" s="156" t="s">
        <v>293</v>
      </c>
      <c r="C88" s="156" t="s">
        <v>294</v>
      </c>
      <c r="D88" s="156" t="s">
        <v>115</v>
      </c>
      <c r="E88" s="156" t="s">
        <v>282</v>
      </c>
      <c r="F88" s="156" t="s">
        <v>183</v>
      </c>
      <c r="G88" s="156" t="s">
        <v>184</v>
      </c>
      <c r="H88" s="159">
        <v>430032</v>
      </c>
      <c r="I88" s="64">
        <v>430032</v>
      </c>
      <c r="J88" s="64"/>
      <c r="K88" s="156"/>
      <c r="L88" s="64">
        <v>430032</v>
      </c>
      <c r="M88" s="156"/>
      <c r="N88" s="64"/>
      <c r="O88" s="64"/>
      <c r="P88" s="156"/>
      <c r="Q88" s="64"/>
      <c r="R88" s="64"/>
      <c r="S88" s="64"/>
      <c r="T88" s="64"/>
      <c r="U88" s="64"/>
      <c r="V88" s="64"/>
      <c r="W88" s="64"/>
    </row>
    <row r="89" ht="20.25" customHeight="1" spans="1:23">
      <c r="A89" s="156" t="str">
        <f t="shared" si="1"/>
        <v>       玉溪市交通运输发展中心</v>
      </c>
      <c r="B89" s="156" t="s">
        <v>295</v>
      </c>
      <c r="C89" s="156" t="s">
        <v>255</v>
      </c>
      <c r="D89" s="156" t="s">
        <v>94</v>
      </c>
      <c r="E89" s="156" t="s">
        <v>256</v>
      </c>
      <c r="F89" s="156" t="s">
        <v>257</v>
      </c>
      <c r="G89" s="156" t="s">
        <v>258</v>
      </c>
      <c r="H89" s="159">
        <v>105000</v>
      </c>
      <c r="I89" s="64">
        <v>105000</v>
      </c>
      <c r="J89" s="64"/>
      <c r="K89" s="156"/>
      <c r="L89" s="64">
        <v>105000</v>
      </c>
      <c r="M89" s="156"/>
      <c r="N89" s="64"/>
      <c r="O89" s="64"/>
      <c r="P89" s="156"/>
      <c r="Q89" s="64"/>
      <c r="R89" s="64"/>
      <c r="S89" s="64"/>
      <c r="T89" s="64"/>
      <c r="U89" s="64"/>
      <c r="V89" s="64"/>
      <c r="W89" s="64"/>
    </row>
    <row r="90" ht="20.25" customHeight="1" spans="1:23">
      <c r="A90" s="156" t="str">
        <f t="shared" si="1"/>
        <v>       玉溪市交通运输发展中心</v>
      </c>
      <c r="B90" s="156" t="s">
        <v>296</v>
      </c>
      <c r="C90" s="156" t="s">
        <v>271</v>
      </c>
      <c r="D90" s="156" t="s">
        <v>115</v>
      </c>
      <c r="E90" s="156" t="s">
        <v>282</v>
      </c>
      <c r="F90" s="156" t="s">
        <v>272</v>
      </c>
      <c r="G90" s="156" t="s">
        <v>271</v>
      </c>
      <c r="H90" s="159">
        <v>11892</v>
      </c>
      <c r="I90" s="64">
        <v>11892</v>
      </c>
      <c r="J90" s="64"/>
      <c r="K90" s="156"/>
      <c r="L90" s="64">
        <v>11892</v>
      </c>
      <c r="M90" s="156"/>
      <c r="N90" s="64"/>
      <c r="O90" s="64"/>
      <c r="P90" s="156"/>
      <c r="Q90" s="64"/>
      <c r="R90" s="64"/>
      <c r="S90" s="64"/>
      <c r="T90" s="64"/>
      <c r="U90" s="64"/>
      <c r="V90" s="64"/>
      <c r="W90" s="64"/>
    </row>
    <row r="91" ht="20.25" customHeight="1" spans="1:23">
      <c r="A91" s="160" t="s">
        <v>69</v>
      </c>
      <c r="B91" s="156"/>
      <c r="C91" s="156"/>
      <c r="D91" s="156"/>
      <c r="E91" s="156"/>
      <c r="F91" s="156"/>
      <c r="G91" s="156"/>
      <c r="H91" s="159">
        <v>4142316.33</v>
      </c>
      <c r="I91" s="64">
        <v>4142316.33</v>
      </c>
      <c r="J91" s="64">
        <v>845652.96</v>
      </c>
      <c r="K91" s="156"/>
      <c r="L91" s="64">
        <v>3296663.37</v>
      </c>
      <c r="M91" s="156"/>
      <c r="N91" s="64"/>
      <c r="O91" s="64"/>
      <c r="P91" s="156"/>
      <c r="Q91" s="64"/>
      <c r="R91" s="64"/>
      <c r="S91" s="64"/>
      <c r="T91" s="64"/>
      <c r="U91" s="64"/>
      <c r="V91" s="64"/>
      <c r="W91" s="64"/>
    </row>
    <row r="92" ht="20.25" customHeight="1" spans="1:23">
      <c r="A92" s="156" t="str">
        <f t="shared" ref="A92:A116" si="2">"       "&amp;"玉溪市公路工程质量监督站"</f>
        <v>       玉溪市公路工程质量监督站</v>
      </c>
      <c r="B92" s="156" t="s">
        <v>297</v>
      </c>
      <c r="C92" s="156" t="s">
        <v>181</v>
      </c>
      <c r="D92" s="156" t="s">
        <v>115</v>
      </c>
      <c r="E92" s="156" t="s">
        <v>282</v>
      </c>
      <c r="F92" s="156" t="s">
        <v>175</v>
      </c>
      <c r="G92" s="156" t="s">
        <v>176</v>
      </c>
      <c r="H92" s="159">
        <v>892176</v>
      </c>
      <c r="I92" s="64">
        <v>892176</v>
      </c>
      <c r="J92" s="64">
        <v>223044</v>
      </c>
      <c r="K92" s="156"/>
      <c r="L92" s="64">
        <v>669132</v>
      </c>
      <c r="M92" s="156"/>
      <c r="N92" s="64"/>
      <c r="O92" s="64"/>
      <c r="P92" s="156"/>
      <c r="Q92" s="64"/>
      <c r="R92" s="64"/>
      <c r="S92" s="64"/>
      <c r="T92" s="64"/>
      <c r="U92" s="64"/>
      <c r="V92" s="64"/>
      <c r="W92" s="64"/>
    </row>
    <row r="93" ht="20.25" customHeight="1" spans="1:23">
      <c r="A93" s="156" t="str">
        <f t="shared" si="2"/>
        <v>       玉溪市公路工程质量监督站</v>
      </c>
      <c r="B93" s="156" t="s">
        <v>297</v>
      </c>
      <c r="C93" s="156" t="s">
        <v>181</v>
      </c>
      <c r="D93" s="156" t="s">
        <v>115</v>
      </c>
      <c r="E93" s="156" t="s">
        <v>282</v>
      </c>
      <c r="F93" s="156" t="s">
        <v>177</v>
      </c>
      <c r="G93" s="156" t="s">
        <v>178</v>
      </c>
      <c r="H93" s="159">
        <v>456</v>
      </c>
      <c r="I93" s="64">
        <v>456</v>
      </c>
      <c r="J93" s="64">
        <v>114</v>
      </c>
      <c r="K93" s="156"/>
      <c r="L93" s="64">
        <v>342</v>
      </c>
      <c r="M93" s="156"/>
      <c r="N93" s="64"/>
      <c r="O93" s="64"/>
      <c r="P93" s="156"/>
      <c r="Q93" s="64"/>
      <c r="R93" s="64"/>
      <c r="S93" s="64"/>
      <c r="T93" s="64"/>
      <c r="U93" s="64"/>
      <c r="V93" s="64"/>
      <c r="W93" s="64"/>
    </row>
    <row r="94" ht="20.25" customHeight="1" spans="1:23">
      <c r="A94" s="156" t="str">
        <f t="shared" si="2"/>
        <v>       玉溪市公路工程质量监督站</v>
      </c>
      <c r="B94" s="156" t="s">
        <v>297</v>
      </c>
      <c r="C94" s="156" t="s">
        <v>181</v>
      </c>
      <c r="D94" s="156" t="s">
        <v>115</v>
      </c>
      <c r="E94" s="156" t="s">
        <v>282</v>
      </c>
      <c r="F94" s="156" t="s">
        <v>183</v>
      </c>
      <c r="G94" s="156" t="s">
        <v>184</v>
      </c>
      <c r="H94" s="159">
        <v>313140</v>
      </c>
      <c r="I94" s="64">
        <v>313140</v>
      </c>
      <c r="J94" s="64">
        <v>78285</v>
      </c>
      <c r="K94" s="156"/>
      <c r="L94" s="64">
        <v>234855</v>
      </c>
      <c r="M94" s="156"/>
      <c r="N94" s="64"/>
      <c r="O94" s="64"/>
      <c r="P94" s="156"/>
      <c r="Q94" s="64"/>
      <c r="R94" s="64"/>
      <c r="S94" s="64"/>
      <c r="T94" s="64"/>
      <c r="U94" s="64"/>
      <c r="V94" s="64"/>
      <c r="W94" s="64"/>
    </row>
    <row r="95" ht="20.25" customHeight="1" spans="1:23">
      <c r="A95" s="156" t="str">
        <f t="shared" si="2"/>
        <v>       玉溪市公路工程质量监督站</v>
      </c>
      <c r="B95" s="156" t="s">
        <v>297</v>
      </c>
      <c r="C95" s="156" t="s">
        <v>181</v>
      </c>
      <c r="D95" s="156" t="s">
        <v>123</v>
      </c>
      <c r="E95" s="156" t="s">
        <v>179</v>
      </c>
      <c r="F95" s="156" t="s">
        <v>177</v>
      </c>
      <c r="G95" s="156" t="s">
        <v>178</v>
      </c>
      <c r="H95" s="159">
        <v>41328</v>
      </c>
      <c r="I95" s="64">
        <v>41328</v>
      </c>
      <c r="J95" s="64">
        <v>10332</v>
      </c>
      <c r="K95" s="156"/>
      <c r="L95" s="64">
        <v>30996</v>
      </c>
      <c r="M95" s="156"/>
      <c r="N95" s="64"/>
      <c r="O95" s="64"/>
      <c r="P95" s="156"/>
      <c r="Q95" s="64"/>
      <c r="R95" s="64"/>
      <c r="S95" s="64"/>
      <c r="T95" s="64"/>
      <c r="U95" s="64"/>
      <c r="V95" s="64"/>
      <c r="W95" s="64"/>
    </row>
    <row r="96" ht="20.25" customHeight="1" spans="1:23">
      <c r="A96" s="156" t="str">
        <f t="shared" si="2"/>
        <v>       玉溪市公路工程质量监督站</v>
      </c>
      <c r="B96" s="156" t="s">
        <v>298</v>
      </c>
      <c r="C96" s="156" t="s">
        <v>186</v>
      </c>
      <c r="D96" s="156" t="s">
        <v>93</v>
      </c>
      <c r="E96" s="156" t="s">
        <v>187</v>
      </c>
      <c r="F96" s="156" t="s">
        <v>188</v>
      </c>
      <c r="G96" s="156" t="s">
        <v>189</v>
      </c>
      <c r="H96" s="159">
        <v>361278.72</v>
      </c>
      <c r="I96" s="64">
        <v>361278.72</v>
      </c>
      <c r="J96" s="64">
        <v>90319.68</v>
      </c>
      <c r="K96" s="156"/>
      <c r="L96" s="64">
        <v>270959.04</v>
      </c>
      <c r="M96" s="156"/>
      <c r="N96" s="64"/>
      <c r="O96" s="64"/>
      <c r="P96" s="156"/>
      <c r="Q96" s="64"/>
      <c r="R96" s="64"/>
      <c r="S96" s="64"/>
      <c r="T96" s="64"/>
      <c r="U96" s="64"/>
      <c r="V96" s="64"/>
      <c r="W96" s="64"/>
    </row>
    <row r="97" ht="20.25" customHeight="1" spans="1:23">
      <c r="A97" s="156" t="str">
        <f t="shared" si="2"/>
        <v>       玉溪市公路工程质量监督站</v>
      </c>
      <c r="B97" s="156" t="s">
        <v>298</v>
      </c>
      <c r="C97" s="156" t="s">
        <v>186</v>
      </c>
      <c r="D97" s="156" t="s">
        <v>104</v>
      </c>
      <c r="E97" s="156" t="s">
        <v>193</v>
      </c>
      <c r="F97" s="156" t="s">
        <v>191</v>
      </c>
      <c r="G97" s="156" t="s">
        <v>192</v>
      </c>
      <c r="H97" s="159">
        <v>187413.34</v>
      </c>
      <c r="I97" s="64">
        <v>187413.34</v>
      </c>
      <c r="J97" s="64">
        <v>46853.34</v>
      </c>
      <c r="K97" s="156"/>
      <c r="L97" s="64">
        <v>140560</v>
      </c>
      <c r="M97" s="156"/>
      <c r="N97" s="64"/>
      <c r="O97" s="64"/>
      <c r="P97" s="156"/>
      <c r="Q97" s="64"/>
      <c r="R97" s="64"/>
      <c r="S97" s="64"/>
      <c r="T97" s="64"/>
      <c r="U97" s="64"/>
      <c r="V97" s="64"/>
      <c r="W97" s="64"/>
    </row>
    <row r="98" ht="20.25" customHeight="1" spans="1:23">
      <c r="A98" s="156" t="str">
        <f t="shared" si="2"/>
        <v>       玉溪市公路工程质量监督站</v>
      </c>
      <c r="B98" s="156" t="s">
        <v>298</v>
      </c>
      <c r="C98" s="156" t="s">
        <v>186</v>
      </c>
      <c r="D98" s="156" t="s">
        <v>105</v>
      </c>
      <c r="E98" s="156" t="s">
        <v>194</v>
      </c>
      <c r="F98" s="156" t="s">
        <v>195</v>
      </c>
      <c r="G98" s="156" t="s">
        <v>196</v>
      </c>
      <c r="H98" s="159">
        <v>138099.6</v>
      </c>
      <c r="I98" s="64">
        <v>138099.6</v>
      </c>
      <c r="J98" s="64">
        <v>34524.9</v>
      </c>
      <c r="K98" s="156"/>
      <c r="L98" s="64">
        <v>103574.7</v>
      </c>
      <c r="M98" s="156"/>
      <c r="N98" s="64"/>
      <c r="O98" s="64"/>
      <c r="P98" s="156"/>
      <c r="Q98" s="64"/>
      <c r="R98" s="64"/>
      <c r="S98" s="64"/>
      <c r="T98" s="64"/>
      <c r="U98" s="64"/>
      <c r="V98" s="64"/>
      <c r="W98" s="64"/>
    </row>
    <row r="99" ht="20.25" customHeight="1" spans="1:23">
      <c r="A99" s="156" t="str">
        <f t="shared" si="2"/>
        <v>       玉溪市公路工程质量监督站</v>
      </c>
      <c r="B99" s="156" t="s">
        <v>298</v>
      </c>
      <c r="C99" s="156" t="s">
        <v>186</v>
      </c>
      <c r="D99" s="156" t="s">
        <v>106</v>
      </c>
      <c r="E99" s="156" t="s">
        <v>197</v>
      </c>
      <c r="F99" s="156" t="s">
        <v>198</v>
      </c>
      <c r="G99" s="156" t="s">
        <v>199</v>
      </c>
      <c r="H99" s="159">
        <v>19345.77</v>
      </c>
      <c r="I99" s="64">
        <v>19345.77</v>
      </c>
      <c r="J99" s="64">
        <v>12402.44</v>
      </c>
      <c r="K99" s="156"/>
      <c r="L99" s="64">
        <v>6943.33</v>
      </c>
      <c r="M99" s="156"/>
      <c r="N99" s="64"/>
      <c r="O99" s="64"/>
      <c r="P99" s="156"/>
      <c r="Q99" s="64"/>
      <c r="R99" s="64"/>
      <c r="S99" s="64"/>
      <c r="T99" s="64"/>
      <c r="U99" s="64"/>
      <c r="V99" s="64"/>
      <c r="W99" s="64"/>
    </row>
    <row r="100" ht="20.25" customHeight="1" spans="1:23">
      <c r="A100" s="156" t="str">
        <f t="shared" si="2"/>
        <v>       玉溪市公路工程质量监督站</v>
      </c>
      <c r="B100" s="156" t="s">
        <v>298</v>
      </c>
      <c r="C100" s="156" t="s">
        <v>186</v>
      </c>
      <c r="D100" s="156" t="s">
        <v>115</v>
      </c>
      <c r="E100" s="156" t="s">
        <v>282</v>
      </c>
      <c r="F100" s="156" t="s">
        <v>198</v>
      </c>
      <c r="G100" s="156" t="s">
        <v>199</v>
      </c>
      <c r="H100" s="159">
        <v>16326.38</v>
      </c>
      <c r="I100" s="64">
        <v>16326.38</v>
      </c>
      <c r="J100" s="64">
        <v>4081.6</v>
      </c>
      <c r="K100" s="156"/>
      <c r="L100" s="64">
        <v>12244.78</v>
      </c>
      <c r="M100" s="156"/>
      <c r="N100" s="64"/>
      <c r="O100" s="64"/>
      <c r="P100" s="156"/>
      <c r="Q100" s="64"/>
      <c r="R100" s="64"/>
      <c r="S100" s="64"/>
      <c r="T100" s="64"/>
      <c r="U100" s="64"/>
      <c r="V100" s="64"/>
      <c r="W100" s="64"/>
    </row>
    <row r="101" ht="20.25" customHeight="1" spans="1:23">
      <c r="A101" s="156" t="str">
        <f t="shared" si="2"/>
        <v>       玉溪市公路工程质量监督站</v>
      </c>
      <c r="B101" s="156" t="s">
        <v>299</v>
      </c>
      <c r="C101" s="156" t="s">
        <v>201</v>
      </c>
      <c r="D101" s="156" t="s">
        <v>122</v>
      </c>
      <c r="E101" s="156" t="s">
        <v>201</v>
      </c>
      <c r="F101" s="156" t="s">
        <v>202</v>
      </c>
      <c r="G101" s="156" t="s">
        <v>201</v>
      </c>
      <c r="H101" s="159">
        <v>296268</v>
      </c>
      <c r="I101" s="64">
        <v>296268</v>
      </c>
      <c r="J101" s="64">
        <v>74067</v>
      </c>
      <c r="K101" s="156"/>
      <c r="L101" s="64">
        <v>222201</v>
      </c>
      <c r="M101" s="156"/>
      <c r="N101" s="64"/>
      <c r="O101" s="64"/>
      <c r="P101" s="156"/>
      <c r="Q101" s="64"/>
      <c r="R101" s="64"/>
      <c r="S101" s="64"/>
      <c r="T101" s="64"/>
      <c r="U101" s="64"/>
      <c r="V101" s="64"/>
      <c r="W101" s="64"/>
    </row>
    <row r="102" ht="20.25" customHeight="1" spans="1:23">
      <c r="A102" s="156" t="str">
        <f t="shared" si="2"/>
        <v>       玉溪市公路工程质量监督站</v>
      </c>
      <c r="B102" s="156" t="s">
        <v>300</v>
      </c>
      <c r="C102" s="156" t="s">
        <v>204</v>
      </c>
      <c r="D102" s="156" t="s">
        <v>92</v>
      </c>
      <c r="E102" s="156" t="s">
        <v>208</v>
      </c>
      <c r="F102" s="156" t="s">
        <v>206</v>
      </c>
      <c r="G102" s="156" t="s">
        <v>207</v>
      </c>
      <c r="H102" s="159">
        <v>184800</v>
      </c>
      <c r="I102" s="64">
        <v>184800</v>
      </c>
      <c r="J102" s="64">
        <v>36960</v>
      </c>
      <c r="K102" s="156"/>
      <c r="L102" s="64">
        <v>147840</v>
      </c>
      <c r="M102" s="156"/>
      <c r="N102" s="64"/>
      <c r="O102" s="64"/>
      <c r="P102" s="156"/>
      <c r="Q102" s="64"/>
      <c r="R102" s="64"/>
      <c r="S102" s="64"/>
      <c r="T102" s="64"/>
      <c r="U102" s="64"/>
      <c r="V102" s="64"/>
      <c r="W102" s="64"/>
    </row>
    <row r="103" ht="20.25" customHeight="1" spans="1:23">
      <c r="A103" s="156" t="str">
        <f t="shared" si="2"/>
        <v>       玉溪市公路工程质量监督站</v>
      </c>
      <c r="B103" s="156" t="s">
        <v>301</v>
      </c>
      <c r="C103" s="156" t="s">
        <v>214</v>
      </c>
      <c r="D103" s="156" t="s">
        <v>115</v>
      </c>
      <c r="E103" s="156" t="s">
        <v>282</v>
      </c>
      <c r="F103" s="156" t="s">
        <v>215</v>
      </c>
      <c r="G103" s="156" t="s">
        <v>216</v>
      </c>
      <c r="H103" s="159">
        <v>19100</v>
      </c>
      <c r="I103" s="64">
        <v>19100</v>
      </c>
      <c r="J103" s="64"/>
      <c r="K103" s="156"/>
      <c r="L103" s="64">
        <v>19100</v>
      </c>
      <c r="M103" s="156"/>
      <c r="N103" s="64"/>
      <c r="O103" s="64"/>
      <c r="P103" s="156"/>
      <c r="Q103" s="64"/>
      <c r="R103" s="64"/>
      <c r="S103" s="64"/>
      <c r="T103" s="64"/>
      <c r="U103" s="64"/>
      <c r="V103" s="64"/>
      <c r="W103" s="64"/>
    </row>
    <row r="104" ht="20.25" customHeight="1" spans="1:23">
      <c r="A104" s="156" t="str">
        <f t="shared" si="2"/>
        <v>       玉溪市公路工程质量监督站</v>
      </c>
      <c r="B104" s="156" t="s">
        <v>302</v>
      </c>
      <c r="C104" s="156" t="s">
        <v>222</v>
      </c>
      <c r="D104" s="156" t="s">
        <v>115</v>
      </c>
      <c r="E104" s="156" t="s">
        <v>282</v>
      </c>
      <c r="F104" s="156" t="s">
        <v>223</v>
      </c>
      <c r="G104" s="156" t="s">
        <v>222</v>
      </c>
      <c r="H104" s="159">
        <v>36875.52</v>
      </c>
      <c r="I104" s="64">
        <v>36875.52</v>
      </c>
      <c r="J104" s="64"/>
      <c r="K104" s="156"/>
      <c r="L104" s="64">
        <v>36875.52</v>
      </c>
      <c r="M104" s="156"/>
      <c r="N104" s="64"/>
      <c r="O104" s="64"/>
      <c r="P104" s="156"/>
      <c r="Q104" s="64"/>
      <c r="R104" s="64"/>
      <c r="S104" s="64"/>
      <c r="T104" s="64"/>
      <c r="U104" s="64"/>
      <c r="V104" s="64"/>
      <c r="W104" s="64"/>
    </row>
    <row r="105" ht="20.25" customHeight="1" spans="1:23">
      <c r="A105" s="156" t="str">
        <f t="shared" si="2"/>
        <v>       玉溪市公路工程质量监督站</v>
      </c>
      <c r="B105" s="156" t="s">
        <v>303</v>
      </c>
      <c r="C105" s="156" t="s">
        <v>225</v>
      </c>
      <c r="D105" s="156" t="s">
        <v>92</v>
      </c>
      <c r="E105" s="156" t="s">
        <v>208</v>
      </c>
      <c r="F105" s="156" t="s">
        <v>226</v>
      </c>
      <c r="G105" s="156" t="s">
        <v>227</v>
      </c>
      <c r="H105" s="159">
        <v>4200</v>
      </c>
      <c r="I105" s="64">
        <v>4200</v>
      </c>
      <c r="J105" s="64"/>
      <c r="K105" s="156"/>
      <c r="L105" s="64">
        <v>4200</v>
      </c>
      <c r="M105" s="156"/>
      <c r="N105" s="64"/>
      <c r="O105" s="64"/>
      <c r="P105" s="156"/>
      <c r="Q105" s="64"/>
      <c r="R105" s="64"/>
      <c r="S105" s="64"/>
      <c r="T105" s="64"/>
      <c r="U105" s="64"/>
      <c r="V105" s="64"/>
      <c r="W105" s="64"/>
    </row>
    <row r="106" ht="20.25" customHeight="1" spans="1:23">
      <c r="A106" s="156" t="str">
        <f t="shared" si="2"/>
        <v>       玉溪市公路工程质量监督站</v>
      </c>
      <c r="B106" s="156" t="s">
        <v>303</v>
      </c>
      <c r="C106" s="156" t="s">
        <v>225</v>
      </c>
      <c r="D106" s="156" t="s">
        <v>115</v>
      </c>
      <c r="E106" s="156" t="s">
        <v>282</v>
      </c>
      <c r="F106" s="156" t="s">
        <v>228</v>
      </c>
      <c r="G106" s="156" t="s">
        <v>229</v>
      </c>
      <c r="H106" s="159">
        <v>84800</v>
      </c>
      <c r="I106" s="64">
        <v>84800</v>
      </c>
      <c r="J106" s="64"/>
      <c r="K106" s="156"/>
      <c r="L106" s="64">
        <v>84800</v>
      </c>
      <c r="M106" s="156"/>
      <c r="N106" s="64"/>
      <c r="O106" s="64"/>
      <c r="P106" s="156"/>
      <c r="Q106" s="64"/>
      <c r="R106" s="64"/>
      <c r="S106" s="64"/>
      <c r="T106" s="64"/>
      <c r="U106" s="64"/>
      <c r="V106" s="64"/>
      <c r="W106" s="64"/>
    </row>
    <row r="107" ht="20.25" customHeight="1" spans="1:23">
      <c r="A107" s="156" t="str">
        <f t="shared" si="2"/>
        <v>       玉溪市公路工程质量监督站</v>
      </c>
      <c r="B107" s="156" t="s">
        <v>303</v>
      </c>
      <c r="C107" s="156" t="s">
        <v>225</v>
      </c>
      <c r="D107" s="156" t="s">
        <v>115</v>
      </c>
      <c r="E107" s="156" t="s">
        <v>282</v>
      </c>
      <c r="F107" s="156" t="s">
        <v>230</v>
      </c>
      <c r="G107" s="156" t="s">
        <v>231</v>
      </c>
      <c r="H107" s="159">
        <v>2000</v>
      </c>
      <c r="I107" s="64">
        <v>2000</v>
      </c>
      <c r="J107" s="64"/>
      <c r="K107" s="156"/>
      <c r="L107" s="64">
        <v>2000</v>
      </c>
      <c r="M107" s="156"/>
      <c r="N107" s="64"/>
      <c r="O107" s="64"/>
      <c r="P107" s="156"/>
      <c r="Q107" s="64"/>
      <c r="R107" s="64"/>
      <c r="S107" s="64"/>
      <c r="T107" s="64"/>
      <c r="U107" s="64"/>
      <c r="V107" s="64"/>
      <c r="W107" s="64"/>
    </row>
    <row r="108" ht="20.25" customHeight="1" spans="1:23">
      <c r="A108" s="156" t="str">
        <f t="shared" si="2"/>
        <v>       玉溪市公路工程质量监督站</v>
      </c>
      <c r="B108" s="156" t="s">
        <v>303</v>
      </c>
      <c r="C108" s="156" t="s">
        <v>225</v>
      </c>
      <c r="D108" s="156" t="s">
        <v>115</v>
      </c>
      <c r="E108" s="156" t="s">
        <v>282</v>
      </c>
      <c r="F108" s="156" t="s">
        <v>232</v>
      </c>
      <c r="G108" s="156" t="s">
        <v>233</v>
      </c>
      <c r="H108" s="159">
        <v>2000</v>
      </c>
      <c r="I108" s="64">
        <v>2000</v>
      </c>
      <c r="J108" s="64"/>
      <c r="K108" s="156"/>
      <c r="L108" s="64">
        <v>2000</v>
      </c>
      <c r="M108" s="156"/>
      <c r="N108" s="64"/>
      <c r="O108" s="64"/>
      <c r="P108" s="156"/>
      <c r="Q108" s="64"/>
      <c r="R108" s="64"/>
      <c r="S108" s="64"/>
      <c r="T108" s="64"/>
      <c r="U108" s="64"/>
      <c r="V108" s="64"/>
      <c r="W108" s="64"/>
    </row>
    <row r="109" ht="20.25" customHeight="1" spans="1:23">
      <c r="A109" s="156" t="str">
        <f t="shared" si="2"/>
        <v>       玉溪市公路工程质量监督站</v>
      </c>
      <c r="B109" s="156" t="s">
        <v>303</v>
      </c>
      <c r="C109" s="156" t="s">
        <v>225</v>
      </c>
      <c r="D109" s="156" t="s">
        <v>115</v>
      </c>
      <c r="E109" s="156" t="s">
        <v>282</v>
      </c>
      <c r="F109" s="156" t="s">
        <v>234</v>
      </c>
      <c r="G109" s="156" t="s">
        <v>235</v>
      </c>
      <c r="H109" s="159">
        <v>3000</v>
      </c>
      <c r="I109" s="64">
        <v>3000</v>
      </c>
      <c r="J109" s="64"/>
      <c r="K109" s="156"/>
      <c r="L109" s="64">
        <v>3000</v>
      </c>
      <c r="M109" s="156"/>
      <c r="N109" s="64"/>
      <c r="O109" s="64"/>
      <c r="P109" s="156"/>
      <c r="Q109" s="64"/>
      <c r="R109" s="64"/>
      <c r="S109" s="64"/>
      <c r="T109" s="64"/>
      <c r="U109" s="64"/>
      <c r="V109" s="64"/>
      <c r="W109" s="64"/>
    </row>
    <row r="110" ht="20.25" customHeight="1" spans="1:23">
      <c r="A110" s="156" t="str">
        <f t="shared" si="2"/>
        <v>       玉溪市公路工程质量监督站</v>
      </c>
      <c r="B110" s="156" t="s">
        <v>303</v>
      </c>
      <c r="C110" s="156" t="s">
        <v>225</v>
      </c>
      <c r="D110" s="156" t="s">
        <v>115</v>
      </c>
      <c r="E110" s="156" t="s">
        <v>282</v>
      </c>
      <c r="F110" s="156" t="s">
        <v>236</v>
      </c>
      <c r="G110" s="156" t="s">
        <v>237</v>
      </c>
      <c r="H110" s="159">
        <v>90000</v>
      </c>
      <c r="I110" s="64">
        <v>90000</v>
      </c>
      <c r="J110" s="64"/>
      <c r="K110" s="156"/>
      <c r="L110" s="64">
        <v>90000</v>
      </c>
      <c r="M110" s="156"/>
      <c r="N110" s="64"/>
      <c r="O110" s="64"/>
      <c r="P110" s="156"/>
      <c r="Q110" s="64"/>
      <c r="R110" s="64"/>
      <c r="S110" s="64"/>
      <c r="T110" s="64"/>
      <c r="U110" s="64"/>
      <c r="V110" s="64"/>
      <c r="W110" s="64"/>
    </row>
    <row r="111" ht="20.25" customHeight="1" spans="1:23">
      <c r="A111" s="156" t="str">
        <f t="shared" si="2"/>
        <v>       玉溪市公路工程质量监督站</v>
      </c>
      <c r="B111" s="156" t="s">
        <v>303</v>
      </c>
      <c r="C111" s="156" t="s">
        <v>225</v>
      </c>
      <c r="D111" s="156" t="s">
        <v>115</v>
      </c>
      <c r="E111" s="156" t="s">
        <v>282</v>
      </c>
      <c r="F111" s="156" t="s">
        <v>240</v>
      </c>
      <c r="G111" s="156" t="s">
        <v>241</v>
      </c>
      <c r="H111" s="159">
        <v>10000</v>
      </c>
      <c r="I111" s="64">
        <v>10000</v>
      </c>
      <c r="J111" s="64"/>
      <c r="K111" s="156"/>
      <c r="L111" s="64">
        <v>10000</v>
      </c>
      <c r="M111" s="156"/>
      <c r="N111" s="64"/>
      <c r="O111" s="64"/>
      <c r="P111" s="156"/>
      <c r="Q111" s="64"/>
      <c r="R111" s="64"/>
      <c r="S111" s="64"/>
      <c r="T111" s="64"/>
      <c r="U111" s="64"/>
      <c r="V111" s="64"/>
      <c r="W111" s="64"/>
    </row>
    <row r="112" ht="20.25" customHeight="1" spans="1:23">
      <c r="A112" s="156" t="str">
        <f t="shared" si="2"/>
        <v>       玉溪市公路工程质量监督站</v>
      </c>
      <c r="B112" s="156" t="s">
        <v>303</v>
      </c>
      <c r="C112" s="156" t="s">
        <v>225</v>
      </c>
      <c r="D112" s="156" t="s">
        <v>115</v>
      </c>
      <c r="E112" s="156" t="s">
        <v>282</v>
      </c>
      <c r="F112" s="156" t="s">
        <v>226</v>
      </c>
      <c r="G112" s="156" t="s">
        <v>227</v>
      </c>
      <c r="H112" s="159">
        <v>19000</v>
      </c>
      <c r="I112" s="64">
        <v>19000</v>
      </c>
      <c r="J112" s="64"/>
      <c r="K112" s="156"/>
      <c r="L112" s="64">
        <v>19000</v>
      </c>
      <c r="M112" s="156"/>
      <c r="N112" s="64"/>
      <c r="O112" s="64"/>
      <c r="P112" s="156"/>
      <c r="Q112" s="64"/>
      <c r="R112" s="64"/>
      <c r="S112" s="64"/>
      <c r="T112" s="64"/>
      <c r="U112" s="64"/>
      <c r="V112" s="64"/>
      <c r="W112" s="64"/>
    </row>
    <row r="113" ht="20.25" customHeight="1" spans="1:23">
      <c r="A113" s="156" t="str">
        <f t="shared" si="2"/>
        <v>       玉溪市公路工程质量监督站</v>
      </c>
      <c r="B113" s="156" t="s">
        <v>304</v>
      </c>
      <c r="C113" s="156" t="s">
        <v>149</v>
      </c>
      <c r="D113" s="156" t="s">
        <v>115</v>
      </c>
      <c r="E113" s="156" t="s">
        <v>282</v>
      </c>
      <c r="F113" s="156" t="s">
        <v>247</v>
      </c>
      <c r="G113" s="156" t="s">
        <v>149</v>
      </c>
      <c r="H113" s="159">
        <v>1700</v>
      </c>
      <c r="I113" s="64">
        <v>1700</v>
      </c>
      <c r="J113" s="64"/>
      <c r="K113" s="156"/>
      <c r="L113" s="64">
        <v>1700</v>
      </c>
      <c r="M113" s="156"/>
      <c r="N113" s="64"/>
      <c r="O113" s="64"/>
      <c r="P113" s="156"/>
      <c r="Q113" s="64"/>
      <c r="R113" s="64"/>
      <c r="S113" s="64"/>
      <c r="T113" s="64"/>
      <c r="U113" s="64"/>
      <c r="V113" s="64"/>
      <c r="W113" s="64"/>
    </row>
    <row r="114" ht="20.25" customHeight="1" spans="1:23">
      <c r="A114" s="156" t="str">
        <f t="shared" si="2"/>
        <v>       玉溪市公路工程质量监督站</v>
      </c>
      <c r="B114" s="156" t="s">
        <v>305</v>
      </c>
      <c r="C114" s="156" t="s">
        <v>292</v>
      </c>
      <c r="D114" s="156" t="s">
        <v>115</v>
      </c>
      <c r="E114" s="156" t="s">
        <v>282</v>
      </c>
      <c r="F114" s="156" t="s">
        <v>183</v>
      </c>
      <c r="G114" s="156" t="s">
        <v>184</v>
      </c>
      <c r="H114" s="159">
        <v>938676</v>
      </c>
      <c r="I114" s="64">
        <v>938676</v>
      </c>
      <c r="J114" s="64">
        <v>234669</v>
      </c>
      <c r="K114" s="156"/>
      <c r="L114" s="64">
        <v>704007</v>
      </c>
      <c r="M114" s="156"/>
      <c r="N114" s="64"/>
      <c r="O114" s="64"/>
      <c r="P114" s="156"/>
      <c r="Q114" s="64"/>
      <c r="R114" s="64"/>
      <c r="S114" s="64"/>
      <c r="T114" s="64"/>
      <c r="U114" s="64"/>
      <c r="V114" s="64"/>
      <c r="W114" s="64"/>
    </row>
    <row r="115" ht="20.25" customHeight="1" spans="1:23">
      <c r="A115" s="156" t="str">
        <f t="shared" si="2"/>
        <v>       玉溪市公路工程质量监督站</v>
      </c>
      <c r="B115" s="156" t="s">
        <v>306</v>
      </c>
      <c r="C115" s="156" t="s">
        <v>294</v>
      </c>
      <c r="D115" s="156" t="s">
        <v>115</v>
      </c>
      <c r="E115" s="156" t="s">
        <v>282</v>
      </c>
      <c r="F115" s="156" t="s">
        <v>183</v>
      </c>
      <c r="G115" s="156" t="s">
        <v>184</v>
      </c>
      <c r="H115" s="159">
        <v>474924</v>
      </c>
      <c r="I115" s="64">
        <v>474924</v>
      </c>
      <c r="J115" s="64"/>
      <c r="K115" s="156"/>
      <c r="L115" s="64">
        <v>474924</v>
      </c>
      <c r="M115" s="156"/>
      <c r="N115" s="64"/>
      <c r="O115" s="64"/>
      <c r="P115" s="156"/>
      <c r="Q115" s="64"/>
      <c r="R115" s="64"/>
      <c r="S115" s="64"/>
      <c r="T115" s="64"/>
      <c r="U115" s="64"/>
      <c r="V115" s="64"/>
      <c r="W115" s="64"/>
    </row>
    <row r="116" ht="20.25" customHeight="1" spans="1:23">
      <c r="A116" s="156" t="str">
        <f t="shared" si="2"/>
        <v>       玉溪市公路工程质量监督站</v>
      </c>
      <c r="B116" s="156" t="s">
        <v>307</v>
      </c>
      <c r="C116" s="156" t="s">
        <v>271</v>
      </c>
      <c r="D116" s="156" t="s">
        <v>115</v>
      </c>
      <c r="E116" s="156" t="s">
        <v>282</v>
      </c>
      <c r="F116" s="156" t="s">
        <v>272</v>
      </c>
      <c r="G116" s="156" t="s">
        <v>271</v>
      </c>
      <c r="H116" s="159">
        <v>5409</v>
      </c>
      <c r="I116" s="64">
        <v>5409</v>
      </c>
      <c r="J116" s="64"/>
      <c r="K116" s="156"/>
      <c r="L116" s="64">
        <v>5409</v>
      </c>
      <c r="M116" s="156"/>
      <c r="N116" s="64"/>
      <c r="O116" s="64"/>
      <c r="P116" s="156"/>
      <c r="Q116" s="64"/>
      <c r="R116" s="64"/>
      <c r="S116" s="64"/>
      <c r="T116" s="64"/>
      <c r="U116" s="64"/>
      <c r="V116" s="64"/>
      <c r="W116" s="64"/>
    </row>
    <row r="117" ht="20.25" customHeight="1" spans="1:23">
      <c r="A117" s="160" t="s">
        <v>71</v>
      </c>
      <c r="B117" s="156"/>
      <c r="C117" s="156"/>
      <c r="D117" s="156"/>
      <c r="E117" s="156"/>
      <c r="F117" s="156"/>
      <c r="G117" s="156"/>
      <c r="H117" s="159">
        <v>75072876.21</v>
      </c>
      <c r="I117" s="64">
        <v>75072876.21</v>
      </c>
      <c r="J117" s="64">
        <v>16012911.08</v>
      </c>
      <c r="K117" s="156"/>
      <c r="L117" s="64">
        <v>59059965.13</v>
      </c>
      <c r="M117" s="156"/>
      <c r="N117" s="64"/>
      <c r="O117" s="64"/>
      <c r="P117" s="156"/>
      <c r="Q117" s="64"/>
      <c r="R117" s="64"/>
      <c r="S117" s="64"/>
      <c r="T117" s="64"/>
      <c r="U117" s="64"/>
      <c r="V117" s="64"/>
      <c r="W117" s="64"/>
    </row>
    <row r="118" ht="20.25" customHeight="1" spans="1:23">
      <c r="A118" s="156" t="str">
        <f t="shared" ref="A118:A162" si="3">"       "&amp;"玉溪市交通运输综合行政执法支队"</f>
        <v>       玉溪市交通运输综合行政执法支队</v>
      </c>
      <c r="B118" s="156" t="s">
        <v>308</v>
      </c>
      <c r="C118" s="156" t="s">
        <v>173</v>
      </c>
      <c r="D118" s="156" t="s">
        <v>114</v>
      </c>
      <c r="E118" s="156" t="s">
        <v>309</v>
      </c>
      <c r="F118" s="156" t="s">
        <v>175</v>
      </c>
      <c r="G118" s="156" t="s">
        <v>176</v>
      </c>
      <c r="H118" s="159">
        <v>13169856</v>
      </c>
      <c r="I118" s="64">
        <v>13169856</v>
      </c>
      <c r="J118" s="64">
        <v>3292464</v>
      </c>
      <c r="K118" s="156"/>
      <c r="L118" s="64">
        <v>9877392</v>
      </c>
      <c r="M118" s="156"/>
      <c r="N118" s="64"/>
      <c r="O118" s="64"/>
      <c r="P118" s="156"/>
      <c r="Q118" s="64"/>
      <c r="R118" s="64"/>
      <c r="S118" s="64"/>
      <c r="T118" s="64"/>
      <c r="U118" s="64"/>
      <c r="V118" s="64"/>
      <c r="W118" s="64"/>
    </row>
    <row r="119" ht="20.25" customHeight="1" spans="1:23">
      <c r="A119" s="156" t="str">
        <f t="shared" si="3"/>
        <v>       玉溪市交通运输综合行政执法支队</v>
      </c>
      <c r="B119" s="156" t="s">
        <v>308</v>
      </c>
      <c r="C119" s="156" t="s">
        <v>173</v>
      </c>
      <c r="D119" s="156" t="s">
        <v>114</v>
      </c>
      <c r="E119" s="156" t="s">
        <v>309</v>
      </c>
      <c r="F119" s="156" t="s">
        <v>177</v>
      </c>
      <c r="G119" s="156" t="s">
        <v>178</v>
      </c>
      <c r="H119" s="159">
        <v>17236140</v>
      </c>
      <c r="I119" s="64">
        <v>17236140</v>
      </c>
      <c r="J119" s="64">
        <v>4309035</v>
      </c>
      <c r="K119" s="156"/>
      <c r="L119" s="64">
        <v>12927105</v>
      </c>
      <c r="M119" s="156"/>
      <c r="N119" s="64"/>
      <c r="O119" s="64"/>
      <c r="P119" s="156"/>
      <c r="Q119" s="64"/>
      <c r="R119" s="64"/>
      <c r="S119" s="64"/>
      <c r="T119" s="64"/>
      <c r="U119" s="64"/>
      <c r="V119" s="64"/>
      <c r="W119" s="64"/>
    </row>
    <row r="120" ht="20.25" customHeight="1" spans="1:23">
      <c r="A120" s="156" t="str">
        <f t="shared" si="3"/>
        <v>       玉溪市交通运输综合行政执法支队</v>
      </c>
      <c r="B120" s="156" t="s">
        <v>308</v>
      </c>
      <c r="C120" s="156" t="s">
        <v>173</v>
      </c>
      <c r="D120" s="156" t="s">
        <v>123</v>
      </c>
      <c r="E120" s="156" t="s">
        <v>179</v>
      </c>
      <c r="F120" s="156" t="s">
        <v>177</v>
      </c>
      <c r="G120" s="156" t="s">
        <v>178</v>
      </c>
      <c r="H120" s="159">
        <v>233657.88</v>
      </c>
      <c r="I120" s="64">
        <v>233657.88</v>
      </c>
      <c r="J120" s="64">
        <v>58414.47</v>
      </c>
      <c r="K120" s="156"/>
      <c r="L120" s="64">
        <v>175243.41</v>
      </c>
      <c r="M120" s="156"/>
      <c r="N120" s="64"/>
      <c r="O120" s="64"/>
      <c r="P120" s="156"/>
      <c r="Q120" s="64"/>
      <c r="R120" s="64"/>
      <c r="S120" s="64"/>
      <c r="T120" s="64"/>
      <c r="U120" s="64"/>
      <c r="V120" s="64"/>
      <c r="W120" s="64"/>
    </row>
    <row r="121" ht="20.25" customHeight="1" spans="1:23">
      <c r="A121" s="156" t="str">
        <f t="shared" si="3"/>
        <v>       玉溪市交通运输综合行政执法支队</v>
      </c>
      <c r="B121" s="156" t="s">
        <v>310</v>
      </c>
      <c r="C121" s="156" t="s">
        <v>186</v>
      </c>
      <c r="D121" s="156" t="s">
        <v>93</v>
      </c>
      <c r="E121" s="156" t="s">
        <v>187</v>
      </c>
      <c r="F121" s="156" t="s">
        <v>188</v>
      </c>
      <c r="G121" s="156" t="s">
        <v>189</v>
      </c>
      <c r="H121" s="159">
        <v>6016862.08</v>
      </c>
      <c r="I121" s="64">
        <v>6016862.08</v>
      </c>
      <c r="J121" s="64">
        <v>1504215.52</v>
      </c>
      <c r="K121" s="156"/>
      <c r="L121" s="64">
        <v>4512646.56</v>
      </c>
      <c r="M121" s="156"/>
      <c r="N121" s="64"/>
      <c r="O121" s="64"/>
      <c r="P121" s="156"/>
      <c r="Q121" s="64"/>
      <c r="R121" s="64"/>
      <c r="S121" s="64"/>
      <c r="T121" s="64"/>
      <c r="U121" s="64"/>
      <c r="V121" s="64"/>
      <c r="W121" s="64"/>
    </row>
    <row r="122" ht="20.25" customHeight="1" spans="1:23">
      <c r="A122" s="156" t="str">
        <f t="shared" si="3"/>
        <v>       玉溪市交通运输综合行政执法支队</v>
      </c>
      <c r="B122" s="156" t="s">
        <v>310</v>
      </c>
      <c r="C122" s="156" t="s">
        <v>186</v>
      </c>
      <c r="D122" s="156" t="s">
        <v>103</v>
      </c>
      <c r="E122" s="156" t="s">
        <v>190</v>
      </c>
      <c r="F122" s="156" t="s">
        <v>191</v>
      </c>
      <c r="G122" s="156" t="s">
        <v>192</v>
      </c>
      <c r="H122" s="159">
        <v>3121247.2</v>
      </c>
      <c r="I122" s="64">
        <v>3121247.2</v>
      </c>
      <c r="J122" s="64">
        <v>780311.8</v>
      </c>
      <c r="K122" s="156"/>
      <c r="L122" s="64">
        <v>2340935.4</v>
      </c>
      <c r="M122" s="156"/>
      <c r="N122" s="64"/>
      <c r="O122" s="64"/>
      <c r="P122" s="156"/>
      <c r="Q122" s="64"/>
      <c r="R122" s="64"/>
      <c r="S122" s="64"/>
      <c r="T122" s="64"/>
      <c r="U122" s="64"/>
      <c r="V122" s="64"/>
      <c r="W122" s="64"/>
    </row>
    <row r="123" ht="20.25" customHeight="1" spans="1:23">
      <c r="A123" s="156" t="str">
        <f t="shared" si="3"/>
        <v>       玉溪市交通运输综合行政执法支队</v>
      </c>
      <c r="B123" s="156" t="s">
        <v>310</v>
      </c>
      <c r="C123" s="156" t="s">
        <v>186</v>
      </c>
      <c r="D123" s="156" t="s">
        <v>103</v>
      </c>
      <c r="E123" s="156" t="s">
        <v>190</v>
      </c>
      <c r="F123" s="156" t="s">
        <v>311</v>
      </c>
      <c r="G123" s="156" t="s">
        <v>312</v>
      </c>
      <c r="H123" s="159">
        <v>165000</v>
      </c>
      <c r="I123" s="64">
        <v>165000</v>
      </c>
      <c r="J123" s="64">
        <v>165000</v>
      </c>
      <c r="K123" s="156"/>
      <c r="L123" s="64"/>
      <c r="M123" s="156"/>
      <c r="N123" s="64"/>
      <c r="O123" s="64"/>
      <c r="P123" s="156"/>
      <c r="Q123" s="64"/>
      <c r="R123" s="64"/>
      <c r="S123" s="64"/>
      <c r="T123" s="64"/>
      <c r="U123" s="64"/>
      <c r="V123" s="64"/>
      <c r="W123" s="64"/>
    </row>
    <row r="124" ht="20.25" customHeight="1" spans="1:23">
      <c r="A124" s="156" t="str">
        <f t="shared" si="3"/>
        <v>       玉溪市交通运输综合行政执法支队</v>
      </c>
      <c r="B124" s="156" t="s">
        <v>310</v>
      </c>
      <c r="C124" s="156" t="s">
        <v>186</v>
      </c>
      <c r="D124" s="156" t="s">
        <v>105</v>
      </c>
      <c r="E124" s="156" t="s">
        <v>194</v>
      </c>
      <c r="F124" s="156" t="s">
        <v>195</v>
      </c>
      <c r="G124" s="156" t="s">
        <v>196</v>
      </c>
      <c r="H124" s="159">
        <v>2122291.4</v>
      </c>
      <c r="I124" s="64">
        <v>2122291.4</v>
      </c>
      <c r="J124" s="64">
        <v>530572.85</v>
      </c>
      <c r="K124" s="156"/>
      <c r="L124" s="64">
        <v>1591718.55</v>
      </c>
      <c r="M124" s="156"/>
      <c r="N124" s="64"/>
      <c r="O124" s="64"/>
      <c r="P124" s="156"/>
      <c r="Q124" s="64"/>
      <c r="R124" s="64"/>
      <c r="S124" s="64"/>
      <c r="T124" s="64"/>
      <c r="U124" s="64"/>
      <c r="V124" s="64"/>
      <c r="W124" s="64"/>
    </row>
    <row r="125" ht="20.25" customHeight="1" spans="1:23">
      <c r="A125" s="156" t="str">
        <f t="shared" si="3"/>
        <v>       玉溪市交通运输综合行政执法支队</v>
      </c>
      <c r="B125" s="156" t="s">
        <v>310</v>
      </c>
      <c r="C125" s="156" t="s">
        <v>186</v>
      </c>
      <c r="D125" s="156" t="s">
        <v>106</v>
      </c>
      <c r="E125" s="156" t="s">
        <v>197</v>
      </c>
      <c r="F125" s="156" t="s">
        <v>198</v>
      </c>
      <c r="G125" s="156" t="s">
        <v>199</v>
      </c>
      <c r="H125" s="159">
        <v>327618.09</v>
      </c>
      <c r="I125" s="64">
        <v>327618.09</v>
      </c>
      <c r="J125" s="64">
        <v>211981.52</v>
      </c>
      <c r="K125" s="156"/>
      <c r="L125" s="64">
        <v>115636.57</v>
      </c>
      <c r="M125" s="156"/>
      <c r="N125" s="64"/>
      <c r="O125" s="64"/>
      <c r="P125" s="156"/>
      <c r="Q125" s="64"/>
      <c r="R125" s="64"/>
      <c r="S125" s="64"/>
      <c r="T125" s="64"/>
      <c r="U125" s="64"/>
      <c r="V125" s="64"/>
      <c r="W125" s="64"/>
    </row>
    <row r="126" ht="20.25" customHeight="1" spans="1:23">
      <c r="A126" s="156" t="str">
        <f t="shared" si="3"/>
        <v>       玉溪市交通运输综合行政执法支队</v>
      </c>
      <c r="B126" s="156" t="s">
        <v>310</v>
      </c>
      <c r="C126" s="156" t="s">
        <v>186</v>
      </c>
      <c r="D126" s="156" t="s">
        <v>114</v>
      </c>
      <c r="E126" s="156" t="s">
        <v>309</v>
      </c>
      <c r="F126" s="156" t="s">
        <v>198</v>
      </c>
      <c r="G126" s="156" t="s">
        <v>199</v>
      </c>
      <c r="H126" s="159">
        <v>84463.68</v>
      </c>
      <c r="I126" s="64">
        <v>84463.68</v>
      </c>
      <c r="J126" s="64">
        <v>21115.92</v>
      </c>
      <c r="K126" s="156"/>
      <c r="L126" s="64">
        <v>63347.76</v>
      </c>
      <c r="M126" s="156"/>
      <c r="N126" s="64"/>
      <c r="O126" s="64"/>
      <c r="P126" s="156"/>
      <c r="Q126" s="64"/>
      <c r="R126" s="64"/>
      <c r="S126" s="64"/>
      <c r="T126" s="64"/>
      <c r="U126" s="64"/>
      <c r="V126" s="64"/>
      <c r="W126" s="64"/>
    </row>
    <row r="127" ht="20.25" customHeight="1" spans="1:23">
      <c r="A127" s="156" t="str">
        <f t="shared" si="3"/>
        <v>       玉溪市交通运输综合行政执法支队</v>
      </c>
      <c r="B127" s="156" t="s">
        <v>313</v>
      </c>
      <c r="C127" s="156" t="s">
        <v>201</v>
      </c>
      <c r="D127" s="156" t="s">
        <v>122</v>
      </c>
      <c r="E127" s="156" t="s">
        <v>201</v>
      </c>
      <c r="F127" s="156" t="s">
        <v>202</v>
      </c>
      <c r="G127" s="156" t="s">
        <v>201</v>
      </c>
      <c r="H127" s="159">
        <v>4748880</v>
      </c>
      <c r="I127" s="64">
        <v>4748880</v>
      </c>
      <c r="J127" s="64">
        <v>1187220</v>
      </c>
      <c r="K127" s="156"/>
      <c r="L127" s="64">
        <v>3561660</v>
      </c>
      <c r="M127" s="156"/>
      <c r="N127" s="64"/>
      <c r="O127" s="64"/>
      <c r="P127" s="156"/>
      <c r="Q127" s="64"/>
      <c r="R127" s="64"/>
      <c r="S127" s="64"/>
      <c r="T127" s="64"/>
      <c r="U127" s="64"/>
      <c r="V127" s="64"/>
      <c r="W127" s="64"/>
    </row>
    <row r="128" ht="20.25" customHeight="1" spans="1:23">
      <c r="A128" s="156" t="str">
        <f t="shared" si="3"/>
        <v>       玉溪市交通运输综合行政执法支队</v>
      </c>
      <c r="B128" s="156" t="s">
        <v>314</v>
      </c>
      <c r="C128" s="156" t="s">
        <v>204</v>
      </c>
      <c r="D128" s="156" t="s">
        <v>91</v>
      </c>
      <c r="E128" s="156" t="s">
        <v>205</v>
      </c>
      <c r="F128" s="156" t="s">
        <v>315</v>
      </c>
      <c r="G128" s="156" t="s">
        <v>316</v>
      </c>
      <c r="H128" s="159">
        <v>448498.8</v>
      </c>
      <c r="I128" s="64">
        <v>448498.8</v>
      </c>
      <c r="J128" s="64"/>
      <c r="K128" s="156"/>
      <c r="L128" s="64">
        <v>448498.8</v>
      </c>
      <c r="M128" s="156"/>
      <c r="N128" s="64"/>
      <c r="O128" s="64"/>
      <c r="P128" s="156"/>
      <c r="Q128" s="64"/>
      <c r="R128" s="64"/>
      <c r="S128" s="64"/>
      <c r="T128" s="64"/>
      <c r="U128" s="64"/>
      <c r="V128" s="64"/>
      <c r="W128" s="64"/>
    </row>
    <row r="129" ht="20.25" customHeight="1" spans="1:23">
      <c r="A129" s="156" t="str">
        <f t="shared" si="3"/>
        <v>       玉溪市交通运输综合行政执法支队</v>
      </c>
      <c r="B129" s="156" t="s">
        <v>314</v>
      </c>
      <c r="C129" s="156" t="s">
        <v>204</v>
      </c>
      <c r="D129" s="156" t="s">
        <v>91</v>
      </c>
      <c r="E129" s="156" t="s">
        <v>205</v>
      </c>
      <c r="F129" s="156" t="s">
        <v>206</v>
      </c>
      <c r="G129" s="156" t="s">
        <v>207</v>
      </c>
      <c r="H129" s="159">
        <v>3662400</v>
      </c>
      <c r="I129" s="64">
        <v>3662400</v>
      </c>
      <c r="J129" s="64">
        <v>732480</v>
      </c>
      <c r="K129" s="156"/>
      <c r="L129" s="64">
        <v>2929920</v>
      </c>
      <c r="M129" s="156"/>
      <c r="N129" s="64"/>
      <c r="O129" s="64"/>
      <c r="P129" s="156"/>
      <c r="Q129" s="64"/>
      <c r="R129" s="64"/>
      <c r="S129" s="64"/>
      <c r="T129" s="64"/>
      <c r="U129" s="64"/>
      <c r="V129" s="64"/>
      <c r="W129" s="64"/>
    </row>
    <row r="130" ht="20.25" customHeight="1" spans="1:23">
      <c r="A130" s="156" t="str">
        <f t="shared" si="3"/>
        <v>       玉溪市交通运输综合行政执法支队</v>
      </c>
      <c r="B130" s="156" t="s">
        <v>314</v>
      </c>
      <c r="C130" s="156" t="s">
        <v>204</v>
      </c>
      <c r="D130" s="156" t="s">
        <v>92</v>
      </c>
      <c r="E130" s="156" t="s">
        <v>208</v>
      </c>
      <c r="F130" s="156" t="s">
        <v>206</v>
      </c>
      <c r="G130" s="156" t="s">
        <v>207</v>
      </c>
      <c r="H130" s="159">
        <v>1029600</v>
      </c>
      <c r="I130" s="64">
        <v>1029600</v>
      </c>
      <c r="J130" s="64">
        <v>205920</v>
      </c>
      <c r="K130" s="156"/>
      <c r="L130" s="64">
        <v>823680</v>
      </c>
      <c r="M130" s="156"/>
      <c r="N130" s="64"/>
      <c r="O130" s="64"/>
      <c r="P130" s="156"/>
      <c r="Q130" s="64"/>
      <c r="R130" s="64"/>
      <c r="S130" s="64"/>
      <c r="T130" s="64"/>
      <c r="U130" s="64"/>
      <c r="V130" s="64"/>
      <c r="W130" s="64"/>
    </row>
    <row r="131" ht="20.25" customHeight="1" spans="1:23">
      <c r="A131" s="156" t="str">
        <f t="shared" si="3"/>
        <v>       玉溪市交通运输综合行政执法支队</v>
      </c>
      <c r="B131" s="156" t="s">
        <v>317</v>
      </c>
      <c r="C131" s="156" t="s">
        <v>210</v>
      </c>
      <c r="D131" s="156" t="s">
        <v>114</v>
      </c>
      <c r="E131" s="156" t="s">
        <v>309</v>
      </c>
      <c r="F131" s="156" t="s">
        <v>211</v>
      </c>
      <c r="G131" s="156" t="s">
        <v>212</v>
      </c>
      <c r="H131" s="159">
        <v>9543320</v>
      </c>
      <c r="I131" s="64">
        <v>9543320</v>
      </c>
      <c r="J131" s="64">
        <v>2385830</v>
      </c>
      <c r="K131" s="156"/>
      <c r="L131" s="64">
        <v>7157490</v>
      </c>
      <c r="M131" s="156"/>
      <c r="N131" s="64"/>
      <c r="O131" s="64"/>
      <c r="P131" s="156"/>
      <c r="Q131" s="64"/>
      <c r="R131" s="64"/>
      <c r="S131" s="64"/>
      <c r="T131" s="64"/>
      <c r="U131" s="64"/>
      <c r="V131" s="64"/>
      <c r="W131" s="64"/>
    </row>
    <row r="132" ht="20.25" customHeight="1" spans="1:23">
      <c r="A132" s="156" t="str">
        <f t="shared" si="3"/>
        <v>       玉溪市交通运输综合行政执法支队</v>
      </c>
      <c r="B132" s="156" t="s">
        <v>318</v>
      </c>
      <c r="C132" s="156" t="s">
        <v>214</v>
      </c>
      <c r="D132" s="156" t="s">
        <v>114</v>
      </c>
      <c r="E132" s="156" t="s">
        <v>309</v>
      </c>
      <c r="F132" s="156" t="s">
        <v>215</v>
      </c>
      <c r="G132" s="156" t="s">
        <v>216</v>
      </c>
      <c r="H132" s="159">
        <v>546000</v>
      </c>
      <c r="I132" s="64">
        <v>546000</v>
      </c>
      <c r="J132" s="64"/>
      <c r="K132" s="156"/>
      <c r="L132" s="64">
        <v>546000</v>
      </c>
      <c r="M132" s="156"/>
      <c r="N132" s="64"/>
      <c r="O132" s="64"/>
      <c r="P132" s="156"/>
      <c r="Q132" s="64"/>
      <c r="R132" s="64"/>
      <c r="S132" s="64"/>
      <c r="T132" s="64"/>
      <c r="U132" s="64"/>
      <c r="V132" s="64"/>
      <c r="W132" s="64"/>
    </row>
    <row r="133" ht="20.25" customHeight="1" spans="1:23">
      <c r="A133" s="156" t="str">
        <f t="shared" si="3"/>
        <v>       玉溪市交通运输综合行政执法支队</v>
      </c>
      <c r="B133" s="156" t="s">
        <v>319</v>
      </c>
      <c r="C133" s="156" t="s">
        <v>218</v>
      </c>
      <c r="D133" s="156" t="s">
        <v>114</v>
      </c>
      <c r="E133" s="156" t="s">
        <v>309</v>
      </c>
      <c r="F133" s="156" t="s">
        <v>219</v>
      </c>
      <c r="G133" s="156" t="s">
        <v>220</v>
      </c>
      <c r="H133" s="159">
        <v>2513400</v>
      </c>
      <c r="I133" s="64">
        <v>2513400</v>
      </c>
      <c r="J133" s="64">
        <v>628350</v>
      </c>
      <c r="K133" s="156"/>
      <c r="L133" s="64">
        <v>1885050</v>
      </c>
      <c r="M133" s="156"/>
      <c r="N133" s="64"/>
      <c r="O133" s="64"/>
      <c r="P133" s="156"/>
      <c r="Q133" s="64"/>
      <c r="R133" s="64"/>
      <c r="S133" s="64"/>
      <c r="T133" s="64"/>
      <c r="U133" s="64"/>
      <c r="V133" s="64"/>
      <c r="W133" s="64"/>
    </row>
    <row r="134" ht="20.25" customHeight="1" spans="1:23">
      <c r="A134" s="156" t="str">
        <f t="shared" si="3"/>
        <v>       玉溪市交通运输综合行政执法支队</v>
      </c>
      <c r="B134" s="156" t="s">
        <v>320</v>
      </c>
      <c r="C134" s="156" t="s">
        <v>222</v>
      </c>
      <c r="D134" s="156" t="s">
        <v>114</v>
      </c>
      <c r="E134" s="156" t="s">
        <v>309</v>
      </c>
      <c r="F134" s="156" t="s">
        <v>223</v>
      </c>
      <c r="G134" s="156" t="s">
        <v>222</v>
      </c>
      <c r="H134" s="159">
        <v>612793.08</v>
      </c>
      <c r="I134" s="64">
        <v>612793.08</v>
      </c>
      <c r="J134" s="64"/>
      <c r="K134" s="156"/>
      <c r="L134" s="64">
        <v>612793.08</v>
      </c>
      <c r="M134" s="156"/>
      <c r="N134" s="64"/>
      <c r="O134" s="64"/>
      <c r="P134" s="156"/>
      <c r="Q134" s="64"/>
      <c r="R134" s="64"/>
      <c r="S134" s="64"/>
      <c r="T134" s="64"/>
      <c r="U134" s="64"/>
      <c r="V134" s="64"/>
      <c r="W134" s="64"/>
    </row>
    <row r="135" ht="20.25" customHeight="1" spans="1:23">
      <c r="A135" s="156" t="str">
        <f t="shared" si="3"/>
        <v>       玉溪市交通运输综合行政执法支队</v>
      </c>
      <c r="B135" s="156" t="s">
        <v>321</v>
      </c>
      <c r="C135" s="156" t="s">
        <v>225</v>
      </c>
      <c r="D135" s="156" t="s">
        <v>91</v>
      </c>
      <c r="E135" s="156" t="s">
        <v>205</v>
      </c>
      <c r="F135" s="156" t="s">
        <v>226</v>
      </c>
      <c r="G135" s="156" t="s">
        <v>227</v>
      </c>
      <c r="H135" s="159">
        <v>76000</v>
      </c>
      <c r="I135" s="64">
        <v>76000</v>
      </c>
      <c r="J135" s="64"/>
      <c r="K135" s="156"/>
      <c r="L135" s="64">
        <v>76000</v>
      </c>
      <c r="M135" s="156"/>
      <c r="N135" s="64"/>
      <c r="O135" s="64"/>
      <c r="P135" s="156"/>
      <c r="Q135" s="64"/>
      <c r="R135" s="64"/>
      <c r="S135" s="64"/>
      <c r="T135" s="64"/>
      <c r="U135" s="64"/>
      <c r="V135" s="64"/>
      <c r="W135" s="64"/>
    </row>
    <row r="136" ht="20.25" customHeight="1" spans="1:23">
      <c r="A136" s="156" t="str">
        <f t="shared" si="3"/>
        <v>       玉溪市交通运输综合行政执法支队</v>
      </c>
      <c r="B136" s="156" t="s">
        <v>321</v>
      </c>
      <c r="C136" s="156" t="s">
        <v>225</v>
      </c>
      <c r="D136" s="156" t="s">
        <v>92</v>
      </c>
      <c r="E136" s="156" t="s">
        <v>208</v>
      </c>
      <c r="F136" s="156" t="s">
        <v>226</v>
      </c>
      <c r="G136" s="156" t="s">
        <v>227</v>
      </c>
      <c r="H136" s="159">
        <v>23400</v>
      </c>
      <c r="I136" s="64">
        <v>23400</v>
      </c>
      <c r="J136" s="64"/>
      <c r="K136" s="156"/>
      <c r="L136" s="64">
        <v>23400</v>
      </c>
      <c r="M136" s="156"/>
      <c r="N136" s="64"/>
      <c r="O136" s="64"/>
      <c r="P136" s="156"/>
      <c r="Q136" s="64"/>
      <c r="R136" s="64"/>
      <c r="S136" s="64"/>
      <c r="T136" s="64"/>
      <c r="U136" s="64"/>
      <c r="V136" s="64"/>
      <c r="W136" s="64"/>
    </row>
    <row r="137" ht="20.25" customHeight="1" spans="1:23">
      <c r="A137" s="156" t="str">
        <f t="shared" si="3"/>
        <v>       玉溪市交通运输综合行政执法支队</v>
      </c>
      <c r="B137" s="156" t="s">
        <v>321</v>
      </c>
      <c r="C137" s="156" t="s">
        <v>225</v>
      </c>
      <c r="D137" s="156" t="s">
        <v>114</v>
      </c>
      <c r="E137" s="156" t="s">
        <v>309</v>
      </c>
      <c r="F137" s="156" t="s">
        <v>228</v>
      </c>
      <c r="G137" s="156" t="s">
        <v>229</v>
      </c>
      <c r="H137" s="159">
        <v>620450.5</v>
      </c>
      <c r="I137" s="64">
        <v>620450.5</v>
      </c>
      <c r="J137" s="64"/>
      <c r="K137" s="156"/>
      <c r="L137" s="64">
        <v>620450.5</v>
      </c>
      <c r="M137" s="156"/>
      <c r="N137" s="64"/>
      <c r="O137" s="64"/>
      <c r="P137" s="156"/>
      <c r="Q137" s="64"/>
      <c r="R137" s="64"/>
      <c r="S137" s="64"/>
      <c r="T137" s="64"/>
      <c r="U137" s="64"/>
      <c r="V137" s="64"/>
      <c r="W137" s="64"/>
    </row>
    <row r="138" ht="20.25" customHeight="1" spans="1:23">
      <c r="A138" s="156" t="str">
        <f t="shared" si="3"/>
        <v>       玉溪市交通运输综合行政执法支队</v>
      </c>
      <c r="B138" s="156" t="s">
        <v>321</v>
      </c>
      <c r="C138" s="156" t="s">
        <v>225</v>
      </c>
      <c r="D138" s="156" t="s">
        <v>114</v>
      </c>
      <c r="E138" s="156" t="s">
        <v>309</v>
      </c>
      <c r="F138" s="156" t="s">
        <v>322</v>
      </c>
      <c r="G138" s="156" t="s">
        <v>323</v>
      </c>
      <c r="H138" s="159">
        <v>42000</v>
      </c>
      <c r="I138" s="64">
        <v>42000</v>
      </c>
      <c r="J138" s="64"/>
      <c r="K138" s="156"/>
      <c r="L138" s="64">
        <v>42000</v>
      </c>
      <c r="M138" s="156"/>
      <c r="N138" s="64"/>
      <c r="O138" s="64"/>
      <c r="P138" s="156"/>
      <c r="Q138" s="64"/>
      <c r="R138" s="64"/>
      <c r="S138" s="64"/>
      <c r="T138" s="64"/>
      <c r="U138" s="64"/>
      <c r="V138" s="64"/>
      <c r="W138" s="64"/>
    </row>
    <row r="139" ht="20.25" customHeight="1" spans="1:23">
      <c r="A139" s="156" t="str">
        <f t="shared" si="3"/>
        <v>       玉溪市交通运输综合行政执法支队</v>
      </c>
      <c r="B139" s="156" t="s">
        <v>321</v>
      </c>
      <c r="C139" s="156" t="s">
        <v>225</v>
      </c>
      <c r="D139" s="156" t="s">
        <v>114</v>
      </c>
      <c r="E139" s="156" t="s">
        <v>309</v>
      </c>
      <c r="F139" s="156" t="s">
        <v>230</v>
      </c>
      <c r="G139" s="156" t="s">
        <v>231</v>
      </c>
      <c r="H139" s="159">
        <v>87000</v>
      </c>
      <c r="I139" s="64">
        <v>87000</v>
      </c>
      <c r="J139" s="64"/>
      <c r="K139" s="156"/>
      <c r="L139" s="64">
        <v>87000</v>
      </c>
      <c r="M139" s="156"/>
      <c r="N139" s="64"/>
      <c r="O139" s="64"/>
      <c r="P139" s="156"/>
      <c r="Q139" s="64"/>
      <c r="R139" s="64"/>
      <c r="S139" s="64"/>
      <c r="T139" s="64"/>
      <c r="U139" s="64"/>
      <c r="V139" s="64"/>
      <c r="W139" s="64"/>
    </row>
    <row r="140" ht="20.25" customHeight="1" spans="1:23">
      <c r="A140" s="156" t="str">
        <f t="shared" si="3"/>
        <v>       玉溪市交通运输综合行政执法支队</v>
      </c>
      <c r="B140" s="156" t="s">
        <v>321</v>
      </c>
      <c r="C140" s="156" t="s">
        <v>225</v>
      </c>
      <c r="D140" s="156" t="s">
        <v>114</v>
      </c>
      <c r="E140" s="156" t="s">
        <v>309</v>
      </c>
      <c r="F140" s="156" t="s">
        <v>232</v>
      </c>
      <c r="G140" s="156" t="s">
        <v>233</v>
      </c>
      <c r="H140" s="159">
        <v>125754</v>
      </c>
      <c r="I140" s="64">
        <v>125754</v>
      </c>
      <c r="J140" s="64"/>
      <c r="K140" s="156"/>
      <c r="L140" s="64">
        <v>125754</v>
      </c>
      <c r="M140" s="156"/>
      <c r="N140" s="64"/>
      <c r="O140" s="64"/>
      <c r="P140" s="156"/>
      <c r="Q140" s="64"/>
      <c r="R140" s="64"/>
      <c r="S140" s="64"/>
      <c r="T140" s="64"/>
      <c r="U140" s="64"/>
      <c r="V140" s="64"/>
      <c r="W140" s="64"/>
    </row>
    <row r="141" ht="20.25" customHeight="1" spans="1:23">
      <c r="A141" s="156" t="str">
        <f t="shared" si="3"/>
        <v>       玉溪市交通运输综合行政执法支队</v>
      </c>
      <c r="B141" s="156" t="s">
        <v>321</v>
      </c>
      <c r="C141" s="156" t="s">
        <v>225</v>
      </c>
      <c r="D141" s="156" t="s">
        <v>114</v>
      </c>
      <c r="E141" s="156" t="s">
        <v>309</v>
      </c>
      <c r="F141" s="156" t="s">
        <v>234</v>
      </c>
      <c r="G141" s="156" t="s">
        <v>235</v>
      </c>
      <c r="H141" s="159">
        <v>332128</v>
      </c>
      <c r="I141" s="64">
        <v>332128</v>
      </c>
      <c r="J141" s="64"/>
      <c r="K141" s="156"/>
      <c r="L141" s="64">
        <v>332128</v>
      </c>
      <c r="M141" s="156"/>
      <c r="N141" s="64"/>
      <c r="O141" s="64"/>
      <c r="P141" s="156"/>
      <c r="Q141" s="64"/>
      <c r="R141" s="64"/>
      <c r="S141" s="64"/>
      <c r="T141" s="64"/>
      <c r="U141" s="64"/>
      <c r="V141" s="64"/>
      <c r="W141" s="64"/>
    </row>
    <row r="142" ht="20.25" customHeight="1" spans="1:23">
      <c r="A142" s="156" t="str">
        <f t="shared" si="3"/>
        <v>       玉溪市交通运输综合行政执法支队</v>
      </c>
      <c r="B142" s="156" t="s">
        <v>321</v>
      </c>
      <c r="C142" s="156" t="s">
        <v>225</v>
      </c>
      <c r="D142" s="156" t="s">
        <v>114</v>
      </c>
      <c r="E142" s="156" t="s">
        <v>309</v>
      </c>
      <c r="F142" s="156" t="s">
        <v>236</v>
      </c>
      <c r="G142" s="156" t="s">
        <v>237</v>
      </c>
      <c r="H142" s="159">
        <v>500000</v>
      </c>
      <c r="I142" s="64">
        <v>500000</v>
      </c>
      <c r="J142" s="64"/>
      <c r="K142" s="156"/>
      <c r="L142" s="64">
        <v>500000</v>
      </c>
      <c r="M142" s="156"/>
      <c r="N142" s="64"/>
      <c r="O142" s="64"/>
      <c r="P142" s="156"/>
      <c r="Q142" s="64"/>
      <c r="R142" s="64"/>
      <c r="S142" s="64"/>
      <c r="T142" s="64"/>
      <c r="U142" s="64"/>
      <c r="V142" s="64"/>
      <c r="W142" s="64"/>
    </row>
    <row r="143" ht="20.25" customHeight="1" spans="1:23">
      <c r="A143" s="156" t="str">
        <f t="shared" si="3"/>
        <v>       玉溪市交通运输综合行政执法支队</v>
      </c>
      <c r="B143" s="156" t="s">
        <v>321</v>
      </c>
      <c r="C143" s="156" t="s">
        <v>225</v>
      </c>
      <c r="D143" s="156" t="s">
        <v>114</v>
      </c>
      <c r="E143" s="156" t="s">
        <v>309</v>
      </c>
      <c r="F143" s="156" t="s">
        <v>324</v>
      </c>
      <c r="G143" s="156" t="s">
        <v>325</v>
      </c>
      <c r="H143" s="159">
        <v>363000</v>
      </c>
      <c r="I143" s="64">
        <v>363000</v>
      </c>
      <c r="J143" s="64"/>
      <c r="K143" s="156"/>
      <c r="L143" s="64">
        <v>363000</v>
      </c>
      <c r="M143" s="156"/>
      <c r="N143" s="64"/>
      <c r="O143" s="64"/>
      <c r="P143" s="156"/>
      <c r="Q143" s="64"/>
      <c r="R143" s="64"/>
      <c r="S143" s="64"/>
      <c r="T143" s="64"/>
      <c r="U143" s="64"/>
      <c r="V143" s="64"/>
      <c r="W143" s="64"/>
    </row>
    <row r="144" ht="20.25" customHeight="1" spans="1:23">
      <c r="A144" s="156" t="str">
        <f t="shared" si="3"/>
        <v>       玉溪市交通运输综合行政执法支队</v>
      </c>
      <c r="B144" s="156" t="s">
        <v>321</v>
      </c>
      <c r="C144" s="156" t="s">
        <v>225</v>
      </c>
      <c r="D144" s="156" t="s">
        <v>114</v>
      </c>
      <c r="E144" s="156" t="s">
        <v>309</v>
      </c>
      <c r="F144" s="156" t="s">
        <v>238</v>
      </c>
      <c r="G144" s="156" t="s">
        <v>239</v>
      </c>
      <c r="H144" s="159">
        <v>23800</v>
      </c>
      <c r="I144" s="64">
        <v>23800</v>
      </c>
      <c r="J144" s="64"/>
      <c r="K144" s="156"/>
      <c r="L144" s="64">
        <v>23800</v>
      </c>
      <c r="M144" s="156"/>
      <c r="N144" s="64"/>
      <c r="O144" s="64"/>
      <c r="P144" s="156"/>
      <c r="Q144" s="64"/>
      <c r="R144" s="64"/>
      <c r="S144" s="64"/>
      <c r="T144" s="64"/>
      <c r="U144" s="64"/>
      <c r="V144" s="64"/>
      <c r="W144" s="64"/>
    </row>
    <row r="145" ht="20.25" customHeight="1" spans="1:23">
      <c r="A145" s="156" t="str">
        <f t="shared" si="3"/>
        <v>       玉溪市交通运输综合行政执法支队</v>
      </c>
      <c r="B145" s="156" t="s">
        <v>321</v>
      </c>
      <c r="C145" s="156" t="s">
        <v>225</v>
      </c>
      <c r="D145" s="156" t="s">
        <v>114</v>
      </c>
      <c r="E145" s="156" t="s">
        <v>309</v>
      </c>
      <c r="F145" s="156" t="s">
        <v>240</v>
      </c>
      <c r="G145" s="156" t="s">
        <v>241</v>
      </c>
      <c r="H145" s="159">
        <v>26000</v>
      </c>
      <c r="I145" s="64">
        <v>26000</v>
      </c>
      <c r="J145" s="64"/>
      <c r="K145" s="156"/>
      <c r="L145" s="64">
        <v>26000</v>
      </c>
      <c r="M145" s="156"/>
      <c r="N145" s="64"/>
      <c r="O145" s="64"/>
      <c r="P145" s="156"/>
      <c r="Q145" s="64"/>
      <c r="R145" s="64"/>
      <c r="S145" s="64"/>
      <c r="T145" s="64"/>
      <c r="U145" s="64"/>
      <c r="V145" s="64"/>
      <c r="W145" s="64"/>
    </row>
    <row r="146" ht="20.25" customHeight="1" spans="1:23">
      <c r="A146" s="156" t="str">
        <f t="shared" si="3"/>
        <v>       玉溪市交通运输综合行政执法支队</v>
      </c>
      <c r="B146" s="156" t="s">
        <v>321</v>
      </c>
      <c r="C146" s="156" t="s">
        <v>225</v>
      </c>
      <c r="D146" s="156" t="s">
        <v>114</v>
      </c>
      <c r="E146" s="156" t="s">
        <v>309</v>
      </c>
      <c r="F146" s="156" t="s">
        <v>288</v>
      </c>
      <c r="G146" s="156" t="s">
        <v>289</v>
      </c>
      <c r="H146" s="159">
        <v>234800</v>
      </c>
      <c r="I146" s="64">
        <v>234800</v>
      </c>
      <c r="J146" s="64"/>
      <c r="K146" s="156"/>
      <c r="L146" s="64">
        <v>234800</v>
      </c>
      <c r="M146" s="156"/>
      <c r="N146" s="64"/>
      <c r="O146" s="64"/>
      <c r="P146" s="156"/>
      <c r="Q146" s="64"/>
      <c r="R146" s="64"/>
      <c r="S146" s="64"/>
      <c r="T146" s="64"/>
      <c r="U146" s="64"/>
      <c r="V146" s="64"/>
      <c r="W146" s="64"/>
    </row>
    <row r="147" ht="20.25" customHeight="1" spans="1:23">
      <c r="A147" s="156" t="str">
        <f t="shared" si="3"/>
        <v>       玉溪市交通运输综合行政执法支队</v>
      </c>
      <c r="B147" s="156" t="s">
        <v>321</v>
      </c>
      <c r="C147" s="156" t="s">
        <v>225</v>
      </c>
      <c r="D147" s="156" t="s">
        <v>114</v>
      </c>
      <c r="E147" s="156" t="s">
        <v>309</v>
      </c>
      <c r="F147" s="156" t="s">
        <v>244</v>
      </c>
      <c r="G147" s="156" t="s">
        <v>245</v>
      </c>
      <c r="H147" s="159">
        <v>327947.5</v>
      </c>
      <c r="I147" s="64">
        <v>327947.5</v>
      </c>
      <c r="J147" s="64"/>
      <c r="K147" s="156"/>
      <c r="L147" s="64">
        <v>327947.5</v>
      </c>
      <c r="M147" s="156"/>
      <c r="N147" s="64"/>
      <c r="O147" s="64"/>
      <c r="P147" s="156"/>
      <c r="Q147" s="64"/>
      <c r="R147" s="64"/>
      <c r="S147" s="64"/>
      <c r="T147" s="64"/>
      <c r="U147" s="64"/>
      <c r="V147" s="64"/>
      <c r="W147" s="64"/>
    </row>
    <row r="148" ht="20.25" customHeight="1" spans="1:23">
      <c r="A148" s="156" t="str">
        <f t="shared" si="3"/>
        <v>       玉溪市交通运输综合行政执法支队</v>
      </c>
      <c r="B148" s="156" t="s">
        <v>321</v>
      </c>
      <c r="C148" s="156" t="s">
        <v>225</v>
      </c>
      <c r="D148" s="156" t="s">
        <v>114</v>
      </c>
      <c r="E148" s="156" t="s">
        <v>309</v>
      </c>
      <c r="F148" s="156" t="s">
        <v>219</v>
      </c>
      <c r="G148" s="156" t="s">
        <v>220</v>
      </c>
      <c r="H148" s="159">
        <v>251340</v>
      </c>
      <c r="I148" s="64">
        <v>251340</v>
      </c>
      <c r="J148" s="64"/>
      <c r="K148" s="156"/>
      <c r="L148" s="64">
        <v>251340</v>
      </c>
      <c r="M148" s="156"/>
      <c r="N148" s="64"/>
      <c r="O148" s="64"/>
      <c r="P148" s="156"/>
      <c r="Q148" s="64"/>
      <c r="R148" s="64"/>
      <c r="S148" s="64"/>
      <c r="T148" s="64"/>
      <c r="U148" s="64"/>
      <c r="V148" s="64"/>
      <c r="W148" s="64"/>
    </row>
    <row r="149" ht="20.25" customHeight="1" spans="1:23">
      <c r="A149" s="156" t="str">
        <f t="shared" si="3"/>
        <v>       玉溪市交通运输综合行政执法支队</v>
      </c>
      <c r="B149" s="156" t="s">
        <v>321</v>
      </c>
      <c r="C149" s="156" t="s">
        <v>225</v>
      </c>
      <c r="D149" s="156" t="s">
        <v>114</v>
      </c>
      <c r="E149" s="156" t="s">
        <v>309</v>
      </c>
      <c r="F149" s="156" t="s">
        <v>226</v>
      </c>
      <c r="G149" s="156" t="s">
        <v>227</v>
      </c>
      <c r="H149" s="159">
        <v>923000</v>
      </c>
      <c r="I149" s="64">
        <v>923000</v>
      </c>
      <c r="J149" s="64"/>
      <c r="K149" s="156"/>
      <c r="L149" s="64">
        <v>923000</v>
      </c>
      <c r="M149" s="156"/>
      <c r="N149" s="64"/>
      <c r="O149" s="64"/>
      <c r="P149" s="156"/>
      <c r="Q149" s="64"/>
      <c r="R149" s="64"/>
      <c r="S149" s="64"/>
      <c r="T149" s="64"/>
      <c r="U149" s="64"/>
      <c r="V149" s="64"/>
      <c r="W149" s="64"/>
    </row>
    <row r="150" ht="20.25" customHeight="1" spans="1:23">
      <c r="A150" s="156" t="str">
        <f t="shared" si="3"/>
        <v>       玉溪市交通运输综合行政执法支队</v>
      </c>
      <c r="B150" s="156" t="s">
        <v>321</v>
      </c>
      <c r="C150" s="156" t="s">
        <v>225</v>
      </c>
      <c r="D150" s="156" t="s">
        <v>114</v>
      </c>
      <c r="E150" s="156" t="s">
        <v>309</v>
      </c>
      <c r="F150" s="156" t="s">
        <v>242</v>
      </c>
      <c r="G150" s="156" t="s">
        <v>243</v>
      </c>
      <c r="H150" s="159">
        <v>282020</v>
      </c>
      <c r="I150" s="64">
        <v>282020</v>
      </c>
      <c r="J150" s="64"/>
      <c r="K150" s="156"/>
      <c r="L150" s="64">
        <v>282020</v>
      </c>
      <c r="M150" s="156"/>
      <c r="N150" s="64"/>
      <c r="O150" s="64"/>
      <c r="P150" s="156"/>
      <c r="Q150" s="64"/>
      <c r="R150" s="64"/>
      <c r="S150" s="64"/>
      <c r="T150" s="64"/>
      <c r="U150" s="64"/>
      <c r="V150" s="64"/>
      <c r="W150" s="64"/>
    </row>
    <row r="151" ht="20.25" customHeight="1" spans="1:23">
      <c r="A151" s="156" t="str">
        <f t="shared" si="3"/>
        <v>       玉溪市交通运输综合行政执法支队</v>
      </c>
      <c r="B151" s="156" t="s">
        <v>326</v>
      </c>
      <c r="C151" s="156" t="s">
        <v>149</v>
      </c>
      <c r="D151" s="156" t="s">
        <v>114</v>
      </c>
      <c r="E151" s="156" t="s">
        <v>309</v>
      </c>
      <c r="F151" s="156" t="s">
        <v>247</v>
      </c>
      <c r="G151" s="156" t="s">
        <v>149</v>
      </c>
      <c r="H151" s="159">
        <v>46000</v>
      </c>
      <c r="I151" s="64">
        <v>46000</v>
      </c>
      <c r="J151" s="64"/>
      <c r="K151" s="156"/>
      <c r="L151" s="64">
        <v>46000</v>
      </c>
      <c r="M151" s="156"/>
      <c r="N151" s="64"/>
      <c r="O151" s="64"/>
      <c r="P151" s="156"/>
      <c r="Q151" s="64"/>
      <c r="R151" s="64"/>
      <c r="S151" s="64"/>
      <c r="T151" s="64"/>
      <c r="U151" s="64"/>
      <c r="V151" s="64"/>
      <c r="W151" s="64"/>
    </row>
    <row r="152" ht="20.25" customHeight="1" spans="1:23">
      <c r="A152" s="156" t="str">
        <f t="shared" si="3"/>
        <v>       玉溪市交通运输综合行政执法支队</v>
      </c>
      <c r="B152" s="156" t="s">
        <v>327</v>
      </c>
      <c r="C152" s="156" t="s">
        <v>255</v>
      </c>
      <c r="D152" s="156" t="s">
        <v>94</v>
      </c>
      <c r="E152" s="156" t="s">
        <v>256</v>
      </c>
      <c r="F152" s="156" t="s">
        <v>257</v>
      </c>
      <c r="G152" s="156" t="s">
        <v>258</v>
      </c>
      <c r="H152" s="159">
        <v>900000</v>
      </c>
      <c r="I152" s="64">
        <v>900000</v>
      </c>
      <c r="J152" s="64"/>
      <c r="K152" s="156"/>
      <c r="L152" s="64">
        <v>900000</v>
      </c>
      <c r="M152" s="156"/>
      <c r="N152" s="64"/>
      <c r="O152" s="64"/>
      <c r="P152" s="156"/>
      <c r="Q152" s="64"/>
      <c r="R152" s="64"/>
      <c r="S152" s="64"/>
      <c r="T152" s="64"/>
      <c r="U152" s="64"/>
      <c r="V152" s="64"/>
      <c r="W152" s="64"/>
    </row>
    <row r="153" ht="20.25" customHeight="1" spans="1:23">
      <c r="A153" s="156" t="str">
        <f t="shared" si="3"/>
        <v>       玉溪市交通运输综合行政执法支队</v>
      </c>
      <c r="B153" s="156" t="s">
        <v>328</v>
      </c>
      <c r="C153" s="156" t="s">
        <v>329</v>
      </c>
      <c r="D153" s="156" t="s">
        <v>114</v>
      </c>
      <c r="E153" s="156" t="s">
        <v>309</v>
      </c>
      <c r="F153" s="156" t="s">
        <v>244</v>
      </c>
      <c r="G153" s="156" t="s">
        <v>245</v>
      </c>
      <c r="H153" s="159">
        <v>1962000</v>
      </c>
      <c r="I153" s="64">
        <v>1962000</v>
      </c>
      <c r="J153" s="64"/>
      <c r="K153" s="156"/>
      <c r="L153" s="64">
        <v>1962000</v>
      </c>
      <c r="M153" s="156"/>
      <c r="N153" s="64"/>
      <c r="O153" s="64"/>
      <c r="P153" s="156"/>
      <c r="Q153" s="64"/>
      <c r="R153" s="64"/>
      <c r="S153" s="64"/>
      <c r="T153" s="64"/>
      <c r="U153" s="64"/>
      <c r="V153" s="64"/>
      <c r="W153" s="64"/>
    </row>
    <row r="154" ht="20.25" customHeight="1" spans="1:23">
      <c r="A154" s="156" t="str">
        <f t="shared" si="3"/>
        <v>       玉溪市交通运输综合行政执法支队</v>
      </c>
      <c r="B154" s="156" t="s">
        <v>330</v>
      </c>
      <c r="C154" s="156" t="s">
        <v>266</v>
      </c>
      <c r="D154" s="156" t="s">
        <v>114</v>
      </c>
      <c r="E154" s="156" t="s">
        <v>309</v>
      </c>
      <c r="F154" s="156" t="s">
        <v>211</v>
      </c>
      <c r="G154" s="156" t="s">
        <v>212</v>
      </c>
      <c r="H154" s="159">
        <v>1097488</v>
      </c>
      <c r="I154" s="64">
        <v>1097488</v>
      </c>
      <c r="J154" s="64"/>
      <c r="K154" s="156"/>
      <c r="L154" s="64">
        <v>1097488</v>
      </c>
      <c r="M154" s="156"/>
      <c r="N154" s="64"/>
      <c r="O154" s="64"/>
      <c r="P154" s="156"/>
      <c r="Q154" s="64"/>
      <c r="R154" s="64"/>
      <c r="S154" s="64"/>
      <c r="T154" s="64"/>
      <c r="U154" s="64"/>
      <c r="V154" s="64"/>
      <c r="W154" s="64"/>
    </row>
    <row r="155" ht="20.25" customHeight="1" spans="1:23">
      <c r="A155" s="156" t="str">
        <f t="shared" si="3"/>
        <v>       玉溪市交通运输综合行政执法支队</v>
      </c>
      <c r="B155" s="156" t="s">
        <v>331</v>
      </c>
      <c r="C155" s="156" t="s">
        <v>271</v>
      </c>
      <c r="D155" s="156" t="s">
        <v>114</v>
      </c>
      <c r="E155" s="156" t="s">
        <v>309</v>
      </c>
      <c r="F155" s="156" t="s">
        <v>272</v>
      </c>
      <c r="G155" s="156" t="s">
        <v>271</v>
      </c>
      <c r="H155" s="159">
        <v>786720</v>
      </c>
      <c r="I155" s="64">
        <v>786720</v>
      </c>
      <c r="J155" s="64"/>
      <c r="K155" s="156"/>
      <c r="L155" s="64">
        <v>786720</v>
      </c>
      <c r="M155" s="156"/>
      <c r="N155" s="64"/>
      <c r="O155" s="64"/>
      <c r="P155" s="156"/>
      <c r="Q155" s="64"/>
      <c r="R155" s="64"/>
      <c r="S155" s="64"/>
      <c r="T155" s="64"/>
      <c r="U155" s="64"/>
      <c r="V155" s="64"/>
      <c r="W155" s="64"/>
    </row>
    <row r="156" ht="20.25" customHeight="1" spans="1:23">
      <c r="A156" s="156" t="str">
        <f t="shared" si="3"/>
        <v>       玉溪市交通运输综合行政执法支队</v>
      </c>
      <c r="B156" s="156" t="s">
        <v>332</v>
      </c>
      <c r="C156" s="156" t="s">
        <v>268</v>
      </c>
      <c r="D156" s="156" t="s">
        <v>114</v>
      </c>
      <c r="E156" s="156" t="s">
        <v>309</v>
      </c>
      <c r="F156" s="156" t="s">
        <v>269</v>
      </c>
      <c r="G156" s="156" t="s">
        <v>268</v>
      </c>
      <c r="H156" s="159">
        <v>160000</v>
      </c>
      <c r="I156" s="64">
        <v>160000</v>
      </c>
      <c r="J156" s="64"/>
      <c r="K156" s="156"/>
      <c r="L156" s="64">
        <v>160000</v>
      </c>
      <c r="M156" s="156"/>
      <c r="N156" s="64"/>
      <c r="O156" s="64"/>
      <c r="P156" s="156"/>
      <c r="Q156" s="64"/>
      <c r="R156" s="64"/>
      <c r="S156" s="64"/>
      <c r="T156" s="64"/>
      <c r="U156" s="64"/>
      <c r="V156" s="64"/>
      <c r="W156" s="64"/>
    </row>
    <row r="157" ht="20.25" customHeight="1" spans="1:23">
      <c r="A157" s="156" t="str">
        <f t="shared" si="3"/>
        <v>       玉溪市交通运输综合行政执法支队</v>
      </c>
      <c r="B157" s="156" t="s">
        <v>333</v>
      </c>
      <c r="C157" s="156" t="s">
        <v>334</v>
      </c>
      <c r="D157" s="156" t="s">
        <v>114</v>
      </c>
      <c r="E157" s="156" t="s">
        <v>309</v>
      </c>
      <c r="F157" s="156" t="s">
        <v>228</v>
      </c>
      <c r="G157" s="156" t="s">
        <v>229</v>
      </c>
      <c r="H157" s="159">
        <v>30000</v>
      </c>
      <c r="I157" s="64">
        <v>30000</v>
      </c>
      <c r="J157" s="64"/>
      <c r="K157" s="156"/>
      <c r="L157" s="64">
        <v>30000</v>
      </c>
      <c r="M157" s="156"/>
      <c r="N157" s="64"/>
      <c r="O157" s="64"/>
      <c r="P157" s="156"/>
      <c r="Q157" s="64"/>
      <c r="R157" s="64"/>
      <c r="S157" s="64"/>
      <c r="T157" s="64"/>
      <c r="U157" s="64"/>
      <c r="V157" s="64"/>
      <c r="W157" s="64"/>
    </row>
    <row r="158" ht="20.25" customHeight="1" spans="1:23">
      <c r="A158" s="156" t="str">
        <f t="shared" si="3"/>
        <v>       玉溪市交通运输综合行政执法支队</v>
      </c>
      <c r="B158" s="156" t="s">
        <v>333</v>
      </c>
      <c r="C158" s="156" t="s">
        <v>334</v>
      </c>
      <c r="D158" s="156" t="s">
        <v>114</v>
      </c>
      <c r="E158" s="156" t="s">
        <v>309</v>
      </c>
      <c r="F158" s="156" t="s">
        <v>335</v>
      </c>
      <c r="G158" s="156" t="s">
        <v>336</v>
      </c>
      <c r="H158" s="159">
        <v>32000</v>
      </c>
      <c r="I158" s="64">
        <v>32000</v>
      </c>
      <c r="J158" s="64"/>
      <c r="K158" s="156"/>
      <c r="L158" s="64">
        <v>32000</v>
      </c>
      <c r="M158" s="156"/>
      <c r="N158" s="64"/>
      <c r="O158" s="64"/>
      <c r="P158" s="156"/>
      <c r="Q158" s="64"/>
      <c r="R158" s="64"/>
      <c r="S158" s="64"/>
      <c r="T158" s="64"/>
      <c r="U158" s="64"/>
      <c r="V158" s="64"/>
      <c r="W158" s="64"/>
    </row>
    <row r="159" ht="20.25" customHeight="1" spans="1:23">
      <c r="A159" s="156" t="str">
        <f t="shared" si="3"/>
        <v>       玉溪市交通运输综合行政执法支队</v>
      </c>
      <c r="B159" s="156" t="s">
        <v>333</v>
      </c>
      <c r="C159" s="156" t="s">
        <v>334</v>
      </c>
      <c r="D159" s="156" t="s">
        <v>114</v>
      </c>
      <c r="E159" s="156" t="s">
        <v>309</v>
      </c>
      <c r="F159" s="156" t="s">
        <v>244</v>
      </c>
      <c r="G159" s="156" t="s">
        <v>245</v>
      </c>
      <c r="H159" s="159">
        <v>36000</v>
      </c>
      <c r="I159" s="64">
        <v>36000</v>
      </c>
      <c r="J159" s="64"/>
      <c r="K159" s="156"/>
      <c r="L159" s="64">
        <v>36000</v>
      </c>
      <c r="M159" s="156"/>
      <c r="N159" s="64"/>
      <c r="O159" s="64"/>
      <c r="P159" s="156"/>
      <c r="Q159" s="64"/>
      <c r="R159" s="64"/>
      <c r="S159" s="64"/>
      <c r="T159" s="64"/>
      <c r="U159" s="64"/>
      <c r="V159" s="64"/>
      <c r="W159" s="64"/>
    </row>
    <row r="160" ht="20.25" customHeight="1" spans="1:23">
      <c r="A160" s="156" t="str">
        <f t="shared" si="3"/>
        <v>       玉溪市交通运输综合行政执法支队</v>
      </c>
      <c r="B160" s="156" t="s">
        <v>333</v>
      </c>
      <c r="C160" s="156" t="s">
        <v>334</v>
      </c>
      <c r="D160" s="156" t="s">
        <v>114</v>
      </c>
      <c r="E160" s="156" t="s">
        <v>309</v>
      </c>
      <c r="F160" s="156" t="s">
        <v>219</v>
      </c>
      <c r="G160" s="156" t="s">
        <v>220</v>
      </c>
      <c r="H160" s="159">
        <v>22000</v>
      </c>
      <c r="I160" s="64">
        <v>22000</v>
      </c>
      <c r="J160" s="64"/>
      <c r="K160" s="156"/>
      <c r="L160" s="64">
        <v>22000</v>
      </c>
      <c r="M160" s="156"/>
      <c r="N160" s="64"/>
      <c r="O160" s="64"/>
      <c r="P160" s="156"/>
      <c r="Q160" s="64"/>
      <c r="R160" s="64"/>
      <c r="S160" s="64"/>
      <c r="T160" s="64"/>
      <c r="U160" s="64"/>
      <c r="V160" s="64"/>
      <c r="W160" s="64"/>
    </row>
    <row r="161" ht="20.25" customHeight="1" spans="1:23">
      <c r="A161" s="156" t="str">
        <f t="shared" si="3"/>
        <v>       玉溪市交通运输综合行政执法支队</v>
      </c>
      <c r="B161" s="156" t="s">
        <v>333</v>
      </c>
      <c r="C161" s="156" t="s">
        <v>334</v>
      </c>
      <c r="D161" s="156" t="s">
        <v>114</v>
      </c>
      <c r="E161" s="156" t="s">
        <v>309</v>
      </c>
      <c r="F161" s="156" t="s">
        <v>242</v>
      </c>
      <c r="G161" s="156" t="s">
        <v>243</v>
      </c>
      <c r="H161" s="159">
        <v>10000</v>
      </c>
      <c r="I161" s="64">
        <v>10000</v>
      </c>
      <c r="J161" s="64"/>
      <c r="K161" s="156"/>
      <c r="L161" s="64">
        <v>10000</v>
      </c>
      <c r="M161" s="156"/>
      <c r="N161" s="64"/>
      <c r="O161" s="64"/>
      <c r="P161" s="156"/>
      <c r="Q161" s="64"/>
      <c r="R161" s="64"/>
      <c r="S161" s="64"/>
      <c r="T161" s="64"/>
      <c r="U161" s="64"/>
      <c r="V161" s="64"/>
      <c r="W161" s="64"/>
    </row>
    <row r="162" ht="20.25" customHeight="1" spans="1:23">
      <c r="A162" s="156" t="str">
        <f t="shared" si="3"/>
        <v>       玉溪市交通运输综合行政执法支队</v>
      </c>
      <c r="B162" s="156" t="s">
        <v>333</v>
      </c>
      <c r="C162" s="156" t="s">
        <v>334</v>
      </c>
      <c r="D162" s="156" t="s">
        <v>114</v>
      </c>
      <c r="E162" s="156" t="s">
        <v>309</v>
      </c>
      <c r="F162" s="156" t="s">
        <v>337</v>
      </c>
      <c r="G162" s="156" t="s">
        <v>338</v>
      </c>
      <c r="H162" s="159">
        <v>170000</v>
      </c>
      <c r="I162" s="64">
        <v>170000</v>
      </c>
      <c r="J162" s="64"/>
      <c r="K162" s="156"/>
      <c r="L162" s="64">
        <v>170000</v>
      </c>
      <c r="M162" s="156"/>
      <c r="N162" s="64"/>
      <c r="O162" s="64"/>
      <c r="P162" s="156"/>
      <c r="Q162" s="64"/>
      <c r="R162" s="64"/>
      <c r="S162" s="64"/>
      <c r="T162" s="64"/>
      <c r="U162" s="64"/>
      <c r="V162" s="64"/>
      <c r="W162" s="64"/>
    </row>
    <row r="163" ht="20.25" customHeight="1" spans="1:23">
      <c r="A163" s="158" t="s">
        <v>30</v>
      </c>
      <c r="B163" s="158"/>
      <c r="C163" s="158"/>
      <c r="D163" s="158"/>
      <c r="E163" s="158"/>
      <c r="F163" s="158"/>
      <c r="G163" s="158"/>
      <c r="H163" s="64">
        <v>97569554.35</v>
      </c>
      <c r="I163" s="64">
        <v>97569554.35</v>
      </c>
      <c r="J163" s="64">
        <v>20278487.12</v>
      </c>
      <c r="K163" s="64"/>
      <c r="L163" s="64">
        <v>77291067.23</v>
      </c>
      <c r="M163" s="64"/>
      <c r="N163" s="64"/>
      <c r="O163" s="64"/>
      <c r="P163" s="64"/>
      <c r="Q163" s="64"/>
      <c r="R163" s="64"/>
      <c r="S163" s="64"/>
      <c r="T163" s="64"/>
      <c r="U163" s="64"/>
      <c r="V163" s="64"/>
      <c r="W163" s="64"/>
    </row>
  </sheetData>
  <mergeCells count="17">
    <mergeCell ref="A1:W1"/>
    <mergeCell ref="A2:W2"/>
    <mergeCell ref="A3:V3"/>
    <mergeCell ref="H4:W4"/>
    <mergeCell ref="I5:M5"/>
    <mergeCell ref="N5:P5"/>
    <mergeCell ref="R5:W5"/>
    <mergeCell ref="A163:G163"/>
    <mergeCell ref="A4:A6"/>
    <mergeCell ref="B4:B6"/>
    <mergeCell ref="C4:C6"/>
    <mergeCell ref="D4:D6"/>
    <mergeCell ref="E4:E6"/>
    <mergeCell ref="F4:F6"/>
    <mergeCell ref="G4:G6"/>
    <mergeCell ref="H5:H6"/>
    <mergeCell ref="Q5:Q6"/>
  </mergeCells>
  <pageMargins left="0.251388888888889" right="0.196527777777778" top="0.393055555555556" bottom="0.393055555555556" header="0.298611111111111" footer="0.298611111111111"/>
  <pageSetup paperSize="9" scale="36" fitToHeight="0" pageOrder="overThenDown" orientation="landscape"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58"/>
  <sheetViews>
    <sheetView showZeros="0" view="pageBreakPreview" zoomScale="40" zoomScaleNormal="55" workbookViewId="0">
      <selection activeCell="K12" sqref="K12"/>
    </sheetView>
  </sheetViews>
  <sheetFormatPr defaultColWidth="9.14166666666667" defaultRowHeight="14.25" customHeight="1"/>
  <cols>
    <col min="1" max="1" width="14.575" customWidth="1"/>
    <col min="2" max="2" width="21.0333333333333" customWidth="1"/>
    <col min="3" max="3" width="31.3166666666667" customWidth="1"/>
    <col min="4" max="4" width="23.85" customWidth="1"/>
    <col min="5" max="5" width="15.6" customWidth="1"/>
    <col min="6" max="6" width="19.7416666666667" customWidth="1"/>
    <col min="7" max="7" width="14.8833333333333" customWidth="1"/>
    <col min="8" max="8" width="19.7416666666667" customWidth="1"/>
    <col min="9" max="16" width="14.175" customWidth="1"/>
    <col min="17" max="17" width="13.6" customWidth="1"/>
    <col min="18" max="23" width="15.175" customWidth="1"/>
  </cols>
  <sheetData>
    <row r="1" ht="13.5" customHeight="1" spans="2:23">
      <c r="B1" s="134"/>
      <c r="E1" s="146"/>
      <c r="F1" s="146"/>
      <c r="G1" s="146"/>
      <c r="H1" s="146"/>
      <c r="K1" s="134"/>
      <c r="N1" s="134"/>
      <c r="O1" s="134"/>
      <c r="P1" s="134"/>
      <c r="U1" s="153"/>
      <c r="W1" s="135" t="s">
        <v>339</v>
      </c>
    </row>
    <row r="2" ht="27.75" customHeight="1" spans="1:23">
      <c r="A2" s="33" t="s">
        <v>340</v>
      </c>
      <c r="B2" s="33"/>
      <c r="C2" s="33"/>
      <c r="D2" s="33"/>
      <c r="E2" s="33"/>
      <c r="F2" s="33"/>
      <c r="G2" s="33"/>
      <c r="H2" s="33"/>
      <c r="I2" s="33"/>
      <c r="J2" s="33"/>
      <c r="K2" s="33"/>
      <c r="L2" s="33"/>
      <c r="M2" s="33"/>
      <c r="N2" s="33"/>
      <c r="O2" s="33"/>
      <c r="P2" s="33"/>
      <c r="Q2" s="33"/>
      <c r="R2" s="33"/>
      <c r="S2" s="33"/>
      <c r="T2" s="33"/>
      <c r="U2" s="33"/>
      <c r="V2" s="33"/>
      <c r="W2" s="33"/>
    </row>
    <row r="3" ht="13.5" customHeight="1" spans="1:23">
      <c r="A3" s="5" t="str">
        <f>"单位名称："&amp;"玉溪市交通运输局"</f>
        <v>单位名称：玉溪市交通运输局</v>
      </c>
      <c r="B3" s="147" t="str">
        <f>"单位名称："&amp;"玉溪市交通运输局"</f>
        <v>单位名称：玉溪市交通运输局</v>
      </c>
      <c r="C3" s="147"/>
      <c r="D3" s="147"/>
      <c r="E3" s="147"/>
      <c r="F3" s="147"/>
      <c r="G3" s="147"/>
      <c r="H3" s="147"/>
      <c r="I3" s="147"/>
      <c r="J3" s="7"/>
      <c r="K3" s="7"/>
      <c r="L3" s="7"/>
      <c r="M3" s="7"/>
      <c r="N3" s="7"/>
      <c r="O3" s="7"/>
      <c r="P3" s="7"/>
      <c r="Q3" s="7"/>
      <c r="U3" s="153"/>
      <c r="W3" s="138" t="s">
        <v>2</v>
      </c>
    </row>
    <row r="4" ht="21.75" customHeight="1" spans="1:23">
      <c r="A4" s="9" t="s">
        <v>341</v>
      </c>
      <c r="B4" s="9" t="s">
        <v>154</v>
      </c>
      <c r="C4" s="9" t="s">
        <v>155</v>
      </c>
      <c r="D4" s="9" t="s">
        <v>342</v>
      </c>
      <c r="E4" s="10" t="s">
        <v>156</v>
      </c>
      <c r="F4" s="10" t="s">
        <v>157</v>
      </c>
      <c r="G4" s="10" t="s">
        <v>158</v>
      </c>
      <c r="H4" s="10" t="s">
        <v>159</v>
      </c>
      <c r="I4" s="20" t="s">
        <v>30</v>
      </c>
      <c r="J4" s="20" t="s">
        <v>343</v>
      </c>
      <c r="K4" s="20"/>
      <c r="L4" s="20"/>
      <c r="M4" s="20"/>
      <c r="N4" s="20" t="s">
        <v>161</v>
      </c>
      <c r="O4" s="20"/>
      <c r="P4" s="20"/>
      <c r="Q4" s="10" t="s">
        <v>36</v>
      </c>
      <c r="R4" s="11" t="s">
        <v>344</v>
      </c>
      <c r="S4" s="12"/>
      <c r="T4" s="12"/>
      <c r="U4" s="12"/>
      <c r="V4" s="12"/>
      <c r="W4" s="13"/>
    </row>
    <row r="5" ht="21.75" customHeight="1" spans="1:23">
      <c r="A5" s="14"/>
      <c r="B5" s="14"/>
      <c r="C5" s="14"/>
      <c r="D5" s="14"/>
      <c r="E5" s="15"/>
      <c r="F5" s="15"/>
      <c r="G5" s="15"/>
      <c r="H5" s="15"/>
      <c r="I5" s="20"/>
      <c r="J5" s="150" t="s">
        <v>33</v>
      </c>
      <c r="K5" s="150"/>
      <c r="L5" s="150" t="s">
        <v>34</v>
      </c>
      <c r="M5" s="150" t="s">
        <v>35</v>
      </c>
      <c r="N5" s="10" t="s">
        <v>33</v>
      </c>
      <c r="O5" s="10" t="s">
        <v>34</v>
      </c>
      <c r="P5" s="10" t="s">
        <v>35</v>
      </c>
      <c r="Q5" s="15"/>
      <c r="R5" s="10" t="s">
        <v>32</v>
      </c>
      <c r="S5" s="10" t="s">
        <v>39</v>
      </c>
      <c r="T5" s="10" t="s">
        <v>167</v>
      </c>
      <c r="U5" s="10" t="s">
        <v>41</v>
      </c>
      <c r="V5" s="10" t="s">
        <v>42</v>
      </c>
      <c r="W5" s="10" t="s">
        <v>43</v>
      </c>
    </row>
    <row r="6" ht="40.5" customHeight="1" spans="1:23">
      <c r="A6" s="17"/>
      <c r="B6" s="17"/>
      <c r="C6" s="17"/>
      <c r="D6" s="17"/>
      <c r="E6" s="18"/>
      <c r="F6" s="18"/>
      <c r="G6" s="18"/>
      <c r="H6" s="18"/>
      <c r="I6" s="20"/>
      <c r="J6" s="150" t="s">
        <v>32</v>
      </c>
      <c r="K6" s="150" t="s">
        <v>345</v>
      </c>
      <c r="L6" s="150"/>
      <c r="M6" s="150"/>
      <c r="N6" s="18"/>
      <c r="O6" s="18"/>
      <c r="P6" s="18"/>
      <c r="Q6" s="18"/>
      <c r="R6" s="18"/>
      <c r="S6" s="18"/>
      <c r="T6" s="18"/>
      <c r="U6" s="19"/>
      <c r="V6" s="18"/>
      <c r="W6" s="18"/>
    </row>
    <row r="7" ht="15" customHeight="1" spans="1:23">
      <c r="A7" s="148">
        <v>1</v>
      </c>
      <c r="B7" s="148">
        <v>2</v>
      </c>
      <c r="C7" s="148">
        <v>3</v>
      </c>
      <c r="D7" s="148">
        <v>4</v>
      </c>
      <c r="E7" s="148">
        <v>5</v>
      </c>
      <c r="F7" s="148">
        <v>6</v>
      </c>
      <c r="G7" s="148">
        <v>7</v>
      </c>
      <c r="H7" s="148">
        <v>8</v>
      </c>
      <c r="I7" s="148">
        <v>9</v>
      </c>
      <c r="J7" s="148">
        <v>10</v>
      </c>
      <c r="K7" s="148">
        <v>11</v>
      </c>
      <c r="L7" s="148">
        <v>12</v>
      </c>
      <c r="M7" s="148">
        <v>13</v>
      </c>
      <c r="N7" s="148">
        <v>14</v>
      </c>
      <c r="O7" s="148">
        <v>15</v>
      </c>
      <c r="P7" s="148">
        <v>16</v>
      </c>
      <c r="Q7" s="148">
        <v>17</v>
      </c>
      <c r="R7" s="148">
        <v>18</v>
      </c>
      <c r="S7" s="148">
        <v>19</v>
      </c>
      <c r="T7" s="148">
        <v>20</v>
      </c>
      <c r="U7" s="148">
        <v>21</v>
      </c>
      <c r="V7" s="148">
        <v>22</v>
      </c>
      <c r="W7" s="148">
        <v>23</v>
      </c>
    </row>
    <row r="8" ht="32.9" customHeight="1" spans="1:23">
      <c r="A8" s="27"/>
      <c r="B8" s="149"/>
      <c r="C8" s="27" t="s">
        <v>346</v>
      </c>
      <c r="D8" s="27"/>
      <c r="E8" s="27"/>
      <c r="F8" s="27"/>
      <c r="G8" s="27"/>
      <c r="H8" s="27"/>
      <c r="I8" s="46">
        <v>7500000</v>
      </c>
      <c r="J8" s="46">
        <v>7500000</v>
      </c>
      <c r="K8" s="46">
        <v>7500000</v>
      </c>
      <c r="L8" s="46"/>
      <c r="M8" s="46"/>
      <c r="N8" s="46"/>
      <c r="O8" s="46"/>
      <c r="P8" s="46"/>
      <c r="Q8" s="46"/>
      <c r="R8" s="46"/>
      <c r="S8" s="46"/>
      <c r="T8" s="46"/>
      <c r="U8" s="46"/>
      <c r="V8" s="46"/>
      <c r="W8" s="46"/>
    </row>
    <row r="9" ht="32.9" customHeight="1" spans="1:23">
      <c r="A9" s="27" t="s">
        <v>347</v>
      </c>
      <c r="B9" s="149" t="s">
        <v>348</v>
      </c>
      <c r="C9" s="27" t="s">
        <v>346</v>
      </c>
      <c r="D9" s="27" t="s">
        <v>64</v>
      </c>
      <c r="E9" s="27" t="s">
        <v>98</v>
      </c>
      <c r="F9" s="27" t="s">
        <v>349</v>
      </c>
      <c r="G9" s="27" t="s">
        <v>350</v>
      </c>
      <c r="H9" s="27" t="s">
        <v>351</v>
      </c>
      <c r="I9" s="46">
        <v>7500000</v>
      </c>
      <c r="J9" s="46">
        <v>7500000</v>
      </c>
      <c r="K9" s="46">
        <v>7500000</v>
      </c>
      <c r="L9" s="46"/>
      <c r="M9" s="46"/>
      <c r="N9" s="46"/>
      <c r="O9" s="46"/>
      <c r="P9" s="46"/>
      <c r="Q9" s="46"/>
      <c r="R9" s="46"/>
      <c r="S9" s="46"/>
      <c r="T9" s="46"/>
      <c r="U9" s="46"/>
      <c r="V9" s="46"/>
      <c r="W9" s="46"/>
    </row>
    <row r="10" ht="32.9" customHeight="1" spans="1:23">
      <c r="A10" s="27"/>
      <c r="B10" s="27"/>
      <c r="C10" s="27" t="s">
        <v>352</v>
      </c>
      <c r="D10" s="27"/>
      <c r="E10" s="27"/>
      <c r="F10" s="27"/>
      <c r="G10" s="27"/>
      <c r="H10" s="27"/>
      <c r="I10" s="46">
        <v>360000</v>
      </c>
      <c r="J10" s="46">
        <v>360000</v>
      </c>
      <c r="K10" s="46">
        <v>360000</v>
      </c>
      <c r="L10" s="46"/>
      <c r="M10" s="46"/>
      <c r="N10" s="46"/>
      <c r="O10" s="46"/>
      <c r="P10" s="46"/>
      <c r="Q10" s="46"/>
      <c r="R10" s="46"/>
      <c r="S10" s="46"/>
      <c r="T10" s="46"/>
      <c r="U10" s="46"/>
      <c r="V10" s="46"/>
      <c r="W10" s="46"/>
    </row>
    <row r="11" ht="32.9" customHeight="1" spans="1:23">
      <c r="A11" s="27" t="s">
        <v>353</v>
      </c>
      <c r="B11" s="149" t="s">
        <v>354</v>
      </c>
      <c r="C11" s="27" t="s">
        <v>352</v>
      </c>
      <c r="D11" s="27" t="s">
        <v>64</v>
      </c>
      <c r="E11" s="27" t="s">
        <v>113</v>
      </c>
      <c r="F11" s="27" t="s">
        <v>261</v>
      </c>
      <c r="G11" s="27" t="s">
        <v>244</v>
      </c>
      <c r="H11" s="27" t="s">
        <v>245</v>
      </c>
      <c r="I11" s="46">
        <v>360000</v>
      </c>
      <c r="J11" s="46">
        <v>360000</v>
      </c>
      <c r="K11" s="46">
        <v>360000</v>
      </c>
      <c r="L11" s="46"/>
      <c r="M11" s="46"/>
      <c r="N11" s="46"/>
      <c r="O11" s="46"/>
      <c r="P11" s="46"/>
      <c r="Q11" s="46"/>
      <c r="R11" s="46"/>
      <c r="S11" s="46"/>
      <c r="T11" s="46"/>
      <c r="U11" s="46"/>
      <c r="V11" s="46"/>
      <c r="W11" s="46"/>
    </row>
    <row r="12" ht="32.9" customHeight="1" spans="1:23">
      <c r="A12" s="27"/>
      <c r="B12" s="27"/>
      <c r="C12" s="27" t="s">
        <v>355</v>
      </c>
      <c r="D12" s="27"/>
      <c r="E12" s="27"/>
      <c r="F12" s="27"/>
      <c r="G12" s="27"/>
      <c r="H12" s="27"/>
      <c r="I12" s="46">
        <v>100000</v>
      </c>
      <c r="J12" s="46">
        <v>100000</v>
      </c>
      <c r="K12" s="46">
        <v>100000</v>
      </c>
      <c r="L12" s="46"/>
      <c r="M12" s="46"/>
      <c r="N12" s="46"/>
      <c r="O12" s="46"/>
      <c r="P12" s="46"/>
      <c r="Q12" s="46"/>
      <c r="R12" s="46"/>
      <c r="S12" s="46"/>
      <c r="T12" s="46"/>
      <c r="U12" s="46"/>
      <c r="V12" s="46"/>
      <c r="W12" s="46"/>
    </row>
    <row r="13" ht="32.9" customHeight="1" spans="1:23">
      <c r="A13" s="27" t="s">
        <v>356</v>
      </c>
      <c r="B13" s="149" t="s">
        <v>357</v>
      </c>
      <c r="C13" s="27" t="s">
        <v>355</v>
      </c>
      <c r="D13" s="27" t="s">
        <v>64</v>
      </c>
      <c r="E13" s="27" t="s">
        <v>113</v>
      </c>
      <c r="F13" s="27" t="s">
        <v>261</v>
      </c>
      <c r="G13" s="27" t="s">
        <v>244</v>
      </c>
      <c r="H13" s="27" t="s">
        <v>245</v>
      </c>
      <c r="I13" s="46">
        <v>50000</v>
      </c>
      <c r="J13" s="46">
        <v>50000</v>
      </c>
      <c r="K13" s="46">
        <v>50000</v>
      </c>
      <c r="L13" s="46"/>
      <c r="M13" s="46"/>
      <c r="N13" s="46"/>
      <c r="O13" s="46"/>
      <c r="P13" s="46"/>
      <c r="Q13" s="46"/>
      <c r="R13" s="46"/>
      <c r="S13" s="46"/>
      <c r="T13" s="46"/>
      <c r="U13" s="46"/>
      <c r="V13" s="46"/>
      <c r="W13" s="46"/>
    </row>
    <row r="14" ht="32.9" customHeight="1" spans="1:23">
      <c r="A14" s="27" t="s">
        <v>356</v>
      </c>
      <c r="B14" s="149" t="s">
        <v>357</v>
      </c>
      <c r="C14" s="27" t="s">
        <v>355</v>
      </c>
      <c r="D14" s="27" t="s">
        <v>64</v>
      </c>
      <c r="E14" s="27" t="s">
        <v>113</v>
      </c>
      <c r="F14" s="27" t="s">
        <v>261</v>
      </c>
      <c r="G14" s="27" t="s">
        <v>337</v>
      </c>
      <c r="H14" s="27" t="s">
        <v>338</v>
      </c>
      <c r="I14" s="46">
        <v>50000</v>
      </c>
      <c r="J14" s="46">
        <v>50000</v>
      </c>
      <c r="K14" s="46">
        <v>50000</v>
      </c>
      <c r="L14" s="46"/>
      <c r="M14" s="46"/>
      <c r="N14" s="46"/>
      <c r="O14" s="46"/>
      <c r="P14" s="46"/>
      <c r="Q14" s="46"/>
      <c r="R14" s="46"/>
      <c r="S14" s="46"/>
      <c r="T14" s="46"/>
      <c r="U14" s="46"/>
      <c r="V14" s="46"/>
      <c r="W14" s="46"/>
    </row>
    <row r="15" ht="32.9" customHeight="1" spans="1:23">
      <c r="A15" s="27"/>
      <c r="B15" s="27"/>
      <c r="C15" s="27" t="s">
        <v>358</v>
      </c>
      <c r="D15" s="27"/>
      <c r="E15" s="27"/>
      <c r="F15" s="27"/>
      <c r="G15" s="27"/>
      <c r="H15" s="27"/>
      <c r="I15" s="46">
        <v>60000</v>
      </c>
      <c r="J15" s="46">
        <v>60000</v>
      </c>
      <c r="K15" s="46">
        <v>60000</v>
      </c>
      <c r="L15" s="46"/>
      <c r="M15" s="46"/>
      <c r="N15" s="46"/>
      <c r="O15" s="46"/>
      <c r="P15" s="46"/>
      <c r="Q15" s="46"/>
      <c r="R15" s="46"/>
      <c r="S15" s="46"/>
      <c r="T15" s="46"/>
      <c r="U15" s="46"/>
      <c r="V15" s="46"/>
      <c r="W15" s="46"/>
    </row>
    <row r="16" ht="32.9" customHeight="1" spans="1:23">
      <c r="A16" s="27" t="s">
        <v>356</v>
      </c>
      <c r="B16" s="149" t="s">
        <v>359</v>
      </c>
      <c r="C16" s="27" t="s">
        <v>358</v>
      </c>
      <c r="D16" s="27" t="s">
        <v>64</v>
      </c>
      <c r="E16" s="27" t="s">
        <v>113</v>
      </c>
      <c r="F16" s="27" t="s">
        <v>261</v>
      </c>
      <c r="G16" s="27" t="s">
        <v>244</v>
      </c>
      <c r="H16" s="27" t="s">
        <v>245</v>
      </c>
      <c r="I16" s="46">
        <v>60000</v>
      </c>
      <c r="J16" s="46">
        <v>60000</v>
      </c>
      <c r="K16" s="46">
        <v>60000</v>
      </c>
      <c r="L16" s="46"/>
      <c r="M16" s="46"/>
      <c r="N16" s="46"/>
      <c r="O16" s="46"/>
      <c r="P16" s="46"/>
      <c r="Q16" s="46"/>
      <c r="R16" s="46"/>
      <c r="S16" s="46"/>
      <c r="T16" s="46"/>
      <c r="U16" s="46"/>
      <c r="V16" s="46"/>
      <c r="W16" s="46"/>
    </row>
    <row r="17" ht="32.9" customHeight="1" spans="1:23">
      <c r="A17" s="27"/>
      <c r="B17" s="27"/>
      <c r="C17" s="27" t="s">
        <v>360</v>
      </c>
      <c r="D17" s="27"/>
      <c r="E17" s="27"/>
      <c r="F17" s="27"/>
      <c r="G17" s="27"/>
      <c r="H17" s="27"/>
      <c r="I17" s="46">
        <v>2940200</v>
      </c>
      <c r="J17" s="46"/>
      <c r="K17" s="46"/>
      <c r="L17" s="46"/>
      <c r="M17" s="46"/>
      <c r="N17" s="46">
        <v>2940200</v>
      </c>
      <c r="O17" s="46"/>
      <c r="P17" s="46"/>
      <c r="Q17" s="46"/>
      <c r="R17" s="46"/>
      <c r="S17" s="46"/>
      <c r="T17" s="46"/>
      <c r="U17" s="46"/>
      <c r="V17" s="46"/>
      <c r="W17" s="46"/>
    </row>
    <row r="18" ht="32.9" customHeight="1" spans="1:23">
      <c r="A18" s="27" t="s">
        <v>356</v>
      </c>
      <c r="B18" s="149" t="s">
        <v>361</v>
      </c>
      <c r="C18" s="27" t="s">
        <v>360</v>
      </c>
      <c r="D18" s="27" t="s">
        <v>64</v>
      </c>
      <c r="E18" s="27" t="s">
        <v>88</v>
      </c>
      <c r="F18" s="27" t="s">
        <v>362</v>
      </c>
      <c r="G18" s="27" t="s">
        <v>363</v>
      </c>
      <c r="H18" s="27" t="s">
        <v>364</v>
      </c>
      <c r="I18" s="46">
        <v>2940200</v>
      </c>
      <c r="J18" s="46"/>
      <c r="K18" s="46"/>
      <c r="L18" s="46"/>
      <c r="M18" s="46"/>
      <c r="N18" s="46">
        <v>2940200</v>
      </c>
      <c r="O18" s="46"/>
      <c r="P18" s="46"/>
      <c r="Q18" s="46"/>
      <c r="R18" s="46"/>
      <c r="S18" s="46"/>
      <c r="T18" s="46"/>
      <c r="U18" s="46"/>
      <c r="V18" s="46"/>
      <c r="W18" s="46"/>
    </row>
    <row r="19" ht="32.9" customHeight="1" spans="1:23">
      <c r="A19" s="27"/>
      <c r="B19" s="27"/>
      <c r="C19" s="27" t="s">
        <v>365</v>
      </c>
      <c r="D19" s="27"/>
      <c r="E19" s="27"/>
      <c r="F19" s="27"/>
      <c r="G19" s="27"/>
      <c r="H19" s="27"/>
      <c r="I19" s="46">
        <v>8000</v>
      </c>
      <c r="J19" s="46"/>
      <c r="K19" s="46"/>
      <c r="L19" s="46"/>
      <c r="M19" s="46"/>
      <c r="N19" s="46">
        <v>8000</v>
      </c>
      <c r="O19" s="46"/>
      <c r="P19" s="46"/>
      <c r="Q19" s="46"/>
      <c r="R19" s="46"/>
      <c r="S19" s="46"/>
      <c r="T19" s="46"/>
      <c r="U19" s="46"/>
      <c r="V19" s="46"/>
      <c r="W19" s="46"/>
    </row>
    <row r="20" ht="32.9" customHeight="1" spans="1:23">
      <c r="A20" s="27" t="s">
        <v>356</v>
      </c>
      <c r="B20" s="149" t="s">
        <v>366</v>
      </c>
      <c r="C20" s="27" t="s">
        <v>365</v>
      </c>
      <c r="D20" s="27" t="s">
        <v>64</v>
      </c>
      <c r="E20" s="27" t="s">
        <v>87</v>
      </c>
      <c r="F20" s="27" t="s">
        <v>367</v>
      </c>
      <c r="G20" s="27" t="s">
        <v>244</v>
      </c>
      <c r="H20" s="27" t="s">
        <v>245</v>
      </c>
      <c r="I20" s="46">
        <v>8000</v>
      </c>
      <c r="J20" s="46"/>
      <c r="K20" s="46"/>
      <c r="L20" s="46"/>
      <c r="M20" s="46"/>
      <c r="N20" s="46">
        <v>8000</v>
      </c>
      <c r="O20" s="46"/>
      <c r="P20" s="46"/>
      <c r="Q20" s="46"/>
      <c r="R20" s="46"/>
      <c r="S20" s="46"/>
      <c r="T20" s="46"/>
      <c r="U20" s="46"/>
      <c r="V20" s="46"/>
      <c r="W20" s="46"/>
    </row>
    <row r="21" ht="32.9" customHeight="1" spans="1:23">
      <c r="A21" s="27"/>
      <c r="B21" s="27"/>
      <c r="C21" s="27" t="s">
        <v>368</v>
      </c>
      <c r="D21" s="27"/>
      <c r="E21" s="27"/>
      <c r="F21" s="27"/>
      <c r="G21" s="27"/>
      <c r="H21" s="27"/>
      <c r="I21" s="46">
        <v>4000000</v>
      </c>
      <c r="J21" s="46"/>
      <c r="K21" s="46"/>
      <c r="L21" s="46">
        <v>4000000</v>
      </c>
      <c r="M21" s="46"/>
      <c r="N21" s="46"/>
      <c r="O21" s="46"/>
      <c r="P21" s="46"/>
      <c r="Q21" s="46"/>
      <c r="R21" s="46"/>
      <c r="S21" s="46"/>
      <c r="T21" s="46"/>
      <c r="U21" s="46"/>
      <c r="V21" s="46"/>
      <c r="W21" s="46"/>
    </row>
    <row r="22" ht="32.9" customHeight="1" spans="1:23">
      <c r="A22" s="27" t="s">
        <v>356</v>
      </c>
      <c r="B22" s="149" t="s">
        <v>369</v>
      </c>
      <c r="C22" s="27" t="s">
        <v>368</v>
      </c>
      <c r="D22" s="27" t="s">
        <v>64</v>
      </c>
      <c r="E22" s="27" t="s">
        <v>109</v>
      </c>
      <c r="F22" s="27" t="s">
        <v>370</v>
      </c>
      <c r="G22" s="27" t="s">
        <v>371</v>
      </c>
      <c r="H22" s="27" t="s">
        <v>364</v>
      </c>
      <c r="I22" s="46">
        <v>4000000</v>
      </c>
      <c r="J22" s="46"/>
      <c r="K22" s="46"/>
      <c r="L22" s="46">
        <v>4000000</v>
      </c>
      <c r="M22" s="46"/>
      <c r="N22" s="46"/>
      <c r="O22" s="46"/>
      <c r="P22" s="46"/>
      <c r="Q22" s="46"/>
      <c r="R22" s="46"/>
      <c r="S22" s="46"/>
      <c r="T22" s="46"/>
      <c r="U22" s="46"/>
      <c r="V22" s="46"/>
      <c r="W22" s="46"/>
    </row>
    <row r="23" ht="32.9" customHeight="1" spans="1:23">
      <c r="A23" s="27"/>
      <c r="B23" s="27"/>
      <c r="C23" s="27" t="s">
        <v>372</v>
      </c>
      <c r="D23" s="27"/>
      <c r="E23" s="27"/>
      <c r="F23" s="27"/>
      <c r="G23" s="27"/>
      <c r="H23" s="27"/>
      <c r="I23" s="46">
        <v>102700</v>
      </c>
      <c r="J23" s="46">
        <v>102700</v>
      </c>
      <c r="K23" s="46">
        <v>102700</v>
      </c>
      <c r="L23" s="46"/>
      <c r="M23" s="46"/>
      <c r="N23" s="46"/>
      <c r="O23" s="46"/>
      <c r="P23" s="46"/>
      <c r="Q23" s="46"/>
      <c r="R23" s="46"/>
      <c r="S23" s="46"/>
      <c r="T23" s="46"/>
      <c r="U23" s="46"/>
      <c r="V23" s="46"/>
      <c r="W23" s="46"/>
    </row>
    <row r="24" ht="32.9" customHeight="1" spans="1:23">
      <c r="A24" s="27" t="s">
        <v>356</v>
      </c>
      <c r="B24" s="149" t="s">
        <v>373</v>
      </c>
      <c r="C24" s="27" t="s">
        <v>372</v>
      </c>
      <c r="D24" s="27" t="s">
        <v>64</v>
      </c>
      <c r="E24" s="27" t="s">
        <v>112</v>
      </c>
      <c r="F24" s="27" t="s">
        <v>174</v>
      </c>
      <c r="G24" s="27" t="s">
        <v>242</v>
      </c>
      <c r="H24" s="27" t="s">
        <v>243</v>
      </c>
      <c r="I24" s="46">
        <v>102700</v>
      </c>
      <c r="J24" s="46">
        <v>102700</v>
      </c>
      <c r="K24" s="46">
        <v>102700</v>
      </c>
      <c r="L24" s="46"/>
      <c r="M24" s="46"/>
      <c r="N24" s="46"/>
      <c r="O24" s="46"/>
      <c r="P24" s="46"/>
      <c r="Q24" s="46"/>
      <c r="R24" s="46"/>
      <c r="S24" s="46"/>
      <c r="T24" s="46"/>
      <c r="U24" s="46"/>
      <c r="V24" s="46"/>
      <c r="W24" s="46"/>
    </row>
    <row r="25" ht="32.9" customHeight="1" spans="1:23">
      <c r="A25" s="27"/>
      <c r="B25" s="27"/>
      <c r="C25" s="27" t="s">
        <v>374</v>
      </c>
      <c r="D25" s="27"/>
      <c r="E25" s="27"/>
      <c r="F25" s="27"/>
      <c r="G25" s="27"/>
      <c r="H25" s="27"/>
      <c r="I25" s="46">
        <v>200000</v>
      </c>
      <c r="J25" s="46">
        <v>200000</v>
      </c>
      <c r="K25" s="46">
        <v>200000</v>
      </c>
      <c r="L25" s="46"/>
      <c r="M25" s="46"/>
      <c r="N25" s="46"/>
      <c r="O25" s="46"/>
      <c r="P25" s="46"/>
      <c r="Q25" s="46"/>
      <c r="R25" s="46"/>
      <c r="S25" s="46"/>
      <c r="T25" s="46"/>
      <c r="U25" s="46"/>
      <c r="V25" s="46"/>
      <c r="W25" s="46"/>
    </row>
    <row r="26" ht="32.9" customHeight="1" spans="1:23">
      <c r="A26" s="27" t="s">
        <v>356</v>
      </c>
      <c r="B26" s="149" t="s">
        <v>375</v>
      </c>
      <c r="C26" s="27" t="s">
        <v>374</v>
      </c>
      <c r="D26" s="27" t="s">
        <v>64</v>
      </c>
      <c r="E26" s="27" t="s">
        <v>113</v>
      </c>
      <c r="F26" s="27" t="s">
        <v>261</v>
      </c>
      <c r="G26" s="27" t="s">
        <v>244</v>
      </c>
      <c r="H26" s="27" t="s">
        <v>245</v>
      </c>
      <c r="I26" s="46">
        <v>200000</v>
      </c>
      <c r="J26" s="46">
        <v>200000</v>
      </c>
      <c r="K26" s="46">
        <v>200000</v>
      </c>
      <c r="L26" s="46"/>
      <c r="M26" s="46"/>
      <c r="N26" s="46"/>
      <c r="O26" s="46"/>
      <c r="P26" s="46"/>
      <c r="Q26" s="46"/>
      <c r="R26" s="46"/>
      <c r="S26" s="46"/>
      <c r="T26" s="46"/>
      <c r="U26" s="46"/>
      <c r="V26" s="46"/>
      <c r="W26" s="46"/>
    </row>
    <row r="27" ht="32.9" customHeight="1" spans="1:23">
      <c r="A27" s="27"/>
      <c r="B27" s="27"/>
      <c r="C27" s="27" t="s">
        <v>376</v>
      </c>
      <c r="D27" s="27"/>
      <c r="E27" s="27"/>
      <c r="F27" s="27"/>
      <c r="G27" s="27"/>
      <c r="H27" s="27"/>
      <c r="I27" s="46">
        <v>200000</v>
      </c>
      <c r="J27" s="46">
        <v>200000</v>
      </c>
      <c r="K27" s="46">
        <v>200000</v>
      </c>
      <c r="L27" s="46"/>
      <c r="M27" s="46"/>
      <c r="N27" s="46"/>
      <c r="O27" s="46"/>
      <c r="P27" s="46"/>
      <c r="Q27" s="46"/>
      <c r="R27" s="46"/>
      <c r="S27" s="46"/>
      <c r="T27" s="46"/>
      <c r="U27" s="46"/>
      <c r="V27" s="46"/>
      <c r="W27" s="46"/>
    </row>
    <row r="28" ht="32.9" customHeight="1" spans="1:23">
      <c r="A28" s="27" t="s">
        <v>356</v>
      </c>
      <c r="B28" s="149" t="s">
        <v>377</v>
      </c>
      <c r="C28" s="27" t="s">
        <v>376</v>
      </c>
      <c r="D28" s="27" t="s">
        <v>64</v>
      </c>
      <c r="E28" s="27" t="s">
        <v>113</v>
      </c>
      <c r="F28" s="27" t="s">
        <v>261</v>
      </c>
      <c r="G28" s="27" t="s">
        <v>244</v>
      </c>
      <c r="H28" s="27" t="s">
        <v>245</v>
      </c>
      <c r="I28" s="46">
        <v>200000</v>
      </c>
      <c r="J28" s="46">
        <v>200000</v>
      </c>
      <c r="K28" s="46">
        <v>200000</v>
      </c>
      <c r="L28" s="46"/>
      <c r="M28" s="46"/>
      <c r="N28" s="46"/>
      <c r="O28" s="46"/>
      <c r="P28" s="46"/>
      <c r="Q28" s="46"/>
      <c r="R28" s="46"/>
      <c r="S28" s="46"/>
      <c r="T28" s="46"/>
      <c r="U28" s="46"/>
      <c r="V28" s="46"/>
      <c r="W28" s="46"/>
    </row>
    <row r="29" ht="32.9" customHeight="1" spans="1:23">
      <c r="A29" s="27"/>
      <c r="B29" s="27"/>
      <c r="C29" s="27" t="s">
        <v>378</v>
      </c>
      <c r="D29" s="27"/>
      <c r="E29" s="27"/>
      <c r="F29" s="27"/>
      <c r="G29" s="27"/>
      <c r="H29" s="27"/>
      <c r="I29" s="151">
        <v>141710000</v>
      </c>
      <c r="J29" s="151">
        <v>141710000</v>
      </c>
      <c r="K29" s="151">
        <v>141710000</v>
      </c>
      <c r="L29" s="46"/>
      <c r="M29" s="46"/>
      <c r="N29" s="46"/>
      <c r="O29" s="46"/>
      <c r="P29" s="46"/>
      <c r="Q29" s="46"/>
      <c r="R29" s="46"/>
      <c r="S29" s="46"/>
      <c r="T29" s="46"/>
      <c r="U29" s="46"/>
      <c r="V29" s="46"/>
      <c r="W29" s="46"/>
    </row>
    <row r="30" ht="32.9" customHeight="1" spans="1:23">
      <c r="A30" s="27" t="s">
        <v>356</v>
      </c>
      <c r="B30" s="149" t="s">
        <v>379</v>
      </c>
      <c r="C30" s="27" t="s">
        <v>378</v>
      </c>
      <c r="D30" s="27" t="s">
        <v>64</v>
      </c>
      <c r="E30" s="27" t="s">
        <v>126</v>
      </c>
      <c r="F30" s="27" t="s">
        <v>380</v>
      </c>
      <c r="G30" s="27" t="s">
        <v>381</v>
      </c>
      <c r="H30" s="27" t="s">
        <v>84</v>
      </c>
      <c r="I30" s="151">
        <v>141710000</v>
      </c>
      <c r="J30" s="151">
        <v>141710000</v>
      </c>
      <c r="K30" s="151">
        <v>141710000</v>
      </c>
      <c r="L30" s="46"/>
      <c r="M30" s="46"/>
      <c r="N30" s="46"/>
      <c r="O30" s="46"/>
      <c r="P30" s="46"/>
      <c r="Q30" s="46"/>
      <c r="R30" s="46"/>
      <c r="S30" s="46"/>
      <c r="T30" s="46"/>
      <c r="U30" s="46"/>
      <c r="V30" s="46"/>
      <c r="W30" s="46"/>
    </row>
    <row r="31" ht="32.9" customHeight="1" spans="1:23">
      <c r="A31" s="27"/>
      <c r="B31" s="27"/>
      <c r="C31" s="27" t="s">
        <v>382</v>
      </c>
      <c r="D31" s="27"/>
      <c r="E31" s="27"/>
      <c r="F31" s="27"/>
      <c r="G31" s="27"/>
      <c r="H31" s="27"/>
      <c r="I31" s="46">
        <v>2000000</v>
      </c>
      <c r="J31" s="46">
        <v>2000000</v>
      </c>
      <c r="K31" s="46">
        <v>2000000</v>
      </c>
      <c r="L31" s="46"/>
      <c r="M31" s="46"/>
      <c r="N31" s="46"/>
      <c r="O31" s="46"/>
      <c r="P31" s="46"/>
      <c r="Q31" s="46"/>
      <c r="R31" s="46"/>
      <c r="S31" s="46"/>
      <c r="T31" s="46"/>
      <c r="U31" s="46"/>
      <c r="V31" s="46"/>
      <c r="W31" s="46"/>
    </row>
    <row r="32" ht="32.9" customHeight="1" spans="1:23">
      <c r="A32" s="27" t="s">
        <v>353</v>
      </c>
      <c r="B32" s="149" t="s">
        <v>383</v>
      </c>
      <c r="C32" s="27" t="s">
        <v>382</v>
      </c>
      <c r="D32" s="27" t="s">
        <v>64</v>
      </c>
      <c r="E32" s="27" t="s">
        <v>117</v>
      </c>
      <c r="F32" s="27" t="s">
        <v>384</v>
      </c>
      <c r="G32" s="27" t="s">
        <v>350</v>
      </c>
      <c r="H32" s="27" t="s">
        <v>351</v>
      </c>
      <c r="I32" s="46">
        <v>2000000</v>
      </c>
      <c r="J32" s="46">
        <v>2000000</v>
      </c>
      <c r="K32" s="46">
        <v>2000000</v>
      </c>
      <c r="L32" s="46"/>
      <c r="M32" s="46"/>
      <c r="N32" s="46"/>
      <c r="O32" s="46"/>
      <c r="P32" s="46"/>
      <c r="Q32" s="46"/>
      <c r="R32" s="46"/>
      <c r="S32" s="46"/>
      <c r="T32" s="46"/>
      <c r="U32" s="46"/>
      <c r="V32" s="46"/>
      <c r="W32" s="46"/>
    </row>
    <row r="33" ht="32.9" customHeight="1" spans="1:23">
      <c r="A33" s="27"/>
      <c r="B33" s="27"/>
      <c r="C33" s="27" t="s">
        <v>385</v>
      </c>
      <c r="D33" s="27"/>
      <c r="E33" s="27"/>
      <c r="F33" s="27"/>
      <c r="G33" s="27"/>
      <c r="H33" s="27"/>
      <c r="I33" s="46">
        <v>457000</v>
      </c>
      <c r="J33" s="46"/>
      <c r="K33" s="46"/>
      <c r="L33" s="46"/>
      <c r="M33" s="46"/>
      <c r="N33" s="46">
        <v>457000</v>
      </c>
      <c r="O33" s="46"/>
      <c r="P33" s="46"/>
      <c r="Q33" s="46"/>
      <c r="R33" s="46"/>
      <c r="S33" s="46"/>
      <c r="T33" s="46"/>
      <c r="U33" s="46"/>
      <c r="V33" s="46"/>
      <c r="W33" s="46"/>
    </row>
    <row r="34" ht="32.9" customHeight="1" spans="1:23">
      <c r="A34" s="27" t="s">
        <v>356</v>
      </c>
      <c r="B34" s="149" t="s">
        <v>386</v>
      </c>
      <c r="C34" s="27" t="s">
        <v>385</v>
      </c>
      <c r="D34" s="27" t="s">
        <v>387</v>
      </c>
      <c r="E34" s="27" t="s">
        <v>119</v>
      </c>
      <c r="F34" s="27" t="s">
        <v>182</v>
      </c>
      <c r="G34" s="27" t="s">
        <v>244</v>
      </c>
      <c r="H34" s="27" t="s">
        <v>245</v>
      </c>
      <c r="I34" s="46">
        <v>457000</v>
      </c>
      <c r="J34" s="46"/>
      <c r="K34" s="46"/>
      <c r="L34" s="46"/>
      <c r="M34" s="46"/>
      <c r="N34" s="46">
        <v>457000</v>
      </c>
      <c r="O34" s="46"/>
      <c r="P34" s="46"/>
      <c r="Q34" s="46"/>
      <c r="R34" s="46"/>
      <c r="S34" s="46"/>
      <c r="T34" s="46"/>
      <c r="U34" s="46"/>
      <c r="V34" s="46"/>
      <c r="W34" s="46"/>
    </row>
    <row r="35" ht="32.9" customHeight="1" spans="1:23">
      <c r="A35" s="27"/>
      <c r="B35" s="27"/>
      <c r="C35" s="27" t="s">
        <v>388</v>
      </c>
      <c r="D35" s="27"/>
      <c r="E35" s="27"/>
      <c r="F35" s="27"/>
      <c r="G35" s="27"/>
      <c r="H35" s="27"/>
      <c r="I35" s="46">
        <v>150000</v>
      </c>
      <c r="J35" s="46">
        <v>150000</v>
      </c>
      <c r="K35" s="46">
        <v>150000</v>
      </c>
      <c r="L35" s="46"/>
      <c r="M35" s="46"/>
      <c r="N35" s="46"/>
      <c r="O35" s="46"/>
      <c r="P35" s="46"/>
      <c r="Q35" s="46"/>
      <c r="R35" s="46"/>
      <c r="S35" s="46"/>
      <c r="T35" s="46"/>
      <c r="U35" s="46"/>
      <c r="V35" s="46"/>
      <c r="W35" s="46"/>
    </row>
    <row r="36" ht="32.9" customHeight="1" spans="1:23">
      <c r="A36" s="27" t="s">
        <v>347</v>
      </c>
      <c r="B36" s="149" t="s">
        <v>389</v>
      </c>
      <c r="C36" s="27" t="s">
        <v>388</v>
      </c>
      <c r="D36" s="27" t="s">
        <v>69</v>
      </c>
      <c r="E36" s="27" t="s">
        <v>115</v>
      </c>
      <c r="F36" s="27" t="s">
        <v>282</v>
      </c>
      <c r="G36" s="27" t="s">
        <v>244</v>
      </c>
      <c r="H36" s="27" t="s">
        <v>245</v>
      </c>
      <c r="I36" s="46">
        <v>150000</v>
      </c>
      <c r="J36" s="46">
        <v>150000</v>
      </c>
      <c r="K36" s="46">
        <v>150000</v>
      </c>
      <c r="L36" s="46"/>
      <c r="M36" s="46"/>
      <c r="N36" s="46"/>
      <c r="O36" s="46"/>
      <c r="P36" s="46"/>
      <c r="Q36" s="46"/>
      <c r="R36" s="46"/>
      <c r="S36" s="46"/>
      <c r="T36" s="46"/>
      <c r="U36" s="46"/>
      <c r="V36" s="46"/>
      <c r="W36" s="46"/>
    </row>
    <row r="37" ht="32.9" customHeight="1" spans="1:23">
      <c r="A37" s="27"/>
      <c r="B37" s="27"/>
      <c r="C37" s="27" t="s">
        <v>390</v>
      </c>
      <c r="D37" s="27"/>
      <c r="E37" s="27"/>
      <c r="F37" s="27"/>
      <c r="G37" s="27"/>
      <c r="H37" s="27"/>
      <c r="I37" s="46">
        <v>300000.12</v>
      </c>
      <c r="J37" s="46">
        <v>300000.12</v>
      </c>
      <c r="K37" s="46">
        <v>300000.12</v>
      </c>
      <c r="L37" s="46"/>
      <c r="M37" s="46"/>
      <c r="N37" s="46"/>
      <c r="O37" s="46"/>
      <c r="P37" s="46"/>
      <c r="Q37" s="46"/>
      <c r="R37" s="46"/>
      <c r="S37" s="46"/>
      <c r="T37" s="46"/>
      <c r="U37" s="46"/>
      <c r="V37" s="46"/>
      <c r="W37" s="46"/>
    </row>
    <row r="38" ht="32.9" customHeight="1" spans="1:23">
      <c r="A38" s="27" t="s">
        <v>353</v>
      </c>
      <c r="B38" s="149" t="s">
        <v>391</v>
      </c>
      <c r="C38" s="27" t="s">
        <v>390</v>
      </c>
      <c r="D38" s="27" t="s">
        <v>69</v>
      </c>
      <c r="E38" s="27" t="s">
        <v>115</v>
      </c>
      <c r="F38" s="27" t="s">
        <v>282</v>
      </c>
      <c r="G38" s="27" t="s">
        <v>244</v>
      </c>
      <c r="H38" s="27" t="s">
        <v>245</v>
      </c>
      <c r="I38" s="46">
        <v>300000.12</v>
      </c>
      <c r="J38" s="46">
        <v>300000.12</v>
      </c>
      <c r="K38" s="46">
        <v>300000.12</v>
      </c>
      <c r="L38" s="46"/>
      <c r="M38" s="46"/>
      <c r="N38" s="46"/>
      <c r="O38" s="46"/>
      <c r="P38" s="46"/>
      <c r="Q38" s="46"/>
      <c r="R38" s="46"/>
      <c r="S38" s="46"/>
      <c r="T38" s="46"/>
      <c r="U38" s="46"/>
      <c r="V38" s="46"/>
      <c r="W38" s="46"/>
    </row>
    <row r="39" ht="32.9" customHeight="1" spans="1:23">
      <c r="A39" s="27"/>
      <c r="B39" s="27"/>
      <c r="C39" s="27" t="s">
        <v>392</v>
      </c>
      <c r="D39" s="27"/>
      <c r="E39" s="27"/>
      <c r="F39" s="27"/>
      <c r="G39" s="27"/>
      <c r="H39" s="27"/>
      <c r="I39" s="46">
        <v>100000</v>
      </c>
      <c r="J39" s="46"/>
      <c r="K39" s="46"/>
      <c r="L39" s="46"/>
      <c r="M39" s="46"/>
      <c r="N39" s="46"/>
      <c r="O39" s="46"/>
      <c r="P39" s="46"/>
      <c r="Q39" s="46"/>
      <c r="R39" s="46">
        <v>100000</v>
      </c>
      <c r="S39" s="46"/>
      <c r="T39" s="46"/>
      <c r="U39" s="46"/>
      <c r="V39" s="46"/>
      <c r="W39" s="46">
        <v>100000</v>
      </c>
    </row>
    <row r="40" ht="32.9" customHeight="1" spans="1:23">
      <c r="A40" s="27" t="s">
        <v>356</v>
      </c>
      <c r="B40" s="149" t="s">
        <v>393</v>
      </c>
      <c r="C40" s="27" t="s">
        <v>392</v>
      </c>
      <c r="D40" s="27" t="s">
        <v>71</v>
      </c>
      <c r="E40" s="27" t="s">
        <v>114</v>
      </c>
      <c r="F40" s="27" t="s">
        <v>309</v>
      </c>
      <c r="G40" s="27" t="s">
        <v>228</v>
      </c>
      <c r="H40" s="27" t="s">
        <v>229</v>
      </c>
      <c r="I40" s="46">
        <v>30000</v>
      </c>
      <c r="J40" s="46"/>
      <c r="K40" s="46"/>
      <c r="L40" s="46"/>
      <c r="M40" s="46"/>
      <c r="N40" s="46"/>
      <c r="O40" s="46"/>
      <c r="P40" s="46"/>
      <c r="Q40" s="46"/>
      <c r="R40" s="46">
        <v>30000</v>
      </c>
      <c r="S40" s="46"/>
      <c r="T40" s="46"/>
      <c r="U40" s="46"/>
      <c r="V40" s="46"/>
      <c r="W40" s="46">
        <v>30000</v>
      </c>
    </row>
    <row r="41" ht="32.9" customHeight="1" spans="1:23">
      <c r="A41" s="27" t="s">
        <v>356</v>
      </c>
      <c r="B41" s="149" t="s">
        <v>393</v>
      </c>
      <c r="C41" s="27" t="s">
        <v>392</v>
      </c>
      <c r="D41" s="27" t="s">
        <v>71</v>
      </c>
      <c r="E41" s="27" t="s">
        <v>114</v>
      </c>
      <c r="F41" s="27" t="s">
        <v>309</v>
      </c>
      <c r="G41" s="27" t="s">
        <v>350</v>
      </c>
      <c r="H41" s="27" t="s">
        <v>351</v>
      </c>
      <c r="I41" s="46">
        <v>70000</v>
      </c>
      <c r="J41" s="46"/>
      <c r="K41" s="46"/>
      <c r="L41" s="46"/>
      <c r="M41" s="46"/>
      <c r="N41" s="46"/>
      <c r="O41" s="46"/>
      <c r="P41" s="46"/>
      <c r="Q41" s="46"/>
      <c r="R41" s="46">
        <v>70000</v>
      </c>
      <c r="S41" s="46"/>
      <c r="T41" s="46"/>
      <c r="U41" s="46"/>
      <c r="V41" s="46"/>
      <c r="W41" s="46">
        <v>70000</v>
      </c>
    </row>
    <row r="42" ht="32.9" customHeight="1" spans="1:23">
      <c r="A42" s="27"/>
      <c r="B42" s="27"/>
      <c r="C42" s="27" t="s">
        <v>394</v>
      </c>
      <c r="D42" s="27"/>
      <c r="E42" s="27"/>
      <c r="F42" s="27"/>
      <c r="G42" s="27"/>
      <c r="H42" s="27"/>
      <c r="I42" s="46">
        <v>2500000</v>
      </c>
      <c r="J42" s="46">
        <v>2500000</v>
      </c>
      <c r="K42" s="46">
        <v>2500000</v>
      </c>
      <c r="L42" s="46"/>
      <c r="M42" s="46"/>
      <c r="N42" s="46"/>
      <c r="O42" s="46"/>
      <c r="P42" s="46"/>
      <c r="Q42" s="46"/>
      <c r="R42" s="46"/>
      <c r="S42" s="46"/>
      <c r="T42" s="46"/>
      <c r="U42" s="46"/>
      <c r="V42" s="46"/>
      <c r="W42" s="46"/>
    </row>
    <row r="43" ht="32.9" customHeight="1" spans="1:23">
      <c r="A43" s="27" t="s">
        <v>356</v>
      </c>
      <c r="B43" s="149" t="s">
        <v>395</v>
      </c>
      <c r="C43" s="27" t="s">
        <v>394</v>
      </c>
      <c r="D43" s="27" t="s">
        <v>71</v>
      </c>
      <c r="E43" s="27" t="s">
        <v>114</v>
      </c>
      <c r="F43" s="27" t="s">
        <v>309</v>
      </c>
      <c r="G43" s="27" t="s">
        <v>269</v>
      </c>
      <c r="H43" s="27" t="s">
        <v>268</v>
      </c>
      <c r="I43" s="46">
        <v>144000</v>
      </c>
      <c r="J43" s="46">
        <v>144000</v>
      </c>
      <c r="K43" s="46">
        <v>144000</v>
      </c>
      <c r="L43" s="46"/>
      <c r="M43" s="46"/>
      <c r="N43" s="46"/>
      <c r="O43" s="46"/>
      <c r="P43" s="46"/>
      <c r="Q43" s="46"/>
      <c r="R43" s="46"/>
      <c r="S43" s="46"/>
      <c r="T43" s="46"/>
      <c r="U43" s="46"/>
      <c r="V43" s="46"/>
      <c r="W43" s="46"/>
    </row>
    <row r="44" ht="32.9" customHeight="1" spans="1:23">
      <c r="A44" s="27" t="s">
        <v>356</v>
      </c>
      <c r="B44" s="149" t="s">
        <v>395</v>
      </c>
      <c r="C44" s="27" t="s">
        <v>394</v>
      </c>
      <c r="D44" s="27" t="s">
        <v>71</v>
      </c>
      <c r="E44" s="27" t="s">
        <v>114</v>
      </c>
      <c r="F44" s="27" t="s">
        <v>309</v>
      </c>
      <c r="G44" s="27" t="s">
        <v>240</v>
      </c>
      <c r="H44" s="27" t="s">
        <v>241</v>
      </c>
      <c r="I44" s="46">
        <v>38000</v>
      </c>
      <c r="J44" s="46">
        <v>38000</v>
      </c>
      <c r="K44" s="46">
        <v>38000</v>
      </c>
      <c r="L44" s="46"/>
      <c r="M44" s="46"/>
      <c r="N44" s="46"/>
      <c r="O44" s="46"/>
      <c r="P44" s="46"/>
      <c r="Q44" s="46"/>
      <c r="R44" s="46"/>
      <c r="S44" s="46"/>
      <c r="T44" s="46"/>
      <c r="U44" s="46"/>
      <c r="V44" s="46"/>
      <c r="W44" s="46"/>
    </row>
    <row r="45" ht="32.9" customHeight="1" spans="1:23">
      <c r="A45" s="27" t="s">
        <v>356</v>
      </c>
      <c r="B45" s="149" t="s">
        <v>395</v>
      </c>
      <c r="C45" s="27" t="s">
        <v>394</v>
      </c>
      <c r="D45" s="27" t="s">
        <v>71</v>
      </c>
      <c r="E45" s="27" t="s">
        <v>114</v>
      </c>
      <c r="F45" s="27" t="s">
        <v>309</v>
      </c>
      <c r="G45" s="27" t="s">
        <v>396</v>
      </c>
      <c r="H45" s="27" t="s">
        <v>397</v>
      </c>
      <c r="I45" s="46">
        <v>63000</v>
      </c>
      <c r="J45" s="46">
        <v>63000</v>
      </c>
      <c r="K45" s="46">
        <v>63000</v>
      </c>
      <c r="L45" s="46"/>
      <c r="M45" s="46"/>
      <c r="N45" s="46"/>
      <c r="O45" s="46"/>
      <c r="P45" s="46"/>
      <c r="Q45" s="46"/>
      <c r="R45" s="46"/>
      <c r="S45" s="46"/>
      <c r="T45" s="46"/>
      <c r="U45" s="46"/>
      <c r="V45" s="46"/>
      <c r="W45" s="46"/>
    </row>
    <row r="46" ht="32.9" customHeight="1" spans="1:23">
      <c r="A46" s="27" t="s">
        <v>356</v>
      </c>
      <c r="B46" s="149" t="s">
        <v>395</v>
      </c>
      <c r="C46" s="27" t="s">
        <v>394</v>
      </c>
      <c r="D46" s="27" t="s">
        <v>71</v>
      </c>
      <c r="E46" s="27" t="s">
        <v>114</v>
      </c>
      <c r="F46" s="27" t="s">
        <v>309</v>
      </c>
      <c r="G46" s="27" t="s">
        <v>288</v>
      </c>
      <c r="H46" s="27" t="s">
        <v>289</v>
      </c>
      <c r="I46" s="46">
        <v>2249000</v>
      </c>
      <c r="J46" s="46">
        <v>2249000</v>
      </c>
      <c r="K46" s="46">
        <v>2249000</v>
      </c>
      <c r="L46" s="46"/>
      <c r="M46" s="46"/>
      <c r="N46" s="46"/>
      <c r="O46" s="46"/>
      <c r="P46" s="46"/>
      <c r="Q46" s="46"/>
      <c r="R46" s="46"/>
      <c r="S46" s="46"/>
      <c r="T46" s="46"/>
      <c r="U46" s="46"/>
      <c r="V46" s="46"/>
      <c r="W46" s="46"/>
    </row>
    <row r="47" ht="32.9" customHeight="1" spans="1:23">
      <c r="A47" s="27" t="s">
        <v>356</v>
      </c>
      <c r="B47" s="149" t="s">
        <v>395</v>
      </c>
      <c r="C47" s="27" t="s">
        <v>394</v>
      </c>
      <c r="D47" s="27" t="s">
        <v>71</v>
      </c>
      <c r="E47" s="27" t="s">
        <v>114</v>
      </c>
      <c r="F47" s="27" t="s">
        <v>309</v>
      </c>
      <c r="G47" s="27" t="s">
        <v>219</v>
      </c>
      <c r="H47" s="27" t="s">
        <v>220</v>
      </c>
      <c r="I47" s="46">
        <v>6000</v>
      </c>
      <c r="J47" s="46">
        <v>6000</v>
      </c>
      <c r="K47" s="46">
        <v>6000</v>
      </c>
      <c r="L47" s="46"/>
      <c r="M47" s="46"/>
      <c r="N47" s="46"/>
      <c r="O47" s="46"/>
      <c r="P47" s="46"/>
      <c r="Q47" s="46"/>
      <c r="R47" s="46"/>
      <c r="S47" s="46"/>
      <c r="T47" s="46"/>
      <c r="U47" s="46"/>
      <c r="V47" s="46"/>
      <c r="W47" s="46"/>
    </row>
    <row r="48" ht="32.9" customHeight="1" spans="1:23">
      <c r="A48" s="27"/>
      <c r="B48" s="27"/>
      <c r="C48" s="27" t="s">
        <v>398</v>
      </c>
      <c r="D48" s="27"/>
      <c r="E48" s="27"/>
      <c r="F48" s="27"/>
      <c r="G48" s="27"/>
      <c r="H48" s="27"/>
      <c r="I48" s="46">
        <v>2000000</v>
      </c>
      <c r="J48" s="46">
        <v>2000000</v>
      </c>
      <c r="K48" s="46">
        <v>2000000</v>
      </c>
      <c r="L48" s="46"/>
      <c r="M48" s="46"/>
      <c r="N48" s="46"/>
      <c r="O48" s="46"/>
      <c r="P48" s="46"/>
      <c r="Q48" s="46"/>
      <c r="R48" s="46"/>
      <c r="S48" s="46"/>
      <c r="T48" s="46"/>
      <c r="U48" s="46"/>
      <c r="V48" s="46"/>
      <c r="W48" s="46"/>
    </row>
    <row r="49" ht="32.9" customHeight="1" spans="1:23">
      <c r="A49" s="27" t="s">
        <v>356</v>
      </c>
      <c r="B49" s="149" t="s">
        <v>399</v>
      </c>
      <c r="C49" s="27" t="s">
        <v>398</v>
      </c>
      <c r="D49" s="27" t="s">
        <v>71</v>
      </c>
      <c r="E49" s="27" t="s">
        <v>114</v>
      </c>
      <c r="F49" s="27" t="s">
        <v>309</v>
      </c>
      <c r="G49" s="27" t="s">
        <v>322</v>
      </c>
      <c r="H49" s="27" t="s">
        <v>323</v>
      </c>
      <c r="I49" s="46">
        <v>40000</v>
      </c>
      <c r="J49" s="46">
        <v>40000</v>
      </c>
      <c r="K49" s="46">
        <v>40000</v>
      </c>
      <c r="L49" s="46"/>
      <c r="M49" s="46"/>
      <c r="N49" s="46"/>
      <c r="O49" s="46"/>
      <c r="P49" s="46"/>
      <c r="Q49" s="46"/>
      <c r="R49" s="46"/>
      <c r="S49" s="46"/>
      <c r="T49" s="46"/>
      <c r="U49" s="46"/>
      <c r="V49" s="46"/>
      <c r="W49" s="46"/>
    </row>
    <row r="50" ht="32.9" customHeight="1" spans="1:23">
      <c r="A50" s="27" t="s">
        <v>356</v>
      </c>
      <c r="B50" s="149" t="s">
        <v>399</v>
      </c>
      <c r="C50" s="27" t="s">
        <v>398</v>
      </c>
      <c r="D50" s="27" t="s">
        <v>71</v>
      </c>
      <c r="E50" s="27" t="s">
        <v>114</v>
      </c>
      <c r="F50" s="27" t="s">
        <v>309</v>
      </c>
      <c r="G50" s="27" t="s">
        <v>234</v>
      </c>
      <c r="H50" s="27" t="s">
        <v>235</v>
      </c>
      <c r="I50" s="46">
        <v>100000</v>
      </c>
      <c r="J50" s="46">
        <v>100000</v>
      </c>
      <c r="K50" s="46">
        <v>100000</v>
      </c>
      <c r="L50" s="46"/>
      <c r="M50" s="46"/>
      <c r="N50" s="46"/>
      <c r="O50" s="46"/>
      <c r="P50" s="46"/>
      <c r="Q50" s="46"/>
      <c r="R50" s="46"/>
      <c r="S50" s="46"/>
      <c r="T50" s="46"/>
      <c r="U50" s="46"/>
      <c r="V50" s="46"/>
      <c r="W50" s="46"/>
    </row>
    <row r="51" ht="32.9" customHeight="1" spans="1:23">
      <c r="A51" s="27" t="s">
        <v>356</v>
      </c>
      <c r="B51" s="149" t="s">
        <v>399</v>
      </c>
      <c r="C51" s="27" t="s">
        <v>398</v>
      </c>
      <c r="D51" s="27" t="s">
        <v>71</v>
      </c>
      <c r="E51" s="27" t="s">
        <v>114</v>
      </c>
      <c r="F51" s="27" t="s">
        <v>309</v>
      </c>
      <c r="G51" s="27" t="s">
        <v>324</v>
      </c>
      <c r="H51" s="27" t="s">
        <v>325</v>
      </c>
      <c r="I51" s="46">
        <v>717692</v>
      </c>
      <c r="J51" s="46">
        <v>717692</v>
      </c>
      <c r="K51" s="46">
        <v>717692</v>
      </c>
      <c r="L51" s="46"/>
      <c r="M51" s="46"/>
      <c r="N51" s="46"/>
      <c r="O51" s="46"/>
      <c r="P51" s="46"/>
      <c r="Q51" s="46"/>
      <c r="R51" s="46"/>
      <c r="S51" s="46"/>
      <c r="T51" s="46"/>
      <c r="U51" s="46"/>
      <c r="V51" s="46"/>
      <c r="W51" s="46"/>
    </row>
    <row r="52" ht="32.9" customHeight="1" spans="1:23">
      <c r="A52" s="27" t="s">
        <v>356</v>
      </c>
      <c r="B52" s="149" t="s">
        <v>399</v>
      </c>
      <c r="C52" s="27" t="s">
        <v>398</v>
      </c>
      <c r="D52" s="27" t="s">
        <v>71</v>
      </c>
      <c r="E52" s="27" t="s">
        <v>114</v>
      </c>
      <c r="F52" s="27" t="s">
        <v>309</v>
      </c>
      <c r="G52" s="27" t="s">
        <v>240</v>
      </c>
      <c r="H52" s="27" t="s">
        <v>241</v>
      </c>
      <c r="I52" s="46">
        <v>170000</v>
      </c>
      <c r="J52" s="46">
        <v>170000</v>
      </c>
      <c r="K52" s="46">
        <v>170000</v>
      </c>
      <c r="L52" s="46"/>
      <c r="M52" s="46"/>
      <c r="N52" s="46"/>
      <c r="O52" s="46"/>
      <c r="P52" s="46"/>
      <c r="Q52" s="46"/>
      <c r="R52" s="46"/>
      <c r="S52" s="46"/>
      <c r="T52" s="46"/>
      <c r="U52" s="46"/>
      <c r="V52" s="46"/>
      <c r="W52" s="46"/>
    </row>
    <row r="53" ht="32.9" customHeight="1" spans="1:23">
      <c r="A53" s="27" t="s">
        <v>356</v>
      </c>
      <c r="B53" s="149" t="s">
        <v>399</v>
      </c>
      <c r="C53" s="27" t="s">
        <v>398</v>
      </c>
      <c r="D53" s="27" t="s">
        <v>71</v>
      </c>
      <c r="E53" s="27" t="s">
        <v>114</v>
      </c>
      <c r="F53" s="27" t="s">
        <v>309</v>
      </c>
      <c r="G53" s="27" t="s">
        <v>396</v>
      </c>
      <c r="H53" s="27" t="s">
        <v>397</v>
      </c>
      <c r="I53" s="46">
        <v>288208</v>
      </c>
      <c r="J53" s="46">
        <v>288208</v>
      </c>
      <c r="K53" s="46">
        <v>288208</v>
      </c>
      <c r="L53" s="46"/>
      <c r="M53" s="46"/>
      <c r="N53" s="46"/>
      <c r="O53" s="46"/>
      <c r="P53" s="46"/>
      <c r="Q53" s="46"/>
      <c r="R53" s="46"/>
      <c r="S53" s="46"/>
      <c r="T53" s="46"/>
      <c r="U53" s="46"/>
      <c r="V53" s="46"/>
      <c r="W53" s="46"/>
    </row>
    <row r="54" ht="32.9" customHeight="1" spans="1:23">
      <c r="A54" s="27" t="s">
        <v>356</v>
      </c>
      <c r="B54" s="149" t="s">
        <v>399</v>
      </c>
      <c r="C54" s="27" t="s">
        <v>398</v>
      </c>
      <c r="D54" s="27" t="s">
        <v>71</v>
      </c>
      <c r="E54" s="27" t="s">
        <v>114</v>
      </c>
      <c r="F54" s="27" t="s">
        <v>309</v>
      </c>
      <c r="G54" s="27" t="s">
        <v>244</v>
      </c>
      <c r="H54" s="27" t="s">
        <v>245</v>
      </c>
      <c r="I54" s="46">
        <v>260000</v>
      </c>
      <c r="J54" s="46">
        <v>260000</v>
      </c>
      <c r="K54" s="46">
        <v>260000</v>
      </c>
      <c r="L54" s="46"/>
      <c r="M54" s="46"/>
      <c r="N54" s="46"/>
      <c r="O54" s="46"/>
      <c r="P54" s="46"/>
      <c r="Q54" s="46"/>
      <c r="R54" s="46"/>
      <c r="S54" s="46"/>
      <c r="T54" s="46"/>
      <c r="U54" s="46"/>
      <c r="V54" s="46"/>
      <c r="W54" s="46"/>
    </row>
    <row r="55" ht="32.9" customHeight="1" spans="1:23">
      <c r="A55" s="27" t="s">
        <v>356</v>
      </c>
      <c r="B55" s="149" t="s">
        <v>399</v>
      </c>
      <c r="C55" s="27" t="s">
        <v>398</v>
      </c>
      <c r="D55" s="27" t="s">
        <v>71</v>
      </c>
      <c r="E55" s="27" t="s">
        <v>114</v>
      </c>
      <c r="F55" s="27" t="s">
        <v>309</v>
      </c>
      <c r="G55" s="27" t="s">
        <v>242</v>
      </c>
      <c r="H55" s="27" t="s">
        <v>243</v>
      </c>
      <c r="I55" s="46">
        <v>424100</v>
      </c>
      <c r="J55" s="46">
        <v>424100</v>
      </c>
      <c r="K55" s="46">
        <v>424100</v>
      </c>
      <c r="L55" s="46"/>
      <c r="M55" s="46"/>
      <c r="N55" s="46"/>
      <c r="O55" s="46"/>
      <c r="P55" s="46"/>
      <c r="Q55" s="46"/>
      <c r="R55" s="46"/>
      <c r="S55" s="46"/>
      <c r="T55" s="46"/>
      <c r="U55" s="46"/>
      <c r="V55" s="46"/>
      <c r="W55" s="46"/>
    </row>
    <row r="56" ht="32.9" customHeight="1" spans="1:23">
      <c r="A56" s="27"/>
      <c r="B56" s="27"/>
      <c r="C56" s="27" t="s">
        <v>400</v>
      </c>
      <c r="D56" s="27"/>
      <c r="E56" s="27"/>
      <c r="F56" s="27"/>
      <c r="G56" s="27"/>
      <c r="H56" s="27"/>
      <c r="I56" s="46">
        <v>231452</v>
      </c>
      <c r="J56" s="46">
        <v>231452</v>
      </c>
      <c r="K56" s="46">
        <v>231452</v>
      </c>
      <c r="L56" s="46"/>
      <c r="M56" s="46"/>
      <c r="N56" s="46"/>
      <c r="O56" s="46"/>
      <c r="P56" s="46"/>
      <c r="Q56" s="46"/>
      <c r="R56" s="46"/>
      <c r="S56" s="46"/>
      <c r="T56" s="46"/>
      <c r="U56" s="46"/>
      <c r="V56" s="46"/>
      <c r="W56" s="46"/>
    </row>
    <row r="57" ht="32.9" customHeight="1" spans="1:23">
      <c r="A57" s="27" t="s">
        <v>347</v>
      </c>
      <c r="B57" s="149" t="s">
        <v>401</v>
      </c>
      <c r="C57" s="27" t="s">
        <v>400</v>
      </c>
      <c r="D57" s="27" t="s">
        <v>71</v>
      </c>
      <c r="E57" s="27" t="s">
        <v>96</v>
      </c>
      <c r="F57" s="27" t="s">
        <v>278</v>
      </c>
      <c r="G57" s="27" t="s">
        <v>206</v>
      </c>
      <c r="H57" s="27" t="s">
        <v>207</v>
      </c>
      <c r="I57" s="46">
        <v>231452</v>
      </c>
      <c r="J57" s="46">
        <v>231452</v>
      </c>
      <c r="K57" s="46">
        <v>231452</v>
      </c>
      <c r="L57" s="46"/>
      <c r="M57" s="46"/>
      <c r="N57" s="46"/>
      <c r="O57" s="46"/>
      <c r="P57" s="46"/>
      <c r="Q57" s="46"/>
      <c r="R57" s="46"/>
      <c r="S57" s="46"/>
      <c r="T57" s="46"/>
      <c r="U57" s="46"/>
      <c r="V57" s="46"/>
      <c r="W57" s="46"/>
    </row>
    <row r="58" ht="18.75" customHeight="1" spans="1:23">
      <c r="A58" s="47" t="s">
        <v>402</v>
      </c>
      <c r="B58" s="48"/>
      <c r="C58" s="48"/>
      <c r="D58" s="48"/>
      <c r="E58" s="48"/>
      <c r="F58" s="48"/>
      <c r="G58" s="48"/>
      <c r="H58" s="49"/>
      <c r="I58" s="152">
        <f>306629352.12-141710000</f>
        <v>164919352.12</v>
      </c>
      <c r="J58" s="152">
        <f>299124152.12-141710000</f>
        <v>157414152.12</v>
      </c>
      <c r="K58" s="152">
        <f>299124152.12-141710000</f>
        <v>157414152.12</v>
      </c>
      <c r="L58" s="46">
        <v>4000000</v>
      </c>
      <c r="M58" s="46"/>
      <c r="N58" s="46">
        <v>3405200</v>
      </c>
      <c r="O58" s="46"/>
      <c r="P58" s="46"/>
      <c r="Q58" s="46"/>
      <c r="R58" s="46">
        <v>100000</v>
      </c>
      <c r="S58" s="46"/>
      <c r="T58" s="46"/>
      <c r="U58" s="46"/>
      <c r="V58" s="46"/>
      <c r="W58" s="46">
        <v>100000</v>
      </c>
    </row>
  </sheetData>
  <mergeCells count="28">
    <mergeCell ref="A2:W2"/>
    <mergeCell ref="A3:I3"/>
    <mergeCell ref="J4:M4"/>
    <mergeCell ref="N4:P4"/>
    <mergeCell ref="R4:W4"/>
    <mergeCell ref="J5:K5"/>
    <mergeCell ref="A58:H58"/>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251388888888889" right="0.196527777777778" top="0.393055555555556" bottom="0.393055555555556" header="0.298611111111111" footer="0.298611111111111"/>
  <pageSetup paperSize="9" scale="38" fitToHeight="0" pageOrder="overThenDown" orientation="landscape"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131"/>
  <sheetViews>
    <sheetView showZeros="0" view="pageBreakPreview" zoomScaleNormal="70" topLeftCell="A10" workbookViewId="0">
      <selection activeCell="K12" sqref="K12"/>
    </sheetView>
  </sheetViews>
  <sheetFormatPr defaultColWidth="9.14166666666667" defaultRowHeight="12" customHeight="1"/>
  <cols>
    <col min="1" max="1" width="34.2833333333333" customWidth="1"/>
    <col min="2" max="2" width="29" customWidth="1"/>
    <col min="3" max="3" width="17.175" customWidth="1"/>
    <col min="4" max="4" width="21.0333333333333" customWidth="1"/>
    <col min="5" max="5" width="23.575" customWidth="1"/>
    <col min="6" max="6" width="11.2833333333333" customWidth="1"/>
    <col min="7" max="7" width="10.3166666666667" customWidth="1"/>
    <col min="8" max="8" width="9.31666666666667" customWidth="1"/>
    <col min="9" max="9" width="13.425" customWidth="1"/>
    <col min="10" max="10" width="27.45" customWidth="1"/>
  </cols>
  <sheetData>
    <row r="1" customHeight="1" spans="10:10">
      <c r="J1" s="145" t="s">
        <v>403</v>
      </c>
    </row>
    <row r="2" ht="28.5" customHeight="1" spans="1:10">
      <c r="A2" s="144" t="s">
        <v>404</v>
      </c>
      <c r="B2" s="33"/>
      <c r="C2" s="33"/>
      <c r="D2" s="33"/>
      <c r="E2" s="33"/>
      <c r="F2" s="103"/>
      <c r="G2" s="33"/>
      <c r="H2" s="103"/>
      <c r="I2" s="103"/>
      <c r="J2" s="33"/>
    </row>
    <row r="3" ht="15" customHeight="1" spans="1:1">
      <c r="A3" s="5" t="str">
        <f>"单位名称："&amp;"玉溪市交通运输局"</f>
        <v>单位名称：玉溪市交通运输局</v>
      </c>
    </row>
    <row r="4" ht="14.25" customHeight="1" spans="1:10">
      <c r="A4" s="69" t="s">
        <v>405</v>
      </c>
      <c r="B4" s="69" t="s">
        <v>406</v>
      </c>
      <c r="C4" s="69" t="s">
        <v>407</v>
      </c>
      <c r="D4" s="69" t="s">
        <v>408</v>
      </c>
      <c r="E4" s="69" t="s">
        <v>409</v>
      </c>
      <c r="F4" s="55" t="s">
        <v>410</v>
      </c>
      <c r="G4" s="69" t="s">
        <v>411</v>
      </c>
      <c r="H4" s="55" t="s">
        <v>412</v>
      </c>
      <c r="I4" s="55" t="s">
        <v>413</v>
      </c>
      <c r="J4" s="69" t="s">
        <v>414</v>
      </c>
    </row>
    <row r="5" ht="14.25" customHeight="1" spans="1:10">
      <c r="A5" s="69">
        <v>1</v>
      </c>
      <c r="B5" s="69">
        <v>2</v>
      </c>
      <c r="C5" s="69">
        <v>3</v>
      </c>
      <c r="D5" s="69">
        <v>4</v>
      </c>
      <c r="E5" s="69">
        <v>5</v>
      </c>
      <c r="F5" s="55">
        <v>6</v>
      </c>
      <c r="G5" s="69">
        <v>7</v>
      </c>
      <c r="H5" s="55">
        <v>8</v>
      </c>
      <c r="I5" s="55">
        <v>9</v>
      </c>
      <c r="J5" s="69">
        <v>10</v>
      </c>
    </row>
    <row r="6" ht="15" customHeight="1" spans="1:10">
      <c r="A6" s="27" t="s">
        <v>64</v>
      </c>
      <c r="B6" s="70"/>
      <c r="C6" s="70"/>
      <c r="D6" s="70"/>
      <c r="E6" s="71"/>
      <c r="F6" s="72"/>
      <c r="G6" s="71"/>
      <c r="H6" s="72"/>
      <c r="I6" s="72"/>
      <c r="J6" s="71"/>
    </row>
    <row r="7" ht="33.75" customHeight="1" spans="1:10">
      <c r="A7" s="73" t="s">
        <v>64</v>
      </c>
      <c r="B7" s="27"/>
      <c r="C7" s="27"/>
      <c r="D7" s="27"/>
      <c r="E7" s="27"/>
      <c r="F7" s="27"/>
      <c r="G7" s="44"/>
      <c r="H7" s="27"/>
      <c r="I7" s="27"/>
      <c r="J7" s="27"/>
    </row>
    <row r="8" ht="33.75" customHeight="1" spans="1:10">
      <c r="A8" s="27" t="s">
        <v>355</v>
      </c>
      <c r="B8" s="27" t="s">
        <v>415</v>
      </c>
      <c r="C8" s="27" t="s">
        <v>416</v>
      </c>
      <c r="D8" s="27" t="s">
        <v>417</v>
      </c>
      <c r="E8" s="27" t="s">
        <v>418</v>
      </c>
      <c r="F8" s="27" t="s">
        <v>419</v>
      </c>
      <c r="G8" s="44" t="s">
        <v>45</v>
      </c>
      <c r="H8" s="27" t="s">
        <v>420</v>
      </c>
      <c r="I8" s="27" t="s">
        <v>421</v>
      </c>
      <c r="J8" s="27" t="s">
        <v>422</v>
      </c>
    </row>
    <row r="9" ht="33.75" customHeight="1" spans="1:10">
      <c r="A9" s="27" t="s">
        <v>355</v>
      </c>
      <c r="B9" s="27" t="s">
        <v>415</v>
      </c>
      <c r="C9" s="27" t="s">
        <v>416</v>
      </c>
      <c r="D9" s="27" t="s">
        <v>423</v>
      </c>
      <c r="E9" s="27" t="s">
        <v>424</v>
      </c>
      <c r="F9" s="27" t="s">
        <v>419</v>
      </c>
      <c r="G9" s="44" t="s">
        <v>425</v>
      </c>
      <c r="H9" s="27" t="s">
        <v>426</v>
      </c>
      <c r="I9" s="27" t="s">
        <v>421</v>
      </c>
      <c r="J9" s="27" t="s">
        <v>427</v>
      </c>
    </row>
    <row r="10" ht="33.75" customHeight="1" spans="1:10">
      <c r="A10" s="27" t="s">
        <v>355</v>
      </c>
      <c r="B10" s="27" t="s">
        <v>415</v>
      </c>
      <c r="C10" s="27" t="s">
        <v>416</v>
      </c>
      <c r="D10" s="27" t="s">
        <v>428</v>
      </c>
      <c r="E10" s="27" t="s">
        <v>429</v>
      </c>
      <c r="F10" s="27" t="s">
        <v>430</v>
      </c>
      <c r="G10" s="44" t="s">
        <v>431</v>
      </c>
      <c r="H10" s="27"/>
      <c r="I10" s="27" t="s">
        <v>432</v>
      </c>
      <c r="J10" s="27" t="s">
        <v>433</v>
      </c>
    </row>
    <row r="11" ht="33.75" customHeight="1" spans="1:10">
      <c r="A11" s="27" t="s">
        <v>355</v>
      </c>
      <c r="B11" s="27" t="s">
        <v>415</v>
      </c>
      <c r="C11" s="27" t="s">
        <v>434</v>
      </c>
      <c r="D11" s="27" t="s">
        <v>435</v>
      </c>
      <c r="E11" s="27" t="s">
        <v>436</v>
      </c>
      <c r="F11" s="27" t="s">
        <v>430</v>
      </c>
      <c r="G11" s="44" t="s">
        <v>431</v>
      </c>
      <c r="H11" s="27"/>
      <c r="I11" s="27" t="s">
        <v>432</v>
      </c>
      <c r="J11" s="27" t="s">
        <v>437</v>
      </c>
    </row>
    <row r="12" ht="33.75" customHeight="1" spans="1:10">
      <c r="A12" s="27" t="s">
        <v>355</v>
      </c>
      <c r="B12" s="27" t="s">
        <v>415</v>
      </c>
      <c r="C12" s="27" t="s">
        <v>438</v>
      </c>
      <c r="D12" s="27" t="s">
        <v>439</v>
      </c>
      <c r="E12" s="27" t="s">
        <v>440</v>
      </c>
      <c r="F12" s="27" t="s">
        <v>419</v>
      </c>
      <c r="G12" s="44" t="s">
        <v>425</v>
      </c>
      <c r="H12" s="27" t="s">
        <v>426</v>
      </c>
      <c r="I12" s="27" t="s">
        <v>421</v>
      </c>
      <c r="J12" s="27" t="s">
        <v>441</v>
      </c>
    </row>
    <row r="13" ht="33.75" customHeight="1" spans="1:10">
      <c r="A13" s="27" t="s">
        <v>374</v>
      </c>
      <c r="B13" s="27" t="s">
        <v>442</v>
      </c>
      <c r="C13" s="27" t="s">
        <v>416</v>
      </c>
      <c r="D13" s="27" t="s">
        <v>417</v>
      </c>
      <c r="E13" s="27" t="s">
        <v>443</v>
      </c>
      <c r="F13" s="27" t="s">
        <v>419</v>
      </c>
      <c r="G13" s="44" t="s">
        <v>47</v>
      </c>
      <c r="H13" s="27" t="s">
        <v>444</v>
      </c>
      <c r="I13" s="27" t="s">
        <v>421</v>
      </c>
      <c r="J13" s="27" t="s">
        <v>445</v>
      </c>
    </row>
    <row r="14" ht="33.75" customHeight="1" spans="1:10">
      <c r="A14" s="27" t="s">
        <v>374</v>
      </c>
      <c r="B14" s="27" t="s">
        <v>442</v>
      </c>
      <c r="C14" s="27" t="s">
        <v>416</v>
      </c>
      <c r="D14" s="27" t="s">
        <v>417</v>
      </c>
      <c r="E14" s="27" t="s">
        <v>446</v>
      </c>
      <c r="F14" s="27" t="s">
        <v>419</v>
      </c>
      <c r="G14" s="44" t="s">
        <v>45</v>
      </c>
      <c r="H14" s="27" t="s">
        <v>444</v>
      </c>
      <c r="I14" s="27" t="s">
        <v>421</v>
      </c>
      <c r="J14" s="27" t="s">
        <v>447</v>
      </c>
    </row>
    <row r="15" ht="33.75" customHeight="1" spans="1:10">
      <c r="A15" s="27" t="s">
        <v>374</v>
      </c>
      <c r="B15" s="27" t="s">
        <v>442</v>
      </c>
      <c r="C15" s="27" t="s">
        <v>416</v>
      </c>
      <c r="D15" s="27" t="s">
        <v>417</v>
      </c>
      <c r="E15" s="27" t="s">
        <v>448</v>
      </c>
      <c r="F15" s="27" t="s">
        <v>419</v>
      </c>
      <c r="G15" s="44" t="s">
        <v>48</v>
      </c>
      <c r="H15" s="27" t="s">
        <v>449</v>
      </c>
      <c r="I15" s="27" t="s">
        <v>421</v>
      </c>
      <c r="J15" s="27" t="s">
        <v>450</v>
      </c>
    </row>
    <row r="16" ht="33.75" customHeight="1" spans="1:10">
      <c r="A16" s="27" t="s">
        <v>374</v>
      </c>
      <c r="B16" s="27" t="s">
        <v>442</v>
      </c>
      <c r="C16" s="27" t="s">
        <v>416</v>
      </c>
      <c r="D16" s="27" t="s">
        <v>423</v>
      </c>
      <c r="E16" s="27" t="s">
        <v>451</v>
      </c>
      <c r="F16" s="27" t="s">
        <v>419</v>
      </c>
      <c r="G16" s="44" t="s">
        <v>425</v>
      </c>
      <c r="H16" s="27" t="s">
        <v>426</v>
      </c>
      <c r="I16" s="27" t="s">
        <v>421</v>
      </c>
      <c r="J16" s="27" t="s">
        <v>452</v>
      </c>
    </row>
    <row r="17" ht="33.75" customHeight="1" spans="1:10">
      <c r="A17" s="27" t="s">
        <v>374</v>
      </c>
      <c r="B17" s="27" t="s">
        <v>442</v>
      </c>
      <c r="C17" s="27" t="s">
        <v>434</v>
      </c>
      <c r="D17" s="27" t="s">
        <v>435</v>
      </c>
      <c r="E17" s="27" t="s">
        <v>453</v>
      </c>
      <c r="F17" s="27" t="s">
        <v>430</v>
      </c>
      <c r="G17" s="44" t="s">
        <v>454</v>
      </c>
      <c r="H17" s="27" t="s">
        <v>455</v>
      </c>
      <c r="I17" s="27" t="s">
        <v>421</v>
      </c>
      <c r="J17" s="27" t="s">
        <v>456</v>
      </c>
    </row>
    <row r="18" ht="33.75" customHeight="1" spans="1:10">
      <c r="A18" s="27" t="s">
        <v>374</v>
      </c>
      <c r="B18" s="27" t="s">
        <v>442</v>
      </c>
      <c r="C18" s="27" t="s">
        <v>438</v>
      </c>
      <c r="D18" s="27" t="s">
        <v>439</v>
      </c>
      <c r="E18" s="27" t="s">
        <v>439</v>
      </c>
      <c r="F18" s="27" t="s">
        <v>419</v>
      </c>
      <c r="G18" s="44" t="s">
        <v>457</v>
      </c>
      <c r="H18" s="27" t="s">
        <v>426</v>
      </c>
      <c r="I18" s="27" t="s">
        <v>421</v>
      </c>
      <c r="J18" s="27" t="s">
        <v>458</v>
      </c>
    </row>
    <row r="19" ht="33.75" customHeight="1" spans="1:10">
      <c r="A19" s="27" t="s">
        <v>378</v>
      </c>
      <c r="B19" s="27" t="s">
        <v>459</v>
      </c>
      <c r="C19" s="27" t="s">
        <v>416</v>
      </c>
      <c r="D19" s="27" t="s">
        <v>417</v>
      </c>
      <c r="E19" s="27" t="s">
        <v>460</v>
      </c>
      <c r="F19" s="27" t="s">
        <v>430</v>
      </c>
      <c r="G19" s="44" t="s">
        <v>45</v>
      </c>
      <c r="H19" s="27" t="s">
        <v>420</v>
      </c>
      <c r="I19" s="27" t="s">
        <v>421</v>
      </c>
      <c r="J19" s="27" t="s">
        <v>461</v>
      </c>
    </row>
    <row r="20" ht="33.75" customHeight="1" spans="1:10">
      <c r="A20" s="27" t="s">
        <v>378</v>
      </c>
      <c r="B20" s="27" t="s">
        <v>459</v>
      </c>
      <c r="C20" s="27" t="s">
        <v>416</v>
      </c>
      <c r="D20" s="27" t="s">
        <v>423</v>
      </c>
      <c r="E20" s="27" t="s">
        <v>462</v>
      </c>
      <c r="F20" s="27" t="s">
        <v>430</v>
      </c>
      <c r="G20" s="44" t="s">
        <v>431</v>
      </c>
      <c r="H20" s="27"/>
      <c r="I20" s="27" t="s">
        <v>432</v>
      </c>
      <c r="J20" s="27" t="s">
        <v>463</v>
      </c>
    </row>
    <row r="21" ht="33.75" customHeight="1" spans="1:10">
      <c r="A21" s="27" t="s">
        <v>378</v>
      </c>
      <c r="B21" s="27" t="s">
        <v>459</v>
      </c>
      <c r="C21" s="27" t="s">
        <v>416</v>
      </c>
      <c r="D21" s="27" t="s">
        <v>428</v>
      </c>
      <c r="E21" s="27" t="s">
        <v>464</v>
      </c>
      <c r="F21" s="27" t="s">
        <v>430</v>
      </c>
      <c r="G21" s="44" t="s">
        <v>431</v>
      </c>
      <c r="H21" s="27"/>
      <c r="I21" s="27" t="s">
        <v>432</v>
      </c>
      <c r="J21" s="27" t="s">
        <v>465</v>
      </c>
    </row>
    <row r="22" ht="33.75" customHeight="1" spans="1:10">
      <c r="A22" s="27" t="s">
        <v>378</v>
      </c>
      <c r="B22" s="27" t="s">
        <v>459</v>
      </c>
      <c r="C22" s="27" t="s">
        <v>434</v>
      </c>
      <c r="D22" s="27" t="s">
        <v>466</v>
      </c>
      <c r="E22" s="27" t="s">
        <v>467</v>
      </c>
      <c r="F22" s="27" t="s">
        <v>430</v>
      </c>
      <c r="G22" s="44" t="s">
        <v>431</v>
      </c>
      <c r="H22" s="27"/>
      <c r="I22" s="27" t="s">
        <v>432</v>
      </c>
      <c r="J22" s="27" t="s">
        <v>468</v>
      </c>
    </row>
    <row r="23" ht="33.75" customHeight="1" spans="1:10">
      <c r="A23" s="27" t="s">
        <v>378</v>
      </c>
      <c r="B23" s="27" t="s">
        <v>459</v>
      </c>
      <c r="C23" s="27" t="s">
        <v>438</v>
      </c>
      <c r="D23" s="27" t="s">
        <v>439</v>
      </c>
      <c r="E23" s="27" t="s">
        <v>469</v>
      </c>
      <c r="F23" s="27" t="s">
        <v>419</v>
      </c>
      <c r="G23" s="44" t="s">
        <v>470</v>
      </c>
      <c r="H23" s="27" t="s">
        <v>426</v>
      </c>
      <c r="I23" s="27" t="s">
        <v>421</v>
      </c>
      <c r="J23" s="27" t="s">
        <v>471</v>
      </c>
    </row>
    <row r="24" ht="33.75" customHeight="1" spans="1:10">
      <c r="A24" s="27" t="s">
        <v>382</v>
      </c>
      <c r="B24" s="27" t="s">
        <v>472</v>
      </c>
      <c r="C24" s="27" t="s">
        <v>416</v>
      </c>
      <c r="D24" s="27" t="s">
        <v>417</v>
      </c>
      <c r="E24" s="27" t="s">
        <v>473</v>
      </c>
      <c r="F24" s="27" t="s">
        <v>430</v>
      </c>
      <c r="G24" s="44" t="s">
        <v>474</v>
      </c>
      <c r="H24" s="27" t="s">
        <v>420</v>
      </c>
      <c r="I24" s="27" t="s">
        <v>421</v>
      </c>
      <c r="J24" s="27" t="s">
        <v>475</v>
      </c>
    </row>
    <row r="25" ht="33.75" customHeight="1" spans="1:10">
      <c r="A25" s="27" t="s">
        <v>382</v>
      </c>
      <c r="B25" s="27" t="s">
        <v>472</v>
      </c>
      <c r="C25" s="27" t="s">
        <v>416</v>
      </c>
      <c r="D25" s="27" t="s">
        <v>417</v>
      </c>
      <c r="E25" s="27" t="s">
        <v>476</v>
      </c>
      <c r="F25" s="27" t="s">
        <v>430</v>
      </c>
      <c r="G25" s="44" t="s">
        <v>46</v>
      </c>
      <c r="H25" s="27" t="s">
        <v>477</v>
      </c>
      <c r="I25" s="27" t="s">
        <v>421</v>
      </c>
      <c r="J25" s="27" t="s">
        <v>478</v>
      </c>
    </row>
    <row r="26" ht="33.75" customHeight="1" spans="1:10">
      <c r="A26" s="27" t="s">
        <v>382</v>
      </c>
      <c r="B26" s="27" t="s">
        <v>472</v>
      </c>
      <c r="C26" s="27" t="s">
        <v>416</v>
      </c>
      <c r="D26" s="27" t="s">
        <v>423</v>
      </c>
      <c r="E26" s="27" t="s">
        <v>479</v>
      </c>
      <c r="F26" s="27" t="s">
        <v>430</v>
      </c>
      <c r="G26" s="44" t="s">
        <v>480</v>
      </c>
      <c r="H26" s="27" t="s">
        <v>426</v>
      </c>
      <c r="I26" s="27" t="s">
        <v>421</v>
      </c>
      <c r="J26" s="27" t="s">
        <v>481</v>
      </c>
    </row>
    <row r="27" ht="33.75" customHeight="1" spans="1:10">
      <c r="A27" s="27" t="s">
        <v>382</v>
      </c>
      <c r="B27" s="27" t="s">
        <v>472</v>
      </c>
      <c r="C27" s="27" t="s">
        <v>434</v>
      </c>
      <c r="D27" s="27" t="s">
        <v>466</v>
      </c>
      <c r="E27" s="27" t="s">
        <v>482</v>
      </c>
      <c r="F27" s="27" t="s">
        <v>430</v>
      </c>
      <c r="G27" s="44" t="s">
        <v>431</v>
      </c>
      <c r="H27" s="27"/>
      <c r="I27" s="27" t="s">
        <v>432</v>
      </c>
      <c r="J27" s="27" t="s">
        <v>483</v>
      </c>
    </row>
    <row r="28" ht="33.75" customHeight="1" spans="1:10">
      <c r="A28" s="27" t="s">
        <v>382</v>
      </c>
      <c r="B28" s="27" t="s">
        <v>472</v>
      </c>
      <c r="C28" s="27" t="s">
        <v>434</v>
      </c>
      <c r="D28" s="27" t="s">
        <v>435</v>
      </c>
      <c r="E28" s="27" t="s">
        <v>484</v>
      </c>
      <c r="F28" s="27" t="s">
        <v>430</v>
      </c>
      <c r="G28" s="44" t="s">
        <v>431</v>
      </c>
      <c r="H28" s="27"/>
      <c r="I28" s="27" t="s">
        <v>432</v>
      </c>
      <c r="J28" s="27" t="s">
        <v>485</v>
      </c>
    </row>
    <row r="29" ht="33.75" customHeight="1" spans="1:10">
      <c r="A29" s="27" t="s">
        <v>382</v>
      </c>
      <c r="B29" s="27" t="s">
        <v>472</v>
      </c>
      <c r="C29" s="27" t="s">
        <v>438</v>
      </c>
      <c r="D29" s="27" t="s">
        <v>439</v>
      </c>
      <c r="E29" s="27" t="s">
        <v>486</v>
      </c>
      <c r="F29" s="27" t="s">
        <v>419</v>
      </c>
      <c r="G29" s="44" t="s">
        <v>425</v>
      </c>
      <c r="H29" s="27" t="s">
        <v>426</v>
      </c>
      <c r="I29" s="27" t="s">
        <v>421</v>
      </c>
      <c r="J29" s="27" t="s">
        <v>487</v>
      </c>
    </row>
    <row r="30" ht="33.75" customHeight="1" spans="1:10">
      <c r="A30" s="27" t="s">
        <v>352</v>
      </c>
      <c r="B30" s="27" t="s">
        <v>488</v>
      </c>
      <c r="C30" s="27" t="s">
        <v>416</v>
      </c>
      <c r="D30" s="27" t="s">
        <v>417</v>
      </c>
      <c r="E30" s="27" t="s">
        <v>489</v>
      </c>
      <c r="F30" s="27" t="s">
        <v>430</v>
      </c>
      <c r="G30" s="44" t="s">
        <v>46</v>
      </c>
      <c r="H30" s="27" t="s">
        <v>490</v>
      </c>
      <c r="I30" s="27" t="s">
        <v>421</v>
      </c>
      <c r="J30" s="27" t="s">
        <v>491</v>
      </c>
    </row>
    <row r="31" ht="33.75" customHeight="1" spans="1:10">
      <c r="A31" s="27" t="s">
        <v>352</v>
      </c>
      <c r="B31" s="27" t="s">
        <v>488</v>
      </c>
      <c r="C31" s="27" t="s">
        <v>416</v>
      </c>
      <c r="D31" s="27" t="s">
        <v>417</v>
      </c>
      <c r="E31" s="27" t="s">
        <v>492</v>
      </c>
      <c r="F31" s="27" t="s">
        <v>430</v>
      </c>
      <c r="G31" s="44" t="s">
        <v>46</v>
      </c>
      <c r="H31" s="27" t="s">
        <v>420</v>
      </c>
      <c r="I31" s="27" t="s">
        <v>421</v>
      </c>
      <c r="J31" s="27" t="s">
        <v>493</v>
      </c>
    </row>
    <row r="32" ht="33.75" customHeight="1" spans="1:10">
      <c r="A32" s="27" t="s">
        <v>352</v>
      </c>
      <c r="B32" s="27" t="s">
        <v>488</v>
      </c>
      <c r="C32" s="27" t="s">
        <v>416</v>
      </c>
      <c r="D32" s="27" t="s">
        <v>423</v>
      </c>
      <c r="E32" s="27" t="s">
        <v>494</v>
      </c>
      <c r="F32" s="27" t="s">
        <v>419</v>
      </c>
      <c r="G32" s="44" t="s">
        <v>457</v>
      </c>
      <c r="H32" s="27" t="s">
        <v>426</v>
      </c>
      <c r="I32" s="27" t="s">
        <v>421</v>
      </c>
      <c r="J32" s="27" t="s">
        <v>495</v>
      </c>
    </row>
    <row r="33" ht="33.75" customHeight="1" spans="1:10">
      <c r="A33" s="27" t="s">
        <v>352</v>
      </c>
      <c r="B33" s="27" t="s">
        <v>488</v>
      </c>
      <c r="C33" s="27" t="s">
        <v>416</v>
      </c>
      <c r="D33" s="27" t="s">
        <v>428</v>
      </c>
      <c r="E33" s="27" t="s">
        <v>496</v>
      </c>
      <c r="F33" s="27" t="s">
        <v>419</v>
      </c>
      <c r="G33" s="44" t="s">
        <v>457</v>
      </c>
      <c r="H33" s="27" t="s">
        <v>426</v>
      </c>
      <c r="I33" s="27" t="s">
        <v>421</v>
      </c>
      <c r="J33" s="27" t="s">
        <v>497</v>
      </c>
    </row>
    <row r="34" ht="33.75" customHeight="1" spans="1:10">
      <c r="A34" s="27" t="s">
        <v>352</v>
      </c>
      <c r="B34" s="27" t="s">
        <v>488</v>
      </c>
      <c r="C34" s="27" t="s">
        <v>434</v>
      </c>
      <c r="D34" s="27" t="s">
        <v>498</v>
      </c>
      <c r="E34" s="27" t="s">
        <v>499</v>
      </c>
      <c r="F34" s="27" t="s">
        <v>430</v>
      </c>
      <c r="G34" s="44" t="s">
        <v>431</v>
      </c>
      <c r="H34" s="27"/>
      <c r="I34" s="27" t="s">
        <v>432</v>
      </c>
      <c r="J34" s="27" t="s">
        <v>500</v>
      </c>
    </row>
    <row r="35" ht="33.75" customHeight="1" spans="1:10">
      <c r="A35" s="27" t="s">
        <v>352</v>
      </c>
      <c r="B35" s="27" t="s">
        <v>488</v>
      </c>
      <c r="C35" s="27" t="s">
        <v>438</v>
      </c>
      <c r="D35" s="27" t="s">
        <v>439</v>
      </c>
      <c r="E35" s="27" t="s">
        <v>501</v>
      </c>
      <c r="F35" s="27" t="s">
        <v>419</v>
      </c>
      <c r="G35" s="44" t="s">
        <v>425</v>
      </c>
      <c r="H35" s="27" t="s">
        <v>426</v>
      </c>
      <c r="I35" s="27" t="s">
        <v>421</v>
      </c>
      <c r="J35" s="27" t="s">
        <v>502</v>
      </c>
    </row>
    <row r="36" ht="33.75" customHeight="1" spans="1:10">
      <c r="A36" s="27" t="s">
        <v>358</v>
      </c>
      <c r="B36" s="27" t="s">
        <v>503</v>
      </c>
      <c r="C36" s="27" t="s">
        <v>416</v>
      </c>
      <c r="D36" s="27" t="s">
        <v>417</v>
      </c>
      <c r="E36" s="27" t="s">
        <v>504</v>
      </c>
      <c r="F36" s="27" t="s">
        <v>419</v>
      </c>
      <c r="G36" s="44" t="s">
        <v>55</v>
      </c>
      <c r="H36" s="27" t="s">
        <v>505</v>
      </c>
      <c r="I36" s="27" t="s">
        <v>421</v>
      </c>
      <c r="J36" s="27" t="s">
        <v>506</v>
      </c>
    </row>
    <row r="37" ht="33.75" customHeight="1" spans="1:10">
      <c r="A37" s="27" t="s">
        <v>358</v>
      </c>
      <c r="B37" s="27" t="s">
        <v>503</v>
      </c>
      <c r="C37" s="27" t="s">
        <v>416</v>
      </c>
      <c r="D37" s="27" t="s">
        <v>423</v>
      </c>
      <c r="E37" s="27" t="s">
        <v>507</v>
      </c>
      <c r="F37" s="27" t="s">
        <v>419</v>
      </c>
      <c r="G37" s="44" t="s">
        <v>457</v>
      </c>
      <c r="H37" s="27" t="s">
        <v>426</v>
      </c>
      <c r="I37" s="27" t="s">
        <v>421</v>
      </c>
      <c r="J37" s="27" t="s">
        <v>508</v>
      </c>
    </row>
    <row r="38" ht="33.75" customHeight="1" spans="1:10">
      <c r="A38" s="27" t="s">
        <v>358</v>
      </c>
      <c r="B38" s="27" t="s">
        <v>503</v>
      </c>
      <c r="C38" s="27" t="s">
        <v>434</v>
      </c>
      <c r="D38" s="27" t="s">
        <v>498</v>
      </c>
      <c r="E38" s="27" t="s">
        <v>509</v>
      </c>
      <c r="F38" s="27" t="s">
        <v>430</v>
      </c>
      <c r="G38" s="44" t="s">
        <v>510</v>
      </c>
      <c r="H38" s="27"/>
      <c r="I38" s="27" t="s">
        <v>432</v>
      </c>
      <c r="J38" s="27" t="s">
        <v>509</v>
      </c>
    </row>
    <row r="39" ht="33.75" customHeight="1" spans="1:10">
      <c r="A39" s="27" t="s">
        <v>358</v>
      </c>
      <c r="B39" s="27" t="s">
        <v>503</v>
      </c>
      <c r="C39" s="27" t="s">
        <v>438</v>
      </c>
      <c r="D39" s="27" t="s">
        <v>439</v>
      </c>
      <c r="E39" s="27" t="s">
        <v>511</v>
      </c>
      <c r="F39" s="27" t="s">
        <v>419</v>
      </c>
      <c r="G39" s="44" t="s">
        <v>425</v>
      </c>
      <c r="H39" s="27" t="s">
        <v>426</v>
      </c>
      <c r="I39" s="27" t="s">
        <v>421</v>
      </c>
      <c r="J39" s="27" t="s">
        <v>512</v>
      </c>
    </row>
    <row r="40" ht="33.75" customHeight="1" spans="1:10">
      <c r="A40" s="27" t="s">
        <v>358</v>
      </c>
      <c r="B40" s="27" t="s">
        <v>503</v>
      </c>
      <c r="C40" s="27" t="s">
        <v>513</v>
      </c>
      <c r="D40" s="27" t="s">
        <v>514</v>
      </c>
      <c r="E40" s="27" t="s">
        <v>515</v>
      </c>
      <c r="F40" s="27" t="s">
        <v>516</v>
      </c>
      <c r="G40" s="44" t="s">
        <v>517</v>
      </c>
      <c r="H40" s="27" t="s">
        <v>518</v>
      </c>
      <c r="I40" s="27" t="s">
        <v>421</v>
      </c>
      <c r="J40" s="27" t="s">
        <v>519</v>
      </c>
    </row>
    <row r="41" ht="33.75" customHeight="1" spans="1:10">
      <c r="A41" s="27" t="s">
        <v>372</v>
      </c>
      <c r="B41" s="27" t="s">
        <v>520</v>
      </c>
      <c r="C41" s="27" t="s">
        <v>416</v>
      </c>
      <c r="D41" s="27" t="s">
        <v>417</v>
      </c>
      <c r="E41" s="27" t="s">
        <v>521</v>
      </c>
      <c r="F41" s="27" t="s">
        <v>430</v>
      </c>
      <c r="G41" s="44" t="s">
        <v>522</v>
      </c>
      <c r="H41" s="27" t="s">
        <v>523</v>
      </c>
      <c r="I41" s="27" t="s">
        <v>421</v>
      </c>
      <c r="J41" s="27" t="s">
        <v>524</v>
      </c>
    </row>
    <row r="42" ht="33.75" customHeight="1" spans="1:10">
      <c r="A42" s="27" t="s">
        <v>372</v>
      </c>
      <c r="B42" s="27" t="s">
        <v>520</v>
      </c>
      <c r="C42" s="27" t="s">
        <v>416</v>
      </c>
      <c r="D42" s="27" t="s">
        <v>423</v>
      </c>
      <c r="E42" s="27" t="s">
        <v>525</v>
      </c>
      <c r="F42" s="27" t="s">
        <v>430</v>
      </c>
      <c r="G42" s="44" t="s">
        <v>480</v>
      </c>
      <c r="H42" s="27" t="s">
        <v>426</v>
      </c>
      <c r="I42" s="27" t="s">
        <v>421</v>
      </c>
      <c r="J42" s="27" t="s">
        <v>526</v>
      </c>
    </row>
    <row r="43" ht="33.75" customHeight="1" spans="1:10">
      <c r="A43" s="27" t="s">
        <v>372</v>
      </c>
      <c r="B43" s="27" t="s">
        <v>520</v>
      </c>
      <c r="C43" s="27" t="s">
        <v>416</v>
      </c>
      <c r="D43" s="27" t="s">
        <v>423</v>
      </c>
      <c r="E43" s="27" t="s">
        <v>527</v>
      </c>
      <c r="F43" s="27" t="s">
        <v>419</v>
      </c>
      <c r="G43" s="44" t="s">
        <v>425</v>
      </c>
      <c r="H43" s="27" t="s">
        <v>426</v>
      </c>
      <c r="I43" s="27" t="s">
        <v>421</v>
      </c>
      <c r="J43" s="27" t="s">
        <v>528</v>
      </c>
    </row>
    <row r="44" ht="33.75" customHeight="1" spans="1:10">
      <c r="A44" s="27" t="s">
        <v>372</v>
      </c>
      <c r="B44" s="27" t="s">
        <v>520</v>
      </c>
      <c r="C44" s="27" t="s">
        <v>416</v>
      </c>
      <c r="D44" s="27" t="s">
        <v>428</v>
      </c>
      <c r="E44" s="27" t="s">
        <v>529</v>
      </c>
      <c r="F44" s="27" t="s">
        <v>419</v>
      </c>
      <c r="G44" s="44" t="s">
        <v>425</v>
      </c>
      <c r="H44" s="27" t="s">
        <v>426</v>
      </c>
      <c r="I44" s="27" t="s">
        <v>421</v>
      </c>
      <c r="J44" s="27" t="s">
        <v>530</v>
      </c>
    </row>
    <row r="45" ht="33.75" customHeight="1" spans="1:10">
      <c r="A45" s="27" t="s">
        <v>372</v>
      </c>
      <c r="B45" s="27" t="s">
        <v>520</v>
      </c>
      <c r="C45" s="27" t="s">
        <v>434</v>
      </c>
      <c r="D45" s="27" t="s">
        <v>466</v>
      </c>
      <c r="E45" s="27" t="s">
        <v>531</v>
      </c>
      <c r="F45" s="27" t="s">
        <v>516</v>
      </c>
      <c r="G45" s="44" t="s">
        <v>532</v>
      </c>
      <c r="H45" s="27" t="s">
        <v>518</v>
      </c>
      <c r="I45" s="27" t="s">
        <v>421</v>
      </c>
      <c r="J45" s="27" t="s">
        <v>533</v>
      </c>
    </row>
    <row r="46" ht="33.75" customHeight="1" spans="1:10">
      <c r="A46" s="27" t="s">
        <v>372</v>
      </c>
      <c r="B46" s="27" t="s">
        <v>520</v>
      </c>
      <c r="C46" s="27" t="s">
        <v>434</v>
      </c>
      <c r="D46" s="27" t="s">
        <v>498</v>
      </c>
      <c r="E46" s="27" t="s">
        <v>534</v>
      </c>
      <c r="F46" s="27" t="s">
        <v>419</v>
      </c>
      <c r="G46" s="44" t="s">
        <v>49</v>
      </c>
      <c r="H46" s="27" t="s">
        <v>535</v>
      </c>
      <c r="I46" s="27" t="s">
        <v>421</v>
      </c>
      <c r="J46" s="27" t="s">
        <v>536</v>
      </c>
    </row>
    <row r="47" ht="33.75" customHeight="1" spans="1:10">
      <c r="A47" s="27" t="s">
        <v>372</v>
      </c>
      <c r="B47" s="27" t="s">
        <v>520</v>
      </c>
      <c r="C47" s="27" t="s">
        <v>438</v>
      </c>
      <c r="D47" s="27" t="s">
        <v>439</v>
      </c>
      <c r="E47" s="27" t="s">
        <v>537</v>
      </c>
      <c r="F47" s="27" t="s">
        <v>419</v>
      </c>
      <c r="G47" s="44" t="s">
        <v>425</v>
      </c>
      <c r="H47" s="27" t="s">
        <v>426</v>
      </c>
      <c r="I47" s="27" t="s">
        <v>421</v>
      </c>
      <c r="J47" s="27" t="s">
        <v>538</v>
      </c>
    </row>
    <row r="48" ht="33.75" customHeight="1" spans="1:10">
      <c r="A48" s="27" t="s">
        <v>376</v>
      </c>
      <c r="B48" s="27" t="s">
        <v>539</v>
      </c>
      <c r="C48" s="27" t="s">
        <v>416</v>
      </c>
      <c r="D48" s="27" t="s">
        <v>417</v>
      </c>
      <c r="E48" s="27" t="s">
        <v>540</v>
      </c>
      <c r="F48" s="27" t="s">
        <v>419</v>
      </c>
      <c r="G48" s="44" t="s">
        <v>45</v>
      </c>
      <c r="H48" s="27" t="s">
        <v>541</v>
      </c>
      <c r="I48" s="27" t="s">
        <v>421</v>
      </c>
      <c r="J48" s="27" t="s">
        <v>542</v>
      </c>
    </row>
    <row r="49" ht="33.75" customHeight="1" spans="1:10">
      <c r="A49" s="27" t="s">
        <v>376</v>
      </c>
      <c r="B49" s="27" t="s">
        <v>539</v>
      </c>
      <c r="C49" s="27" t="s">
        <v>416</v>
      </c>
      <c r="D49" s="27" t="s">
        <v>417</v>
      </c>
      <c r="E49" s="27" t="s">
        <v>543</v>
      </c>
      <c r="F49" s="27" t="s">
        <v>419</v>
      </c>
      <c r="G49" s="44" t="s">
        <v>45</v>
      </c>
      <c r="H49" s="27" t="s">
        <v>541</v>
      </c>
      <c r="I49" s="27" t="s">
        <v>421</v>
      </c>
      <c r="J49" s="27" t="s">
        <v>544</v>
      </c>
    </row>
    <row r="50" ht="33.75" customHeight="1" spans="1:10">
      <c r="A50" s="27" t="s">
        <v>376</v>
      </c>
      <c r="B50" s="27" t="s">
        <v>539</v>
      </c>
      <c r="C50" s="27" t="s">
        <v>416</v>
      </c>
      <c r="D50" s="27" t="s">
        <v>423</v>
      </c>
      <c r="E50" s="27" t="s">
        <v>545</v>
      </c>
      <c r="F50" s="27" t="s">
        <v>419</v>
      </c>
      <c r="G50" s="44" t="s">
        <v>45</v>
      </c>
      <c r="H50" s="27" t="s">
        <v>541</v>
      </c>
      <c r="I50" s="27" t="s">
        <v>421</v>
      </c>
      <c r="J50" s="27" t="s">
        <v>546</v>
      </c>
    </row>
    <row r="51" ht="33.75" customHeight="1" spans="1:10">
      <c r="A51" s="27" t="s">
        <v>376</v>
      </c>
      <c r="B51" s="27" t="s">
        <v>539</v>
      </c>
      <c r="C51" s="27" t="s">
        <v>434</v>
      </c>
      <c r="D51" s="27" t="s">
        <v>435</v>
      </c>
      <c r="E51" s="27" t="s">
        <v>547</v>
      </c>
      <c r="F51" s="27" t="s">
        <v>430</v>
      </c>
      <c r="G51" s="44" t="s">
        <v>548</v>
      </c>
      <c r="H51" s="27"/>
      <c r="I51" s="27" t="s">
        <v>432</v>
      </c>
      <c r="J51" s="27" t="s">
        <v>549</v>
      </c>
    </row>
    <row r="52" ht="33.75" customHeight="1" spans="1:10">
      <c r="A52" s="27" t="s">
        <v>376</v>
      </c>
      <c r="B52" s="27" t="s">
        <v>539</v>
      </c>
      <c r="C52" s="27" t="s">
        <v>438</v>
      </c>
      <c r="D52" s="27" t="s">
        <v>439</v>
      </c>
      <c r="E52" s="27" t="s">
        <v>550</v>
      </c>
      <c r="F52" s="27" t="s">
        <v>419</v>
      </c>
      <c r="G52" s="44" t="s">
        <v>425</v>
      </c>
      <c r="H52" s="27" t="s">
        <v>426</v>
      </c>
      <c r="I52" s="27" t="s">
        <v>421</v>
      </c>
      <c r="J52" s="27" t="s">
        <v>551</v>
      </c>
    </row>
    <row r="53" ht="33.75" customHeight="1" spans="1:10">
      <c r="A53" s="27" t="s">
        <v>346</v>
      </c>
      <c r="B53" s="27" t="s">
        <v>552</v>
      </c>
      <c r="C53" s="27" t="s">
        <v>416</v>
      </c>
      <c r="D53" s="27" t="s">
        <v>417</v>
      </c>
      <c r="E53" s="27" t="s">
        <v>553</v>
      </c>
      <c r="F53" s="27" t="s">
        <v>419</v>
      </c>
      <c r="G53" s="44" t="s">
        <v>554</v>
      </c>
      <c r="H53" s="27" t="s">
        <v>555</v>
      </c>
      <c r="I53" s="27" t="s">
        <v>421</v>
      </c>
      <c r="J53" s="27" t="s">
        <v>556</v>
      </c>
    </row>
    <row r="54" ht="33.75" customHeight="1" spans="1:10">
      <c r="A54" s="27" t="s">
        <v>346</v>
      </c>
      <c r="B54" s="27" t="s">
        <v>552</v>
      </c>
      <c r="C54" s="27" t="s">
        <v>416</v>
      </c>
      <c r="D54" s="27" t="s">
        <v>423</v>
      </c>
      <c r="E54" s="27" t="s">
        <v>557</v>
      </c>
      <c r="F54" s="27" t="s">
        <v>430</v>
      </c>
      <c r="G54" s="44" t="s">
        <v>480</v>
      </c>
      <c r="H54" s="27" t="s">
        <v>426</v>
      </c>
      <c r="I54" s="27" t="s">
        <v>421</v>
      </c>
      <c r="J54" s="27" t="s">
        <v>558</v>
      </c>
    </row>
    <row r="55" ht="33.75" customHeight="1" spans="1:10">
      <c r="A55" s="27" t="s">
        <v>346</v>
      </c>
      <c r="B55" s="27" t="s">
        <v>552</v>
      </c>
      <c r="C55" s="27" t="s">
        <v>416</v>
      </c>
      <c r="D55" s="27" t="s">
        <v>428</v>
      </c>
      <c r="E55" s="27" t="s">
        <v>559</v>
      </c>
      <c r="F55" s="27" t="s">
        <v>430</v>
      </c>
      <c r="G55" s="44" t="s">
        <v>480</v>
      </c>
      <c r="H55" s="27" t="s">
        <v>426</v>
      </c>
      <c r="I55" s="27" t="s">
        <v>421</v>
      </c>
      <c r="J55" s="27" t="s">
        <v>560</v>
      </c>
    </row>
    <row r="56" ht="33.75" customHeight="1" spans="1:10">
      <c r="A56" s="27" t="s">
        <v>346</v>
      </c>
      <c r="B56" s="27" t="s">
        <v>552</v>
      </c>
      <c r="C56" s="27" t="s">
        <v>434</v>
      </c>
      <c r="D56" s="27" t="s">
        <v>466</v>
      </c>
      <c r="E56" s="27" t="s">
        <v>561</v>
      </c>
      <c r="F56" s="27" t="s">
        <v>419</v>
      </c>
      <c r="G56" s="44" t="s">
        <v>562</v>
      </c>
      <c r="H56" s="27" t="s">
        <v>563</v>
      </c>
      <c r="I56" s="27" t="s">
        <v>421</v>
      </c>
      <c r="J56" s="27" t="s">
        <v>564</v>
      </c>
    </row>
    <row r="57" ht="33.75" customHeight="1" spans="1:10">
      <c r="A57" s="27" t="s">
        <v>346</v>
      </c>
      <c r="B57" s="27" t="s">
        <v>552</v>
      </c>
      <c r="C57" s="27" t="s">
        <v>434</v>
      </c>
      <c r="D57" s="27" t="s">
        <v>435</v>
      </c>
      <c r="E57" s="27" t="s">
        <v>565</v>
      </c>
      <c r="F57" s="27" t="s">
        <v>419</v>
      </c>
      <c r="G57" s="44" t="s">
        <v>566</v>
      </c>
      <c r="H57" s="27" t="s">
        <v>426</v>
      </c>
      <c r="I57" s="27" t="s">
        <v>421</v>
      </c>
      <c r="J57" s="27" t="s">
        <v>567</v>
      </c>
    </row>
    <row r="58" ht="33.75" customHeight="1" spans="1:10">
      <c r="A58" s="27" t="s">
        <v>346</v>
      </c>
      <c r="B58" s="27" t="s">
        <v>552</v>
      </c>
      <c r="C58" s="27" t="s">
        <v>434</v>
      </c>
      <c r="D58" s="27" t="s">
        <v>435</v>
      </c>
      <c r="E58" s="27" t="s">
        <v>568</v>
      </c>
      <c r="F58" s="27" t="s">
        <v>419</v>
      </c>
      <c r="G58" s="44" t="s">
        <v>562</v>
      </c>
      <c r="H58" s="27" t="s">
        <v>569</v>
      </c>
      <c r="I58" s="27" t="s">
        <v>421</v>
      </c>
      <c r="J58" s="27" t="s">
        <v>570</v>
      </c>
    </row>
    <row r="59" ht="33.75" customHeight="1" spans="1:10">
      <c r="A59" s="27" t="s">
        <v>346</v>
      </c>
      <c r="B59" s="27" t="s">
        <v>552</v>
      </c>
      <c r="C59" s="27" t="s">
        <v>434</v>
      </c>
      <c r="D59" s="27" t="s">
        <v>571</v>
      </c>
      <c r="E59" s="27" t="s">
        <v>572</v>
      </c>
      <c r="F59" s="27" t="s">
        <v>419</v>
      </c>
      <c r="G59" s="44" t="s">
        <v>573</v>
      </c>
      <c r="H59" s="27" t="s">
        <v>574</v>
      </c>
      <c r="I59" s="27" t="s">
        <v>421</v>
      </c>
      <c r="J59" s="27" t="s">
        <v>575</v>
      </c>
    </row>
    <row r="60" ht="33.75" customHeight="1" spans="1:10">
      <c r="A60" s="27" t="s">
        <v>346</v>
      </c>
      <c r="B60" s="27" t="s">
        <v>552</v>
      </c>
      <c r="C60" s="27" t="s">
        <v>438</v>
      </c>
      <c r="D60" s="27" t="s">
        <v>439</v>
      </c>
      <c r="E60" s="27" t="s">
        <v>576</v>
      </c>
      <c r="F60" s="27" t="s">
        <v>419</v>
      </c>
      <c r="G60" s="44" t="s">
        <v>470</v>
      </c>
      <c r="H60" s="27" t="s">
        <v>426</v>
      </c>
      <c r="I60" s="27" t="s">
        <v>421</v>
      </c>
      <c r="J60" s="27" t="s">
        <v>577</v>
      </c>
    </row>
    <row r="61" ht="33.75" customHeight="1" spans="1:10">
      <c r="A61" s="27" t="s">
        <v>368</v>
      </c>
      <c r="B61" s="27" t="s">
        <v>578</v>
      </c>
      <c r="C61" s="27" t="s">
        <v>416</v>
      </c>
      <c r="D61" s="27" t="s">
        <v>417</v>
      </c>
      <c r="E61" s="27" t="s">
        <v>579</v>
      </c>
      <c r="F61" s="27" t="s">
        <v>430</v>
      </c>
      <c r="G61" s="44" t="s">
        <v>580</v>
      </c>
      <c r="H61" s="27" t="s">
        <v>581</v>
      </c>
      <c r="I61" s="27" t="s">
        <v>421</v>
      </c>
      <c r="J61" s="27" t="s">
        <v>582</v>
      </c>
    </row>
    <row r="62" ht="33.75" customHeight="1" spans="1:10">
      <c r="A62" s="27" t="s">
        <v>368</v>
      </c>
      <c r="B62" s="27" t="s">
        <v>578</v>
      </c>
      <c r="C62" s="27" t="s">
        <v>416</v>
      </c>
      <c r="D62" s="27" t="s">
        <v>417</v>
      </c>
      <c r="E62" s="27" t="s">
        <v>583</v>
      </c>
      <c r="F62" s="27" t="s">
        <v>430</v>
      </c>
      <c r="G62" s="44" t="s">
        <v>584</v>
      </c>
      <c r="H62" s="27" t="s">
        <v>581</v>
      </c>
      <c r="I62" s="27" t="s">
        <v>421</v>
      </c>
      <c r="J62" s="27" t="s">
        <v>583</v>
      </c>
    </row>
    <row r="63" ht="33.75" customHeight="1" spans="1:10">
      <c r="A63" s="27" t="s">
        <v>368</v>
      </c>
      <c r="B63" s="27" t="s">
        <v>578</v>
      </c>
      <c r="C63" s="27" t="s">
        <v>416</v>
      </c>
      <c r="D63" s="27" t="s">
        <v>417</v>
      </c>
      <c r="E63" s="27" t="s">
        <v>585</v>
      </c>
      <c r="F63" s="27" t="s">
        <v>430</v>
      </c>
      <c r="G63" s="44" t="s">
        <v>586</v>
      </c>
      <c r="H63" s="27" t="s">
        <v>581</v>
      </c>
      <c r="I63" s="27" t="s">
        <v>421</v>
      </c>
      <c r="J63" s="27" t="s">
        <v>587</v>
      </c>
    </row>
    <row r="64" ht="33.75" customHeight="1" spans="1:10">
      <c r="A64" s="27" t="s">
        <v>368</v>
      </c>
      <c r="B64" s="27" t="s">
        <v>578</v>
      </c>
      <c r="C64" s="27" t="s">
        <v>416</v>
      </c>
      <c r="D64" s="27" t="s">
        <v>417</v>
      </c>
      <c r="E64" s="27" t="s">
        <v>588</v>
      </c>
      <c r="F64" s="27" t="s">
        <v>430</v>
      </c>
      <c r="G64" s="44" t="s">
        <v>589</v>
      </c>
      <c r="H64" s="27" t="s">
        <v>581</v>
      </c>
      <c r="I64" s="27" t="s">
        <v>421</v>
      </c>
      <c r="J64" s="27" t="s">
        <v>590</v>
      </c>
    </row>
    <row r="65" ht="33.75" customHeight="1" spans="1:10">
      <c r="A65" s="27" t="s">
        <v>368</v>
      </c>
      <c r="B65" s="27" t="s">
        <v>578</v>
      </c>
      <c r="C65" s="27" t="s">
        <v>416</v>
      </c>
      <c r="D65" s="27" t="s">
        <v>423</v>
      </c>
      <c r="E65" s="27" t="s">
        <v>591</v>
      </c>
      <c r="F65" s="27" t="s">
        <v>430</v>
      </c>
      <c r="G65" s="44" t="s">
        <v>431</v>
      </c>
      <c r="H65" s="27"/>
      <c r="I65" s="27" t="s">
        <v>432</v>
      </c>
      <c r="J65" s="27" t="s">
        <v>592</v>
      </c>
    </row>
    <row r="66" ht="33.75" customHeight="1" spans="1:10">
      <c r="A66" s="27" t="s">
        <v>368</v>
      </c>
      <c r="B66" s="27" t="s">
        <v>578</v>
      </c>
      <c r="C66" s="27" t="s">
        <v>416</v>
      </c>
      <c r="D66" s="27" t="s">
        <v>423</v>
      </c>
      <c r="E66" s="27" t="s">
        <v>593</v>
      </c>
      <c r="F66" s="27" t="s">
        <v>430</v>
      </c>
      <c r="G66" s="44" t="s">
        <v>480</v>
      </c>
      <c r="H66" s="27" t="s">
        <v>426</v>
      </c>
      <c r="I66" s="27" t="s">
        <v>421</v>
      </c>
      <c r="J66" s="27" t="s">
        <v>594</v>
      </c>
    </row>
    <row r="67" ht="33.75" customHeight="1" spans="1:10">
      <c r="A67" s="27" t="s">
        <v>368</v>
      </c>
      <c r="B67" s="27" t="s">
        <v>578</v>
      </c>
      <c r="C67" s="27" t="s">
        <v>416</v>
      </c>
      <c r="D67" s="27" t="s">
        <v>428</v>
      </c>
      <c r="E67" s="27" t="s">
        <v>595</v>
      </c>
      <c r="F67" s="27" t="s">
        <v>430</v>
      </c>
      <c r="G67" s="44" t="s">
        <v>480</v>
      </c>
      <c r="H67" s="27" t="s">
        <v>426</v>
      </c>
      <c r="I67" s="27" t="s">
        <v>421</v>
      </c>
      <c r="J67" s="27" t="s">
        <v>596</v>
      </c>
    </row>
    <row r="68" ht="33.75" customHeight="1" spans="1:10">
      <c r="A68" s="27" t="s">
        <v>368</v>
      </c>
      <c r="B68" s="27" t="s">
        <v>578</v>
      </c>
      <c r="C68" s="27" t="s">
        <v>434</v>
      </c>
      <c r="D68" s="27" t="s">
        <v>498</v>
      </c>
      <c r="E68" s="27" t="s">
        <v>597</v>
      </c>
      <c r="F68" s="27" t="s">
        <v>430</v>
      </c>
      <c r="G68" s="44" t="s">
        <v>480</v>
      </c>
      <c r="H68" s="27" t="s">
        <v>426</v>
      </c>
      <c r="I68" s="27" t="s">
        <v>421</v>
      </c>
      <c r="J68" s="27" t="s">
        <v>598</v>
      </c>
    </row>
    <row r="69" ht="33.75" customHeight="1" spans="1:10">
      <c r="A69" s="27" t="s">
        <v>368</v>
      </c>
      <c r="B69" s="27" t="s">
        <v>578</v>
      </c>
      <c r="C69" s="27" t="s">
        <v>438</v>
      </c>
      <c r="D69" s="27" t="s">
        <v>439</v>
      </c>
      <c r="E69" s="27" t="s">
        <v>599</v>
      </c>
      <c r="F69" s="27" t="s">
        <v>419</v>
      </c>
      <c r="G69" s="44" t="s">
        <v>470</v>
      </c>
      <c r="H69" s="27" t="s">
        <v>426</v>
      </c>
      <c r="I69" s="27" t="s">
        <v>421</v>
      </c>
      <c r="J69" s="27" t="s">
        <v>600</v>
      </c>
    </row>
    <row r="70" ht="33.75" customHeight="1" spans="1:10">
      <c r="A70" s="27" t="s">
        <v>368</v>
      </c>
      <c r="B70" s="27" t="s">
        <v>578</v>
      </c>
      <c r="C70" s="27" t="s">
        <v>513</v>
      </c>
      <c r="D70" s="27" t="s">
        <v>514</v>
      </c>
      <c r="E70" s="27" t="s">
        <v>601</v>
      </c>
      <c r="F70" s="27" t="s">
        <v>516</v>
      </c>
      <c r="G70" s="44" t="s">
        <v>480</v>
      </c>
      <c r="H70" s="27" t="s">
        <v>426</v>
      </c>
      <c r="I70" s="27" t="s">
        <v>421</v>
      </c>
      <c r="J70" s="27" t="s">
        <v>601</v>
      </c>
    </row>
    <row r="71" ht="33.75" customHeight="1" spans="1:10">
      <c r="A71" s="27" t="s">
        <v>368</v>
      </c>
      <c r="B71" s="27" t="s">
        <v>578</v>
      </c>
      <c r="C71" s="27" t="s">
        <v>513</v>
      </c>
      <c r="D71" s="27" t="s">
        <v>602</v>
      </c>
      <c r="E71" s="27" t="s">
        <v>603</v>
      </c>
      <c r="F71" s="27" t="s">
        <v>430</v>
      </c>
      <c r="G71" s="44" t="s">
        <v>604</v>
      </c>
      <c r="H71" s="27"/>
      <c r="I71" s="27" t="s">
        <v>432</v>
      </c>
      <c r="J71" s="27" t="s">
        <v>605</v>
      </c>
    </row>
    <row r="72" ht="33.75" customHeight="1" spans="1:10">
      <c r="A72" s="73" t="s">
        <v>69</v>
      </c>
      <c r="B72" s="27"/>
      <c r="C72" s="27"/>
      <c r="D72" s="27"/>
      <c r="E72" s="27"/>
      <c r="F72" s="27"/>
      <c r="G72" s="27"/>
      <c r="H72" s="27"/>
      <c r="I72" s="27"/>
      <c r="J72" s="27"/>
    </row>
    <row r="73" ht="33.75" customHeight="1" spans="1:10">
      <c r="A73" s="27" t="s">
        <v>390</v>
      </c>
      <c r="B73" s="27" t="s">
        <v>606</v>
      </c>
      <c r="C73" s="27" t="s">
        <v>416</v>
      </c>
      <c r="D73" s="27" t="s">
        <v>417</v>
      </c>
      <c r="E73" s="27" t="s">
        <v>607</v>
      </c>
      <c r="F73" s="27" t="s">
        <v>430</v>
      </c>
      <c r="G73" s="44" t="s">
        <v>480</v>
      </c>
      <c r="H73" s="27" t="s">
        <v>426</v>
      </c>
      <c r="I73" s="27" t="s">
        <v>421</v>
      </c>
      <c r="J73" s="27" t="s">
        <v>608</v>
      </c>
    </row>
    <row r="74" ht="33.75" customHeight="1" spans="1:10">
      <c r="A74" s="27" t="s">
        <v>390</v>
      </c>
      <c r="B74" s="27" t="s">
        <v>606</v>
      </c>
      <c r="C74" s="27" t="s">
        <v>416</v>
      </c>
      <c r="D74" s="27" t="s">
        <v>417</v>
      </c>
      <c r="E74" s="27" t="s">
        <v>609</v>
      </c>
      <c r="F74" s="27" t="s">
        <v>419</v>
      </c>
      <c r="G74" s="44" t="s">
        <v>610</v>
      </c>
      <c r="H74" s="27" t="s">
        <v>426</v>
      </c>
      <c r="I74" s="27" t="s">
        <v>421</v>
      </c>
      <c r="J74" s="27" t="s">
        <v>611</v>
      </c>
    </row>
    <row r="75" ht="33.75" customHeight="1" spans="1:10">
      <c r="A75" s="27" t="s">
        <v>390</v>
      </c>
      <c r="B75" s="27" t="s">
        <v>606</v>
      </c>
      <c r="C75" s="27" t="s">
        <v>416</v>
      </c>
      <c r="D75" s="27" t="s">
        <v>417</v>
      </c>
      <c r="E75" s="27" t="s">
        <v>612</v>
      </c>
      <c r="F75" s="27" t="s">
        <v>430</v>
      </c>
      <c r="G75" s="44" t="s">
        <v>480</v>
      </c>
      <c r="H75" s="27" t="s">
        <v>426</v>
      </c>
      <c r="I75" s="27" t="s">
        <v>421</v>
      </c>
      <c r="J75" s="27" t="s">
        <v>613</v>
      </c>
    </row>
    <row r="76" ht="33.75" customHeight="1" spans="1:10">
      <c r="A76" s="27" t="s">
        <v>390</v>
      </c>
      <c r="B76" s="27" t="s">
        <v>606</v>
      </c>
      <c r="C76" s="27" t="s">
        <v>416</v>
      </c>
      <c r="D76" s="27" t="s">
        <v>423</v>
      </c>
      <c r="E76" s="27" t="s">
        <v>614</v>
      </c>
      <c r="F76" s="27" t="s">
        <v>430</v>
      </c>
      <c r="G76" s="44" t="s">
        <v>480</v>
      </c>
      <c r="H76" s="27" t="s">
        <v>615</v>
      </c>
      <c r="I76" s="27" t="s">
        <v>421</v>
      </c>
      <c r="J76" s="27" t="s">
        <v>616</v>
      </c>
    </row>
    <row r="77" ht="33.75" customHeight="1" spans="1:10">
      <c r="A77" s="27" t="s">
        <v>390</v>
      </c>
      <c r="B77" s="27" t="s">
        <v>606</v>
      </c>
      <c r="C77" s="27" t="s">
        <v>416</v>
      </c>
      <c r="D77" s="27" t="s">
        <v>423</v>
      </c>
      <c r="E77" s="27" t="s">
        <v>617</v>
      </c>
      <c r="F77" s="27" t="s">
        <v>430</v>
      </c>
      <c r="G77" s="44" t="s">
        <v>618</v>
      </c>
      <c r="H77" s="27"/>
      <c r="I77" s="27" t="s">
        <v>432</v>
      </c>
      <c r="J77" s="27" t="s">
        <v>619</v>
      </c>
    </row>
    <row r="78" ht="33.75" customHeight="1" spans="1:10">
      <c r="A78" s="27" t="s">
        <v>390</v>
      </c>
      <c r="B78" s="27" t="s">
        <v>606</v>
      </c>
      <c r="C78" s="27" t="s">
        <v>416</v>
      </c>
      <c r="D78" s="27" t="s">
        <v>428</v>
      </c>
      <c r="E78" s="27" t="s">
        <v>620</v>
      </c>
      <c r="F78" s="27" t="s">
        <v>516</v>
      </c>
      <c r="G78" s="44" t="s">
        <v>46</v>
      </c>
      <c r="H78" s="27" t="s">
        <v>621</v>
      </c>
      <c r="I78" s="27" t="s">
        <v>421</v>
      </c>
      <c r="J78" s="27" t="s">
        <v>622</v>
      </c>
    </row>
    <row r="79" ht="33.75" customHeight="1" spans="1:10">
      <c r="A79" s="27" t="s">
        <v>390</v>
      </c>
      <c r="B79" s="27" t="s">
        <v>606</v>
      </c>
      <c r="C79" s="27" t="s">
        <v>416</v>
      </c>
      <c r="D79" s="27" t="s">
        <v>428</v>
      </c>
      <c r="E79" s="27" t="s">
        <v>623</v>
      </c>
      <c r="F79" s="27" t="s">
        <v>430</v>
      </c>
      <c r="G79" s="44" t="s">
        <v>480</v>
      </c>
      <c r="H79" s="27" t="s">
        <v>426</v>
      </c>
      <c r="I79" s="27" t="s">
        <v>421</v>
      </c>
      <c r="J79" s="27" t="s">
        <v>624</v>
      </c>
    </row>
    <row r="80" ht="33.75" customHeight="1" spans="1:10">
      <c r="A80" s="27" t="s">
        <v>390</v>
      </c>
      <c r="B80" s="27" t="s">
        <v>606</v>
      </c>
      <c r="C80" s="27" t="s">
        <v>416</v>
      </c>
      <c r="D80" s="27" t="s">
        <v>428</v>
      </c>
      <c r="E80" s="27" t="s">
        <v>625</v>
      </c>
      <c r="F80" s="27" t="s">
        <v>516</v>
      </c>
      <c r="G80" s="44" t="s">
        <v>46</v>
      </c>
      <c r="H80" s="27" t="s">
        <v>621</v>
      </c>
      <c r="I80" s="27" t="s">
        <v>421</v>
      </c>
      <c r="J80" s="27" t="s">
        <v>626</v>
      </c>
    </row>
    <row r="81" ht="33.75" customHeight="1" spans="1:10">
      <c r="A81" s="27" t="s">
        <v>390</v>
      </c>
      <c r="B81" s="27" t="s">
        <v>606</v>
      </c>
      <c r="C81" s="27" t="s">
        <v>434</v>
      </c>
      <c r="D81" s="27" t="s">
        <v>435</v>
      </c>
      <c r="E81" s="27" t="s">
        <v>627</v>
      </c>
      <c r="F81" s="27" t="s">
        <v>430</v>
      </c>
      <c r="G81" s="44" t="s">
        <v>628</v>
      </c>
      <c r="H81" s="27"/>
      <c r="I81" s="27" t="s">
        <v>432</v>
      </c>
      <c r="J81" s="27" t="s">
        <v>629</v>
      </c>
    </row>
    <row r="82" ht="33.75" customHeight="1" spans="1:10">
      <c r="A82" s="27" t="s">
        <v>390</v>
      </c>
      <c r="B82" s="27" t="s">
        <v>606</v>
      </c>
      <c r="C82" s="27" t="s">
        <v>438</v>
      </c>
      <c r="D82" s="27" t="s">
        <v>439</v>
      </c>
      <c r="E82" s="27" t="s">
        <v>630</v>
      </c>
      <c r="F82" s="27" t="s">
        <v>419</v>
      </c>
      <c r="G82" s="44" t="s">
        <v>425</v>
      </c>
      <c r="H82" s="27" t="s">
        <v>426</v>
      </c>
      <c r="I82" s="27" t="s">
        <v>421</v>
      </c>
      <c r="J82" s="27" t="s">
        <v>631</v>
      </c>
    </row>
    <row r="83" ht="33.75" customHeight="1" spans="1:10">
      <c r="A83" s="27" t="s">
        <v>390</v>
      </c>
      <c r="B83" s="27" t="s">
        <v>606</v>
      </c>
      <c r="C83" s="27" t="s">
        <v>513</v>
      </c>
      <c r="D83" s="27" t="s">
        <v>514</v>
      </c>
      <c r="E83" s="27" t="s">
        <v>632</v>
      </c>
      <c r="F83" s="27" t="s">
        <v>516</v>
      </c>
      <c r="G83" s="44" t="s">
        <v>480</v>
      </c>
      <c r="H83" s="27" t="s">
        <v>426</v>
      </c>
      <c r="I83" s="27" t="s">
        <v>421</v>
      </c>
      <c r="J83" s="27" t="s">
        <v>633</v>
      </c>
    </row>
    <row r="84" ht="33.75" customHeight="1" spans="1:10">
      <c r="A84" s="27" t="s">
        <v>390</v>
      </c>
      <c r="B84" s="27" t="s">
        <v>606</v>
      </c>
      <c r="C84" s="27" t="s">
        <v>513</v>
      </c>
      <c r="D84" s="27" t="s">
        <v>514</v>
      </c>
      <c r="E84" s="27" t="s">
        <v>634</v>
      </c>
      <c r="F84" s="27" t="s">
        <v>516</v>
      </c>
      <c r="G84" s="44" t="s">
        <v>635</v>
      </c>
      <c r="H84" s="27" t="s">
        <v>426</v>
      </c>
      <c r="I84" s="27" t="s">
        <v>421</v>
      </c>
      <c r="J84" s="27" t="s">
        <v>636</v>
      </c>
    </row>
    <row r="85" ht="33.75" customHeight="1" spans="1:10">
      <c r="A85" s="27" t="s">
        <v>388</v>
      </c>
      <c r="B85" s="27" t="s">
        <v>637</v>
      </c>
      <c r="C85" s="27" t="s">
        <v>416</v>
      </c>
      <c r="D85" s="27" t="s">
        <v>417</v>
      </c>
      <c r="E85" s="27" t="s">
        <v>638</v>
      </c>
      <c r="F85" s="27" t="s">
        <v>430</v>
      </c>
      <c r="G85" s="44" t="s">
        <v>480</v>
      </c>
      <c r="H85" s="27" t="s">
        <v>426</v>
      </c>
      <c r="I85" s="27" t="s">
        <v>421</v>
      </c>
      <c r="J85" s="27" t="s">
        <v>639</v>
      </c>
    </row>
    <row r="86" ht="33.75" customHeight="1" spans="1:10">
      <c r="A86" s="27" t="s">
        <v>388</v>
      </c>
      <c r="B86" s="27" t="s">
        <v>637</v>
      </c>
      <c r="C86" s="27" t="s">
        <v>416</v>
      </c>
      <c r="D86" s="27" t="s">
        <v>423</v>
      </c>
      <c r="E86" s="27" t="s">
        <v>640</v>
      </c>
      <c r="F86" s="27" t="s">
        <v>419</v>
      </c>
      <c r="G86" s="44" t="s">
        <v>457</v>
      </c>
      <c r="H86" s="27" t="s">
        <v>426</v>
      </c>
      <c r="I86" s="27" t="s">
        <v>421</v>
      </c>
      <c r="J86" s="27" t="s">
        <v>641</v>
      </c>
    </row>
    <row r="87" ht="33.75" customHeight="1" spans="1:10">
      <c r="A87" s="27" t="s">
        <v>388</v>
      </c>
      <c r="B87" s="27" t="s">
        <v>637</v>
      </c>
      <c r="C87" s="27" t="s">
        <v>416</v>
      </c>
      <c r="D87" s="27" t="s">
        <v>423</v>
      </c>
      <c r="E87" s="27" t="s">
        <v>642</v>
      </c>
      <c r="F87" s="27" t="s">
        <v>430</v>
      </c>
      <c r="G87" s="44" t="s">
        <v>480</v>
      </c>
      <c r="H87" s="27" t="s">
        <v>426</v>
      </c>
      <c r="I87" s="27" t="s">
        <v>421</v>
      </c>
      <c r="J87" s="27" t="s">
        <v>641</v>
      </c>
    </row>
    <row r="88" ht="33.75" customHeight="1" spans="1:10">
      <c r="A88" s="27" t="s">
        <v>388</v>
      </c>
      <c r="B88" s="27" t="s">
        <v>637</v>
      </c>
      <c r="C88" s="27" t="s">
        <v>416</v>
      </c>
      <c r="D88" s="27" t="s">
        <v>423</v>
      </c>
      <c r="E88" s="27" t="s">
        <v>643</v>
      </c>
      <c r="F88" s="27" t="s">
        <v>430</v>
      </c>
      <c r="G88" s="44" t="s">
        <v>480</v>
      </c>
      <c r="H88" s="27" t="s">
        <v>426</v>
      </c>
      <c r="I88" s="27" t="s">
        <v>421</v>
      </c>
      <c r="J88" s="27" t="s">
        <v>641</v>
      </c>
    </row>
    <row r="89" ht="33.75" customHeight="1" spans="1:10">
      <c r="A89" s="27" t="s">
        <v>388</v>
      </c>
      <c r="B89" s="27" t="s">
        <v>637</v>
      </c>
      <c r="C89" s="27" t="s">
        <v>416</v>
      </c>
      <c r="D89" s="27" t="s">
        <v>428</v>
      </c>
      <c r="E89" s="27" t="s">
        <v>644</v>
      </c>
      <c r="F89" s="27" t="s">
        <v>516</v>
      </c>
      <c r="G89" s="44" t="s">
        <v>46</v>
      </c>
      <c r="H89" s="27" t="s">
        <v>621</v>
      </c>
      <c r="I89" s="27" t="s">
        <v>421</v>
      </c>
      <c r="J89" s="27" t="s">
        <v>645</v>
      </c>
    </row>
    <row r="90" ht="33.75" customHeight="1" spans="1:10">
      <c r="A90" s="27" t="s">
        <v>388</v>
      </c>
      <c r="B90" s="27" t="s">
        <v>637</v>
      </c>
      <c r="C90" s="27" t="s">
        <v>434</v>
      </c>
      <c r="D90" s="27" t="s">
        <v>466</v>
      </c>
      <c r="E90" s="27" t="s">
        <v>646</v>
      </c>
      <c r="F90" s="27" t="s">
        <v>516</v>
      </c>
      <c r="G90" s="44" t="s">
        <v>635</v>
      </c>
      <c r="H90" s="27" t="s">
        <v>563</v>
      </c>
      <c r="I90" s="27" t="s">
        <v>421</v>
      </c>
      <c r="J90" s="27" t="s">
        <v>647</v>
      </c>
    </row>
    <row r="91" ht="33.75" customHeight="1" spans="1:10">
      <c r="A91" s="27" t="s">
        <v>388</v>
      </c>
      <c r="B91" s="27" t="s">
        <v>637</v>
      </c>
      <c r="C91" s="27" t="s">
        <v>438</v>
      </c>
      <c r="D91" s="27" t="s">
        <v>439</v>
      </c>
      <c r="E91" s="27" t="s">
        <v>648</v>
      </c>
      <c r="F91" s="27" t="s">
        <v>419</v>
      </c>
      <c r="G91" s="44" t="s">
        <v>457</v>
      </c>
      <c r="H91" s="27" t="s">
        <v>426</v>
      </c>
      <c r="I91" s="27" t="s">
        <v>421</v>
      </c>
      <c r="J91" s="27" t="s">
        <v>648</v>
      </c>
    </row>
    <row r="92" ht="33.75" customHeight="1" spans="1:10">
      <c r="A92" s="27" t="s">
        <v>388</v>
      </c>
      <c r="B92" s="27" t="s">
        <v>637</v>
      </c>
      <c r="C92" s="27" t="s">
        <v>513</v>
      </c>
      <c r="D92" s="27" t="s">
        <v>514</v>
      </c>
      <c r="E92" s="27" t="s">
        <v>649</v>
      </c>
      <c r="F92" s="27" t="s">
        <v>516</v>
      </c>
      <c r="G92" s="44" t="s">
        <v>58</v>
      </c>
      <c r="H92" s="27" t="s">
        <v>563</v>
      </c>
      <c r="I92" s="27" t="s">
        <v>421</v>
      </c>
      <c r="J92" s="27" t="s">
        <v>650</v>
      </c>
    </row>
    <row r="93" ht="33.75" customHeight="1" spans="1:10">
      <c r="A93" s="73" t="s">
        <v>71</v>
      </c>
      <c r="B93" s="27"/>
      <c r="C93" s="27"/>
      <c r="D93" s="27"/>
      <c r="E93" s="27"/>
      <c r="F93" s="27"/>
      <c r="G93" s="27"/>
      <c r="H93" s="27"/>
      <c r="I93" s="27"/>
      <c r="J93" s="27"/>
    </row>
    <row r="94" ht="33.75" customHeight="1" spans="1:10">
      <c r="A94" s="27" t="s">
        <v>398</v>
      </c>
      <c r="B94" s="27" t="s">
        <v>651</v>
      </c>
      <c r="C94" s="27" t="s">
        <v>416</v>
      </c>
      <c r="D94" s="27" t="s">
        <v>417</v>
      </c>
      <c r="E94" s="27" t="s">
        <v>652</v>
      </c>
      <c r="F94" s="27" t="s">
        <v>430</v>
      </c>
      <c r="G94" s="44" t="s">
        <v>566</v>
      </c>
      <c r="H94" s="27" t="s">
        <v>426</v>
      </c>
      <c r="I94" s="27" t="s">
        <v>421</v>
      </c>
      <c r="J94" s="27" t="s">
        <v>653</v>
      </c>
    </row>
    <row r="95" ht="33.75" customHeight="1" spans="1:10">
      <c r="A95" s="27" t="s">
        <v>398</v>
      </c>
      <c r="B95" s="27" t="s">
        <v>651</v>
      </c>
      <c r="C95" s="27" t="s">
        <v>416</v>
      </c>
      <c r="D95" s="27" t="s">
        <v>417</v>
      </c>
      <c r="E95" s="27" t="s">
        <v>654</v>
      </c>
      <c r="F95" s="27" t="s">
        <v>430</v>
      </c>
      <c r="G95" s="44" t="s">
        <v>47</v>
      </c>
      <c r="H95" s="27" t="s">
        <v>541</v>
      </c>
      <c r="I95" s="27" t="s">
        <v>421</v>
      </c>
      <c r="J95" s="27" t="s">
        <v>655</v>
      </c>
    </row>
    <row r="96" ht="33.75" customHeight="1" spans="1:10">
      <c r="A96" s="27" t="s">
        <v>398</v>
      </c>
      <c r="B96" s="27" t="s">
        <v>651</v>
      </c>
      <c r="C96" s="27" t="s">
        <v>416</v>
      </c>
      <c r="D96" s="27" t="s">
        <v>417</v>
      </c>
      <c r="E96" s="27" t="s">
        <v>656</v>
      </c>
      <c r="F96" s="27" t="s">
        <v>419</v>
      </c>
      <c r="G96" s="44" t="s">
        <v>46</v>
      </c>
      <c r="H96" s="27" t="s">
        <v>541</v>
      </c>
      <c r="I96" s="27" t="s">
        <v>421</v>
      </c>
      <c r="J96" s="27" t="s">
        <v>657</v>
      </c>
    </row>
    <row r="97" ht="33.75" customHeight="1" spans="1:10">
      <c r="A97" s="27" t="s">
        <v>398</v>
      </c>
      <c r="B97" s="27" t="s">
        <v>651</v>
      </c>
      <c r="C97" s="27" t="s">
        <v>416</v>
      </c>
      <c r="D97" s="27" t="s">
        <v>417</v>
      </c>
      <c r="E97" s="27" t="s">
        <v>658</v>
      </c>
      <c r="F97" s="27" t="s">
        <v>419</v>
      </c>
      <c r="G97" s="44" t="s">
        <v>659</v>
      </c>
      <c r="H97" s="27" t="s">
        <v>660</v>
      </c>
      <c r="I97" s="27" t="s">
        <v>421</v>
      </c>
      <c r="J97" s="27" t="s">
        <v>661</v>
      </c>
    </row>
    <row r="98" ht="33.75" customHeight="1" spans="1:10">
      <c r="A98" s="27" t="s">
        <v>398</v>
      </c>
      <c r="B98" s="27" t="s">
        <v>651</v>
      </c>
      <c r="C98" s="27" t="s">
        <v>416</v>
      </c>
      <c r="D98" s="27" t="s">
        <v>423</v>
      </c>
      <c r="E98" s="27" t="s">
        <v>662</v>
      </c>
      <c r="F98" s="27" t="s">
        <v>430</v>
      </c>
      <c r="G98" s="44" t="s">
        <v>431</v>
      </c>
      <c r="H98" s="27"/>
      <c r="I98" s="27" t="s">
        <v>432</v>
      </c>
      <c r="J98" s="27" t="s">
        <v>663</v>
      </c>
    </row>
    <row r="99" ht="33.75" customHeight="1" spans="1:10">
      <c r="A99" s="27" t="s">
        <v>398</v>
      </c>
      <c r="B99" s="27" t="s">
        <v>651</v>
      </c>
      <c r="C99" s="27" t="s">
        <v>416</v>
      </c>
      <c r="D99" s="27" t="s">
        <v>423</v>
      </c>
      <c r="E99" s="27" t="s">
        <v>525</v>
      </c>
      <c r="F99" s="27" t="s">
        <v>419</v>
      </c>
      <c r="G99" s="44" t="s">
        <v>457</v>
      </c>
      <c r="H99" s="27" t="s">
        <v>426</v>
      </c>
      <c r="I99" s="27" t="s">
        <v>421</v>
      </c>
      <c r="J99" s="27" t="s">
        <v>526</v>
      </c>
    </row>
    <row r="100" ht="33.75" customHeight="1" spans="1:10">
      <c r="A100" s="27" t="s">
        <v>398</v>
      </c>
      <c r="B100" s="27" t="s">
        <v>651</v>
      </c>
      <c r="C100" s="27" t="s">
        <v>416</v>
      </c>
      <c r="D100" s="27" t="s">
        <v>423</v>
      </c>
      <c r="E100" s="27" t="s">
        <v>664</v>
      </c>
      <c r="F100" s="27" t="s">
        <v>419</v>
      </c>
      <c r="G100" s="44" t="s">
        <v>457</v>
      </c>
      <c r="H100" s="27" t="s">
        <v>426</v>
      </c>
      <c r="I100" s="27" t="s">
        <v>421</v>
      </c>
      <c r="J100" s="27" t="s">
        <v>665</v>
      </c>
    </row>
    <row r="101" ht="33.75" customHeight="1" spans="1:10">
      <c r="A101" s="27" t="s">
        <v>398</v>
      </c>
      <c r="B101" s="27" t="s">
        <v>651</v>
      </c>
      <c r="C101" s="27" t="s">
        <v>434</v>
      </c>
      <c r="D101" s="27" t="s">
        <v>498</v>
      </c>
      <c r="E101" s="27" t="s">
        <v>534</v>
      </c>
      <c r="F101" s="27" t="s">
        <v>419</v>
      </c>
      <c r="G101" s="44" t="s">
        <v>48</v>
      </c>
      <c r="H101" s="27" t="s">
        <v>535</v>
      </c>
      <c r="I101" s="27" t="s">
        <v>421</v>
      </c>
      <c r="J101" s="27" t="s">
        <v>536</v>
      </c>
    </row>
    <row r="102" ht="33.75" customHeight="1" spans="1:10">
      <c r="A102" s="27" t="s">
        <v>398</v>
      </c>
      <c r="B102" s="27" t="s">
        <v>651</v>
      </c>
      <c r="C102" s="27" t="s">
        <v>438</v>
      </c>
      <c r="D102" s="27" t="s">
        <v>439</v>
      </c>
      <c r="E102" s="27" t="s">
        <v>666</v>
      </c>
      <c r="F102" s="27" t="s">
        <v>419</v>
      </c>
      <c r="G102" s="44" t="s">
        <v>425</v>
      </c>
      <c r="H102" s="27" t="s">
        <v>426</v>
      </c>
      <c r="I102" s="27" t="s">
        <v>421</v>
      </c>
      <c r="J102" s="27" t="s">
        <v>667</v>
      </c>
    </row>
    <row r="103" ht="33.75" customHeight="1" spans="1:10">
      <c r="A103" s="27" t="s">
        <v>398</v>
      </c>
      <c r="B103" s="27" t="s">
        <v>651</v>
      </c>
      <c r="C103" s="27" t="s">
        <v>438</v>
      </c>
      <c r="D103" s="27" t="s">
        <v>439</v>
      </c>
      <c r="E103" s="27" t="s">
        <v>668</v>
      </c>
      <c r="F103" s="27" t="s">
        <v>419</v>
      </c>
      <c r="G103" s="44" t="s">
        <v>425</v>
      </c>
      <c r="H103" s="27" t="s">
        <v>426</v>
      </c>
      <c r="I103" s="27" t="s">
        <v>421</v>
      </c>
      <c r="J103" s="27" t="s">
        <v>538</v>
      </c>
    </row>
    <row r="104" ht="33.75" customHeight="1" spans="1:10">
      <c r="A104" s="27" t="s">
        <v>392</v>
      </c>
      <c r="B104" s="27" t="s">
        <v>669</v>
      </c>
      <c r="C104" s="27" t="s">
        <v>416</v>
      </c>
      <c r="D104" s="27" t="s">
        <v>417</v>
      </c>
      <c r="E104" s="27" t="s">
        <v>670</v>
      </c>
      <c r="F104" s="27" t="s">
        <v>516</v>
      </c>
      <c r="G104" s="44" t="s">
        <v>53</v>
      </c>
      <c r="H104" s="27" t="s">
        <v>426</v>
      </c>
      <c r="I104" s="27" t="s">
        <v>421</v>
      </c>
      <c r="J104" s="27" t="s">
        <v>671</v>
      </c>
    </row>
    <row r="105" ht="33.75" customHeight="1" spans="1:10">
      <c r="A105" s="27" t="s">
        <v>392</v>
      </c>
      <c r="B105" s="27" t="s">
        <v>669</v>
      </c>
      <c r="C105" s="27" t="s">
        <v>416</v>
      </c>
      <c r="D105" s="27" t="s">
        <v>417</v>
      </c>
      <c r="E105" s="27" t="s">
        <v>672</v>
      </c>
      <c r="F105" s="27" t="s">
        <v>430</v>
      </c>
      <c r="G105" s="44" t="s">
        <v>425</v>
      </c>
      <c r="H105" s="27" t="s">
        <v>426</v>
      </c>
      <c r="I105" s="27" t="s">
        <v>421</v>
      </c>
      <c r="J105" s="27" t="s">
        <v>671</v>
      </c>
    </row>
    <row r="106" ht="33.75" customHeight="1" spans="1:10">
      <c r="A106" s="27" t="s">
        <v>392</v>
      </c>
      <c r="B106" s="27" t="s">
        <v>669</v>
      </c>
      <c r="C106" s="27" t="s">
        <v>416</v>
      </c>
      <c r="D106" s="27" t="s">
        <v>423</v>
      </c>
      <c r="E106" s="27" t="s">
        <v>673</v>
      </c>
      <c r="F106" s="27" t="s">
        <v>419</v>
      </c>
      <c r="G106" s="44" t="s">
        <v>425</v>
      </c>
      <c r="H106" s="27" t="s">
        <v>426</v>
      </c>
      <c r="I106" s="27" t="s">
        <v>421</v>
      </c>
      <c r="J106" s="27" t="s">
        <v>671</v>
      </c>
    </row>
    <row r="107" ht="33.75" customHeight="1" spans="1:10">
      <c r="A107" s="27" t="s">
        <v>392</v>
      </c>
      <c r="B107" s="27" t="s">
        <v>669</v>
      </c>
      <c r="C107" s="27" t="s">
        <v>416</v>
      </c>
      <c r="D107" s="27" t="s">
        <v>423</v>
      </c>
      <c r="E107" s="27" t="s">
        <v>674</v>
      </c>
      <c r="F107" s="27" t="s">
        <v>419</v>
      </c>
      <c r="G107" s="44" t="s">
        <v>425</v>
      </c>
      <c r="H107" s="27" t="s">
        <v>426</v>
      </c>
      <c r="I107" s="27" t="s">
        <v>421</v>
      </c>
      <c r="J107" s="27" t="s">
        <v>671</v>
      </c>
    </row>
    <row r="108" ht="33.75" customHeight="1" spans="1:10">
      <c r="A108" s="27" t="s">
        <v>392</v>
      </c>
      <c r="B108" s="27" t="s">
        <v>669</v>
      </c>
      <c r="C108" s="27" t="s">
        <v>434</v>
      </c>
      <c r="D108" s="27" t="s">
        <v>435</v>
      </c>
      <c r="E108" s="27" t="s">
        <v>675</v>
      </c>
      <c r="F108" s="27" t="s">
        <v>419</v>
      </c>
      <c r="G108" s="44" t="s">
        <v>45</v>
      </c>
      <c r="H108" s="27" t="s">
        <v>426</v>
      </c>
      <c r="I108" s="27" t="s">
        <v>421</v>
      </c>
      <c r="J108" s="27" t="s">
        <v>671</v>
      </c>
    </row>
    <row r="109" ht="33.75" customHeight="1" spans="1:10">
      <c r="A109" s="27" t="s">
        <v>392</v>
      </c>
      <c r="B109" s="27" t="s">
        <v>669</v>
      </c>
      <c r="C109" s="27" t="s">
        <v>438</v>
      </c>
      <c r="D109" s="27" t="s">
        <v>439</v>
      </c>
      <c r="E109" s="27" t="s">
        <v>676</v>
      </c>
      <c r="F109" s="27" t="s">
        <v>419</v>
      </c>
      <c r="G109" s="44" t="s">
        <v>457</v>
      </c>
      <c r="H109" s="27" t="s">
        <v>426</v>
      </c>
      <c r="I109" s="27" t="s">
        <v>421</v>
      </c>
      <c r="J109" s="27" t="s">
        <v>677</v>
      </c>
    </row>
    <row r="110" ht="33.75" customHeight="1" spans="1:10">
      <c r="A110" s="27" t="s">
        <v>400</v>
      </c>
      <c r="B110" s="27" t="s">
        <v>678</v>
      </c>
      <c r="C110" s="27" t="s">
        <v>416</v>
      </c>
      <c r="D110" s="27" t="s">
        <v>417</v>
      </c>
      <c r="E110" s="27" t="s">
        <v>679</v>
      </c>
      <c r="F110" s="27" t="s">
        <v>430</v>
      </c>
      <c r="G110" s="44" t="s">
        <v>680</v>
      </c>
      <c r="H110" s="27" t="s">
        <v>681</v>
      </c>
      <c r="I110" s="27" t="s">
        <v>421</v>
      </c>
      <c r="J110" s="27" t="s">
        <v>682</v>
      </c>
    </row>
    <row r="111" ht="33.75" customHeight="1" spans="1:10">
      <c r="A111" s="27" t="s">
        <v>400</v>
      </c>
      <c r="B111" s="27" t="s">
        <v>678</v>
      </c>
      <c r="C111" s="27" t="s">
        <v>416</v>
      </c>
      <c r="D111" s="27" t="s">
        <v>423</v>
      </c>
      <c r="E111" s="27" t="s">
        <v>683</v>
      </c>
      <c r="F111" s="27" t="s">
        <v>430</v>
      </c>
      <c r="G111" s="44" t="s">
        <v>480</v>
      </c>
      <c r="H111" s="27" t="s">
        <v>426</v>
      </c>
      <c r="I111" s="27" t="s">
        <v>421</v>
      </c>
      <c r="J111" s="27" t="s">
        <v>684</v>
      </c>
    </row>
    <row r="112" ht="33.75" customHeight="1" spans="1:10">
      <c r="A112" s="27" t="s">
        <v>400</v>
      </c>
      <c r="B112" s="27" t="s">
        <v>678</v>
      </c>
      <c r="C112" s="27" t="s">
        <v>416</v>
      </c>
      <c r="D112" s="27" t="s">
        <v>423</v>
      </c>
      <c r="E112" s="27" t="s">
        <v>685</v>
      </c>
      <c r="F112" s="27" t="s">
        <v>430</v>
      </c>
      <c r="G112" s="44" t="s">
        <v>480</v>
      </c>
      <c r="H112" s="27" t="s">
        <v>426</v>
      </c>
      <c r="I112" s="27" t="s">
        <v>421</v>
      </c>
      <c r="J112" s="27" t="s">
        <v>686</v>
      </c>
    </row>
    <row r="113" ht="33.75" customHeight="1" spans="1:10">
      <c r="A113" s="27" t="s">
        <v>400</v>
      </c>
      <c r="B113" s="27" t="s">
        <v>678</v>
      </c>
      <c r="C113" s="27" t="s">
        <v>416</v>
      </c>
      <c r="D113" s="27" t="s">
        <v>428</v>
      </c>
      <c r="E113" s="27" t="s">
        <v>687</v>
      </c>
      <c r="F113" s="27" t="s">
        <v>430</v>
      </c>
      <c r="G113" s="44" t="s">
        <v>480</v>
      </c>
      <c r="H113" s="27" t="s">
        <v>426</v>
      </c>
      <c r="I113" s="27" t="s">
        <v>421</v>
      </c>
      <c r="J113" s="27" t="s">
        <v>688</v>
      </c>
    </row>
    <row r="114" ht="33.75" customHeight="1" spans="1:10">
      <c r="A114" s="27" t="s">
        <v>400</v>
      </c>
      <c r="B114" s="27" t="s">
        <v>678</v>
      </c>
      <c r="C114" s="27" t="s">
        <v>434</v>
      </c>
      <c r="D114" s="27" t="s">
        <v>435</v>
      </c>
      <c r="E114" s="27" t="s">
        <v>689</v>
      </c>
      <c r="F114" s="27" t="s">
        <v>430</v>
      </c>
      <c r="G114" s="44" t="s">
        <v>431</v>
      </c>
      <c r="H114" s="27"/>
      <c r="I114" s="27" t="s">
        <v>432</v>
      </c>
      <c r="J114" s="27" t="s">
        <v>690</v>
      </c>
    </row>
    <row r="115" ht="33.75" customHeight="1" spans="1:10">
      <c r="A115" s="27" t="s">
        <v>400</v>
      </c>
      <c r="B115" s="27" t="s">
        <v>678</v>
      </c>
      <c r="C115" s="27" t="s">
        <v>438</v>
      </c>
      <c r="D115" s="27" t="s">
        <v>439</v>
      </c>
      <c r="E115" s="27" t="s">
        <v>691</v>
      </c>
      <c r="F115" s="27" t="s">
        <v>419</v>
      </c>
      <c r="G115" s="44" t="s">
        <v>457</v>
      </c>
      <c r="H115" s="27" t="s">
        <v>426</v>
      </c>
      <c r="I115" s="27" t="s">
        <v>421</v>
      </c>
      <c r="J115" s="27" t="s">
        <v>692</v>
      </c>
    </row>
    <row r="116" ht="33.75" customHeight="1" spans="1:10">
      <c r="A116" s="27" t="s">
        <v>394</v>
      </c>
      <c r="B116" s="27" t="s">
        <v>693</v>
      </c>
      <c r="C116" s="27" t="s">
        <v>416</v>
      </c>
      <c r="D116" s="27" t="s">
        <v>417</v>
      </c>
      <c r="E116" s="27" t="s">
        <v>694</v>
      </c>
      <c r="F116" s="27" t="s">
        <v>419</v>
      </c>
      <c r="G116" s="44" t="s">
        <v>695</v>
      </c>
      <c r="H116" s="27" t="s">
        <v>541</v>
      </c>
      <c r="I116" s="27" t="s">
        <v>421</v>
      </c>
      <c r="J116" s="27" t="s">
        <v>696</v>
      </c>
    </row>
    <row r="117" ht="33.75" customHeight="1" spans="1:10">
      <c r="A117" s="27" t="s">
        <v>394</v>
      </c>
      <c r="B117" s="27" t="s">
        <v>693</v>
      </c>
      <c r="C117" s="27" t="s">
        <v>416</v>
      </c>
      <c r="D117" s="27" t="s">
        <v>417</v>
      </c>
      <c r="E117" s="27" t="s">
        <v>697</v>
      </c>
      <c r="F117" s="27" t="s">
        <v>419</v>
      </c>
      <c r="G117" s="44" t="s">
        <v>698</v>
      </c>
      <c r="H117" s="27" t="s">
        <v>541</v>
      </c>
      <c r="I117" s="27" t="s">
        <v>421</v>
      </c>
      <c r="J117" s="27" t="s">
        <v>699</v>
      </c>
    </row>
    <row r="118" ht="33.75" customHeight="1" spans="1:10">
      <c r="A118" s="27" t="s">
        <v>394</v>
      </c>
      <c r="B118" s="27" t="s">
        <v>693</v>
      </c>
      <c r="C118" s="27" t="s">
        <v>416</v>
      </c>
      <c r="D118" s="27" t="s">
        <v>417</v>
      </c>
      <c r="E118" s="27" t="s">
        <v>700</v>
      </c>
      <c r="F118" s="27" t="s">
        <v>430</v>
      </c>
      <c r="G118" s="44" t="s">
        <v>701</v>
      </c>
      <c r="H118" s="27" t="s">
        <v>702</v>
      </c>
      <c r="I118" s="27" t="s">
        <v>421</v>
      </c>
      <c r="J118" s="27" t="s">
        <v>703</v>
      </c>
    </row>
    <row r="119" ht="33.75" customHeight="1" spans="1:10">
      <c r="A119" s="27" t="s">
        <v>394</v>
      </c>
      <c r="B119" s="27" t="s">
        <v>693</v>
      </c>
      <c r="C119" s="27" t="s">
        <v>416</v>
      </c>
      <c r="D119" s="27" t="s">
        <v>417</v>
      </c>
      <c r="E119" s="27" t="s">
        <v>704</v>
      </c>
      <c r="F119" s="27" t="s">
        <v>430</v>
      </c>
      <c r="G119" s="44" t="s">
        <v>480</v>
      </c>
      <c r="H119" s="27" t="s">
        <v>426</v>
      </c>
      <c r="I119" s="27" t="s">
        <v>421</v>
      </c>
      <c r="J119" s="27" t="s">
        <v>705</v>
      </c>
    </row>
    <row r="120" ht="33.75" customHeight="1" spans="1:10">
      <c r="A120" s="27" t="s">
        <v>394</v>
      </c>
      <c r="B120" s="27" t="s">
        <v>693</v>
      </c>
      <c r="C120" s="27" t="s">
        <v>416</v>
      </c>
      <c r="D120" s="27" t="s">
        <v>417</v>
      </c>
      <c r="E120" s="27" t="s">
        <v>706</v>
      </c>
      <c r="F120" s="27" t="s">
        <v>419</v>
      </c>
      <c r="G120" s="44" t="s">
        <v>55</v>
      </c>
      <c r="H120" s="27" t="s">
        <v>707</v>
      </c>
      <c r="I120" s="27" t="s">
        <v>421</v>
      </c>
      <c r="J120" s="27" t="s">
        <v>708</v>
      </c>
    </row>
    <row r="121" ht="33.75" customHeight="1" spans="1:10">
      <c r="A121" s="27" t="s">
        <v>394</v>
      </c>
      <c r="B121" s="27" t="s">
        <v>693</v>
      </c>
      <c r="C121" s="27" t="s">
        <v>416</v>
      </c>
      <c r="D121" s="27" t="s">
        <v>417</v>
      </c>
      <c r="E121" s="27" t="s">
        <v>709</v>
      </c>
      <c r="F121" s="27" t="s">
        <v>419</v>
      </c>
      <c r="G121" s="44" t="s">
        <v>45</v>
      </c>
      <c r="H121" s="27" t="s">
        <v>541</v>
      </c>
      <c r="I121" s="27" t="s">
        <v>421</v>
      </c>
      <c r="J121" s="27" t="s">
        <v>710</v>
      </c>
    </row>
    <row r="122" ht="33.75" customHeight="1" spans="1:10">
      <c r="A122" s="27" t="s">
        <v>394</v>
      </c>
      <c r="B122" s="27" t="s">
        <v>693</v>
      </c>
      <c r="C122" s="27" t="s">
        <v>416</v>
      </c>
      <c r="D122" s="27" t="s">
        <v>423</v>
      </c>
      <c r="E122" s="27" t="s">
        <v>711</v>
      </c>
      <c r="F122" s="27" t="s">
        <v>419</v>
      </c>
      <c r="G122" s="44" t="s">
        <v>566</v>
      </c>
      <c r="H122" s="27" t="s">
        <v>426</v>
      </c>
      <c r="I122" s="27" t="s">
        <v>421</v>
      </c>
      <c r="J122" s="27" t="s">
        <v>712</v>
      </c>
    </row>
    <row r="123" ht="33.75" customHeight="1" spans="1:10">
      <c r="A123" s="27" t="s">
        <v>394</v>
      </c>
      <c r="B123" s="27" t="s">
        <v>693</v>
      </c>
      <c r="C123" s="27" t="s">
        <v>416</v>
      </c>
      <c r="D123" s="27" t="s">
        <v>423</v>
      </c>
      <c r="E123" s="27" t="s">
        <v>713</v>
      </c>
      <c r="F123" s="27" t="s">
        <v>419</v>
      </c>
      <c r="G123" s="44" t="s">
        <v>425</v>
      </c>
      <c r="H123" s="27" t="s">
        <v>615</v>
      </c>
      <c r="I123" s="27" t="s">
        <v>421</v>
      </c>
      <c r="J123" s="27" t="s">
        <v>714</v>
      </c>
    </row>
    <row r="124" ht="33.75" customHeight="1" spans="1:10">
      <c r="A124" s="27" t="s">
        <v>394</v>
      </c>
      <c r="B124" s="27" t="s">
        <v>693</v>
      </c>
      <c r="C124" s="27" t="s">
        <v>416</v>
      </c>
      <c r="D124" s="27" t="s">
        <v>423</v>
      </c>
      <c r="E124" s="27" t="s">
        <v>715</v>
      </c>
      <c r="F124" s="27" t="s">
        <v>419</v>
      </c>
      <c r="G124" s="44" t="s">
        <v>470</v>
      </c>
      <c r="H124" s="27" t="s">
        <v>426</v>
      </c>
      <c r="I124" s="27" t="s">
        <v>421</v>
      </c>
      <c r="J124" s="27" t="s">
        <v>716</v>
      </c>
    </row>
    <row r="125" ht="33.75" customHeight="1" spans="1:10">
      <c r="A125" s="27" t="s">
        <v>394</v>
      </c>
      <c r="B125" s="27" t="s">
        <v>693</v>
      </c>
      <c r="C125" s="27" t="s">
        <v>416</v>
      </c>
      <c r="D125" s="27" t="s">
        <v>423</v>
      </c>
      <c r="E125" s="27" t="s">
        <v>717</v>
      </c>
      <c r="F125" s="27" t="s">
        <v>430</v>
      </c>
      <c r="G125" s="44" t="s">
        <v>480</v>
      </c>
      <c r="H125" s="27" t="s">
        <v>426</v>
      </c>
      <c r="I125" s="27" t="s">
        <v>421</v>
      </c>
      <c r="J125" s="27" t="s">
        <v>718</v>
      </c>
    </row>
    <row r="126" ht="33.75" customHeight="1" spans="1:10">
      <c r="A126" s="27" t="s">
        <v>394</v>
      </c>
      <c r="B126" s="27" t="s">
        <v>693</v>
      </c>
      <c r="C126" s="27" t="s">
        <v>416</v>
      </c>
      <c r="D126" s="27" t="s">
        <v>423</v>
      </c>
      <c r="E126" s="27" t="s">
        <v>719</v>
      </c>
      <c r="F126" s="27" t="s">
        <v>720</v>
      </c>
      <c r="G126" s="44" t="s">
        <v>53</v>
      </c>
      <c r="H126" s="27" t="s">
        <v>426</v>
      </c>
      <c r="I126" s="27" t="s">
        <v>421</v>
      </c>
      <c r="J126" s="27" t="s">
        <v>721</v>
      </c>
    </row>
    <row r="127" ht="33.75" customHeight="1" spans="1:10">
      <c r="A127" s="27" t="s">
        <v>394</v>
      </c>
      <c r="B127" s="27" t="s">
        <v>693</v>
      </c>
      <c r="C127" s="27" t="s">
        <v>416</v>
      </c>
      <c r="D127" s="27" t="s">
        <v>428</v>
      </c>
      <c r="E127" s="27" t="s">
        <v>722</v>
      </c>
      <c r="F127" s="27" t="s">
        <v>419</v>
      </c>
      <c r="G127" s="44" t="s">
        <v>425</v>
      </c>
      <c r="H127" s="27" t="s">
        <v>426</v>
      </c>
      <c r="I127" s="27" t="s">
        <v>421</v>
      </c>
      <c r="J127" s="27" t="s">
        <v>723</v>
      </c>
    </row>
    <row r="128" ht="33.75" customHeight="1" spans="1:10">
      <c r="A128" s="27" t="s">
        <v>394</v>
      </c>
      <c r="B128" s="27" t="s">
        <v>693</v>
      </c>
      <c r="C128" s="27" t="s">
        <v>434</v>
      </c>
      <c r="D128" s="27" t="s">
        <v>435</v>
      </c>
      <c r="E128" s="27" t="s">
        <v>453</v>
      </c>
      <c r="F128" s="27" t="s">
        <v>430</v>
      </c>
      <c r="G128" s="44" t="s">
        <v>454</v>
      </c>
      <c r="H128" s="27" t="s">
        <v>426</v>
      </c>
      <c r="I128" s="27" t="s">
        <v>421</v>
      </c>
      <c r="J128" s="27" t="s">
        <v>724</v>
      </c>
    </row>
    <row r="129" ht="33.75" customHeight="1" spans="1:10">
      <c r="A129" s="27" t="s">
        <v>394</v>
      </c>
      <c r="B129" s="27" t="s">
        <v>693</v>
      </c>
      <c r="C129" s="27" t="s">
        <v>434</v>
      </c>
      <c r="D129" s="27" t="s">
        <v>435</v>
      </c>
      <c r="E129" s="27" t="s">
        <v>725</v>
      </c>
      <c r="F129" s="27" t="s">
        <v>430</v>
      </c>
      <c r="G129" s="44" t="s">
        <v>454</v>
      </c>
      <c r="H129" s="27" t="s">
        <v>726</v>
      </c>
      <c r="I129" s="27" t="s">
        <v>421</v>
      </c>
      <c r="J129" s="27" t="s">
        <v>727</v>
      </c>
    </row>
    <row r="130" ht="33.75" customHeight="1" spans="1:10">
      <c r="A130" s="27" t="s">
        <v>394</v>
      </c>
      <c r="B130" s="27" t="s">
        <v>693</v>
      </c>
      <c r="C130" s="27" t="s">
        <v>438</v>
      </c>
      <c r="D130" s="27" t="s">
        <v>439</v>
      </c>
      <c r="E130" s="27" t="s">
        <v>440</v>
      </c>
      <c r="F130" s="27" t="s">
        <v>419</v>
      </c>
      <c r="G130" s="44" t="s">
        <v>470</v>
      </c>
      <c r="H130" s="27" t="s">
        <v>426</v>
      </c>
      <c r="I130" s="27" t="s">
        <v>421</v>
      </c>
      <c r="J130" s="27" t="s">
        <v>728</v>
      </c>
    </row>
    <row r="131" ht="33.75" customHeight="1" spans="1:10">
      <c r="A131" s="27" t="s">
        <v>394</v>
      </c>
      <c r="B131" s="27" t="s">
        <v>693</v>
      </c>
      <c r="C131" s="27" t="s">
        <v>438</v>
      </c>
      <c r="D131" s="27" t="s">
        <v>439</v>
      </c>
      <c r="E131" s="27" t="s">
        <v>729</v>
      </c>
      <c r="F131" s="27" t="s">
        <v>419</v>
      </c>
      <c r="G131" s="44" t="s">
        <v>425</v>
      </c>
      <c r="H131" s="27" t="s">
        <v>426</v>
      </c>
      <c r="I131" s="27" t="s">
        <v>421</v>
      </c>
      <c r="J131" s="27" t="s">
        <v>730</v>
      </c>
    </row>
  </sheetData>
  <mergeCells count="34">
    <mergeCell ref="A2:J2"/>
    <mergeCell ref="A3:H3"/>
    <mergeCell ref="A8:A12"/>
    <mergeCell ref="A13:A18"/>
    <mergeCell ref="A19:A23"/>
    <mergeCell ref="A24:A29"/>
    <mergeCell ref="A30:A35"/>
    <mergeCell ref="A36:A40"/>
    <mergeCell ref="A41:A47"/>
    <mergeCell ref="A48:A52"/>
    <mergeCell ref="A53:A60"/>
    <mergeCell ref="A61:A71"/>
    <mergeCell ref="A73:A84"/>
    <mergeCell ref="A85:A92"/>
    <mergeCell ref="A94:A103"/>
    <mergeCell ref="A104:A109"/>
    <mergeCell ref="A110:A115"/>
    <mergeCell ref="A116:A131"/>
    <mergeCell ref="B8:B12"/>
    <mergeCell ref="B13:B18"/>
    <mergeCell ref="B19:B23"/>
    <mergeCell ref="B24:B29"/>
    <mergeCell ref="B30:B35"/>
    <mergeCell ref="B36:B40"/>
    <mergeCell ref="B41:B47"/>
    <mergeCell ref="B48:B52"/>
    <mergeCell ref="B53:B60"/>
    <mergeCell ref="B61:B71"/>
    <mergeCell ref="B73:B84"/>
    <mergeCell ref="B85:B92"/>
    <mergeCell ref="B94:B103"/>
    <mergeCell ref="B104:B109"/>
    <mergeCell ref="B110:B115"/>
    <mergeCell ref="B116:B131"/>
  </mergeCells>
  <pageMargins left="0.251388888888889" right="0.196527777777778" top="0.393055555555556" bottom="0.393055555555556" header="0.298611111111111" footer="0.298611111111111"/>
  <pageSetup paperSize="9" scale="74" fitToHeight="0" pageOrder="overThenDown"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市对下转移支付预算表09-1</vt:lpstr>
      <vt:lpstr>市对下转移支付绩效目标表09-2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我不是辉</cp:lastModifiedBy>
  <dcterms:created xsi:type="dcterms:W3CDTF">2026-01-27T08:07:00Z</dcterms:created>
  <dcterms:modified xsi:type="dcterms:W3CDTF">2026-01-29T07:16:33Z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B8B38EB60F25409F8057929BBD9474C9_12</vt:lpwstr>
  </property>
  <property fmtid="{D5CDD505-2E9C-101B-9397-08002B2CF9AE}" pid="3" name="KSOProductBuildVer">
    <vt:lpwstr>2052-12.8.2.18205</vt:lpwstr>
  </property>
</Properties>
</file>