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<sst xmlns="http://schemas.openxmlformats.org/spreadsheetml/2006/main" count="1659" uniqueCount="601">
  <si>
    <t>预算01-1表</t>
  </si>
  <si>
    <t>2026年财务收支预算总表部门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</si>
  <si>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</si>
  <si>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</si>
  <si>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</si>
  <si>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</si>
  <si>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</si>
  <si>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</si>
  <si>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</si>
  <si>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</si>
  <si>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</si>
  <si>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</si>
  <si>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</si>
  <si>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</si>
  <si>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</si>
  <si>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</si>
  <si>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</si>
  <si>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</si>
  <si>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</si>
  <si>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</si>
  <si>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</si>
  <si>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</si>
  <si>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</si>
  <si>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</si>
  <si>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</si>
  <si>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</si>
  <si>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</si>
  <si>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</si>
  <si>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</si>
  <si>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</si>
  <si>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</si>
  <si>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</si>
  <si>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</si>
  <si>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</si>
  <si>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</si>
  <si>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</si>
  <si>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</si>
  <si>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</si>
  <si>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</si>
  <si>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</si>
  <si>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</si>
  <si>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</si>
  <si>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</si>
  <si>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</si>
  <si>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</si>
  <si>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</si>
  <si>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</si>
  <si>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</si>
  <si>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</si>
  <si>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</si>
  <si>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</si>
  <si>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</si>
  <si>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</si>
  <si>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</si>
  <si>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</si>
  <si>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</si>
  <si>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</si>
  <si>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</si>
  <si>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</si>
  <si>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</si>
  <si>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</si>
  <si>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</si>
  <si>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</si>
  <si>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123001</t>
  </si>
  <si>
    <t>玉溪市交通运输局</t>
  </si>
  <si>
    <t>预算01-3表</t>
  </si>
  <si>
    <t>2026年部门支出预算表</t>
  </si>
  <si>
    <t>科目编码</t>
  </si>
  <si>
    <t>科目名称</t>
  </si>
  <si>
    <t>财政专户管理的支出</t>
  </si>
  <si>
    <t>单位自有资金</t>
  </si>
  <si>
    <t>基本支出</t>
  </si>
  <si>
    <t>项目支出</t>
  </si>
  <si>
    <t>事业支出</t>
  </si>
  <si>
    <t>事业单位
经营支出</t>
  </si>
  <si>
    <t>上级补助支出</t>
  </si>
  <si>
    <t>附属单位补助支出</t>
  </si>
  <si>
    <t>其他支出</t>
  </si>
  <si>
    <t>201</t>
  </si>
  <si>
    <t>20104</t>
  </si>
  <si>
    <t>2010406</t>
  </si>
  <si>
    <t>2010499</t>
  </si>
  <si>
    <t>208</t>
  </si>
  <si>
    <t>20805</t>
  </si>
  <si>
    <t>2080501</t>
  </si>
  <si>
    <t>2080502</t>
  </si>
  <si>
    <t>2080505</t>
  </si>
  <si>
    <t>2080506</t>
  </si>
  <si>
    <t>20808</t>
  </si>
  <si>
    <t>2080801</t>
  </si>
  <si>
    <t>20810</t>
  </si>
  <si>
    <t>2081002</t>
  </si>
  <si>
    <t>20899</t>
  </si>
  <si>
    <t>2089999</t>
  </si>
  <si>
    <t>210</t>
  </si>
  <si>
    <t>21011</t>
  </si>
  <si>
    <t>2101101</t>
  </si>
  <si>
    <t>2101102</t>
  </si>
  <si>
    <t>2101103</t>
  </si>
  <si>
    <t>2101199</t>
  </si>
  <si>
    <t>212</t>
  </si>
  <si>
    <t>21208</t>
  </si>
  <si>
    <t>2120804</t>
  </si>
  <si>
    <t>214</t>
  </si>
  <si>
    <t>21401</t>
  </si>
  <si>
    <t>2140101</t>
  </si>
  <si>
    <t>2140102</t>
  </si>
  <si>
    <t>21402</t>
  </si>
  <si>
    <t>2140299</t>
  </si>
  <si>
    <t>21499</t>
  </si>
  <si>
    <t>2149999</t>
  </si>
  <si>
    <t>221</t>
  </si>
  <si>
    <t>22102</t>
  </si>
  <si>
    <t>2210201</t>
  </si>
  <si>
    <t>2210203</t>
  </si>
  <si>
    <t>230</t>
  </si>
  <si>
    <t>23003</t>
  </si>
  <si>
    <t>2300314</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</si>
  <si>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</si>
  <si>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</si>
  <si>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</si>
  <si>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</si>
  <si>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</si>
  <si>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</si>
  <si>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</si>
  <si>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</si>
  <si>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</si>
  <si>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</si>
  <si>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</si>
  <si>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</si>
  <si>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</si>
  <si>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</si>
  <si>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</si>
  <si>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</si>
  <si>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</si>
  <si>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</si>
  <si>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</si>
  <si>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</si>
  <si>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公务用车购置</t>
  </si>
  <si>
    <t>公务用车运行费</t>
  </si>
  <si>
    <t>公务接待费</t>
  </si>
  <si>
    <t>预算04表</t>
  </si>
  <si>
    <t>2026年部门基本支出预算表</t>
  </si>
  <si>
    <t>2025年初预算项目初选表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</si>
  <si>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</si>
  <si>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</si>
  <si>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</si>
  <si>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</si>
  <si>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</si>
  <si>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</si>
  <si>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</si>
  <si>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</si>
  <si>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</si>
  <si>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</si>
  <si>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</si>
  <si>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</si>
  <si>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</si>
  <si>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</si>
  <si>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</si>
  <si>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20</t>
  </si>
  <si>
    <t>21</t>
  </si>
  <si>
    <t>22</t>
  </si>
  <si>
    <t>23</t>
  </si>
  <si>
    <t>530400210000000628553</t>
  </si>
  <si>
    <t>行政人员工资支出</t>
  </si>
  <si>
    <t>行政运行</t>
  </si>
  <si>
    <t>30101</t>
  </si>
  <si>
    <t>基本工资</t>
  </si>
  <si>
    <t>30102</t>
  </si>
  <si>
    <t>津贴补贴</t>
  </si>
  <si>
    <t>购房补贴</t>
  </si>
  <si>
    <t>530400210000000628554</t>
  </si>
  <si>
    <t>事业人员工资支出</t>
  </si>
  <si>
    <t>其他交通运输支出</t>
  </si>
  <si>
    <t>30107</t>
  </si>
  <si>
    <t>绩效工资</t>
  </si>
  <si>
    <t>530400210000000628555</t>
  </si>
  <si>
    <t>社会保障缴费</t>
  </si>
  <si>
    <t>机关事业单位基本养老保险缴费支出</t>
  </si>
  <si>
    <t>30108</t>
  </si>
  <si>
    <t>机关事业单位基本养老保险缴费</t>
  </si>
  <si>
    <t>行政单位医疗</t>
  </si>
  <si>
    <t>30110</t>
  </si>
  <si>
    <t>职工基本医疗保险缴费</t>
  </si>
  <si>
    <t>事业单位医疗</t>
  </si>
  <si>
    <t>公务员医疗补助</t>
  </si>
  <si>
    <t>30111</t>
  </si>
  <si>
    <t>公务员医疗补助缴费</t>
  </si>
  <si>
    <t>其他行政事业单位医疗支出</t>
  </si>
  <si>
    <t>30112</t>
  </si>
  <si>
    <t>其他社会保障缴费</t>
  </si>
  <si>
    <t>530400210000000628556</t>
  </si>
  <si>
    <t>住房公积金</t>
  </si>
  <si>
    <t>30113</t>
  </si>
  <si>
    <t>530400210000000628557</t>
  </si>
  <si>
    <t>对个人和家庭的补助</t>
  </si>
  <si>
    <t>行政单位离退休</t>
  </si>
  <si>
    <t>30305</t>
  </si>
  <si>
    <t>生活补助</t>
  </si>
  <si>
    <t>事业单位离退休</t>
  </si>
  <si>
    <t>530400210000000628558</t>
  </si>
  <si>
    <t>其他工资福利支出</t>
  </si>
  <si>
    <t>30103</t>
  </si>
  <si>
    <t>奖金</t>
  </si>
  <si>
    <t>530400210000000628560</t>
  </si>
  <si>
    <t>公车购置及运维费</t>
  </si>
  <si>
    <t>30231</t>
  </si>
  <si>
    <t>公务用车运行维护费</t>
  </si>
  <si>
    <t>530400210000000628561</t>
  </si>
  <si>
    <t>行政人员公务交通补贴</t>
  </si>
  <si>
    <t>30239</t>
  </si>
  <si>
    <t>其他交通费用</t>
  </si>
  <si>
    <t>530400210000000628562</t>
  </si>
  <si>
    <t>工会经费</t>
  </si>
  <si>
    <t>30228</t>
  </si>
  <si>
    <t>530400210000000628564</t>
  </si>
  <si>
    <t>一般公用经费</t>
  </si>
  <si>
    <t>30299</t>
  </si>
  <si>
    <t>其他商品和服务支出</t>
  </si>
  <si>
    <t>30201</t>
  </si>
  <si>
    <t>办公费</t>
  </si>
  <si>
    <t>30205</t>
  </si>
  <si>
    <t>水费</t>
  </si>
  <si>
    <t>30206</t>
  </si>
  <si>
    <t>电费</t>
  </si>
  <si>
    <t>30207</t>
  </si>
  <si>
    <t>邮电费</t>
  </si>
  <si>
    <t>30211</t>
  </si>
  <si>
    <t>差旅费</t>
  </si>
  <si>
    <t>30215</t>
  </si>
  <si>
    <t>会议费</t>
  </si>
  <si>
    <t>30216</t>
  </si>
  <si>
    <t>培训费</t>
  </si>
  <si>
    <t>31002</t>
  </si>
  <si>
    <t>办公设备购置</t>
  </si>
  <si>
    <t>30227</t>
  </si>
  <si>
    <t>委托业务费</t>
  </si>
  <si>
    <t>530400221100000624250</t>
  </si>
  <si>
    <t>30217</t>
  </si>
  <si>
    <t>530400241100002061331</t>
  </si>
  <si>
    <t>差额单位退休人员生活补助经费</t>
  </si>
  <si>
    <t>530400241100002109832</t>
  </si>
  <si>
    <t>事业人员奖励性绩效工资（正常部分）资金</t>
  </si>
  <si>
    <t>530400241100002109992</t>
  </si>
  <si>
    <t>事业人员奖励性绩效工资（高于部分）资金</t>
  </si>
  <si>
    <t>530400241100002294504</t>
  </si>
  <si>
    <t>职业年金经费</t>
  </si>
  <si>
    <t>机关事业单位职业年金缴费支出</t>
  </si>
  <si>
    <t>30109</t>
  </si>
  <si>
    <t>职业年金缴费</t>
  </si>
  <si>
    <t>530400241100002365682</t>
  </si>
  <si>
    <t>工作业务经费</t>
  </si>
  <si>
    <t>一般行政管理事务</t>
  </si>
  <si>
    <t>530400241100002365773</t>
  </si>
  <si>
    <t>编外临聘人员经费</t>
  </si>
  <si>
    <t>30199</t>
  </si>
  <si>
    <t>530400241100002387058</t>
  </si>
  <si>
    <t>年终一次性奖金</t>
  </si>
  <si>
    <t>530400251100003843561</t>
  </si>
  <si>
    <t>租赁费</t>
  </si>
  <si>
    <t>30214</t>
  </si>
  <si>
    <t>530400251100003844042</t>
  </si>
  <si>
    <t>物业管理费</t>
  </si>
  <si>
    <t>30209</t>
  </si>
  <si>
    <t>530400261100004870172</t>
  </si>
  <si>
    <t>玉交集团两案人员生活补助经费</t>
  </si>
  <si>
    <t>其他社会保障和就业支出</t>
  </si>
  <si>
    <t>530400261100004870711</t>
  </si>
  <si>
    <t>遗属生活补助资金</t>
  </si>
  <si>
    <t>死亡抚恤</t>
  </si>
  <si>
    <t>530400261100004878445</t>
  </si>
  <si>
    <t>综合交通运输经费</t>
  </si>
  <si>
    <t>预算05-1表</t>
  </si>
  <si>
    <t>2026年部门项目支出预算表</t>
  </si>
  <si>
    <t>项目分类</t>
  </si>
  <si>
    <t>项目单位</t>
  </si>
  <si>
    <t>本年拨款</t>
  </si>
  <si>
    <t>单位资金</t>
  </si>
  <si>
    <t>其中：本次下达</t>
  </si>
  <si>
    <t>公交车爱心卡乘车补助资金</t>
  </si>
  <si>
    <t>民生类</t>
  </si>
  <si>
    <t>530400200000000000624</t>
  </si>
  <si>
    <t>老年福利</t>
  </si>
  <si>
    <t>31204</t>
  </si>
  <si>
    <t>费用补贴</t>
  </si>
  <si>
    <t>高速公路PPP项目绩效评价服务专项资金</t>
  </si>
  <si>
    <t>专项业务类</t>
  </si>
  <si>
    <t>530400221100000568890</t>
  </si>
  <si>
    <t>交通运输应急救援工作经费</t>
  </si>
  <si>
    <t>事业发展类</t>
  </si>
  <si>
    <t>530400241100002051778</t>
  </si>
  <si>
    <t>31003</t>
  </si>
  <si>
    <t>专用设备购置</t>
  </si>
  <si>
    <t>文书档案整理及数字化加工购买服务经费</t>
  </si>
  <si>
    <t>530400241100002340114</t>
  </si>
  <si>
    <t>2025年第二批市预算内前期工作经费（G8511过境道路市政化改造）前期工作经费</t>
  </si>
  <si>
    <t>530400251100004260938</t>
  </si>
  <si>
    <t>其他发展与改革事务支出</t>
  </si>
  <si>
    <t>30905</t>
  </si>
  <si>
    <t>基础设施建设</t>
  </si>
  <si>
    <t>2025年农村公路智慧管理云平台建设经费</t>
  </si>
  <si>
    <t>530400251100004485857</t>
  </si>
  <si>
    <t>社会事业发展规划</t>
  </si>
  <si>
    <t>玉溪市农村公路养护管理市级配套经费</t>
  </si>
  <si>
    <t>530400261100004848582</t>
  </si>
  <si>
    <t>农村基础设施建设支出</t>
  </si>
  <si>
    <t>31005</t>
  </si>
  <si>
    <t>特定项目001经费</t>
  </si>
  <si>
    <t>530400261100004871661</t>
  </si>
  <si>
    <t>玉溪市交通运输局交通运输安全生产第三方专家检查服务专项资金</t>
  </si>
  <si>
    <t>530400261100004874679</t>
  </si>
  <si>
    <t>民事诉讼经费</t>
  </si>
  <si>
    <t>530400261100004875524</t>
  </si>
  <si>
    <t>交通运输领域第一批投资计划专项资金</t>
  </si>
  <si>
    <t>530400261100005164930</t>
  </si>
  <si>
    <t>交通运输</t>
  </si>
  <si>
    <t>39999</t>
  </si>
  <si>
    <t>旅客列车开行运营补助的资金</t>
  </si>
  <si>
    <t>530400261100005172934</t>
  </si>
  <si>
    <t>其他铁路运输支出</t>
  </si>
  <si>
    <t>合  计</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</si>
  <si>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</si>
  <si>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</si>
  <si>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</si>
  <si>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</si>
  <si>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</si>
  <si>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</si>
  <si>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</si>
  <si>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</si>
  <si>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</si>
  <si>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</si>
  <si>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</si>
  <si>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</si>
  <si>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1.数量指标：采购一批应急救援装备。满分100分
2.质量指标：玉溪市境内发生水上搜救、地震、洪涝灾害时，按照市委市政府要求，第一时间组织人员、车辆、装备进行抢险救灾。完成应急指挥调度音频系统调试，确保与市级系统互联互通。
3.时效指标：2026年内完成组织地震、洪涝等自然灾害应急演练得满分，未完成得80分
4.满意度指标，服务对象的服务满意度≥90%，得满分；＜90%时，得分=实际完成值/指标值*指标分值*100%。</t>
  </si>
  <si>
    <t>产出指标</t>
  </si>
  <si>
    <t>数量指标</t>
  </si>
  <si>
    <t>采购应急救援装备</t>
  </si>
  <si>
    <t>&gt;=</t>
  </si>
  <si>
    <t>个</t>
  </si>
  <si>
    <t>定量指标</t>
  </si>
  <si>
    <t>采购应急救援装备。</t>
  </si>
  <si>
    <t>质量指标</t>
  </si>
  <si>
    <t>项目完成率</t>
  </si>
  <si>
    <t>90</t>
  </si>
  <si>
    <t>%</t>
  </si>
  <si>
    <t>物资验收合格率</t>
  </si>
  <si>
    <t>时效指标</t>
  </si>
  <si>
    <t>提高应急反应速度</t>
  </si>
  <si>
    <t>=</t>
  </si>
  <si>
    <t>是</t>
  </si>
  <si>
    <t>定性指标</t>
  </si>
  <si>
    <t>2026年内完成组织地震、洪涝等自然灾害应急演练</t>
  </si>
  <si>
    <t>效益指标</t>
  </si>
  <si>
    <t>社会效益</t>
  </si>
  <si>
    <t>保障人民群众生命财政安全</t>
  </si>
  <si>
    <t>反映应急救援情况。</t>
  </si>
  <si>
    <t>满意度指标</t>
  </si>
  <si>
    <t>服务对象满意度</t>
  </si>
  <si>
    <t>群众满意度</t>
  </si>
  <si>
    <t>反映群众满意度情况。</t>
  </si>
  <si>
    <t>按照《合同》约定暨《玉溪市交通运输局交通运输安全生产第三方专家检查服务专项资金项目预算编制方案》绩效要求，推动交通运输企业主动加强安全管理，自主防控安全风险，自查自纠安全隐患，坚决做到从根本上消除事故隐患不放松，整治工作不达目的不放松，不断深化完善交通运输安全体系，切实提升本质安全水平，提高安全生产治理能力，对交通运输行业统计口径重大及以上事故“零控制”，有效遏制交通运输行业统计口径较大生产安全事故发生。一是按照市交通运输局年度行政检查计划或临时抽查计划，抽调专家参与实施检查。二是完成市交通运输局全套应急预案、方案修编评审。三是交通运输局拟制安全生产分级分类监管机制和机制应用评估。四是派出专家参与或指导市交通运输局组织的应急演练。五是派专家开展安全业务培训，并帮扶指导玉溪市交通运输企业安全生产标准化建设提升。</t>
  </si>
  <si>
    <t>检查频次</t>
  </si>
  <si>
    <t>次/年</t>
  </si>
  <si>
    <t>按照玉溪市交通运输局年度行政检查计划或临时抽查计划，抽调专家参与实施检查</t>
  </si>
  <si>
    <t>安全生产业务技能培训</t>
  </si>
  <si>
    <t>派专家开展玉溪市交通运输行业安全相关业务培训，并帮扶指导玉溪市交通运输企业安全生产标准化建设提升。</t>
  </si>
  <si>
    <t>上级部门要求落实情况</t>
  </si>
  <si>
    <t>项</t>
  </si>
  <si>
    <t xml:space="preserve">对上级部门要求指导监督落实，如：安全生产治本攻坚三年行动（2024—2026年）方案落实情况，特殊时段、重大节庆活动等专项行动落实情况
</t>
  </si>
  <si>
    <t>提供相关意见建议质量</t>
  </si>
  <si>
    <t>派专家开展玉溪市交通运输行业安全相关业务培训，并帮扶指导玉溪市交通运输企业安全生产标准化建设提升。每次计划培训不少于50人。</t>
  </si>
  <si>
    <t>重大以上事故发生数</t>
  </si>
  <si>
    <t>0</t>
  </si>
  <si>
    <t>起</t>
  </si>
  <si>
    <t xml:space="preserve">反映玉溪市交通运输行业统计口径重大及以上事故数量
</t>
  </si>
  <si>
    <t>95</t>
  </si>
  <si>
    <t xml:space="preserve">通过问卷调查受检查、受帮指导企业，以及市交通运输局年度服务评估，反映监督检查对象满意度。满意度三级指标的具体受益对象：受检查、受帮指导企业、玉溪市交通运输局。
</t>
  </si>
  <si>
    <t>完成剩余30户以上自然村通硬化路建设计划和乡镇通三级公路项目，将资金分配给下达计划的县区，为乡村振兴提供有力的支撑。</t>
  </si>
  <si>
    <t>新增通三级及以上公路乡镇个数</t>
  </si>
  <si>
    <t xml:space="preserve">反映年度全社会新增通三级及以上公路乡镇个数
</t>
  </si>
  <si>
    <t>资金使用合规性</t>
  </si>
  <si>
    <t xml:space="preserve">反映资金使用合规性
</t>
  </si>
  <si>
    <t>按期完成投资</t>
  </si>
  <si>
    <t xml:space="preserve">反映项目完成时限
</t>
  </si>
  <si>
    <t>经济效益</t>
  </si>
  <si>
    <t>对经济发展的促进作用</t>
  </si>
  <si>
    <t xml:space="preserve">反映对经济和社会的发展作用
</t>
  </si>
  <si>
    <t>沿线群众满意度指标</t>
  </si>
  <si>
    <t>85</t>
  </si>
  <si>
    <t xml:space="preserve">反映沿线群众对农村公路硬化的满意度
</t>
  </si>
  <si>
    <t>根据玉溪市人民政府与中国铁路昆明局集团有限公司签订的《玉溪市人民政府与中国铁路昆明局集团有限公司旅客列车开行合作协议》为满足玉溪动车开行均衡性需求，玉溪市人民政府、中国铁路昆明局集团有限公司同意由中国铁路昆明局集团有限公司在昆明（南）与玉溪间增开1对旅客列车。合约期内每年向中国铁路昆明局集团有限公司支付200万元作为旅客列车开行运营补助费用。向中国铁路昆明局集团有限公司支付旅客列车开行运营补助费用，是切实贯彻落实好省政府主要领导调研中老铁路玉溪段时提出的“将推进昆明站至玉溪站列车提速、车次加密、常态化运行作为昆玉同城化工作的重要突破口来推动”工作要求的需要；有利于保障好昆玉城际通勤列车运营顺利，创建好“昆玉城际”列车品牌，打造好车厢经济，宣传好玉溪品牌。</t>
  </si>
  <si>
    <t>获补企业数</t>
  </si>
  <si>
    <t>01</t>
  </si>
  <si>
    <t>反映获补企业的数量情况。</t>
  </si>
  <si>
    <t>列车开行数</t>
  </si>
  <si>
    <t xml:space="preserve"> 列 </t>
  </si>
  <si>
    <t>反映列车开行数量。</t>
  </si>
  <si>
    <t>列车开行率</t>
  </si>
  <si>
    <t>100</t>
  </si>
  <si>
    <t>按协议开通的班列实际开行情况。</t>
  </si>
  <si>
    <t>缓解企业经营状况</t>
  </si>
  <si>
    <t>反映补助促进受助企业经营状况改善的情况。</t>
  </si>
  <si>
    <t>宣传玉溪品牌提高玉溪知名度</t>
  </si>
  <si>
    <t>增开玉溪至昆明动车有利于创建“昆玉城际”列车品牌打造车厢经济，宣传好玉溪品牌，不断提高玉溪知名度。</t>
  </si>
  <si>
    <t>企业满意度</t>
  </si>
  <si>
    <t>反映企业收到旅客列车开行运营补助资金的满意度。</t>
  </si>
  <si>
    <t>第三方服务机构对江通、大戛、元蔓高速公路实施前一年度的绩效评价服务，时间为2026年1-3月，2026年4-6月形成绩效评价报告初稿，征求项目公司和相关部门意见后修改完善，报市财政局审核同意后形成最终绩效评价报告（共3份）。
第三方服务机构对晋红高速公路前一运营期补助开展审计服务，时间为2026年1-3月，2026年4-5月形成审计报告初稿，征求项目公司和相关部门意见后修改完善，出具正式审计报告（1份）。</t>
  </si>
  <si>
    <t>高速公路PPP项目绩效评价数</t>
  </si>
  <si>
    <t>条</t>
  </si>
  <si>
    <t>反映PPP项目绩效评价数</t>
  </si>
  <si>
    <t>出具评价报告数</t>
  </si>
  <si>
    <t>反映PPP项目绩效评价出具报告数</t>
  </si>
  <si>
    <t>报告合格率</t>
  </si>
  <si>
    <t>反映PPP项目绩效评价报告合格率</t>
  </si>
  <si>
    <t>项目及时完成率</t>
  </si>
  <si>
    <t>反映部门该项目工作是否按时完成情况。
项目及时完成率=子项目按时完成个数/项目总数*100%</t>
  </si>
  <si>
    <t>可持续影响</t>
  </si>
  <si>
    <t>客观、有效反映项目管理运行水平，帮助主管部门了解项目运行情况</t>
  </si>
  <si>
    <t>该指标评价绩效评价出具报告是否能够客观、有效反映高速公路PPP项目财务管理、人力资源管理、公路质量、公路管养情况、应急处置水平等内容</t>
  </si>
  <si>
    <t>委托单位满意度</t>
  </si>
  <si>
    <t>该指标评价政府相关部门、项目实施机构对项目建设的满意程度。</t>
  </si>
  <si>
    <t>对玉溪市交通运输局前一年度文书档案进行整理及数字化加工。预计2026年6月初开始实施，3个月时间项目初步完成，待项目试运行1个月调整验收合格，即项目完成。项目验收合格率&gt;=95%，项目完成及时率&gt;=90%，进一步提升单位档案管理水平。</t>
  </si>
  <si>
    <t>整理档案年限</t>
  </si>
  <si>
    <t>月</t>
  </si>
  <si>
    <t>反映整理档案年限。</t>
  </si>
  <si>
    <t>验收合格率</t>
  </si>
  <si>
    <t>反映整理档案质量。</t>
  </si>
  <si>
    <t>提升单位档案管理水平</t>
  </si>
  <si>
    <t>是/否</t>
  </si>
  <si>
    <t>项目委托单位满意度</t>
  </si>
  <si>
    <t>调查问卷。</t>
  </si>
  <si>
    <t>成本指标</t>
  </si>
  <si>
    <t>经济成本指标</t>
  </si>
  <si>
    <t>单件文书档案整理成本</t>
  </si>
  <si>
    <t>&lt;=</t>
  </si>
  <si>
    <t>2.5</t>
  </si>
  <si>
    <t>元</t>
  </si>
  <si>
    <t>反映单件文书整理费用，控制预算执行，避免超支。</t>
  </si>
  <si>
    <t>完成101台计算机配套采购，配套资金102700元。其中台式计算机96台，每台配套资金1000元；便携式计算机5台，每台配套资金1000元；计算机套件1台，配套资金1700元。</t>
  </si>
  <si>
    <t>购置设备数量</t>
  </si>
  <si>
    <t>101</t>
  </si>
  <si>
    <t>台</t>
  </si>
  <si>
    <t>反映购置数量完成情况。</t>
  </si>
  <si>
    <t>验收通过率</t>
  </si>
  <si>
    <t>反映设备购置的产品质量情况。
验收通过率=（通过验收的购置数量/购置总数量）*100%。</t>
  </si>
  <si>
    <t>购置设备利用率</t>
  </si>
  <si>
    <t>反映设备利用情况。
设备利用率=（投入使用设备数/购置设备总数）*100%。</t>
  </si>
  <si>
    <t>设备部署及时率</t>
  </si>
  <si>
    <t>反映新购设备按时部署情况。
设备部署及时率=（及时部署设备数量/新购设备总数）*100%。</t>
  </si>
  <si>
    <t>设备采购经济性</t>
  </si>
  <si>
    <t>102700</t>
  </si>
  <si>
    <t>反映设备采购成本低于计划数所获得的经济效益。</t>
  </si>
  <si>
    <t>设备使用年限</t>
  </si>
  <si>
    <t>年</t>
  </si>
  <si>
    <t>反映新投入设备使用年限情况。</t>
  </si>
  <si>
    <t>使用人员满意度</t>
  </si>
  <si>
    <t>反映服务对象对购置设备的整体满意情况。
使用人员满意度=（对购置设备满意的人数/问卷调查人数）*100%。</t>
  </si>
  <si>
    <t>玉溪市交通运输局26年执行红塔区法院生效判决费用：贰拾万元整（小写：￥200,000.00元）。根据《红塔区人民法院民事判决书》〔（2025）云0402民初2830号〕“由被告玉溪市交通运输局于本判决生效后十日内返还原告华值新基建（云南）有限公司履约保证金200万元，并以履约保证金200万元为基数，按全国银行间同业拆借中心公布的一年期贷款市场报价利率（LPR）的标准计算支付自22年11月16日起至全部款项付清之日止的资金占用利息。”申请费用支付利息20万元。</t>
  </si>
  <si>
    <t>普法宣传</t>
  </si>
  <si>
    <t>次</t>
  </si>
  <si>
    <t>开展不少于2次普法宣传。</t>
  </si>
  <si>
    <t>与华值新基建（云南）有限公司进行沟通协调</t>
  </si>
  <si>
    <t>与华值新基建（云南）有限公司开展沟通，研究和解事项。</t>
  </si>
  <si>
    <t>案件讨论和应诉及时率</t>
  </si>
  <si>
    <t>召开2次研究会议，研究《红塔区法院判决书》落实措施。</t>
  </si>
  <si>
    <t>宣传及普法</t>
  </si>
  <si>
    <t>提高</t>
  </si>
  <si>
    <t>针对本次诉讼案件，针对全市交通运输主管单位，开展1期以案释法专题培训，提高政府部门在公路工程建设项目中的合法合规性。</t>
  </si>
  <si>
    <t>满意度</t>
  </si>
  <si>
    <t>服务对象满意度，对象为华值新基建（云南）有限责任公司。</t>
  </si>
  <si>
    <t>根据《云南省老年人权益保障条例》和《玉溪市老年人权益保障实施办法》“老年人持《老年人优待证》，免费乘坐本市行政辖区内营运的公交公共汽车”的要求，市公交公司自2008年以来，按照市委、市政府的指示精神，为60岁以上的老年人办理爱心卡，让其免费乘坐市内公交车。2026年的目标：免费运送60岁以上老年乘客1250万人次，替老年人节约出行成本1250万元，免费新办理爱心卡达7800张，办理完成率达100%，老年人出行率达80%以上，老年人乘车满意度达85%以上。在全面做好全年各项工作的基础上，实现：
（一）确保《玉溪市老年人权益保障实施办法》中关于老年人免费乘坐本市行政辖区内营运的公交公共汽车的要求得以落实。
（二）确保年满60周岁及以上的老年人（愿意办理爱心卡的）能享受市委、市政府对老年人免费乘坐中心城区市公交公司公交车的优惠政策。
（三）加大候车亭建设，改善乘客候车环境，增加更新车辆，提高公共交通运行效率，缩短乘客候车时间。
（四）充分保障老年人的合法权益，发展老龄事业，弘扬敬老、养老、助老的传统美德和社会风尚。</t>
  </si>
  <si>
    <t>爱心卡办理张数</t>
  </si>
  <si>
    <t>7800</t>
  </si>
  <si>
    <t>张</t>
  </si>
  <si>
    <t>反映爱心卡办理张数</t>
  </si>
  <si>
    <t>办理完成率</t>
  </si>
  <si>
    <t>反映办理爱心卡张数工作的完成情况</t>
  </si>
  <si>
    <t>补助发放及时率</t>
  </si>
  <si>
    <t>反映补助发放情况。</t>
  </si>
  <si>
    <t>减少老年人出行成本</t>
  </si>
  <si>
    <t>1250</t>
  </si>
  <si>
    <t>万元</t>
  </si>
  <si>
    <t>反映老年人出行成本，预计2025年老年人免费乘车次数达1250万人次，按照现行乘坐公交车1元/人次的票价，实行免费乘车后，老年人出行将减少1250万元的出行成本。</t>
  </si>
  <si>
    <t>老年人出行率</t>
  </si>
  <si>
    <t>80</t>
  </si>
  <si>
    <t>反映老年人出行率，出行率根据办理的爱心卡数量占红塔区60岁以上老年人口总数计算。</t>
  </si>
  <si>
    <t>免费乘坐公交车次数</t>
  </si>
  <si>
    <t>万人次</t>
  </si>
  <si>
    <t xml:space="preserve">反映老年人免费乘坐公交车次数，预计2025年老年免费乘车次数达1250万人次。
</t>
  </si>
  <si>
    <t>生态效益</t>
  </si>
  <si>
    <t>减少碳排放</t>
  </si>
  <si>
    <t>27.02</t>
  </si>
  <si>
    <t>万吨</t>
  </si>
  <si>
    <t>反映新能源公交车运送乘客，减少碳排放，保护生态环境。</t>
  </si>
  <si>
    <t>乘客满意度</t>
  </si>
  <si>
    <t>反映爱心卡免费乘车的乘客满意度</t>
  </si>
  <si>
    <t>养护16293.422公里农村公路，列养率达到100%，年均养护工程比例不低于5%，中等及以上农村公路占比不低于76%，保持路基、边坡稳定，路面、构造物完好。</t>
  </si>
  <si>
    <t>地方管养农村公路养护里程</t>
  </si>
  <si>
    <t>341.586</t>
  </si>
  <si>
    <t>公里</t>
  </si>
  <si>
    <t>地方管养省道实施预防养护里程</t>
  </si>
  <si>
    <t>支持县道实施预防性养护管理里程</t>
  </si>
  <si>
    <t>2610.271</t>
  </si>
  <si>
    <t>支持乡道实施预防性养护管理里程</t>
  </si>
  <si>
    <t>10980.601</t>
  </si>
  <si>
    <t>支持乡道实施预防性养护管理里程共计10980.601公里</t>
  </si>
  <si>
    <t>支持村道实施预防性养护管理里程</t>
  </si>
  <si>
    <t>2360.964</t>
  </si>
  <si>
    <t>支持村道实施预防性养护管理里程共计2360.964公里</t>
  </si>
  <si>
    <t>公路PQI指数达标</t>
  </si>
  <si>
    <t>使用资金合规性</t>
  </si>
  <si>
    <t>项目完成质量合格率</t>
  </si>
  <si>
    <t>养护项目完成质量合格率</t>
  </si>
  <si>
    <t>年内项目完成率</t>
  </si>
  <si>
    <t>年内养护项目完成率</t>
  </si>
  <si>
    <t>项目实施适应未来发展要求</t>
  </si>
  <si>
    <t>养护项目实施适应未来交通发展要求</t>
  </si>
  <si>
    <t>群众对农村公路通行服务的满意度</t>
  </si>
  <si>
    <t>沿线走访调查问卷、信息化调查问卷</t>
  </si>
  <si>
    <t>成本控制率</t>
  </si>
  <si>
    <t>生态环境成本指标</t>
  </si>
  <si>
    <t>对生态环境的影响</t>
  </si>
  <si>
    <t>降低</t>
  </si>
  <si>
    <t>项目实施对周围生态环境可能存在的影响。</t>
  </si>
  <si>
    <t>预算06表</t>
  </si>
  <si>
    <t>2026年部门政府性基金预算支出预算表</t>
  </si>
  <si>
    <t>单位:元</t>
  </si>
  <si>
    <t>政府性基金预算支出</t>
  </si>
  <si>
    <t>城乡社区支出</t>
  </si>
  <si>
    <t>国有土地使用权出让收入安排的支出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</si>
  <si>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</si>
  <si>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</si>
  <si>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</si>
  <si>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</si>
  <si>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</si>
  <si>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</si>
  <si>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</si>
  <si>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</si>
  <si>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</si>
  <si>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</si>
  <si>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</si>
  <si>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</si>
  <si>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车辆燃修费</t>
  </si>
  <si>
    <t>车辆保险费</t>
  </si>
  <si>
    <t>预算08表</t>
  </si>
  <si>
    <t>2026年部门政府购买服务预算表</t>
  </si>
  <si>
    <t>政府购买服务项目</t>
  </si>
  <si>
    <t>政府购买服务目录</t>
  </si>
  <si>
    <t>预算09-1表</t>
  </si>
  <si>
    <t>2026年市对下转移支付预算表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</si>
  <si>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</si>
  <si>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</si>
  <si>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</si>
  <si>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</si>
  <si>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</si>
  <si>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</si>
  <si>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</si>
  <si>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</si>
  <si>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</si>
  <si>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</si>
  <si>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</si>
  <si>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</si>
  <si>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</si>
  <si>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预算09-2表</t>
  </si>
  <si>
    <t>2026年市对下转移支付绩效目标表</t>
  </si>
  <si>
    <t>预算10表</t>
  </si>
  <si>
    <t>2026年新增资产配置表</t>
  </si>
  <si>
    <t>资产类别</t>
  </si>
  <si>
    <t>资产分类代码.名称</t>
  </si>
  <si>
    <t>资产名称</t>
  </si>
  <si>
    <t>计量单位</t>
  </si>
  <si>
    <t>财政部门批复数（元）</t>
  </si>
  <si>
    <t>单价</t>
  </si>
  <si>
    <t>金额</t>
  </si>
  <si>
    <t>家具和用品</t>
  </si>
  <si>
    <t>A05010201 办公桌</t>
  </si>
  <si>
    <t>办公桌</t>
  </si>
  <si>
    <t>A05010202 会议桌</t>
  </si>
  <si>
    <t>会议桌</t>
  </si>
  <si>
    <t>A05010303 会议椅</t>
  </si>
  <si>
    <t>会议椅</t>
  </si>
  <si>
    <t>把</t>
  </si>
  <si>
    <t>A05010301 办公椅</t>
  </si>
  <si>
    <t>办公椅</t>
  </si>
  <si>
    <t>A05010504 保密柜</t>
  </si>
  <si>
    <t>保密柜</t>
  </si>
  <si>
    <t>组</t>
  </si>
  <si>
    <t>预算11表</t>
  </si>
  <si>
    <t>2026年上级补助项目支出预算表</t>
  </si>
  <si>
    <t>上级补助</t>
  </si>
  <si>
    <t>预算12表</t>
  </si>
  <si>
    <t>2026年部门项目支出中期规划预算表</t>
  </si>
  <si>
    <t>项目级次</t>
  </si>
  <si>
    <t>2026年</t>
  </si>
  <si>
    <t>2027年</t>
  </si>
  <si>
    <t>2028年</t>
  </si>
  <si>
    <t>313 事业发展类</t>
  </si>
  <si>
    <t>本级</t>
  </si>
  <si>
    <t>311 专项业务类</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</si>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</sst>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2">
    <font>
      <sz val="11"/>
      <color rgb="FF000000"/>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9"/>
      <color rgb="FF000000"/>
      <name val="SimSun"/>
      <charset val="134"/>
    </font>
    <font>
      <sz val="9"/>
      <color theme="1"/>
      <name val="宋体"/>
      <charset val="134"/>
    </font>
    <font>
      <b/>
      <sz val="23"/>
      <color rgb="FF000000"/>
      <name val="宋体"/>
      <charset val="134"/>
    </font>
    <font>
      <sz val="9.75"/>
      <color rgb="FF000000"/>
      <name val="宋体"/>
      <charset val="134"/>
    </font>
    <font>
      <sz val="10"/>
      <color rgb="FF000000"/>
      <name val="宋体"/>
      <charset val="134"/>
    </font>
    <font>
      <sz val="9"/>
      <name val="宋体"/>
      <charset val="134"/>
    </font>
    <font>
      <b/>
      <sz val="23.25"/>
      <name val="宋体"/>
      <charset val="134"/>
    </font>
    <font>
      <sz val="9.75"/>
      <name val="宋体"/>
      <charset val="134"/>
    </font>
    <font>
      <sz val="9.75"/>
      <name val="SimSun"/>
      <charset val="134"/>
    </font>
    <font>
      <b/>
      <sz val="23.25"/>
      <color rgb="FF000000"/>
      <name val="宋体"/>
      <charset val="134"/>
    </font>
    <font>
      <b/>
      <sz val="24"/>
      <color rgb="FF000000"/>
      <name val="宋体"/>
      <charset val="134"/>
    </font>
    <font>
      <b/>
      <sz val="22"/>
      <color rgb="FF000000"/>
      <name val="宋体"/>
      <charset val="134"/>
    </font>
    <font>
      <sz val="8.25"/>
      <color rgb="FF000000"/>
      <name val="宋体"/>
      <charset val="134"/>
    </font>
    <font>
      <sz val="11"/>
      <color theme="1"/>
      <name val="宋体"/>
      <charset val="134"/>
      <scheme val="minor"/>
    </font>
    <font>
      <sz val="9"/>
      <color rgb="FFFF0000"/>
      <name val="宋体"/>
      <charset val="134"/>
    </font>
    <font>
      <sz val="9"/>
      <name val="SimSun"/>
      <charset val="134"/>
    </font>
    <font>
      <b/>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9" fillId="2"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3" borderId="17" applyNumberFormat="0" applyAlignment="0" applyProtection="0">
      <alignment vertical="center"/>
    </xf>
    <xf numFmtId="0" fontId="32" fillId="4" borderId="18" applyNumberFormat="0" applyAlignment="0" applyProtection="0">
      <alignment vertical="center"/>
    </xf>
    <xf numFmtId="0" fontId="33" fillId="4" borderId="17" applyNumberFormat="0" applyAlignment="0" applyProtection="0">
      <alignment vertical="center"/>
    </xf>
    <xf numFmtId="0" fontId="34" fillId="5"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11" fillId="0" borderId="7">
      <alignment horizontal="right" vertical="center"/>
    </xf>
    <xf numFmtId="49" fontId="11" fillId="0" borderId="7">
      <alignment horizontal="left" vertical="center" wrapText="1"/>
    </xf>
    <xf numFmtId="176" fontId="11" fillId="0" borderId="7">
      <alignment horizontal="right" vertical="center"/>
    </xf>
    <xf numFmtId="177" fontId="11" fillId="0" borderId="7">
      <alignment horizontal="right" vertical="center"/>
    </xf>
    <xf numFmtId="178" fontId="11" fillId="0" borderId="7">
      <alignment horizontal="right" vertical="center"/>
    </xf>
    <xf numFmtId="179" fontId="11" fillId="0" borderId="7">
      <alignment horizontal="right" vertical="center"/>
    </xf>
    <xf numFmtId="10" fontId="11" fillId="0" borderId="7">
      <alignment horizontal="right" vertical="center"/>
    </xf>
    <xf numFmtId="180" fontId="11" fillId="0" borderId="7">
      <alignment horizontal="right" vertical="center"/>
    </xf>
  </cellStyleXfs>
  <cellXfs count="171">
    <xf numFmtId="0" fontId="0" fillId="0" borderId="0" xfId="0" applyFont="1">
      <alignment vertical="top"/>
    </xf>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applyAlignment="1"/>
    <xf numFmtId="0" fontId="5" fillId="0" borderId="0" xfId="0" applyFont="1" applyBorder="1" applyAlignment="1" applyProtection="1">
      <alignment horizontal="right"/>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6" fillId="0" borderId="7" xfId="0" applyFont="1" applyBorder="1" applyAlignment="1" applyProtection="1">
      <alignment horizontal="left" vertical="center" wrapText="1"/>
      <protection locked="0"/>
    </xf>
    <xf numFmtId="0" fontId="6" fillId="0" borderId="7" xfId="0" applyFont="1" applyBorder="1" applyAlignment="1" applyProtection="1">
      <alignment horizontal="left" vertical="center"/>
      <protection locked="0"/>
    </xf>
    <xf numFmtId="49" fontId="6" fillId="0" borderId="7" xfId="50" applyNumberFormat="1" applyFont="1" applyBorder="1">
      <alignment horizontal="left" vertical="center" wrapText="1"/>
    </xf>
    <xf numFmtId="176" fontId="7" fillId="0" borderId="7" xfId="0" applyNumberFormat="1" applyFont="1" applyBorder="1" applyAlignment="1">
      <alignment horizontal="right" vertical="center"/>
    </xf>
    <xf numFmtId="49" fontId="6" fillId="0" borderId="7" xfId="0" applyNumberFormat="1" applyFont="1" applyBorder="1" applyAlignment="1">
      <alignment horizontal="center" vertical="center" wrapText="1"/>
    </xf>
    <xf numFmtId="49" fontId="7" fillId="0" borderId="7" xfId="50" applyNumberFormat="1" applyFont="1" applyBorder="1">
      <alignment horizontal="left"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0" xfId="0" applyFont="1" applyBorder="1" applyAlignment="1">
      <alignment horizontal="right" vertical="center"/>
    </xf>
    <xf numFmtId="49" fontId="6" fillId="0" borderId="0" xfId="0" applyNumberFormat="1" applyFont="1" applyBorder="1" applyAlignment="1">
      <alignment horizontal="right" vertical="center"/>
    </xf>
    <xf numFmtId="0" fontId="8" fillId="0" borderId="0" xfId="0" applyFont="1" applyBorder="1" applyAlignment="1">
      <alignment horizontal="center" vertical="center"/>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6" fontId="7" fillId="0" borderId="7" xfId="0" applyNumberFormat="1" applyFont="1" applyBorder="1" applyAlignment="1">
      <alignment horizontal="right" vertical="center" wrapText="1"/>
    </xf>
    <xf numFmtId="0" fontId="10"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6" fillId="0" borderId="0" xfId="0" applyFont="1" applyBorder="1" applyAlignment="1" applyProtection="1">
      <alignment horizontal="right" vertical="center"/>
      <protection locked="0"/>
    </xf>
    <xf numFmtId="0" fontId="10" fillId="0" borderId="0" xfId="0" applyFont="1" applyBorder="1" applyAlignment="1" applyProtection="1">
      <alignment horizontal="right"/>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pplyProtection="1">
      <alignment horizontal="center" vertical="center"/>
      <protection locked="0"/>
    </xf>
    <xf numFmtId="49" fontId="11" fillId="0" borderId="0" xfId="50" applyNumberFormat="1" applyFont="1" applyBorder="1" applyAlignment="1">
      <alignment horizontal="right" vertical="center" wrapText="1"/>
    </xf>
    <xf numFmtId="49" fontId="12" fillId="0" borderId="0" xfId="50" applyNumberFormat="1" applyFont="1" applyBorder="1" applyAlignment="1">
      <alignment horizontal="center" vertical="center" wrapText="1"/>
    </xf>
    <xf numFmtId="49" fontId="11" fillId="0" borderId="0" xfId="50" applyNumberFormat="1" applyFont="1" applyBorder="1">
      <alignment horizontal="left" vertical="center" wrapText="1"/>
    </xf>
    <xf numFmtId="49" fontId="13" fillId="0" borderId="7"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1" fillId="0" borderId="7" xfId="0" applyNumberFormat="1" applyFont="1" applyBorder="1" applyAlignment="1">
      <alignment horizontal="left" vertical="center" wrapText="1"/>
    </xf>
    <xf numFmtId="49" fontId="11" fillId="0" borderId="7" xfId="0" applyNumberFormat="1" applyFont="1" applyBorder="1" applyAlignment="1">
      <alignment horizontal="center" vertical="center" wrapText="1"/>
    </xf>
    <xf numFmtId="180" fontId="11" fillId="0" borderId="7" xfId="0" applyNumberFormat="1" applyFont="1" applyBorder="1" applyAlignment="1">
      <alignment horizontal="right" vertical="center" wrapText="1"/>
    </xf>
    <xf numFmtId="176" fontId="11" fillId="0" borderId="7" xfId="0" applyNumberFormat="1" applyFont="1" applyBorder="1" applyAlignment="1">
      <alignment horizontal="right" vertical="center" wrapText="1"/>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pplyProtection="1">
      <alignment horizontal="center" vertical="center"/>
      <protection locked="0"/>
    </xf>
    <xf numFmtId="0" fontId="9"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17"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0" fillId="0" borderId="0" xfId="0" applyFont="1" applyBorder="1" applyAlignment="1">
      <alignment horizontal="right" wrapText="1"/>
    </xf>
    <xf numFmtId="0" fontId="10" fillId="0" borderId="0" xfId="0" applyFont="1" applyBorder="1" applyAlignment="1">
      <alignment wrapText="1"/>
    </xf>
    <xf numFmtId="0" fontId="9" fillId="0" borderId="8" xfId="0" applyFont="1" applyBorder="1" applyAlignment="1">
      <alignment horizontal="center" vertical="center" wrapText="1"/>
    </xf>
    <xf numFmtId="0" fontId="3" fillId="0" borderId="0" xfId="0" applyFont="1" applyBorder="1" applyAlignment="1" applyProtection="1">
      <alignment horizontal="right"/>
      <protection locked="0"/>
    </xf>
    <xf numFmtId="0" fontId="3" fillId="0" borderId="0" xfId="0" applyFont="1" applyBorder="1" applyAlignment="1">
      <alignment horizontal="right" vertical="center" wrapText="1"/>
    </xf>
    <xf numFmtId="0" fontId="18" fillId="0" borderId="0" xfId="0" applyFont="1" applyBorder="1" applyAlignment="1" applyProtection="1">
      <alignment horizontal="right" vertical="center"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3" fillId="0" borderId="0" xfId="0" applyFont="1" applyBorder="1" applyAlignment="1" applyProtection="1">
      <alignment vertical="top" wrapText="1"/>
      <protection locked="0"/>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18" fillId="0" borderId="0" xfId="0" applyFont="1" applyBorder="1" applyAlignment="1" applyProtection="1">
      <alignment horizontal="right" vertical="center"/>
      <protection locked="0"/>
    </xf>
    <xf numFmtId="0" fontId="18" fillId="0" borderId="0" xfId="0" applyFont="1" applyBorder="1" applyAlignment="1">
      <alignment horizontal="right" vertical="center" wrapText="1"/>
    </xf>
    <xf numFmtId="0" fontId="8" fillId="0" borderId="0" xfId="0" applyFont="1" applyBorder="1" applyAlignment="1" applyProtection="1">
      <alignment horizontal="center" vertical="center"/>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0" xfId="0" applyFont="1" applyBorder="1" applyAlignment="1">
      <alignment horizontal="left" vertical="center"/>
    </xf>
    <xf numFmtId="0" fontId="9" fillId="0" borderId="9"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0" fontId="9"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176" fontId="3" fillId="0" borderId="7" xfId="0" applyNumberFormat="1" applyFont="1" applyBorder="1" applyAlignment="1">
      <alignment horizontal="right" vertical="center"/>
    </xf>
    <xf numFmtId="0" fontId="3" fillId="0" borderId="11" xfId="0" applyFont="1" applyBorder="1" applyAlignment="1">
      <alignment horizontal="center" vertical="center" wrapText="1"/>
    </xf>
    <xf numFmtId="180" fontId="7" fillId="0" borderId="7" xfId="56" applyNumberFormat="1" applyFont="1" applyBorder="1" applyAlignment="1">
      <alignment horizontal="center" vertical="center" wrapText="1"/>
    </xf>
    <xf numFmtId="0" fontId="9" fillId="0" borderId="3"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0" fontId="9" fillId="0" borderId="10" xfId="0" applyFont="1" applyBorder="1" applyAlignment="1" applyProtection="1">
      <alignment horizontal="center" vertical="center" wrapText="1"/>
      <protection locked="0"/>
    </xf>
    <xf numFmtId="0" fontId="9" fillId="0" borderId="13" xfId="0" applyFont="1" applyBorder="1" applyAlignment="1">
      <alignment horizontal="center" vertical="center" wrapText="1"/>
    </xf>
    <xf numFmtId="0" fontId="9" fillId="0" borderId="13" xfId="0" applyFont="1" applyBorder="1" applyAlignment="1" applyProtection="1">
      <alignment horizontal="center" vertical="center"/>
      <protection locked="0"/>
    </xf>
    <xf numFmtId="0" fontId="9" fillId="0" borderId="13"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3" fillId="0" borderId="0" xfId="0" applyFont="1" applyBorder="1" applyAlignment="1">
      <alignment horizontal="right"/>
    </xf>
    <xf numFmtId="0" fontId="9" fillId="0" borderId="4" xfId="0" applyFont="1" applyBorder="1" applyAlignment="1">
      <alignment horizontal="center" vertical="center" wrapText="1"/>
    </xf>
    <xf numFmtId="0" fontId="19" fillId="0" borderId="0" xfId="0" applyFont="1" applyBorder="1" applyAlignment="1"/>
    <xf numFmtId="0" fontId="10" fillId="0" borderId="0"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0" fillId="0" borderId="0" xfId="0" applyFont="1" applyBorder="1" applyAlignment="1">
      <alignment horizontal="right"/>
    </xf>
    <xf numFmtId="176" fontId="7" fillId="0" borderId="7" xfId="51" applyNumberFormat="1" applyFont="1" applyBorder="1">
      <alignment horizontal="right" vertical="center"/>
    </xf>
    <xf numFmtId="0" fontId="3" fillId="0" borderId="7" xfId="0" applyFont="1" applyBorder="1" applyAlignment="1">
      <alignment horizontal="left" vertical="center" wrapText="1" indent="2"/>
    </xf>
    <xf numFmtId="0" fontId="3" fillId="0" borderId="7" xfId="0" applyFont="1" applyBorder="1" applyAlignment="1">
      <alignment horizontal="left" vertical="center" wrapText="1" indent="4"/>
    </xf>
    <xf numFmtId="0" fontId="10" fillId="0" borderId="7" xfId="0" applyFont="1" applyBorder="1" applyAlignment="1" applyProtection="1">
      <alignment horizontal="center" vertical="center" wrapText="1"/>
      <protection locked="0"/>
    </xf>
    <xf numFmtId="0" fontId="10" fillId="0" borderId="7" xfId="0" applyFont="1" applyBorder="1" applyAlignment="1">
      <alignment horizontal="center" vertical="center" wrapText="1"/>
    </xf>
    <xf numFmtId="0" fontId="17" fillId="0" borderId="0" xfId="0" applyFont="1" applyBorder="1" applyAlignment="1">
      <alignment horizontal="center" vertical="center"/>
    </xf>
    <xf numFmtId="0" fontId="3" fillId="0" borderId="0" xfId="0" applyFont="1" applyBorder="1" applyAlignment="1" applyProtection="1">
      <alignment horizontal="right" vertical="center"/>
      <protection locked="0"/>
    </xf>
    <xf numFmtId="49" fontId="10" fillId="0" borderId="0" xfId="0" applyNumberFormat="1" applyFont="1" applyBorder="1" applyAlignment="1"/>
    <xf numFmtId="0" fontId="7" fillId="0" borderId="0" xfId="0" applyFont="1" applyBorder="1" applyAlignment="1">
      <alignment horizontal="left" vertical="center"/>
    </xf>
    <xf numFmtId="0" fontId="10" fillId="0" borderId="7" xfId="0" applyFont="1" applyBorder="1" applyAlignment="1">
      <alignment horizontal="center" vertical="center"/>
    </xf>
    <xf numFmtId="49" fontId="7" fillId="0" borderId="7" xfId="0" applyNumberFormat="1" applyFont="1" applyBorder="1" applyAlignment="1">
      <alignment horizontal="left" vertical="center" wrapText="1"/>
    </xf>
    <xf numFmtId="0" fontId="1" fillId="0" borderId="7" xfId="0" applyFont="1" applyBorder="1" applyAlignment="1">
      <alignment horizontal="center" vertical="center" wrapText="1"/>
    </xf>
    <xf numFmtId="176" fontId="20" fillId="0" borderId="7" xfId="0" applyNumberFormat="1" applyFont="1" applyBorder="1" applyAlignment="1">
      <alignment horizontal="right" vertical="center" wrapText="1"/>
    </xf>
    <xf numFmtId="0" fontId="10" fillId="0" borderId="0" xfId="0" applyFont="1" applyBorder="1">
      <alignment vertical="top"/>
    </xf>
    <xf numFmtId="49" fontId="11" fillId="0" borderId="7" xfId="50" applyNumberFormat="1" applyFont="1" applyBorder="1" applyAlignment="1">
      <alignment horizontal="right" vertical="center" wrapText="1"/>
    </xf>
    <xf numFmtId="49" fontId="12" fillId="0" borderId="7" xfId="50" applyNumberFormat="1" applyFont="1" applyBorder="1" applyAlignment="1">
      <alignment horizontal="center" vertical="center" wrapText="1"/>
    </xf>
    <xf numFmtId="49" fontId="11" fillId="0" borderId="7" xfId="50" applyNumberFormat="1" applyFont="1" applyBorder="1">
      <alignment horizontal="left" vertical="center" wrapText="1"/>
    </xf>
    <xf numFmtId="49" fontId="13" fillId="0" borderId="7" xfId="50" applyNumberFormat="1" applyFont="1" applyBorder="1" applyAlignment="1">
      <alignment horizontal="center" vertical="center" wrapText="1"/>
    </xf>
    <xf numFmtId="49" fontId="11" fillId="0" borderId="7" xfId="50" applyNumberFormat="1" applyFont="1" applyBorder="1" applyAlignment="1">
      <alignment horizontal="center" vertical="center" wrapText="1"/>
    </xf>
    <xf numFmtId="176" fontId="11" fillId="0" borderId="7" xfId="50" applyNumberFormat="1" applyFont="1" applyBorder="1" applyAlignment="1">
      <alignment horizontal="right" vertical="center" wrapText="1"/>
    </xf>
    <xf numFmtId="180" fontId="11" fillId="0" borderId="7" xfId="56" applyNumberFormat="1" applyFont="1" applyBorder="1" applyAlignment="1">
      <alignment horizontal="center" vertical="center" wrapText="1"/>
    </xf>
    <xf numFmtId="49" fontId="21" fillId="0" borderId="7" xfId="50" applyNumberFormat="1" applyFont="1" applyBorder="1" applyAlignment="1">
      <alignment horizontal="right" vertical="center" wrapText="1"/>
    </xf>
    <xf numFmtId="49" fontId="11" fillId="0" borderId="10" xfId="50" applyNumberFormat="1" applyFont="1" applyBorder="1" applyAlignment="1">
      <alignment horizontal="right" vertical="center" wrapText="1"/>
    </xf>
    <xf numFmtId="49" fontId="11" fillId="0" borderId="7" xfId="50" applyNumberFormat="1" applyFont="1" applyBorder="1" applyAlignment="1">
      <alignment horizontal="left" vertical="center" wrapText="1" indent="2"/>
    </xf>
    <xf numFmtId="49" fontId="11" fillId="0" borderId="7" xfId="50" applyNumberFormat="1" applyFont="1" applyBorder="1" applyAlignment="1">
      <alignment horizontal="left" vertical="center" wrapText="1" indent="4"/>
    </xf>
    <xf numFmtId="176" fontId="20" fillId="0" borderId="7" xfId="50" applyNumberFormat="1" applyFont="1" applyBorder="1" applyAlignment="1">
      <alignment horizontal="right" vertical="center" wrapText="1"/>
    </xf>
    <xf numFmtId="49" fontId="22" fillId="0" borderId="7" xfId="0" applyNumberFormat="1" applyFont="1" applyBorder="1" applyAlignment="1">
      <alignment horizontal="right" vertical="center" wrapText="1"/>
    </xf>
    <xf numFmtId="49" fontId="12" fillId="0" borderId="7" xfId="0" applyNumberFormat="1" applyFont="1" applyBorder="1" applyAlignment="1">
      <alignment horizontal="center" vertical="center" wrapText="1"/>
    </xf>
    <xf numFmtId="49" fontId="22" fillId="0" borderId="7" xfId="50" applyNumberFormat="1" applyFont="1" applyBorder="1">
      <alignment horizontal="left" vertical="center" wrapText="1"/>
    </xf>
    <xf numFmtId="176" fontId="11" fillId="0" borderId="7" xfId="0" applyNumberFormat="1" applyFont="1" applyBorder="1" applyAlignment="1">
      <alignment horizontal="right" vertical="center"/>
    </xf>
    <xf numFmtId="176" fontId="22" fillId="0" borderId="7" xfId="0" applyNumberFormat="1" applyFont="1" applyBorder="1" applyAlignment="1">
      <alignment horizontal="left" vertical="center"/>
    </xf>
    <xf numFmtId="176" fontId="20" fillId="0" borderId="7" xfId="51" applyNumberFormat="1" applyFont="1" applyBorder="1">
      <alignment horizontal="right" vertical="center"/>
    </xf>
    <xf numFmtId="176" fontId="11" fillId="0" borderId="7" xfId="0" applyNumberFormat="1" applyFont="1" applyBorder="1" applyAlignment="1">
      <alignment horizontal="left" vertical="center"/>
    </xf>
    <xf numFmtId="176" fontId="11" fillId="0" borderId="7" xfId="51" applyNumberFormat="1" applyFont="1" applyBorder="1">
      <alignment horizontal="right" vertical="center"/>
    </xf>
    <xf numFmtId="49" fontId="22" fillId="0" borderId="7" xfId="0" applyNumberFormat="1" applyFont="1" applyBorder="1" applyAlignment="1">
      <alignment horizontal="center" vertical="center" wrapText="1"/>
    </xf>
    <xf numFmtId="176" fontId="20" fillId="0" borderId="7" xfId="51" applyNumberFormat="1" applyFont="1" applyBorder="1" applyAlignment="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0"/>
  <sheetViews>
    <sheetView showZeros="0" view="pageBreakPreview" zoomScaleNormal="100" workbookViewId="0">
      <selection activeCell="I5" sqref="I5:I6"/>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49" t="s">
        <v>0</v>
      </c>
      <c r="B1" s="161"/>
      <c r="C1" s="161"/>
      <c r="D1" s="161"/>
    </row>
    <row r="2" ht="28.5" customHeight="1" spans="1:4">
      <c r="A2" s="162" t="s">
        <v>1</v>
      </c>
      <c r="B2" s="162"/>
      <c r="C2" s="162"/>
      <c r="D2" s="162"/>
    </row>
    <row r="3" ht="18.75" customHeight="1" spans="1:4">
      <c r="A3" s="151" t="str">
        <f>"单位名称："&amp;"玉溪市交通运输局"</f>
        <v>单位名称：玉溪市交通运输局</v>
      </c>
      <c r="B3" s="151"/>
      <c r="C3" s="151"/>
      <c r="D3" s="149" t="s">
        <v>2</v>
      </c>
    </row>
    <row r="4" ht="18.75" customHeight="1" spans="1:4">
      <c r="A4" s="152" t="s">
        <v>3</v>
      </c>
      <c r="B4" s="152"/>
      <c r="C4" s="152" t="s">
        <v>4</v>
      </c>
      <c r="D4" s="152"/>
    </row>
    <row r="5" ht="18.75" customHeight="1" spans="1:4">
      <c r="A5" s="152" t="s">
        <v>5</v>
      </c>
      <c r="B5" s="152" t="s">
        <v>6</v>
      </c>
      <c r="C5" s="152" t="s">
        <v>7</v>
      </c>
      <c r="D5" s="152" t="s">
        <v>6</v>
      </c>
    </row>
    <row r="6" ht="18.75" customHeight="1" spans="1:4">
      <c r="A6" s="151" t="s">
        <v>8</v>
      </c>
      <c r="B6" s="170">
        <f>308589928.88-141710000</f>
        <v>166879928.88</v>
      </c>
      <c r="C6" s="167" t="str">
        <f>"一"&amp;"、"&amp;"一般公共服务支出"</f>
        <v>一、一般公共服务支出</v>
      </c>
      <c r="D6" s="168">
        <v>2948200</v>
      </c>
    </row>
    <row r="7" ht="18.75" customHeight="1" spans="1:4">
      <c r="A7" s="151" t="s">
        <v>9</v>
      </c>
      <c r="B7" s="168">
        <v>4000000</v>
      </c>
      <c r="C7" s="167" t="str">
        <f>"一"&amp;"、"&amp;"社会保障和就业支出"</f>
        <v>一、社会保障和就业支出</v>
      </c>
      <c r="D7" s="168">
        <v>13963908.32</v>
      </c>
    </row>
    <row r="8" ht="18.75" customHeight="1" spans="1:4">
      <c r="A8" s="151" t="s">
        <v>10</v>
      </c>
      <c r="B8" s="168"/>
      <c r="C8" s="167" t="str">
        <f>"二"&amp;"、"&amp;"卫生健康支出"</f>
        <v>二、卫生健康支出</v>
      </c>
      <c r="D8" s="168">
        <v>826640.57</v>
      </c>
    </row>
    <row r="9" ht="18.75" customHeight="1" spans="1:4">
      <c r="A9" s="151" t="s">
        <v>11</v>
      </c>
      <c r="B9" s="168"/>
      <c r="C9" s="167" t="str">
        <f>"三"&amp;"、"&amp;"城乡社区支出"</f>
        <v>三、城乡社区支出</v>
      </c>
      <c r="D9" s="168">
        <v>4000000</v>
      </c>
    </row>
    <row r="10" ht="18.75" customHeight="1" spans="1:4">
      <c r="A10" s="151" t="s">
        <v>12</v>
      </c>
      <c r="B10" s="168"/>
      <c r="C10" s="167" t="str">
        <f>"四"&amp;"、"&amp;"交通运输支出"</f>
        <v>四、交通运输支出</v>
      </c>
      <c r="D10" s="168">
        <v>9819507.99</v>
      </c>
    </row>
    <row r="11" ht="18.75" customHeight="1" spans="1:4">
      <c r="A11" s="151" t="s">
        <v>13</v>
      </c>
      <c r="B11" s="168"/>
      <c r="C11" s="167" t="str">
        <f>"五"&amp;"、"&amp;"住房保障支出"</f>
        <v>五、住房保障支出</v>
      </c>
      <c r="D11" s="168">
        <v>559872</v>
      </c>
    </row>
    <row r="12" ht="18.75" customHeight="1" spans="1:4">
      <c r="A12" s="151" t="s">
        <v>14</v>
      </c>
      <c r="B12" s="168"/>
      <c r="C12" s="167" t="str">
        <f>"六"&amp;"、"&amp;"转移性支出"</f>
        <v>六、转移性支出</v>
      </c>
      <c r="D12" s="170">
        <f>283420000-141710000</f>
        <v>141710000</v>
      </c>
    </row>
    <row r="13" ht="18.75" customHeight="1" spans="1:4">
      <c r="A13" s="151" t="s">
        <v>15</v>
      </c>
      <c r="B13" s="168"/>
      <c r="C13" s="151"/>
      <c r="D13" s="151"/>
    </row>
    <row r="14" ht="18.75" customHeight="1" spans="1:4">
      <c r="A14" s="151" t="s">
        <v>16</v>
      </c>
      <c r="B14" s="168"/>
      <c r="C14" s="151"/>
      <c r="D14" s="151"/>
    </row>
    <row r="15" ht="18.75" customHeight="1" spans="1:4">
      <c r="A15" s="151" t="s">
        <v>17</v>
      </c>
      <c r="B15" s="168"/>
      <c r="C15" s="151"/>
      <c r="D15" s="151"/>
    </row>
    <row r="16" ht="18.75" customHeight="1" spans="1:4">
      <c r="A16" s="169" t="s">
        <v>18</v>
      </c>
      <c r="B16" s="166">
        <f>312589928.88-141710000</f>
        <v>170879928.88</v>
      </c>
      <c r="C16" s="169" t="s">
        <v>19</v>
      </c>
      <c r="D16" s="166">
        <f>315538128.88-141710000</f>
        <v>173828128.88</v>
      </c>
    </row>
    <row r="17" ht="18.75" customHeight="1" spans="1:4">
      <c r="A17" s="163" t="s">
        <v>20</v>
      </c>
      <c r="B17" s="151"/>
      <c r="C17" s="163" t="s">
        <v>21</v>
      </c>
      <c r="D17" s="151"/>
    </row>
    <row r="18" ht="18.75" customHeight="1" spans="1:4">
      <c r="A18" s="60" t="s">
        <v>22</v>
      </c>
      <c r="B18" s="168">
        <v>2948200</v>
      </c>
      <c r="C18" s="60" t="s">
        <v>22</v>
      </c>
      <c r="D18" s="168"/>
    </row>
    <row r="19" ht="18.75" customHeight="1" spans="1:4">
      <c r="A19" s="60" t="s">
        <v>23</v>
      </c>
      <c r="B19" s="168"/>
      <c r="C19" s="60" t="s">
        <v>23</v>
      </c>
      <c r="D19" s="168"/>
    </row>
    <row r="20" ht="18.75" customHeight="1" spans="1:4">
      <c r="A20" s="169" t="s">
        <v>24</v>
      </c>
      <c r="B20" s="166">
        <f>315538128.88-141710000</f>
        <v>173828128.88</v>
      </c>
      <c r="C20" s="169" t="s">
        <v>25</v>
      </c>
      <c r="D20" s="166">
        <f>315538128.88-141710000</f>
        <v>173828128.88</v>
      </c>
    </row>
  </sheetData>
  <mergeCells count="5">
    <mergeCell ref="A1:D1"/>
    <mergeCell ref="A2:D2"/>
    <mergeCell ref="A3:C3"/>
    <mergeCell ref="A4:B4"/>
    <mergeCell ref="C4:D4"/>
  </mergeCells>
  <pageMargins left="0.75" right="0.75" top="1" bottom="1" header="0.5" footer="0.5"/>
  <pageSetup paperSize="9" fitToHeight="0"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view="pageBreakPreview" zoomScaleNormal="100" workbookViewId="0">
      <selection activeCell="I5" sqref="I5:I6"/>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2:6">
      <c r="B1" s="130"/>
      <c r="F1" s="131" t="s">
        <v>524</v>
      </c>
    </row>
    <row r="2" ht="28.5" customHeight="1" spans="1:6">
      <c r="A2" s="32" t="s">
        <v>525</v>
      </c>
      <c r="B2" s="32"/>
      <c r="C2" s="32"/>
      <c r="D2" s="32"/>
      <c r="E2" s="32"/>
      <c r="F2" s="32"/>
    </row>
    <row r="3" ht="15" customHeight="1" spans="1:6">
      <c r="A3" s="132" t="str">
        <f>"单位名称："&amp;"玉溪市交通运输局"</f>
        <v>单位名称：玉溪市交通运输局</v>
      </c>
      <c r="B3" s="133"/>
      <c r="C3" s="133"/>
      <c r="D3" s="73"/>
      <c r="E3" s="73"/>
      <c r="F3" s="134" t="s">
        <v>526</v>
      </c>
    </row>
    <row r="4" ht="18.75" customHeight="1" spans="1:6">
      <c r="A4" s="34" t="s">
        <v>144</v>
      </c>
      <c r="B4" s="34" t="s">
        <v>67</v>
      </c>
      <c r="C4" s="34" t="s">
        <v>68</v>
      </c>
      <c r="D4" s="35" t="s">
        <v>527</v>
      </c>
      <c r="E4" s="42"/>
      <c r="F4" s="42"/>
    </row>
    <row r="5" ht="30" customHeight="1" spans="1:6">
      <c r="A5" s="41"/>
      <c r="B5" s="41"/>
      <c r="C5" s="41"/>
      <c r="D5" s="35" t="s">
        <v>30</v>
      </c>
      <c r="E5" s="42" t="s">
        <v>71</v>
      </c>
      <c r="F5" s="42" t="s">
        <v>72</v>
      </c>
    </row>
    <row r="6" ht="16.5" customHeight="1" spans="1:6">
      <c r="A6" s="42">
        <v>1</v>
      </c>
      <c r="B6" s="42">
        <v>2</v>
      </c>
      <c r="C6" s="42">
        <v>3</v>
      </c>
      <c r="D6" s="42">
        <v>4</v>
      </c>
      <c r="E6" s="42">
        <v>5</v>
      </c>
      <c r="F6" s="42">
        <v>6</v>
      </c>
    </row>
    <row r="7" ht="20.25" customHeight="1" spans="1:6">
      <c r="A7" s="43" t="s">
        <v>64</v>
      </c>
      <c r="B7" s="43" t="s">
        <v>100</v>
      </c>
      <c r="C7" s="43" t="s">
        <v>528</v>
      </c>
      <c r="D7" s="24">
        <v>4000000</v>
      </c>
      <c r="E7" s="135"/>
      <c r="F7" s="135">
        <v>4000000</v>
      </c>
    </row>
    <row r="8" ht="20.25" customHeight="1" spans="1:6">
      <c r="A8" s="43" t="s">
        <v>64</v>
      </c>
      <c r="B8" s="136" t="s">
        <v>101</v>
      </c>
      <c r="C8" s="136" t="s">
        <v>529</v>
      </c>
      <c r="D8" s="24">
        <v>4000000</v>
      </c>
      <c r="E8" s="135"/>
      <c r="F8" s="135">
        <v>4000000</v>
      </c>
    </row>
    <row r="9" ht="20.25" customHeight="1" spans="1:6">
      <c r="A9" s="43" t="s">
        <v>64</v>
      </c>
      <c r="B9" s="137" t="s">
        <v>102</v>
      </c>
      <c r="C9" s="137" t="s">
        <v>305</v>
      </c>
      <c r="D9" s="24">
        <v>4000000</v>
      </c>
      <c r="E9" s="135"/>
      <c r="F9" s="135">
        <v>4000000</v>
      </c>
    </row>
    <row r="10" ht="17.25" customHeight="1" spans="1:6">
      <c r="A10" s="138" t="s">
        <v>320</v>
      </c>
      <c r="B10" s="139"/>
      <c r="C10" s="139" t="s">
        <v>320</v>
      </c>
      <c r="D10" s="135">
        <v>4000000</v>
      </c>
      <c r="E10" s="135"/>
      <c r="F10" s="135">
        <v>4000000</v>
      </c>
    </row>
  </sheetData>
  <mergeCells count="7">
    <mergeCell ref="A2:F2"/>
    <mergeCell ref="A3:E3"/>
    <mergeCell ref="D4:F4"/>
    <mergeCell ref="A10:C10"/>
    <mergeCell ref="A4:A5"/>
    <mergeCell ref="B4:B5"/>
    <mergeCell ref="C4:C5"/>
  </mergeCells>
  <pageMargins left="0.196527777777778" right="0.156944444444444" top="1" bottom="1" header="0.5" footer="0.5"/>
  <pageSetup paperSize="9" scale="77"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1"/>
  <sheetViews>
    <sheetView showZeros="0" view="pageBreakPreview" zoomScale="70" zoomScaleNormal="70" workbookViewId="0">
      <selection activeCell="I5" sqref="I5:I6"/>
    </sheetView>
  </sheetViews>
  <sheetFormatPr defaultColWidth="9.14166666666667" defaultRowHeight="14.25" customHeight="1"/>
  <cols>
    <col min="1" max="1" width="29.575" customWidth="1"/>
    <col min="2" max="2" width="21.7083333333333" customWidth="1"/>
    <col min="3" max="3" width="35.2833333333333" customWidth="1"/>
    <col min="4" max="4" width="7.70833333333333" customWidth="1"/>
    <col min="5" max="5" width="10.2833333333333" customWidth="1"/>
    <col min="6" max="6" width="14.8416666666667" customWidth="1"/>
    <col min="7" max="7" width="14.1333333333333" customWidth="1"/>
    <col min="8" max="11" width="14.7416666666667" customWidth="1"/>
    <col min="12" max="16" width="12.575" customWidth="1"/>
    <col min="17" max="17" width="10.425" customWidth="1"/>
  </cols>
  <sheetData>
    <row r="1" ht="13.5" customHeight="1" spans="1:17">
      <c r="A1" s="30" t="s">
        <v>530</v>
      </c>
      <c r="B1" s="30"/>
      <c r="C1" s="30"/>
      <c r="D1" s="30"/>
      <c r="E1" s="30"/>
      <c r="F1" s="30"/>
      <c r="G1" s="30"/>
      <c r="H1" s="30"/>
      <c r="I1" s="30"/>
      <c r="J1" s="30"/>
      <c r="K1" s="30"/>
      <c r="L1" s="30"/>
      <c r="M1" s="30"/>
      <c r="N1" s="30"/>
      <c r="O1" s="49"/>
      <c r="P1" s="49"/>
      <c r="Q1" s="30"/>
    </row>
    <row r="2" ht="27.75" customHeight="1" spans="1:17">
      <c r="A2" s="71" t="s">
        <v>531</v>
      </c>
      <c r="B2" s="32"/>
      <c r="C2" s="32"/>
      <c r="D2" s="32"/>
      <c r="E2" s="32"/>
      <c r="F2" s="32"/>
      <c r="G2" s="32"/>
      <c r="H2" s="32"/>
      <c r="I2" s="32"/>
      <c r="J2" s="32"/>
      <c r="K2" s="100"/>
      <c r="L2" s="32"/>
      <c r="M2" s="32"/>
      <c r="N2" s="32"/>
      <c r="O2" s="100"/>
      <c r="P2" s="100"/>
      <c r="Q2" s="32"/>
    </row>
    <row r="3" ht="18.75" customHeight="1" spans="1:17">
      <c r="A3" s="109" t="str">
        <f>"单位名称："&amp;"玉溪市交通运输局"</f>
        <v>单位名称：玉溪市交通运输局</v>
      </c>
      <c r="B3" s="7"/>
      <c r="C3" s="7"/>
      <c r="D3" s="7"/>
      <c r="E3" s="7"/>
      <c r="F3" s="7"/>
      <c r="G3" s="7"/>
      <c r="H3" s="7"/>
      <c r="I3" s="7"/>
      <c r="J3" s="7"/>
      <c r="O3" s="77"/>
      <c r="P3" s="77"/>
      <c r="Q3" s="128" t="s">
        <v>2</v>
      </c>
    </row>
    <row r="4" ht="15.75" customHeight="1" spans="1:17">
      <c r="A4" s="34" t="s">
        <v>532</v>
      </c>
      <c r="B4" s="110" t="s">
        <v>533</v>
      </c>
      <c r="C4" s="110" t="s">
        <v>534</v>
      </c>
      <c r="D4" s="110" t="s">
        <v>535</v>
      </c>
      <c r="E4" s="110" t="s">
        <v>536</v>
      </c>
      <c r="F4" s="110" t="s">
        <v>537</v>
      </c>
      <c r="G4" s="111" t="s">
        <v>151</v>
      </c>
      <c r="H4" s="111"/>
      <c r="I4" s="111"/>
      <c r="J4" s="111"/>
      <c r="K4" s="120"/>
      <c r="L4" s="111"/>
      <c r="M4" s="111"/>
      <c r="N4" s="111"/>
      <c r="O4" s="121"/>
      <c r="P4" s="120"/>
      <c r="Q4" s="129"/>
    </row>
    <row r="5" ht="17.25" customHeight="1" spans="1:17">
      <c r="A5" s="37"/>
      <c r="B5" s="112"/>
      <c r="C5" s="112"/>
      <c r="D5" s="112"/>
      <c r="E5" s="112"/>
      <c r="F5" s="112"/>
      <c r="G5" s="112" t="s">
        <v>30</v>
      </c>
      <c r="H5" s="112" t="s">
        <v>33</v>
      </c>
      <c r="I5" s="112" t="s">
        <v>538</v>
      </c>
      <c r="J5" s="112" t="s">
        <v>539</v>
      </c>
      <c r="K5" s="122" t="s">
        <v>540</v>
      </c>
      <c r="L5" s="123" t="s">
        <v>541</v>
      </c>
      <c r="M5" s="123"/>
      <c r="N5" s="123"/>
      <c r="O5" s="124"/>
      <c r="P5" s="125"/>
      <c r="Q5" s="113"/>
    </row>
    <row r="6" ht="54" customHeight="1" spans="1:17">
      <c r="A6" s="40"/>
      <c r="B6" s="113"/>
      <c r="C6" s="113"/>
      <c r="D6" s="113"/>
      <c r="E6" s="113"/>
      <c r="F6" s="113"/>
      <c r="G6" s="113"/>
      <c r="H6" s="113" t="s">
        <v>32</v>
      </c>
      <c r="I6" s="113"/>
      <c r="J6" s="113"/>
      <c r="K6" s="126"/>
      <c r="L6" s="113" t="s">
        <v>32</v>
      </c>
      <c r="M6" s="113" t="s">
        <v>39</v>
      </c>
      <c r="N6" s="113" t="s">
        <v>158</v>
      </c>
      <c r="O6" s="127" t="s">
        <v>41</v>
      </c>
      <c r="P6" s="126" t="s">
        <v>42</v>
      </c>
      <c r="Q6" s="113" t="s">
        <v>43</v>
      </c>
    </row>
    <row r="7" ht="15" customHeight="1" spans="1:17">
      <c r="A7" s="41">
        <v>1</v>
      </c>
      <c r="B7" s="114">
        <v>2</v>
      </c>
      <c r="C7" s="114">
        <v>3</v>
      </c>
      <c r="D7" s="114">
        <v>4</v>
      </c>
      <c r="E7" s="114">
        <v>5</v>
      </c>
      <c r="F7" s="114">
        <v>6</v>
      </c>
      <c r="G7" s="115">
        <v>7</v>
      </c>
      <c r="H7" s="115">
        <v>8</v>
      </c>
      <c r="I7" s="115">
        <v>9</v>
      </c>
      <c r="J7" s="115">
        <v>10</v>
      </c>
      <c r="K7" s="115">
        <v>11</v>
      </c>
      <c r="L7" s="115">
        <v>12</v>
      </c>
      <c r="M7" s="115">
        <v>13</v>
      </c>
      <c r="N7" s="115">
        <v>14</v>
      </c>
      <c r="O7" s="115">
        <v>15</v>
      </c>
      <c r="P7" s="115">
        <v>16</v>
      </c>
      <c r="Q7" s="115">
        <v>17</v>
      </c>
    </row>
    <row r="8" ht="21" customHeight="1" spans="1:17">
      <c r="A8" s="93" t="s">
        <v>64</v>
      </c>
      <c r="B8" s="94"/>
      <c r="C8" s="94"/>
      <c r="D8" s="94"/>
      <c r="E8" s="116"/>
      <c r="F8" s="117"/>
      <c r="G8" s="45">
        <v>13100</v>
      </c>
      <c r="H8" s="45">
        <v>13100</v>
      </c>
      <c r="I8" s="45"/>
      <c r="J8" s="45"/>
      <c r="K8" s="45"/>
      <c r="L8" s="45"/>
      <c r="M8" s="45"/>
      <c r="N8" s="45"/>
      <c r="O8" s="45"/>
      <c r="P8" s="45"/>
      <c r="Q8" s="45"/>
    </row>
    <row r="9" ht="21" customHeight="1" spans="1:17">
      <c r="A9" s="93" t="str">
        <f>"      "&amp;"公车购置及运维费"</f>
        <v>      公车购置及运维费</v>
      </c>
      <c r="B9" s="94" t="s">
        <v>542</v>
      </c>
      <c r="C9" s="94" t="str">
        <f>"C23120301"&amp;"  "&amp;"车辆维修和保养服务"</f>
        <v>C23120301  车辆维修和保养服务</v>
      </c>
      <c r="D9" s="118" t="s">
        <v>436</v>
      </c>
      <c r="E9" s="119">
        <v>1</v>
      </c>
      <c r="F9" s="24"/>
      <c r="G9" s="45">
        <v>8600</v>
      </c>
      <c r="H9" s="45">
        <v>8600</v>
      </c>
      <c r="I9" s="45"/>
      <c r="J9" s="45"/>
      <c r="K9" s="45"/>
      <c r="L9" s="45"/>
      <c r="M9" s="45"/>
      <c r="N9" s="45"/>
      <c r="O9" s="45"/>
      <c r="P9" s="45"/>
      <c r="Q9" s="45"/>
    </row>
    <row r="10" ht="21" customHeight="1" spans="1:17">
      <c r="A10" s="93" t="str">
        <f>"      "&amp;"公车购置及运维费"</f>
        <v>      公车购置及运维费</v>
      </c>
      <c r="B10" s="94" t="s">
        <v>543</v>
      </c>
      <c r="C10" s="94" t="str">
        <f>"C1804010201"&amp;"  "&amp;"机动车保险服务"</f>
        <v>C1804010201  机动车保险服务</v>
      </c>
      <c r="D10" s="118" t="s">
        <v>436</v>
      </c>
      <c r="E10" s="119">
        <v>1</v>
      </c>
      <c r="F10" s="24"/>
      <c r="G10" s="45">
        <v>4500</v>
      </c>
      <c r="H10" s="45">
        <v>4500</v>
      </c>
      <c r="I10" s="45"/>
      <c r="J10" s="45"/>
      <c r="K10" s="45"/>
      <c r="L10" s="45"/>
      <c r="M10" s="45"/>
      <c r="N10" s="45"/>
      <c r="O10" s="45"/>
      <c r="P10" s="45"/>
      <c r="Q10" s="45"/>
    </row>
    <row r="11" ht="21" customHeight="1" spans="1:17">
      <c r="A11" s="95" t="s">
        <v>320</v>
      </c>
      <c r="B11" s="96"/>
      <c r="C11" s="96"/>
      <c r="D11" s="96"/>
      <c r="E11" s="116"/>
      <c r="F11" s="117"/>
      <c r="G11" s="45">
        <v>13100</v>
      </c>
      <c r="H11" s="45">
        <v>13100</v>
      </c>
      <c r="I11" s="45"/>
      <c r="J11" s="45"/>
      <c r="K11" s="45"/>
      <c r="L11" s="45"/>
      <c r="M11" s="45"/>
      <c r="N11" s="45"/>
      <c r="O11" s="45"/>
      <c r="P11" s="45"/>
      <c r="Q11" s="45"/>
    </row>
  </sheetData>
  <mergeCells count="17">
    <mergeCell ref="A1:Q1"/>
    <mergeCell ref="A2:Q2"/>
    <mergeCell ref="A3:E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236111111111111" right="0.118055555555556" top="1" bottom="1" header="0.5" footer="0.5"/>
  <pageSetup paperSize="9" scale="55"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0"/>
  <sheetViews>
    <sheetView showZeros="0" view="pageBreakPreview" zoomScale="70" zoomScaleNormal="100" workbookViewId="0">
      <selection activeCell="I5" sqref="I5:N6"/>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78" t="s">
        <v>544</v>
      </c>
      <c r="B1" s="78"/>
      <c r="C1" s="78"/>
      <c r="D1" s="78"/>
      <c r="E1" s="78"/>
      <c r="F1" s="78"/>
      <c r="G1" s="78"/>
      <c r="H1" s="79"/>
      <c r="I1" s="78"/>
      <c r="J1" s="78"/>
      <c r="K1" s="78"/>
      <c r="L1" s="98"/>
      <c r="M1" s="79"/>
      <c r="N1" s="99"/>
    </row>
    <row r="2" ht="27.75" customHeight="1" spans="1:14">
      <c r="A2" s="71" t="s">
        <v>545</v>
      </c>
      <c r="B2" s="80"/>
      <c r="C2" s="80"/>
      <c r="D2" s="80"/>
      <c r="E2" s="80"/>
      <c r="F2" s="80"/>
      <c r="G2" s="80"/>
      <c r="H2" s="81"/>
      <c r="I2" s="80"/>
      <c r="J2" s="80"/>
      <c r="K2" s="80"/>
      <c r="L2" s="100"/>
      <c r="M2" s="81"/>
      <c r="N2" s="80"/>
    </row>
    <row r="3" ht="18.75" customHeight="1" spans="1:14">
      <c r="A3" s="72" t="str">
        <f>"单位名称："&amp;"玉溪市交通运输局"</f>
        <v>单位名称：玉溪市交通运输局</v>
      </c>
      <c r="B3" s="73"/>
      <c r="C3" s="73"/>
      <c r="D3" s="73"/>
      <c r="E3" s="73"/>
      <c r="F3" s="73"/>
      <c r="G3" s="73"/>
      <c r="H3" s="82"/>
      <c r="I3" s="75"/>
      <c r="J3" s="75"/>
      <c r="K3" s="75"/>
      <c r="L3" s="77"/>
      <c r="M3" s="101"/>
      <c r="N3" s="102" t="s">
        <v>2</v>
      </c>
    </row>
    <row r="4" ht="15.75" customHeight="1" spans="1:14">
      <c r="A4" s="83" t="s">
        <v>532</v>
      </c>
      <c r="B4" s="84" t="s">
        <v>546</v>
      </c>
      <c r="C4" s="84" t="s">
        <v>547</v>
      </c>
      <c r="D4" s="85" t="s">
        <v>151</v>
      </c>
      <c r="E4" s="85"/>
      <c r="F4" s="85"/>
      <c r="G4" s="85"/>
      <c r="H4" s="86"/>
      <c r="I4" s="85"/>
      <c r="J4" s="85"/>
      <c r="K4" s="85"/>
      <c r="L4" s="103"/>
      <c r="M4" s="86"/>
      <c r="N4" s="104"/>
    </row>
    <row r="5" ht="17.25" customHeight="1" spans="1:14">
      <c r="A5" s="87"/>
      <c r="B5" s="88"/>
      <c r="C5" s="88"/>
      <c r="D5" s="88" t="s">
        <v>30</v>
      </c>
      <c r="E5" s="88" t="s">
        <v>33</v>
      </c>
      <c r="F5" s="88" t="s">
        <v>538</v>
      </c>
      <c r="G5" s="88" t="s">
        <v>539</v>
      </c>
      <c r="H5" s="89" t="s">
        <v>540</v>
      </c>
      <c r="I5" s="105" t="s">
        <v>541</v>
      </c>
      <c r="J5" s="105"/>
      <c r="K5" s="105"/>
      <c r="L5" s="106"/>
      <c r="M5" s="107"/>
      <c r="N5" s="91"/>
    </row>
    <row r="6" ht="54" customHeight="1" spans="1:14">
      <c r="A6" s="90"/>
      <c r="B6" s="91"/>
      <c r="C6" s="91"/>
      <c r="D6" s="91"/>
      <c r="E6" s="91"/>
      <c r="F6" s="91"/>
      <c r="G6" s="91"/>
      <c r="H6" s="92"/>
      <c r="I6" s="91" t="s">
        <v>32</v>
      </c>
      <c r="J6" s="91" t="s">
        <v>39</v>
      </c>
      <c r="K6" s="91" t="s">
        <v>158</v>
      </c>
      <c r="L6" s="108" t="s">
        <v>41</v>
      </c>
      <c r="M6" s="92" t="s">
        <v>42</v>
      </c>
      <c r="N6" s="91" t="s">
        <v>43</v>
      </c>
    </row>
    <row r="7" ht="15" customHeight="1" spans="1:14">
      <c r="A7" s="90">
        <v>1</v>
      </c>
      <c r="B7" s="91">
        <v>2</v>
      </c>
      <c r="C7" s="91">
        <v>3</v>
      </c>
      <c r="D7" s="92">
        <v>4</v>
      </c>
      <c r="E7" s="92">
        <v>5</v>
      </c>
      <c r="F7" s="92">
        <v>6</v>
      </c>
      <c r="G7" s="92">
        <v>7</v>
      </c>
      <c r="H7" s="92">
        <v>8</v>
      </c>
      <c r="I7" s="92">
        <v>9</v>
      </c>
      <c r="J7" s="92">
        <v>10</v>
      </c>
      <c r="K7" s="92">
        <v>11</v>
      </c>
      <c r="L7" s="92">
        <v>12</v>
      </c>
      <c r="M7" s="92">
        <v>13</v>
      </c>
      <c r="N7" s="92">
        <v>14</v>
      </c>
    </row>
    <row r="8" ht="21" customHeight="1" spans="1:14">
      <c r="A8" s="93"/>
      <c r="B8" s="94"/>
      <c r="C8" s="94"/>
      <c r="D8" s="45"/>
      <c r="E8" s="45"/>
      <c r="F8" s="45"/>
      <c r="G8" s="45"/>
      <c r="H8" s="45"/>
      <c r="I8" s="45"/>
      <c r="J8" s="45"/>
      <c r="K8" s="45"/>
      <c r="L8" s="45"/>
      <c r="M8" s="45"/>
      <c r="N8" s="45"/>
    </row>
    <row r="9" ht="21" customHeight="1" spans="1:14">
      <c r="A9" s="93"/>
      <c r="B9" s="94"/>
      <c r="C9" s="94"/>
      <c r="D9" s="45"/>
      <c r="E9" s="45"/>
      <c r="F9" s="45"/>
      <c r="G9" s="45"/>
      <c r="H9" s="45"/>
      <c r="I9" s="45"/>
      <c r="J9" s="45"/>
      <c r="K9" s="45"/>
      <c r="L9" s="45"/>
      <c r="M9" s="45"/>
      <c r="N9" s="45"/>
    </row>
    <row r="10" ht="21" customHeight="1" spans="1:14">
      <c r="A10" s="95" t="s">
        <v>320</v>
      </c>
      <c r="B10" s="96"/>
      <c r="C10" s="97"/>
      <c r="D10" s="45"/>
      <c r="E10" s="45"/>
      <c r="F10" s="45"/>
      <c r="G10" s="45"/>
      <c r="H10" s="45"/>
      <c r="I10" s="45"/>
      <c r="J10" s="45"/>
      <c r="K10" s="45"/>
      <c r="L10" s="45"/>
      <c r="M10" s="45"/>
      <c r="N10" s="45"/>
    </row>
  </sheetData>
  <mergeCells count="14">
    <mergeCell ref="A1:N1"/>
    <mergeCell ref="A2:N2"/>
    <mergeCell ref="A3:C3"/>
    <mergeCell ref="D4:N4"/>
    <mergeCell ref="I5:N5"/>
    <mergeCell ref="A10:C10"/>
    <mergeCell ref="A4:A6"/>
    <mergeCell ref="B4:B6"/>
    <mergeCell ref="C4:C6"/>
    <mergeCell ref="D5:D6"/>
    <mergeCell ref="E5:E6"/>
    <mergeCell ref="F5:F6"/>
    <mergeCell ref="G5:G6"/>
    <mergeCell ref="H5:H6"/>
  </mergeCells>
  <pageMargins left="0.0784722222222222" right="0.118055555555556" top="1" bottom="1" header="0.5" footer="0.5"/>
  <pageSetup paperSize="9" scale="56"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9"/>
  <sheetViews>
    <sheetView showZeros="0" view="pageBreakPreview" zoomScale="55" zoomScaleNormal="70" workbookViewId="0">
      <selection activeCell="I5" sqref="I5:I6"/>
    </sheetView>
  </sheetViews>
  <sheetFormatPr defaultColWidth="9.14166666666667" defaultRowHeight="14.25" customHeight="1"/>
  <cols>
    <col min="1" max="1" width="76.275" customWidth="1"/>
    <col min="2" max="13" width="17.175" customWidth="1"/>
    <col min="14" max="14" width="17.0333333333333" customWidth="1"/>
  </cols>
  <sheetData>
    <row r="1" ht="13.5" customHeight="1" spans="1:14">
      <c r="A1" s="30" t="s">
        <v>548</v>
      </c>
      <c r="B1" s="30"/>
      <c r="C1" s="30"/>
      <c r="D1" s="30"/>
      <c r="E1" s="30"/>
      <c r="F1" s="30"/>
      <c r="G1" s="30"/>
      <c r="H1" s="30"/>
      <c r="I1" s="30"/>
      <c r="J1" s="30"/>
      <c r="K1" s="30"/>
      <c r="L1" s="30"/>
      <c r="M1" s="30"/>
      <c r="N1" s="49"/>
    </row>
    <row r="2" ht="27.75" customHeight="1" spans="1:14">
      <c r="A2" s="71" t="s">
        <v>549</v>
      </c>
      <c r="B2" s="32"/>
      <c r="C2" s="32"/>
      <c r="D2" s="32"/>
      <c r="E2" s="32"/>
      <c r="F2" s="32"/>
      <c r="G2" s="32"/>
      <c r="H2" s="32"/>
      <c r="I2" s="32"/>
      <c r="J2" s="32"/>
      <c r="K2" s="32"/>
      <c r="L2" s="32"/>
      <c r="M2" s="32"/>
      <c r="N2" s="32"/>
    </row>
    <row r="3" ht="18" customHeight="1" spans="1:14">
      <c r="A3" s="72" t="str">
        <f>"单位名称："&amp;"玉溪市交通运输局"</f>
        <v>单位名称：玉溪市交通运输局</v>
      </c>
      <c r="B3" s="73"/>
      <c r="C3" s="73"/>
      <c r="D3" s="74"/>
      <c r="E3" s="75"/>
      <c r="F3" s="75"/>
      <c r="G3" s="75"/>
      <c r="H3" s="75"/>
      <c r="I3" s="75"/>
      <c r="N3" s="77" t="s">
        <v>2</v>
      </c>
    </row>
    <row r="4" ht="19.5" customHeight="1" spans="1:14">
      <c r="A4" s="35" t="s">
        <v>550</v>
      </c>
      <c r="B4" s="51" t="s">
        <v>151</v>
      </c>
      <c r="C4" s="52"/>
      <c r="D4" s="52"/>
      <c r="E4" s="51" t="s">
        <v>551</v>
      </c>
      <c r="F4" s="52"/>
      <c r="G4" s="52"/>
      <c r="H4" s="52"/>
      <c r="I4" s="52"/>
      <c r="J4" s="52"/>
      <c r="K4" s="52"/>
      <c r="L4" s="52"/>
      <c r="M4" s="52"/>
      <c r="N4" s="52"/>
    </row>
    <row r="5" ht="40.5" customHeight="1" spans="1:14">
      <c r="A5" s="41"/>
      <c r="B5" s="38" t="s">
        <v>30</v>
      </c>
      <c r="C5" s="34" t="s">
        <v>33</v>
      </c>
      <c r="D5" s="76" t="s">
        <v>552</v>
      </c>
      <c r="E5" s="42" t="s">
        <v>553</v>
      </c>
      <c r="F5" s="42" t="s">
        <v>554</v>
      </c>
      <c r="G5" s="42" t="s">
        <v>555</v>
      </c>
      <c r="H5" s="42" t="s">
        <v>556</v>
      </c>
      <c r="I5" s="42" t="s">
        <v>557</v>
      </c>
      <c r="J5" s="42" t="s">
        <v>558</v>
      </c>
      <c r="K5" s="42" t="s">
        <v>559</v>
      </c>
      <c r="L5" s="42" t="s">
        <v>560</v>
      </c>
      <c r="M5" s="42" t="s">
        <v>561</v>
      </c>
      <c r="N5" s="42" t="s">
        <v>562</v>
      </c>
    </row>
    <row r="6" ht="19.5" customHeight="1" spans="1:14">
      <c r="A6" s="42">
        <v>1</v>
      </c>
      <c r="B6" s="42">
        <v>2</v>
      </c>
      <c r="C6" s="42">
        <v>3</v>
      </c>
      <c r="D6" s="51">
        <v>4</v>
      </c>
      <c r="E6" s="42">
        <v>5</v>
      </c>
      <c r="F6" s="42">
        <v>6</v>
      </c>
      <c r="G6" s="42">
        <v>7</v>
      </c>
      <c r="H6" s="51">
        <v>8</v>
      </c>
      <c r="I6" s="42">
        <v>9</v>
      </c>
      <c r="J6" s="42">
        <v>10</v>
      </c>
      <c r="K6" s="42">
        <v>11</v>
      </c>
      <c r="L6" s="51">
        <v>12</v>
      </c>
      <c r="M6" s="42">
        <v>13</v>
      </c>
      <c r="N6" s="42">
        <v>14</v>
      </c>
    </row>
    <row r="7" ht="20.25" customHeight="1" spans="1:14">
      <c r="A7" s="43"/>
      <c r="B7" s="45"/>
      <c r="C7" s="45"/>
      <c r="D7" s="45"/>
      <c r="E7" s="45"/>
      <c r="F7" s="45"/>
      <c r="G7" s="45"/>
      <c r="H7" s="45"/>
      <c r="I7" s="45"/>
      <c r="J7" s="45"/>
      <c r="K7" s="45"/>
      <c r="L7" s="45"/>
      <c r="M7" s="45"/>
      <c r="N7" s="45"/>
    </row>
    <row r="8" ht="20.25" customHeight="1" spans="1:14">
      <c r="A8" s="43"/>
      <c r="B8" s="45"/>
      <c r="C8" s="45"/>
      <c r="D8" s="45"/>
      <c r="E8" s="45"/>
      <c r="F8" s="45"/>
      <c r="G8" s="45"/>
      <c r="H8" s="45"/>
      <c r="I8" s="45"/>
      <c r="J8" s="45"/>
      <c r="K8" s="45"/>
      <c r="L8" s="45"/>
      <c r="M8" s="45"/>
      <c r="N8" s="45"/>
    </row>
    <row r="9" ht="20.25" customHeight="1" spans="1:14">
      <c r="A9" s="69" t="s">
        <v>30</v>
      </c>
      <c r="B9" s="45"/>
      <c r="C9" s="45"/>
      <c r="D9" s="45"/>
      <c r="E9" s="45"/>
      <c r="F9" s="45"/>
      <c r="G9" s="45"/>
      <c r="H9" s="45"/>
      <c r="I9" s="45"/>
      <c r="J9" s="45"/>
      <c r="K9" s="45"/>
      <c r="L9" s="45"/>
      <c r="M9" s="45"/>
      <c r="N9" s="45"/>
    </row>
  </sheetData>
  <mergeCells count="6">
    <mergeCell ref="A1:N1"/>
    <mergeCell ref="A2:N2"/>
    <mergeCell ref="A3:I3"/>
    <mergeCell ref="B4:D4"/>
    <mergeCell ref="E4:N4"/>
    <mergeCell ref="A4:A5"/>
  </mergeCells>
  <pageMargins left="0.118055555555556" right="0.156944444444444" top="1" bottom="1" header="0.5" footer="0.5"/>
  <pageSetup paperSize="9" scale="4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1"/>
  <sheetViews>
    <sheetView showZeros="0" view="pageBreakPreview" zoomScaleNormal="85" workbookViewId="0">
      <selection activeCell="I5" sqref="I5:I6"/>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10">
      <c r="A1" s="30" t="s">
        <v>563</v>
      </c>
      <c r="B1" s="30"/>
      <c r="C1" s="30"/>
      <c r="D1" s="30"/>
      <c r="E1" s="30"/>
      <c r="F1" s="30"/>
      <c r="G1" s="30"/>
      <c r="H1" s="30"/>
      <c r="I1" s="30"/>
      <c r="J1" s="49"/>
    </row>
    <row r="2" ht="28.5" customHeight="1" spans="1:10">
      <c r="A2" s="64" t="s">
        <v>564</v>
      </c>
      <c r="B2" s="65"/>
      <c r="C2" s="65"/>
      <c r="D2" s="65"/>
      <c r="E2" s="65"/>
      <c r="F2" s="66"/>
      <c r="G2" s="65"/>
      <c r="H2" s="66"/>
      <c r="I2" s="66"/>
      <c r="J2" s="65"/>
    </row>
    <row r="3" ht="15" customHeight="1" spans="1:1">
      <c r="A3" s="5" t="str">
        <f>"单位名称："&amp;"玉溪市交通运输局"</f>
        <v>单位名称：玉溪市交通运输局</v>
      </c>
    </row>
    <row r="4" ht="14.25" customHeight="1" spans="1:10">
      <c r="A4" s="67" t="s">
        <v>323</v>
      </c>
      <c r="B4" s="67" t="s">
        <v>324</v>
      </c>
      <c r="C4" s="67" t="s">
        <v>325</v>
      </c>
      <c r="D4" s="67" t="s">
        <v>326</v>
      </c>
      <c r="E4" s="67" t="s">
        <v>327</v>
      </c>
      <c r="F4" s="54" t="s">
        <v>328</v>
      </c>
      <c r="G4" s="67" t="s">
        <v>329</v>
      </c>
      <c r="H4" s="54" t="s">
        <v>330</v>
      </c>
      <c r="I4" s="54" t="s">
        <v>331</v>
      </c>
      <c r="J4" s="67" t="s">
        <v>332</v>
      </c>
    </row>
    <row r="5" ht="14.25" customHeight="1" spans="1:10">
      <c r="A5" s="67">
        <v>1</v>
      </c>
      <c r="B5" s="67">
        <v>2</v>
      </c>
      <c r="C5" s="67">
        <v>3</v>
      </c>
      <c r="D5" s="67">
        <v>4</v>
      </c>
      <c r="E5" s="67">
        <v>5</v>
      </c>
      <c r="F5" s="54">
        <v>6</v>
      </c>
      <c r="G5" s="67">
        <v>7</v>
      </c>
      <c r="H5" s="54">
        <v>8</v>
      </c>
      <c r="I5" s="54">
        <v>9</v>
      </c>
      <c r="J5" s="67">
        <v>10</v>
      </c>
    </row>
    <row r="6" ht="15" customHeight="1" spans="1:10">
      <c r="A6" s="26" t="s">
        <v>64</v>
      </c>
      <c r="B6" s="68"/>
      <c r="C6" s="68"/>
      <c r="D6" s="68"/>
      <c r="E6" s="69"/>
      <c r="F6" s="70"/>
      <c r="G6" s="69"/>
      <c r="H6" s="70"/>
      <c r="I6" s="70"/>
      <c r="J6" s="69"/>
    </row>
    <row r="7" ht="33.75" customHeight="1" spans="1:10">
      <c r="A7" s="26" t="s">
        <v>313</v>
      </c>
      <c r="B7" s="26" t="s">
        <v>377</v>
      </c>
      <c r="C7" s="26" t="s">
        <v>334</v>
      </c>
      <c r="D7" s="26" t="s">
        <v>335</v>
      </c>
      <c r="E7" s="26" t="s">
        <v>378</v>
      </c>
      <c r="F7" s="26" t="s">
        <v>348</v>
      </c>
      <c r="G7" s="43" t="s">
        <v>45</v>
      </c>
      <c r="H7" s="26" t="s">
        <v>338</v>
      </c>
      <c r="I7" s="26" t="s">
        <v>339</v>
      </c>
      <c r="J7" s="26" t="s">
        <v>379</v>
      </c>
    </row>
    <row r="8" ht="33.75" customHeight="1" spans="1:10">
      <c r="A8" s="26" t="s">
        <v>313</v>
      </c>
      <c r="B8" s="26" t="s">
        <v>377</v>
      </c>
      <c r="C8" s="26" t="s">
        <v>334</v>
      </c>
      <c r="D8" s="26" t="s">
        <v>341</v>
      </c>
      <c r="E8" s="26" t="s">
        <v>380</v>
      </c>
      <c r="F8" s="26" t="s">
        <v>348</v>
      </c>
      <c r="G8" s="43" t="s">
        <v>349</v>
      </c>
      <c r="H8" s="26"/>
      <c r="I8" s="26" t="s">
        <v>350</v>
      </c>
      <c r="J8" s="26" t="s">
        <v>381</v>
      </c>
    </row>
    <row r="9" ht="33.75" customHeight="1" spans="1:10">
      <c r="A9" s="26" t="s">
        <v>313</v>
      </c>
      <c r="B9" s="26" t="s">
        <v>377</v>
      </c>
      <c r="C9" s="26" t="s">
        <v>334</v>
      </c>
      <c r="D9" s="26" t="s">
        <v>346</v>
      </c>
      <c r="E9" s="26" t="s">
        <v>382</v>
      </c>
      <c r="F9" s="26" t="s">
        <v>348</v>
      </c>
      <c r="G9" s="43" t="s">
        <v>349</v>
      </c>
      <c r="H9" s="26"/>
      <c r="I9" s="26" t="s">
        <v>350</v>
      </c>
      <c r="J9" s="26" t="s">
        <v>383</v>
      </c>
    </row>
    <row r="10" ht="33.75" customHeight="1" spans="1:10">
      <c r="A10" s="26" t="s">
        <v>313</v>
      </c>
      <c r="B10" s="26" t="s">
        <v>377</v>
      </c>
      <c r="C10" s="26" t="s">
        <v>352</v>
      </c>
      <c r="D10" s="26" t="s">
        <v>384</v>
      </c>
      <c r="E10" s="26" t="s">
        <v>385</v>
      </c>
      <c r="F10" s="26" t="s">
        <v>348</v>
      </c>
      <c r="G10" s="43" t="s">
        <v>349</v>
      </c>
      <c r="H10" s="26"/>
      <c r="I10" s="26" t="s">
        <v>350</v>
      </c>
      <c r="J10" s="26" t="s">
        <v>386</v>
      </c>
    </row>
    <row r="11" ht="33.75" customHeight="1" spans="1:10">
      <c r="A11" s="26" t="s">
        <v>313</v>
      </c>
      <c r="B11" s="26" t="s">
        <v>377</v>
      </c>
      <c r="C11" s="26" t="s">
        <v>356</v>
      </c>
      <c r="D11" s="26" t="s">
        <v>357</v>
      </c>
      <c r="E11" s="26" t="s">
        <v>387</v>
      </c>
      <c r="F11" s="26" t="s">
        <v>337</v>
      </c>
      <c r="G11" s="43" t="s">
        <v>388</v>
      </c>
      <c r="H11" s="26" t="s">
        <v>344</v>
      </c>
      <c r="I11" s="26" t="s">
        <v>339</v>
      </c>
      <c r="J11" s="26" t="s">
        <v>389</v>
      </c>
    </row>
  </sheetData>
  <mergeCells count="5">
    <mergeCell ref="A1:J1"/>
    <mergeCell ref="A2:J2"/>
    <mergeCell ref="A3:H3"/>
    <mergeCell ref="A7:A11"/>
    <mergeCell ref="B7:B11"/>
  </mergeCells>
  <pageMargins left="0.236111111111111" right="0.314583333333333" top="1" bottom="1" header="0.5" footer="0.5"/>
  <pageSetup paperSize="9" scale="73"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3"/>
  <sheetViews>
    <sheetView showZeros="0" view="pageBreakPreview" zoomScaleNormal="100" workbookViewId="0">
      <selection activeCell="I5" sqref="I5:I6"/>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6" width="8.98333333333333" customWidth="1"/>
    <col min="7" max="8" width="15.1333333333333" customWidth="1"/>
  </cols>
  <sheetData>
    <row r="1" ht="18.75" customHeight="1" spans="1:8">
      <c r="A1" s="55" t="s">
        <v>565</v>
      </c>
      <c r="B1" s="55"/>
      <c r="C1" s="55"/>
      <c r="D1" s="55"/>
      <c r="E1" s="55"/>
      <c r="F1" s="55"/>
      <c r="G1" s="55"/>
      <c r="H1" s="55" t="s">
        <v>565</v>
      </c>
    </row>
    <row r="2" ht="28.5" customHeight="1" spans="1:8">
      <c r="A2" s="56" t="s">
        <v>566</v>
      </c>
      <c r="B2" s="56"/>
      <c r="C2" s="56"/>
      <c r="D2" s="56"/>
      <c r="E2" s="56"/>
      <c r="F2" s="56"/>
      <c r="G2" s="56"/>
      <c r="H2" s="56"/>
    </row>
    <row r="3" ht="18.75" customHeight="1" spans="1:8">
      <c r="A3" s="57" t="str">
        <f>"单位名称："&amp;"玉溪市交通运输局"</f>
        <v>单位名称：玉溪市交通运输局</v>
      </c>
      <c r="B3" s="57"/>
      <c r="C3" s="57"/>
      <c r="D3" s="57"/>
      <c r="E3" s="57"/>
      <c r="F3" s="57"/>
      <c r="G3" s="57"/>
      <c r="H3" s="57"/>
    </row>
    <row r="4" ht="18.75" customHeight="1" spans="1:8">
      <c r="A4" s="58" t="s">
        <v>144</v>
      </c>
      <c r="B4" s="58" t="s">
        <v>567</v>
      </c>
      <c r="C4" s="58" t="s">
        <v>568</v>
      </c>
      <c r="D4" s="58" t="s">
        <v>569</v>
      </c>
      <c r="E4" s="58" t="s">
        <v>570</v>
      </c>
      <c r="F4" s="58" t="s">
        <v>571</v>
      </c>
      <c r="G4" s="58"/>
      <c r="H4" s="58"/>
    </row>
    <row r="5" ht="18.75" customHeight="1" spans="1:8">
      <c r="A5" s="58"/>
      <c r="B5" s="58"/>
      <c r="C5" s="58"/>
      <c r="D5" s="58"/>
      <c r="E5" s="58"/>
      <c r="F5" s="58" t="s">
        <v>536</v>
      </c>
      <c r="G5" s="58" t="s">
        <v>572</v>
      </c>
      <c r="H5" s="58" t="s">
        <v>573</v>
      </c>
    </row>
    <row r="6" ht="18.75" customHeight="1" spans="1:8">
      <c r="A6" s="59" t="s">
        <v>44</v>
      </c>
      <c r="B6" s="59" t="s">
        <v>45</v>
      </c>
      <c r="C6" s="59" t="s">
        <v>46</v>
      </c>
      <c r="D6" s="59" t="s">
        <v>47</v>
      </c>
      <c r="E6" s="59" t="s">
        <v>48</v>
      </c>
      <c r="F6" s="59" t="s">
        <v>49</v>
      </c>
      <c r="G6" s="59" t="s">
        <v>50</v>
      </c>
      <c r="H6" s="59" t="s">
        <v>51</v>
      </c>
    </row>
    <row r="7" ht="18" customHeight="1" spans="1:8">
      <c r="A7" s="60" t="s">
        <v>64</v>
      </c>
      <c r="B7" s="60" t="s">
        <v>574</v>
      </c>
      <c r="C7" s="60" t="s">
        <v>575</v>
      </c>
      <c r="D7" s="60" t="s">
        <v>576</v>
      </c>
      <c r="E7" s="61" t="s">
        <v>473</v>
      </c>
      <c r="F7" s="62">
        <v>2</v>
      </c>
      <c r="G7" s="63">
        <v>2000</v>
      </c>
      <c r="H7" s="63">
        <v>4000</v>
      </c>
    </row>
    <row r="8" ht="18" customHeight="1" spans="1:8">
      <c r="A8" s="60" t="s">
        <v>64</v>
      </c>
      <c r="B8" s="60" t="s">
        <v>574</v>
      </c>
      <c r="C8" s="60" t="s">
        <v>577</v>
      </c>
      <c r="D8" s="60" t="s">
        <v>578</v>
      </c>
      <c r="E8" s="61" t="s">
        <v>473</v>
      </c>
      <c r="F8" s="62">
        <v>10</v>
      </c>
      <c r="G8" s="63">
        <v>1500</v>
      </c>
      <c r="H8" s="63">
        <v>15000</v>
      </c>
    </row>
    <row r="9" ht="18" customHeight="1" spans="1:8">
      <c r="A9" s="60" t="s">
        <v>64</v>
      </c>
      <c r="B9" s="60" t="s">
        <v>574</v>
      </c>
      <c r="C9" s="60" t="s">
        <v>579</v>
      </c>
      <c r="D9" s="60" t="s">
        <v>580</v>
      </c>
      <c r="E9" s="61" t="s">
        <v>581</v>
      </c>
      <c r="F9" s="62">
        <v>20</v>
      </c>
      <c r="G9" s="63">
        <v>800</v>
      </c>
      <c r="H9" s="63">
        <v>16000</v>
      </c>
    </row>
    <row r="10" ht="18" customHeight="1" spans="1:8">
      <c r="A10" s="60" t="s">
        <v>64</v>
      </c>
      <c r="B10" s="60" t="s">
        <v>574</v>
      </c>
      <c r="C10" s="60" t="s">
        <v>582</v>
      </c>
      <c r="D10" s="60" t="s">
        <v>583</v>
      </c>
      <c r="E10" s="61" t="s">
        <v>581</v>
      </c>
      <c r="F10" s="62">
        <v>10</v>
      </c>
      <c r="G10" s="63">
        <v>800</v>
      </c>
      <c r="H10" s="63">
        <v>8000</v>
      </c>
    </row>
    <row r="11" ht="18" customHeight="1" spans="1:8">
      <c r="A11" s="60" t="s">
        <v>64</v>
      </c>
      <c r="B11" s="60" t="s">
        <v>574</v>
      </c>
      <c r="C11" s="60" t="s">
        <v>584</v>
      </c>
      <c r="D11" s="60" t="s">
        <v>585</v>
      </c>
      <c r="E11" s="61" t="s">
        <v>586</v>
      </c>
      <c r="F11" s="62">
        <v>5</v>
      </c>
      <c r="G11" s="63">
        <v>3500</v>
      </c>
      <c r="H11" s="63">
        <v>17500</v>
      </c>
    </row>
    <row r="12" ht="18" customHeight="1" spans="1:8">
      <c r="A12" s="60" t="s">
        <v>64</v>
      </c>
      <c r="B12" s="60" t="s">
        <v>574</v>
      </c>
      <c r="C12" s="60" t="s">
        <v>575</v>
      </c>
      <c r="D12" s="60" t="s">
        <v>576</v>
      </c>
      <c r="E12" s="61" t="s">
        <v>473</v>
      </c>
      <c r="F12" s="62">
        <v>3</v>
      </c>
      <c r="G12" s="63">
        <v>2000</v>
      </c>
      <c r="H12" s="63">
        <v>6000</v>
      </c>
    </row>
    <row r="13" ht="18" customHeight="1" spans="1:8">
      <c r="A13" s="61" t="s">
        <v>30</v>
      </c>
      <c r="B13" s="61"/>
      <c r="C13" s="61"/>
      <c r="D13" s="61"/>
      <c r="E13" s="61"/>
      <c r="F13" s="62">
        <v>50</v>
      </c>
      <c r="G13" s="63"/>
      <c r="H13" s="63">
        <v>66500</v>
      </c>
    </row>
  </sheetData>
  <mergeCells count="10">
    <mergeCell ref="A1:H1"/>
    <mergeCell ref="A2:H2"/>
    <mergeCell ref="A3:H3"/>
    <mergeCell ref="F4:H4"/>
    <mergeCell ref="A13:E13"/>
    <mergeCell ref="A4:A5"/>
    <mergeCell ref="B4:B5"/>
    <mergeCell ref="C4:C5"/>
    <mergeCell ref="D4:D5"/>
    <mergeCell ref="E4:E5"/>
  </mergeCells>
  <pageMargins left="0.275" right="0.275" top="1" bottom="1" header="0.5" footer="0.5"/>
  <pageSetup paperSize="9" scale="84" fitToHeight="0"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tabSelected="1" view="pageBreakPreview" zoomScale="85" zoomScaleNormal="85" workbookViewId="0">
      <selection activeCell="I5" sqref="I5:I6"/>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A1" s="30" t="s">
        <v>587</v>
      </c>
      <c r="B1" s="30"/>
      <c r="C1" s="30"/>
      <c r="D1" s="31"/>
      <c r="E1" s="31"/>
      <c r="F1" s="31"/>
      <c r="G1" s="31"/>
      <c r="H1" s="30"/>
      <c r="I1" s="30"/>
      <c r="J1" s="30"/>
      <c r="K1" s="49"/>
    </row>
    <row r="2" ht="28.5" customHeight="1" spans="1:11">
      <c r="A2" s="32" t="s">
        <v>588</v>
      </c>
      <c r="B2" s="32"/>
      <c r="C2" s="32"/>
      <c r="D2" s="32"/>
      <c r="E2" s="32"/>
      <c r="F2" s="32"/>
      <c r="G2" s="32"/>
      <c r="H2" s="32"/>
      <c r="I2" s="32"/>
      <c r="J2" s="32"/>
      <c r="K2" s="32"/>
    </row>
    <row r="3" ht="13.5" customHeight="1" spans="1:11">
      <c r="A3" s="5" t="str">
        <f>"单位名称："&amp;"玉溪市交通运输局"</f>
        <v>单位名称：玉溪市交通运输局</v>
      </c>
      <c r="B3" s="6"/>
      <c r="C3" s="6"/>
      <c r="D3" s="6"/>
      <c r="E3" s="6"/>
      <c r="F3" s="6"/>
      <c r="G3" s="6"/>
      <c r="H3" s="7"/>
      <c r="I3" s="7"/>
      <c r="J3" s="7"/>
      <c r="K3" s="50" t="s">
        <v>2</v>
      </c>
    </row>
    <row r="4" ht="21.75" customHeight="1" spans="1:11">
      <c r="A4" s="33" t="s">
        <v>274</v>
      </c>
      <c r="B4" s="33" t="s">
        <v>146</v>
      </c>
      <c r="C4" s="33" t="s">
        <v>275</v>
      </c>
      <c r="D4" s="34" t="s">
        <v>147</v>
      </c>
      <c r="E4" s="34" t="s">
        <v>148</v>
      </c>
      <c r="F4" s="34" t="s">
        <v>149</v>
      </c>
      <c r="G4" s="34" t="s">
        <v>150</v>
      </c>
      <c r="H4" s="35" t="s">
        <v>30</v>
      </c>
      <c r="I4" s="51" t="s">
        <v>589</v>
      </c>
      <c r="J4" s="52"/>
      <c r="K4" s="53"/>
    </row>
    <row r="5" ht="21.75" customHeight="1" spans="1:11">
      <c r="A5" s="36"/>
      <c r="B5" s="36"/>
      <c r="C5" s="36"/>
      <c r="D5" s="37"/>
      <c r="E5" s="37"/>
      <c r="F5" s="37"/>
      <c r="G5" s="37"/>
      <c r="H5" s="38"/>
      <c r="I5" s="34" t="s">
        <v>33</v>
      </c>
      <c r="J5" s="34" t="s">
        <v>34</v>
      </c>
      <c r="K5" s="34" t="s">
        <v>35</v>
      </c>
    </row>
    <row r="6" ht="40.5" customHeight="1" spans="1:11">
      <c r="A6" s="39"/>
      <c r="B6" s="39"/>
      <c r="C6" s="39"/>
      <c r="D6" s="40"/>
      <c r="E6" s="40"/>
      <c r="F6" s="40"/>
      <c r="G6" s="40"/>
      <c r="H6" s="41"/>
      <c r="I6" s="40" t="s">
        <v>32</v>
      </c>
      <c r="J6" s="40"/>
      <c r="K6" s="40"/>
    </row>
    <row r="7" ht="15" customHeight="1" spans="1:11">
      <c r="A7" s="42">
        <v>1</v>
      </c>
      <c r="B7" s="42">
        <v>2</v>
      </c>
      <c r="C7" s="42">
        <v>3</v>
      </c>
      <c r="D7" s="42">
        <v>4</v>
      </c>
      <c r="E7" s="42">
        <v>5</v>
      </c>
      <c r="F7" s="42">
        <v>6</v>
      </c>
      <c r="G7" s="42">
        <v>7</v>
      </c>
      <c r="H7" s="42">
        <v>8</v>
      </c>
      <c r="I7" s="42">
        <v>9</v>
      </c>
      <c r="J7" s="54">
        <v>10</v>
      </c>
      <c r="K7" s="54">
        <v>11</v>
      </c>
    </row>
    <row r="8" ht="30.65" customHeight="1" spans="1:11">
      <c r="A8" s="43"/>
      <c r="B8" s="44"/>
      <c r="C8" s="43"/>
      <c r="D8" s="43"/>
      <c r="E8" s="43"/>
      <c r="F8" s="43"/>
      <c r="G8" s="43"/>
      <c r="H8" s="45"/>
      <c r="I8" s="45"/>
      <c r="J8" s="45"/>
      <c r="K8" s="45"/>
    </row>
    <row r="9" ht="30.65" customHeight="1" spans="1:11">
      <c r="A9" s="44"/>
      <c r="B9" s="44"/>
      <c r="C9" s="44"/>
      <c r="D9" s="44"/>
      <c r="E9" s="44"/>
      <c r="F9" s="44"/>
      <c r="G9" s="44"/>
      <c r="H9" s="45"/>
      <c r="I9" s="45"/>
      <c r="J9" s="45"/>
      <c r="K9" s="45"/>
    </row>
    <row r="10" ht="18.75" customHeight="1" spans="1:11">
      <c r="A10" s="46" t="s">
        <v>320</v>
      </c>
      <c r="B10" s="47"/>
      <c r="C10" s="47"/>
      <c r="D10" s="47"/>
      <c r="E10" s="47"/>
      <c r="F10" s="47"/>
      <c r="G10" s="48"/>
      <c r="H10" s="45"/>
      <c r="I10" s="45"/>
      <c r="J10" s="45"/>
      <c r="K10" s="45"/>
    </row>
  </sheetData>
  <mergeCells count="16">
    <mergeCell ref="A1:K1"/>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314583333333333" right="0.196527777777778" top="1" bottom="1" header="0.5" footer="0.5"/>
  <pageSetup paperSize="9" scale="65"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7"/>
  <sheetViews>
    <sheetView showZeros="0" view="pageBreakPreview" zoomScaleNormal="100" workbookViewId="0">
      <selection activeCell="I5" sqref="I5:I6"/>
    </sheetView>
  </sheetViews>
  <sheetFormatPr defaultColWidth="9.14166666666667" defaultRowHeight="14.25" customHeight="1" outlineLevelCol="6"/>
  <cols>
    <col min="1" max="1" width="37.7416666666667" customWidth="1"/>
    <col min="2" max="2" width="15.5666666666667" customWidth="1"/>
    <col min="3" max="3" width="57.4166666666667" customWidth="1"/>
    <col min="4" max="4" width="9.7" customWidth="1"/>
    <col min="5" max="7" width="19.8416666666667" customWidth="1"/>
  </cols>
  <sheetData>
    <row r="1" ht="13.5" customHeight="1" spans="1:7">
      <c r="A1" s="1" t="s">
        <v>590</v>
      </c>
      <c r="B1" s="1"/>
      <c r="C1" s="1"/>
      <c r="D1" s="2"/>
      <c r="E1" s="1"/>
      <c r="F1" s="1"/>
      <c r="G1" s="3"/>
    </row>
    <row r="2" ht="27.75" customHeight="1" spans="1:7">
      <c r="A2" s="4" t="s">
        <v>591</v>
      </c>
      <c r="B2" s="4"/>
      <c r="C2" s="4"/>
      <c r="D2" s="4"/>
      <c r="E2" s="4"/>
      <c r="F2" s="4"/>
      <c r="G2" s="4"/>
    </row>
    <row r="3" ht="13.5" customHeight="1" spans="1:7">
      <c r="A3" s="5" t="str">
        <f>"单位名称："&amp;"玉溪市交通运输局"</f>
        <v>单位名称：玉溪市交通运输局</v>
      </c>
      <c r="B3" s="6"/>
      <c r="C3" s="6"/>
      <c r="D3" s="6"/>
      <c r="E3" s="7"/>
      <c r="F3" s="7"/>
      <c r="G3" s="8" t="s">
        <v>2</v>
      </c>
    </row>
    <row r="4" ht="21.75" customHeight="1" spans="1:7">
      <c r="A4" s="9" t="s">
        <v>275</v>
      </c>
      <c r="B4" s="9" t="s">
        <v>274</v>
      </c>
      <c r="C4" s="9" t="s">
        <v>146</v>
      </c>
      <c r="D4" s="10" t="s">
        <v>592</v>
      </c>
      <c r="E4" s="11" t="s">
        <v>33</v>
      </c>
      <c r="F4" s="12"/>
      <c r="G4" s="13"/>
    </row>
    <row r="5" ht="21.75" customHeight="1" spans="1:7">
      <c r="A5" s="14"/>
      <c r="B5" s="14"/>
      <c r="C5" s="14"/>
      <c r="D5" s="15"/>
      <c r="E5" s="16" t="s">
        <v>593</v>
      </c>
      <c r="F5" s="10" t="s">
        <v>594</v>
      </c>
      <c r="G5" s="10" t="s">
        <v>595</v>
      </c>
    </row>
    <row r="6" ht="40.5" customHeight="1" spans="1:7">
      <c r="A6" s="17"/>
      <c r="B6" s="17"/>
      <c r="C6" s="17"/>
      <c r="D6" s="18"/>
      <c r="E6" s="19"/>
      <c r="F6" s="18" t="s">
        <v>32</v>
      </c>
      <c r="G6" s="18"/>
    </row>
    <row r="7" ht="15" customHeight="1" spans="1:7">
      <c r="A7" s="20">
        <v>1</v>
      </c>
      <c r="B7" s="20">
        <v>2</v>
      </c>
      <c r="C7" s="20">
        <v>3</v>
      </c>
      <c r="D7" s="20">
        <v>4</v>
      </c>
      <c r="E7" s="20">
        <v>5</v>
      </c>
      <c r="F7" s="20">
        <v>6</v>
      </c>
      <c r="G7" s="20">
        <v>7</v>
      </c>
    </row>
    <row r="8" ht="21" customHeight="1" spans="1:7">
      <c r="A8" s="21" t="s">
        <v>64</v>
      </c>
      <c r="B8" s="22"/>
      <c r="C8" s="22"/>
      <c r="D8" s="23"/>
      <c r="E8" s="24">
        <v>10522700</v>
      </c>
      <c r="F8" s="24">
        <v>9400000</v>
      </c>
      <c r="G8" s="24">
        <v>9400000</v>
      </c>
    </row>
    <row r="9" ht="21" customHeight="1" spans="1:7">
      <c r="A9" s="21"/>
      <c r="B9" s="21" t="s">
        <v>596</v>
      </c>
      <c r="C9" s="21" t="s">
        <v>288</v>
      </c>
      <c r="D9" s="25" t="s">
        <v>597</v>
      </c>
      <c r="E9" s="24">
        <v>100000</v>
      </c>
      <c r="F9" s="24">
        <v>100000</v>
      </c>
      <c r="G9" s="24">
        <v>100000</v>
      </c>
    </row>
    <row r="10" ht="21" customHeight="1" spans="1:7">
      <c r="A10" s="26"/>
      <c r="B10" s="21" t="s">
        <v>596</v>
      </c>
      <c r="C10" s="21" t="s">
        <v>309</v>
      </c>
      <c r="D10" s="25" t="s">
        <v>597</v>
      </c>
      <c r="E10" s="24">
        <v>200000</v>
      </c>
      <c r="F10" s="24"/>
      <c r="G10" s="24"/>
    </row>
    <row r="11" ht="21" customHeight="1" spans="1:7">
      <c r="A11" s="26"/>
      <c r="B11" s="21" t="s">
        <v>598</v>
      </c>
      <c r="C11" s="21" t="s">
        <v>317</v>
      </c>
      <c r="D11" s="25" t="s">
        <v>597</v>
      </c>
      <c r="E11" s="24">
        <v>2000000</v>
      </c>
      <c r="F11" s="24"/>
      <c r="G11" s="24"/>
    </row>
    <row r="12" ht="21" customHeight="1" spans="1:7">
      <c r="A12" s="26"/>
      <c r="B12" s="21" t="s">
        <v>598</v>
      </c>
      <c r="C12" s="21" t="s">
        <v>285</v>
      </c>
      <c r="D12" s="25" t="s">
        <v>597</v>
      </c>
      <c r="E12" s="24">
        <v>360000</v>
      </c>
      <c r="F12" s="24"/>
      <c r="G12" s="24"/>
    </row>
    <row r="13" ht="21" customHeight="1" spans="1:7">
      <c r="A13" s="26"/>
      <c r="B13" s="21" t="s">
        <v>596</v>
      </c>
      <c r="C13" s="21" t="s">
        <v>293</v>
      </c>
      <c r="D13" s="25" t="s">
        <v>597</v>
      </c>
      <c r="E13" s="24">
        <v>60000</v>
      </c>
      <c r="F13" s="24"/>
      <c r="G13" s="24"/>
    </row>
    <row r="14" ht="21" customHeight="1" spans="1:7">
      <c r="A14" s="26"/>
      <c r="B14" s="21" t="s">
        <v>596</v>
      </c>
      <c r="C14" s="21" t="s">
        <v>307</v>
      </c>
      <c r="D14" s="25" t="s">
        <v>597</v>
      </c>
      <c r="E14" s="24">
        <v>102700</v>
      </c>
      <c r="F14" s="24"/>
      <c r="G14" s="24"/>
    </row>
    <row r="15" ht="21" customHeight="1" spans="1:7">
      <c r="A15" s="26"/>
      <c r="B15" s="21" t="s">
        <v>596</v>
      </c>
      <c r="C15" s="21" t="s">
        <v>311</v>
      </c>
      <c r="D15" s="25" t="s">
        <v>597</v>
      </c>
      <c r="E15" s="24">
        <v>200000</v>
      </c>
      <c r="F15" s="24"/>
      <c r="G15" s="24"/>
    </row>
    <row r="16" ht="21" customHeight="1" spans="1:7">
      <c r="A16" s="26"/>
      <c r="B16" s="21" t="s">
        <v>599</v>
      </c>
      <c r="C16" s="21" t="s">
        <v>279</v>
      </c>
      <c r="D16" s="25" t="s">
        <v>597</v>
      </c>
      <c r="E16" s="24">
        <v>7500000</v>
      </c>
      <c r="F16" s="24">
        <v>9300000</v>
      </c>
      <c r="G16" s="24">
        <v>9300000</v>
      </c>
    </row>
    <row r="17" ht="21" customHeight="1" spans="1:7">
      <c r="A17" s="27" t="s">
        <v>30</v>
      </c>
      <c r="B17" s="28" t="s">
        <v>600</v>
      </c>
      <c r="C17" s="28"/>
      <c r="D17" s="29"/>
      <c r="E17" s="24">
        <v>10522700</v>
      </c>
      <c r="F17" s="24">
        <v>9400000</v>
      </c>
      <c r="G17" s="24">
        <v>9400000</v>
      </c>
    </row>
  </sheetData>
  <mergeCells count="12">
    <mergeCell ref="A1:G1"/>
    <mergeCell ref="A2:G2"/>
    <mergeCell ref="A3:D3"/>
    <mergeCell ref="E4:G4"/>
    <mergeCell ref="A17:D17"/>
    <mergeCell ref="A4:A6"/>
    <mergeCell ref="B4:B6"/>
    <mergeCell ref="C4:C6"/>
    <mergeCell ref="D4:D6"/>
    <mergeCell ref="E5:E6"/>
    <mergeCell ref="F5:F6"/>
    <mergeCell ref="G5:G6"/>
  </mergeCells>
  <pageMargins left="0.196527777777778" right="0.0388888888888889" top="1" bottom="1" header="0.5" footer="0.5"/>
  <pageSetup paperSize="9" scale="81"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Zeros="0" view="pageBreakPreview" zoomScaleNormal="100" topLeftCell="S1" workbookViewId="0">
      <selection activeCell="I5" sqref="I5:N6"/>
    </sheetView>
  </sheetViews>
  <sheetFormatPr defaultColWidth="8.85" defaultRowHeight="15" customHeight="1"/>
  <cols>
    <col min="1" max="1" width="17.8416666666667" customWidth="1"/>
    <col min="2" max="2" width="53.1333333333333" customWidth="1"/>
    <col min="3" max="3" width="16.2833333333333" customWidth="1"/>
    <col min="4" max="4" width="16.4166666666667" customWidth="1"/>
    <col min="5" max="6" width="16.2833333333333" customWidth="1"/>
    <col min="7" max="11" width="16.4166666666667" customWidth="1"/>
    <col min="12" max="18" width="16.2833333333333" customWidth="1"/>
    <col min="19" max="19" width="16.4166666666667" customWidth="1"/>
  </cols>
  <sheetData>
    <row r="1" customHeight="1" spans="1:19">
      <c r="A1" s="156" t="s">
        <v>26</v>
      </c>
      <c r="B1" s="156"/>
      <c r="C1" s="156"/>
      <c r="D1" s="156"/>
      <c r="E1" s="156"/>
      <c r="F1" s="156"/>
      <c r="G1" s="156"/>
      <c r="H1" s="156"/>
      <c r="I1" s="156"/>
      <c r="J1" s="156"/>
      <c r="K1" s="156"/>
      <c r="L1" s="156"/>
      <c r="M1" s="156"/>
      <c r="N1" s="156"/>
      <c r="O1" s="156"/>
      <c r="P1" s="156"/>
      <c r="Q1" s="156"/>
      <c r="R1" s="156"/>
      <c r="S1" s="156"/>
    </row>
    <row r="2" ht="28.5" customHeight="1" spans="1:19">
      <c r="A2" s="150" t="s">
        <v>27</v>
      </c>
      <c r="B2" s="150"/>
      <c r="C2" s="150"/>
      <c r="D2" s="150"/>
      <c r="E2" s="150"/>
      <c r="F2" s="150"/>
      <c r="G2" s="150"/>
      <c r="H2" s="150"/>
      <c r="I2" s="150"/>
      <c r="J2" s="150"/>
      <c r="K2" s="150"/>
      <c r="L2" s="150"/>
      <c r="M2" s="150"/>
      <c r="N2" s="150"/>
      <c r="O2" s="150"/>
      <c r="P2" s="150"/>
      <c r="Q2" s="150"/>
      <c r="R2" s="150"/>
      <c r="S2" s="150"/>
    </row>
    <row r="3" ht="20.25" customHeight="1" spans="1:19">
      <c r="A3" s="151" t="str">
        <f>"单位名称："&amp;"玉溪市交通运输局"</f>
        <v>单位名称：玉溪市交通运输局</v>
      </c>
      <c r="B3" s="151"/>
      <c r="C3" s="151"/>
      <c r="D3" s="151"/>
      <c r="E3" s="151"/>
      <c r="F3" s="151"/>
      <c r="G3" s="151"/>
      <c r="H3" s="151"/>
      <c r="I3" s="151"/>
      <c r="J3" s="151"/>
      <c r="K3" s="151"/>
      <c r="L3" s="157"/>
      <c r="M3" s="157"/>
      <c r="N3" s="157"/>
      <c r="O3" s="157"/>
      <c r="P3" s="157"/>
      <c r="Q3" s="157"/>
      <c r="R3" s="157"/>
      <c r="S3" s="157" t="s">
        <v>2</v>
      </c>
    </row>
    <row r="4" ht="27" customHeight="1" spans="1:19">
      <c r="A4" s="152" t="s">
        <v>28</v>
      </c>
      <c r="B4" s="152" t="s">
        <v>29</v>
      </c>
      <c r="C4" s="152" t="s">
        <v>30</v>
      </c>
      <c r="D4" s="152" t="s">
        <v>31</v>
      </c>
      <c r="E4" s="152"/>
      <c r="F4" s="152"/>
      <c r="G4" s="152"/>
      <c r="H4" s="152"/>
      <c r="I4" s="152"/>
      <c r="J4" s="152"/>
      <c r="K4" s="152"/>
      <c r="L4" s="152"/>
      <c r="M4" s="152"/>
      <c r="N4" s="152"/>
      <c r="O4" s="152" t="s">
        <v>20</v>
      </c>
      <c r="P4" s="152"/>
      <c r="Q4" s="152"/>
      <c r="R4" s="152"/>
      <c r="S4" s="152"/>
    </row>
    <row r="5" ht="27" customHeight="1" spans="1:19">
      <c r="A5" s="152"/>
      <c r="B5" s="152"/>
      <c r="C5" s="152"/>
      <c r="D5" s="152" t="s">
        <v>32</v>
      </c>
      <c r="E5" s="152" t="s">
        <v>33</v>
      </c>
      <c r="F5" s="152" t="s">
        <v>34</v>
      </c>
      <c r="G5" s="152" t="s">
        <v>35</v>
      </c>
      <c r="H5" s="152" t="s">
        <v>36</v>
      </c>
      <c r="I5" s="152" t="s">
        <v>37</v>
      </c>
      <c r="J5" s="152"/>
      <c r="K5" s="152"/>
      <c r="L5" s="152"/>
      <c r="M5" s="152"/>
      <c r="N5" s="152"/>
      <c r="O5" s="152" t="s">
        <v>32</v>
      </c>
      <c r="P5" s="152" t="s">
        <v>33</v>
      </c>
      <c r="Q5" s="152" t="s">
        <v>34</v>
      </c>
      <c r="R5" s="152" t="s">
        <v>35</v>
      </c>
      <c r="S5" s="152" t="s">
        <v>38</v>
      </c>
    </row>
    <row r="6" ht="27" customHeight="1" spans="1:19">
      <c r="A6" s="152"/>
      <c r="B6" s="152"/>
      <c r="C6" s="152"/>
      <c r="D6" s="152"/>
      <c r="E6" s="152"/>
      <c r="F6" s="152"/>
      <c r="G6" s="152"/>
      <c r="H6" s="152"/>
      <c r="I6" s="152" t="s">
        <v>32</v>
      </c>
      <c r="J6" s="152" t="s">
        <v>39</v>
      </c>
      <c r="K6" s="152" t="s">
        <v>40</v>
      </c>
      <c r="L6" s="152" t="s">
        <v>41</v>
      </c>
      <c r="M6" s="152" t="s">
        <v>42</v>
      </c>
      <c r="N6" s="152" t="s">
        <v>43</v>
      </c>
      <c r="O6" s="152"/>
      <c r="P6" s="152"/>
      <c r="Q6" s="152"/>
      <c r="R6" s="152"/>
      <c r="S6" s="152"/>
    </row>
    <row r="7" ht="20.25" customHeight="1" spans="1:19">
      <c r="A7" s="155" t="s">
        <v>44</v>
      </c>
      <c r="B7" s="155" t="s">
        <v>45</v>
      </c>
      <c r="C7" s="155" t="s">
        <v>46</v>
      </c>
      <c r="D7" s="155" t="s">
        <v>47</v>
      </c>
      <c r="E7" s="155" t="s">
        <v>48</v>
      </c>
      <c r="F7" s="155" t="s">
        <v>49</v>
      </c>
      <c r="G7" s="155" t="s">
        <v>50</v>
      </c>
      <c r="H7" s="155" t="s">
        <v>51</v>
      </c>
      <c r="I7" s="155" t="s">
        <v>52</v>
      </c>
      <c r="J7" s="155" t="s">
        <v>53</v>
      </c>
      <c r="K7" s="155" t="s">
        <v>54</v>
      </c>
      <c r="L7" s="155" t="s">
        <v>55</v>
      </c>
      <c r="M7" s="155" t="s">
        <v>56</v>
      </c>
      <c r="N7" s="155" t="s">
        <v>57</v>
      </c>
      <c r="O7" s="155" t="s">
        <v>58</v>
      </c>
      <c r="P7" s="155" t="s">
        <v>59</v>
      </c>
      <c r="Q7" s="155" t="s">
        <v>60</v>
      </c>
      <c r="R7" s="155" t="s">
        <v>61</v>
      </c>
      <c r="S7" s="155" t="s">
        <v>62</v>
      </c>
    </row>
    <row r="8" ht="20.25" customHeight="1" spans="1:19">
      <c r="A8" s="151" t="s">
        <v>63</v>
      </c>
      <c r="B8" s="151" t="s">
        <v>64</v>
      </c>
      <c r="C8" s="160">
        <f>315538128.88-141710000</f>
        <v>173828128.88</v>
      </c>
      <c r="D8" s="160">
        <f>312589928.88-141710000</f>
        <v>170879928.88</v>
      </c>
      <c r="E8" s="147">
        <f>308589928.88-141710000</f>
        <v>166879928.88</v>
      </c>
      <c r="F8" s="63">
        <v>4000000</v>
      </c>
      <c r="G8" s="63"/>
      <c r="H8" s="63"/>
      <c r="I8" s="63"/>
      <c r="J8" s="63"/>
      <c r="K8" s="63"/>
      <c r="L8" s="63"/>
      <c r="M8" s="63"/>
      <c r="N8" s="63"/>
      <c r="O8" s="154">
        <v>2948200</v>
      </c>
      <c r="P8" s="154">
        <v>2948200</v>
      </c>
      <c r="Q8" s="154"/>
      <c r="R8" s="154"/>
      <c r="S8" s="154"/>
    </row>
    <row r="9" ht="20.25" customHeight="1" spans="1:19">
      <c r="A9" s="153" t="s">
        <v>30</v>
      </c>
      <c r="B9" s="151"/>
      <c r="C9" s="160">
        <f>315538128.88-141710000</f>
        <v>173828128.88</v>
      </c>
      <c r="D9" s="160">
        <f>312589928.88-141710000</f>
        <v>170879928.88</v>
      </c>
      <c r="E9" s="160">
        <f>308589928.88-141710000</f>
        <v>166879928.88</v>
      </c>
      <c r="F9" s="154">
        <v>4000000</v>
      </c>
      <c r="G9" s="154"/>
      <c r="H9" s="154"/>
      <c r="I9" s="154"/>
      <c r="J9" s="154"/>
      <c r="K9" s="154"/>
      <c r="L9" s="154"/>
      <c r="M9" s="154"/>
      <c r="N9" s="154"/>
      <c r="O9" s="154">
        <v>2948200</v>
      </c>
      <c r="P9" s="154">
        <v>2948200</v>
      </c>
      <c r="Q9" s="154"/>
      <c r="R9" s="154"/>
      <c r="S9" s="154"/>
    </row>
  </sheetData>
  <mergeCells count="20">
    <mergeCell ref="A1:S1"/>
    <mergeCell ref="A2:S2"/>
    <mergeCell ref="A3:R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196527777777778" right="0.0388888888888889" top="1" bottom="1" header="0.5" footer="0.5"/>
  <pageSetup paperSize="9" scale="42" fitToHeight="0"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7"/>
  <sheetViews>
    <sheetView showZeros="0" view="pageBreakPreview" zoomScale="70" zoomScaleNormal="100" topLeftCell="A15" workbookViewId="0">
      <selection activeCell="I4" sqref="I4:I6"/>
    </sheetView>
  </sheetViews>
  <sheetFormatPr defaultColWidth="8.85" defaultRowHeight="15" customHeight="1"/>
  <cols>
    <col min="1" max="1" width="17.8416666666667" customWidth="1"/>
    <col min="2" max="2" width="53.1333333333333" customWidth="1"/>
    <col min="3" max="15" width="15.1333333333333" customWidth="1"/>
  </cols>
  <sheetData>
    <row r="1" customHeight="1" spans="1:15">
      <c r="A1" s="156" t="s">
        <v>65</v>
      </c>
      <c r="B1" s="156"/>
      <c r="C1" s="156"/>
      <c r="D1" s="156"/>
      <c r="E1" s="156"/>
      <c r="F1" s="156"/>
      <c r="G1" s="156"/>
      <c r="H1" s="156"/>
      <c r="I1" s="156"/>
      <c r="J1" s="156"/>
      <c r="K1" s="156"/>
      <c r="L1" s="156"/>
      <c r="M1" s="156"/>
      <c r="N1" s="156"/>
      <c r="O1" s="156"/>
    </row>
    <row r="2" ht="28.5" customHeight="1" spans="1:15">
      <c r="A2" s="150" t="s">
        <v>66</v>
      </c>
      <c r="B2" s="150"/>
      <c r="C2" s="150"/>
      <c r="D2" s="150"/>
      <c r="E2" s="150"/>
      <c r="F2" s="150"/>
      <c r="G2" s="150"/>
      <c r="H2" s="150"/>
      <c r="I2" s="150"/>
      <c r="J2" s="150"/>
      <c r="K2" s="150"/>
      <c r="L2" s="150"/>
      <c r="M2" s="150"/>
      <c r="N2" s="150"/>
      <c r="O2" s="150"/>
    </row>
    <row r="3" ht="20.25" customHeight="1" spans="1:15">
      <c r="A3" s="151" t="str">
        <f>"单位名称："&amp;"玉溪市交通运输局"</f>
        <v>单位名称：玉溪市交通运输局</v>
      </c>
      <c r="B3" s="151"/>
      <c r="C3" s="151"/>
      <c r="D3" s="151"/>
      <c r="E3" s="151"/>
      <c r="F3" s="151"/>
      <c r="G3" s="151"/>
      <c r="H3" s="151"/>
      <c r="I3" s="151"/>
      <c r="J3" s="157"/>
      <c r="K3" s="157"/>
      <c r="L3" s="157"/>
      <c r="M3" s="157"/>
      <c r="N3" s="157"/>
      <c r="O3" s="157" t="s">
        <v>2</v>
      </c>
    </row>
    <row r="4" ht="27" customHeight="1" spans="1:15">
      <c r="A4" s="152" t="s">
        <v>67</v>
      </c>
      <c r="B4" s="152" t="s">
        <v>68</v>
      </c>
      <c r="C4" s="152" t="s">
        <v>30</v>
      </c>
      <c r="D4" s="152" t="s">
        <v>33</v>
      </c>
      <c r="E4" s="152"/>
      <c r="F4" s="152"/>
      <c r="G4" s="152" t="s">
        <v>34</v>
      </c>
      <c r="H4" s="152" t="s">
        <v>35</v>
      </c>
      <c r="I4" s="152" t="s">
        <v>69</v>
      </c>
      <c r="J4" s="152" t="s">
        <v>70</v>
      </c>
      <c r="K4" s="152"/>
      <c r="L4" s="152"/>
      <c r="M4" s="152"/>
      <c r="N4" s="152"/>
      <c r="O4" s="152"/>
    </row>
    <row r="5" ht="27" customHeight="1" spans="1:15">
      <c r="A5" s="152"/>
      <c r="B5" s="152"/>
      <c r="C5" s="152"/>
      <c r="D5" s="152" t="s">
        <v>32</v>
      </c>
      <c r="E5" s="152" t="s">
        <v>71</v>
      </c>
      <c r="F5" s="152" t="s">
        <v>72</v>
      </c>
      <c r="G5" s="152"/>
      <c r="H5" s="152"/>
      <c r="I5" s="152"/>
      <c r="J5" s="152" t="s">
        <v>32</v>
      </c>
      <c r="K5" s="152" t="s">
        <v>73</v>
      </c>
      <c r="L5" s="152" t="s">
        <v>74</v>
      </c>
      <c r="M5" s="152" t="s">
        <v>75</v>
      </c>
      <c r="N5" s="152" t="s">
        <v>76</v>
      </c>
      <c r="O5" s="152" t="s">
        <v>77</v>
      </c>
    </row>
    <row r="6" ht="20.25" customHeight="1" spans="1:15">
      <c r="A6" s="155" t="s">
        <v>44</v>
      </c>
      <c r="B6" s="155" t="s">
        <v>45</v>
      </c>
      <c r="C6" s="155" t="s">
        <v>46</v>
      </c>
      <c r="D6" s="155" t="s">
        <v>47</v>
      </c>
      <c r="E6" s="155" t="s">
        <v>48</v>
      </c>
      <c r="F6" s="155" t="s">
        <v>49</v>
      </c>
      <c r="G6" s="155" t="s">
        <v>50</v>
      </c>
      <c r="H6" s="155" t="s">
        <v>51</v>
      </c>
      <c r="I6" s="155" t="s">
        <v>52</v>
      </c>
      <c r="J6" s="155" t="s">
        <v>53</v>
      </c>
      <c r="K6" s="155" t="s">
        <v>54</v>
      </c>
      <c r="L6" s="155" t="s">
        <v>55</v>
      </c>
      <c r="M6" s="155" t="s">
        <v>56</v>
      </c>
      <c r="N6" s="155" t="s">
        <v>57</v>
      </c>
      <c r="O6" s="155" t="s">
        <v>58</v>
      </c>
    </row>
    <row r="7" ht="20.25" customHeight="1" spans="1:15">
      <c r="A7" s="151" t="s">
        <v>78</v>
      </c>
      <c r="B7" s="151" t="str">
        <f>"        "&amp;"一般公共服务支出"</f>
        <v>        一般公共服务支出</v>
      </c>
      <c r="C7" s="63">
        <v>2948200</v>
      </c>
      <c r="D7" s="63">
        <v>2948200</v>
      </c>
      <c r="E7" s="63"/>
      <c r="F7" s="63">
        <v>2948200</v>
      </c>
      <c r="G7" s="63"/>
      <c r="H7" s="63"/>
      <c r="I7" s="63"/>
      <c r="J7" s="63"/>
      <c r="K7" s="63"/>
      <c r="L7" s="63"/>
      <c r="M7" s="63"/>
      <c r="N7" s="63"/>
      <c r="O7" s="63"/>
    </row>
    <row r="8" ht="20.25" customHeight="1" spans="1:15">
      <c r="A8" s="158" t="s">
        <v>79</v>
      </c>
      <c r="B8" s="158" t="str">
        <f>"        "&amp;"发展与改革事务"</f>
        <v>        发展与改革事务</v>
      </c>
      <c r="C8" s="63">
        <v>2948200</v>
      </c>
      <c r="D8" s="63">
        <v>2948200</v>
      </c>
      <c r="E8" s="63"/>
      <c r="F8" s="63">
        <v>2948200</v>
      </c>
      <c r="G8" s="63"/>
      <c r="H8" s="63"/>
      <c r="I8" s="63"/>
      <c r="J8" s="63"/>
      <c r="K8" s="63"/>
      <c r="L8" s="63"/>
      <c r="M8" s="63"/>
      <c r="N8" s="63"/>
      <c r="O8" s="63"/>
    </row>
    <row r="9" ht="20.25" customHeight="1" spans="1:15">
      <c r="A9" s="159" t="s">
        <v>80</v>
      </c>
      <c r="B9" s="159" t="str">
        <f>"        "&amp;"社会事业发展规划"</f>
        <v>        社会事业发展规划</v>
      </c>
      <c r="C9" s="63">
        <v>8000</v>
      </c>
      <c r="D9" s="63">
        <v>8000</v>
      </c>
      <c r="E9" s="63"/>
      <c r="F9" s="63">
        <v>8000</v>
      </c>
      <c r="G9" s="63"/>
      <c r="H9" s="63"/>
      <c r="I9" s="63"/>
      <c r="J9" s="63"/>
      <c r="K9" s="63"/>
      <c r="L9" s="63"/>
      <c r="M9" s="63"/>
      <c r="N9" s="63"/>
      <c r="O9" s="63"/>
    </row>
    <row r="10" ht="20.25" customHeight="1" spans="1:15">
      <c r="A10" s="159" t="s">
        <v>81</v>
      </c>
      <c r="B10" s="159" t="str">
        <f>"        "&amp;"其他发展与改革事务支出"</f>
        <v>        其他发展与改革事务支出</v>
      </c>
      <c r="C10" s="63">
        <v>2940200</v>
      </c>
      <c r="D10" s="63">
        <v>2940200</v>
      </c>
      <c r="E10" s="63"/>
      <c r="F10" s="63">
        <v>2940200</v>
      </c>
      <c r="G10" s="63"/>
      <c r="H10" s="63"/>
      <c r="I10" s="63"/>
      <c r="J10" s="63"/>
      <c r="K10" s="63"/>
      <c r="L10" s="63"/>
      <c r="M10" s="63"/>
      <c r="N10" s="63"/>
      <c r="O10" s="63"/>
    </row>
    <row r="11" ht="20.25" customHeight="1" spans="1:15">
      <c r="A11" s="151" t="s">
        <v>82</v>
      </c>
      <c r="B11" s="151" t="str">
        <f>"        "&amp;"社会保障和就业支出"</f>
        <v>        社会保障和就业支出</v>
      </c>
      <c r="C11" s="63">
        <v>13963908.32</v>
      </c>
      <c r="D11" s="63">
        <v>13963908.32</v>
      </c>
      <c r="E11" s="63">
        <v>6463908.32</v>
      </c>
      <c r="F11" s="63">
        <v>7500000</v>
      </c>
      <c r="G11" s="63"/>
      <c r="H11" s="63"/>
      <c r="I11" s="63"/>
      <c r="J11" s="63"/>
      <c r="K11" s="63"/>
      <c r="L11" s="63"/>
      <c r="M11" s="63"/>
      <c r="N11" s="63"/>
      <c r="O11" s="63"/>
    </row>
    <row r="12" ht="20.25" customHeight="1" spans="1:15">
      <c r="A12" s="158" t="s">
        <v>83</v>
      </c>
      <c r="B12" s="158" t="str">
        <f>"        "&amp;"行政事业单位养老支出"</f>
        <v>        行政事业单位养老支出</v>
      </c>
      <c r="C12" s="63">
        <v>6350676.32</v>
      </c>
      <c r="D12" s="63">
        <v>6350676.32</v>
      </c>
      <c r="E12" s="63">
        <v>6350676.32</v>
      </c>
      <c r="F12" s="63"/>
      <c r="G12" s="63"/>
      <c r="H12" s="63"/>
      <c r="I12" s="63"/>
      <c r="J12" s="63"/>
      <c r="K12" s="63"/>
      <c r="L12" s="63"/>
      <c r="M12" s="63"/>
      <c r="N12" s="63"/>
      <c r="O12" s="63"/>
    </row>
    <row r="13" ht="20.25" customHeight="1" spans="1:15">
      <c r="A13" s="159" t="s">
        <v>84</v>
      </c>
      <c r="B13" s="159" t="str">
        <f>"        "&amp;"行政单位离退休"</f>
        <v>        行政单位离退休</v>
      </c>
      <c r="C13" s="63">
        <v>1399200</v>
      </c>
      <c r="D13" s="63">
        <v>1399200</v>
      </c>
      <c r="E13" s="63">
        <v>1399200</v>
      </c>
      <c r="F13" s="63"/>
      <c r="G13" s="63"/>
      <c r="H13" s="63"/>
      <c r="I13" s="63"/>
      <c r="J13" s="63"/>
      <c r="K13" s="63"/>
      <c r="L13" s="63"/>
      <c r="M13" s="63"/>
      <c r="N13" s="63"/>
      <c r="O13" s="63"/>
    </row>
    <row r="14" ht="20.25" customHeight="1" spans="1:15">
      <c r="A14" s="159" t="s">
        <v>85</v>
      </c>
      <c r="B14" s="159" t="str">
        <f>"        "&amp;"事业单位离退休"</f>
        <v>        事业单位离退休</v>
      </c>
      <c r="C14" s="63">
        <v>3684000</v>
      </c>
      <c r="D14" s="63">
        <v>3684000</v>
      </c>
      <c r="E14" s="63">
        <v>3684000</v>
      </c>
      <c r="F14" s="63"/>
      <c r="G14" s="63"/>
      <c r="H14" s="63"/>
      <c r="I14" s="63"/>
      <c r="J14" s="63"/>
      <c r="K14" s="63"/>
      <c r="L14" s="63"/>
      <c r="M14" s="63"/>
      <c r="N14" s="63"/>
      <c r="O14" s="63"/>
    </row>
    <row r="15" ht="20.25" customHeight="1" spans="1:15">
      <c r="A15" s="159" t="s">
        <v>86</v>
      </c>
      <c r="B15" s="159" t="str">
        <f>"        "&amp;"机关事业单位基本养老保险缴费支出"</f>
        <v>        机关事业单位基本养老保险缴费支出</v>
      </c>
      <c r="C15" s="63">
        <v>667476.32</v>
      </c>
      <c r="D15" s="63">
        <v>667476.32</v>
      </c>
      <c r="E15" s="63">
        <v>667476.32</v>
      </c>
      <c r="F15" s="63"/>
      <c r="G15" s="63"/>
      <c r="H15" s="63"/>
      <c r="I15" s="63"/>
      <c r="J15" s="63"/>
      <c r="K15" s="63"/>
      <c r="L15" s="63"/>
      <c r="M15" s="63"/>
      <c r="N15" s="63"/>
      <c r="O15" s="63"/>
    </row>
    <row r="16" ht="20.25" customHeight="1" spans="1:15">
      <c r="A16" s="159" t="s">
        <v>87</v>
      </c>
      <c r="B16" s="159" t="str">
        <f>"        "&amp;"机关事业单位职业年金缴费支出"</f>
        <v>        机关事业单位职业年金缴费支出</v>
      </c>
      <c r="C16" s="63">
        <v>600000</v>
      </c>
      <c r="D16" s="63">
        <v>600000</v>
      </c>
      <c r="E16" s="63">
        <v>600000</v>
      </c>
      <c r="F16" s="63"/>
      <c r="G16" s="63"/>
      <c r="H16" s="63"/>
      <c r="I16" s="63"/>
      <c r="J16" s="63"/>
      <c r="K16" s="63"/>
      <c r="L16" s="63"/>
      <c r="M16" s="63"/>
      <c r="N16" s="63"/>
      <c r="O16" s="63"/>
    </row>
    <row r="17" ht="20.25" customHeight="1" spans="1:15">
      <c r="A17" s="158" t="s">
        <v>88</v>
      </c>
      <c r="B17" s="158" t="str">
        <f>"        "&amp;"抚恤"</f>
        <v>        抚恤</v>
      </c>
      <c r="C17" s="63">
        <v>89472</v>
      </c>
      <c r="D17" s="63">
        <v>89472</v>
      </c>
      <c r="E17" s="63">
        <v>89472</v>
      </c>
      <c r="F17" s="63"/>
      <c r="G17" s="63"/>
      <c r="H17" s="63"/>
      <c r="I17" s="63"/>
      <c r="J17" s="63"/>
      <c r="K17" s="63"/>
      <c r="L17" s="63"/>
      <c r="M17" s="63"/>
      <c r="N17" s="63"/>
      <c r="O17" s="63"/>
    </row>
    <row r="18" ht="20.25" customHeight="1" spans="1:15">
      <c r="A18" s="159" t="s">
        <v>89</v>
      </c>
      <c r="B18" s="159" t="str">
        <f>"        "&amp;"死亡抚恤"</f>
        <v>        死亡抚恤</v>
      </c>
      <c r="C18" s="63">
        <v>89472</v>
      </c>
      <c r="D18" s="63">
        <v>89472</v>
      </c>
      <c r="E18" s="63">
        <v>89472</v>
      </c>
      <c r="F18" s="63"/>
      <c r="G18" s="63"/>
      <c r="H18" s="63"/>
      <c r="I18" s="63"/>
      <c r="J18" s="63"/>
      <c r="K18" s="63"/>
      <c r="L18" s="63"/>
      <c r="M18" s="63"/>
      <c r="N18" s="63"/>
      <c r="O18" s="63"/>
    </row>
    <row r="19" ht="20.25" customHeight="1" spans="1:15">
      <c r="A19" s="158" t="s">
        <v>90</v>
      </c>
      <c r="B19" s="158" t="str">
        <f>"        "&amp;"社会福利"</f>
        <v>        社会福利</v>
      </c>
      <c r="C19" s="63">
        <v>7500000</v>
      </c>
      <c r="D19" s="63">
        <v>7500000</v>
      </c>
      <c r="E19" s="63"/>
      <c r="F19" s="63">
        <v>7500000</v>
      </c>
      <c r="G19" s="63"/>
      <c r="H19" s="63"/>
      <c r="I19" s="63"/>
      <c r="J19" s="63"/>
      <c r="K19" s="63"/>
      <c r="L19" s="63"/>
      <c r="M19" s="63"/>
      <c r="N19" s="63"/>
      <c r="O19" s="63"/>
    </row>
    <row r="20" ht="20.25" customHeight="1" spans="1:15">
      <c r="A20" s="159" t="s">
        <v>91</v>
      </c>
      <c r="B20" s="159" t="str">
        <f>"        "&amp;"老年福利"</f>
        <v>        老年福利</v>
      </c>
      <c r="C20" s="63">
        <v>7500000</v>
      </c>
      <c r="D20" s="63">
        <v>7500000</v>
      </c>
      <c r="E20" s="63"/>
      <c r="F20" s="63">
        <v>7500000</v>
      </c>
      <c r="G20" s="63"/>
      <c r="H20" s="63"/>
      <c r="I20" s="63"/>
      <c r="J20" s="63"/>
      <c r="K20" s="63"/>
      <c r="L20" s="63"/>
      <c r="M20" s="63"/>
      <c r="N20" s="63"/>
      <c r="O20" s="63"/>
    </row>
    <row r="21" ht="20.25" customHeight="1" spans="1:15">
      <c r="A21" s="158" t="s">
        <v>92</v>
      </c>
      <c r="B21" s="158" t="str">
        <f>"        "&amp;"其他社会保障和就业支出"</f>
        <v>        其他社会保障和就业支出</v>
      </c>
      <c r="C21" s="63">
        <v>23760</v>
      </c>
      <c r="D21" s="63">
        <v>23760</v>
      </c>
      <c r="E21" s="63">
        <v>23760</v>
      </c>
      <c r="F21" s="63"/>
      <c r="G21" s="63"/>
      <c r="H21" s="63"/>
      <c r="I21" s="63"/>
      <c r="J21" s="63"/>
      <c r="K21" s="63"/>
      <c r="L21" s="63"/>
      <c r="M21" s="63"/>
      <c r="N21" s="63"/>
      <c r="O21" s="63"/>
    </row>
    <row r="22" ht="20.25" customHeight="1" spans="1:15">
      <c r="A22" s="159" t="s">
        <v>93</v>
      </c>
      <c r="B22" s="159" t="str">
        <f>"        "&amp;"其他社会保障和就业支出"</f>
        <v>        其他社会保障和就业支出</v>
      </c>
      <c r="C22" s="63">
        <v>23760</v>
      </c>
      <c r="D22" s="63">
        <v>23760</v>
      </c>
      <c r="E22" s="63">
        <v>23760</v>
      </c>
      <c r="F22" s="63"/>
      <c r="G22" s="63"/>
      <c r="H22" s="63"/>
      <c r="I22" s="63"/>
      <c r="J22" s="63"/>
      <c r="K22" s="63"/>
      <c r="L22" s="63"/>
      <c r="M22" s="63"/>
      <c r="N22" s="63"/>
      <c r="O22" s="63"/>
    </row>
    <row r="23" ht="20.25" customHeight="1" spans="1:15">
      <c r="A23" s="151" t="s">
        <v>94</v>
      </c>
      <c r="B23" s="151" t="str">
        <f>"        "&amp;"卫生健康支出"</f>
        <v>        卫生健康支出</v>
      </c>
      <c r="C23" s="63">
        <v>826640.57</v>
      </c>
      <c r="D23" s="63">
        <v>826640.57</v>
      </c>
      <c r="E23" s="63">
        <v>826640.57</v>
      </c>
      <c r="F23" s="63"/>
      <c r="G23" s="63"/>
      <c r="H23" s="63"/>
      <c r="I23" s="63"/>
      <c r="J23" s="63"/>
      <c r="K23" s="63"/>
      <c r="L23" s="63"/>
      <c r="M23" s="63"/>
      <c r="N23" s="63"/>
      <c r="O23" s="63"/>
    </row>
    <row r="24" ht="20.25" customHeight="1" spans="1:15">
      <c r="A24" s="158" t="s">
        <v>95</v>
      </c>
      <c r="B24" s="158" t="str">
        <f>"        "&amp;"行政事业单位医疗"</f>
        <v>        行政事业单位医疗</v>
      </c>
      <c r="C24" s="63">
        <v>826640.57</v>
      </c>
      <c r="D24" s="63">
        <v>826640.57</v>
      </c>
      <c r="E24" s="63">
        <v>826640.57</v>
      </c>
      <c r="F24" s="63"/>
      <c r="G24" s="63"/>
      <c r="H24" s="63"/>
      <c r="I24" s="63"/>
      <c r="J24" s="63"/>
      <c r="K24" s="63"/>
      <c r="L24" s="63"/>
      <c r="M24" s="63"/>
      <c r="N24" s="63"/>
      <c r="O24" s="63"/>
    </row>
    <row r="25" ht="20.25" customHeight="1" spans="1:15">
      <c r="A25" s="159" t="s">
        <v>96</v>
      </c>
      <c r="B25" s="159" t="str">
        <f>"        "&amp;"行政单位医疗"</f>
        <v>        行政单位医疗</v>
      </c>
      <c r="C25" s="63">
        <v>292623.72</v>
      </c>
      <c r="D25" s="63">
        <v>292623.72</v>
      </c>
      <c r="E25" s="63">
        <v>292623.72</v>
      </c>
      <c r="F25" s="63"/>
      <c r="G25" s="63"/>
      <c r="H25" s="63"/>
      <c r="I25" s="63"/>
      <c r="J25" s="63"/>
      <c r="K25" s="63"/>
      <c r="L25" s="63"/>
      <c r="M25" s="63"/>
      <c r="N25" s="63"/>
      <c r="O25" s="63"/>
    </row>
    <row r="26" ht="20.25" customHeight="1" spans="1:15">
      <c r="A26" s="159" t="s">
        <v>97</v>
      </c>
      <c r="B26" s="159" t="str">
        <f>"        "&amp;"事业单位医疗"</f>
        <v>        事业单位医疗</v>
      </c>
      <c r="C26" s="63">
        <v>53629.62</v>
      </c>
      <c r="D26" s="63">
        <v>53629.62</v>
      </c>
      <c r="E26" s="63">
        <v>53629.62</v>
      </c>
      <c r="F26" s="63"/>
      <c r="G26" s="63"/>
      <c r="H26" s="63"/>
      <c r="I26" s="63"/>
      <c r="J26" s="63"/>
      <c r="K26" s="63"/>
      <c r="L26" s="63"/>
      <c r="M26" s="63"/>
      <c r="N26" s="63"/>
      <c r="O26" s="63"/>
    </row>
    <row r="27" ht="20.25" customHeight="1" spans="1:15">
      <c r="A27" s="159" t="s">
        <v>98</v>
      </c>
      <c r="B27" s="159" t="str">
        <f>"        "&amp;"公务员医疗补助"</f>
        <v>        公务员医疗补助</v>
      </c>
      <c r="C27" s="63">
        <v>425647.15</v>
      </c>
      <c r="D27" s="63">
        <v>425647.15</v>
      </c>
      <c r="E27" s="63">
        <v>425647.15</v>
      </c>
      <c r="F27" s="63"/>
      <c r="G27" s="63"/>
      <c r="H27" s="63"/>
      <c r="I27" s="63"/>
      <c r="J27" s="63"/>
      <c r="K27" s="63"/>
      <c r="L27" s="63"/>
      <c r="M27" s="63"/>
      <c r="N27" s="63"/>
      <c r="O27" s="63"/>
    </row>
    <row r="28" ht="20.25" customHeight="1" spans="1:15">
      <c r="A28" s="159" t="s">
        <v>99</v>
      </c>
      <c r="B28" s="159" t="str">
        <f>"        "&amp;"其他行政事业单位医疗支出"</f>
        <v>        其他行政事业单位医疗支出</v>
      </c>
      <c r="C28" s="63">
        <v>54740.08</v>
      </c>
      <c r="D28" s="63">
        <v>54740.08</v>
      </c>
      <c r="E28" s="63">
        <v>54740.08</v>
      </c>
      <c r="F28" s="63"/>
      <c r="G28" s="63"/>
      <c r="H28" s="63"/>
      <c r="I28" s="63"/>
      <c r="J28" s="63"/>
      <c r="K28" s="63"/>
      <c r="L28" s="63"/>
      <c r="M28" s="63"/>
      <c r="N28" s="63"/>
      <c r="O28" s="63"/>
    </row>
    <row r="29" ht="20.25" customHeight="1" spans="1:15">
      <c r="A29" s="151" t="s">
        <v>100</v>
      </c>
      <c r="B29" s="151" t="str">
        <f>"        "&amp;"城乡社区支出"</f>
        <v>        城乡社区支出</v>
      </c>
      <c r="C29" s="63">
        <v>4000000</v>
      </c>
      <c r="D29" s="63"/>
      <c r="E29" s="63"/>
      <c r="F29" s="63"/>
      <c r="G29" s="63">
        <v>4000000</v>
      </c>
      <c r="H29" s="63"/>
      <c r="I29" s="63"/>
      <c r="J29" s="63"/>
      <c r="K29" s="63"/>
      <c r="L29" s="63"/>
      <c r="M29" s="63"/>
      <c r="N29" s="63"/>
      <c r="O29" s="63"/>
    </row>
    <row r="30" ht="20.25" customHeight="1" spans="1:15">
      <c r="A30" s="158" t="s">
        <v>101</v>
      </c>
      <c r="B30" s="158" t="str">
        <f>"        "&amp;"国有土地使用权出让收入安排的支出"</f>
        <v>        国有土地使用权出让收入安排的支出</v>
      </c>
      <c r="C30" s="63">
        <v>4000000</v>
      </c>
      <c r="D30" s="63"/>
      <c r="E30" s="63"/>
      <c r="F30" s="63"/>
      <c r="G30" s="63">
        <v>4000000</v>
      </c>
      <c r="H30" s="63"/>
      <c r="I30" s="63"/>
      <c r="J30" s="63"/>
      <c r="K30" s="63"/>
      <c r="L30" s="63"/>
      <c r="M30" s="63"/>
      <c r="N30" s="63"/>
      <c r="O30" s="63"/>
    </row>
    <row r="31" ht="20.25" customHeight="1" spans="1:15">
      <c r="A31" s="159" t="s">
        <v>102</v>
      </c>
      <c r="B31" s="159" t="str">
        <f>"        "&amp;"农村基础设施建设支出"</f>
        <v>        农村基础设施建设支出</v>
      </c>
      <c r="C31" s="63">
        <v>4000000</v>
      </c>
      <c r="D31" s="63"/>
      <c r="E31" s="63"/>
      <c r="F31" s="63"/>
      <c r="G31" s="63">
        <v>4000000</v>
      </c>
      <c r="H31" s="63"/>
      <c r="I31" s="63"/>
      <c r="J31" s="63"/>
      <c r="K31" s="63"/>
      <c r="L31" s="63"/>
      <c r="M31" s="63"/>
      <c r="N31" s="63"/>
      <c r="O31" s="63"/>
    </row>
    <row r="32" ht="20.25" customHeight="1" spans="1:15">
      <c r="A32" s="151" t="s">
        <v>103</v>
      </c>
      <c r="B32" s="151" t="str">
        <f>"        "&amp;"交通运输支出"</f>
        <v>        交通运输支出</v>
      </c>
      <c r="C32" s="63">
        <v>9819507.99</v>
      </c>
      <c r="D32" s="63">
        <v>9819507.99</v>
      </c>
      <c r="E32" s="63">
        <v>6796807.99</v>
      </c>
      <c r="F32" s="63">
        <v>3022700</v>
      </c>
      <c r="G32" s="63"/>
      <c r="H32" s="63"/>
      <c r="I32" s="63"/>
      <c r="J32" s="63"/>
      <c r="K32" s="63"/>
      <c r="L32" s="63"/>
      <c r="M32" s="63"/>
      <c r="N32" s="63"/>
      <c r="O32" s="63"/>
    </row>
    <row r="33" ht="20.25" customHeight="1" spans="1:15">
      <c r="A33" s="158" t="s">
        <v>104</v>
      </c>
      <c r="B33" s="158" t="str">
        <f>"        "&amp;"公路水路运输"</f>
        <v>        公路水路运输</v>
      </c>
      <c r="C33" s="63">
        <v>7005549.46</v>
      </c>
      <c r="D33" s="63">
        <v>7005549.46</v>
      </c>
      <c r="E33" s="63">
        <v>5982849.46</v>
      </c>
      <c r="F33" s="63">
        <v>1022700</v>
      </c>
      <c r="G33" s="63"/>
      <c r="H33" s="63"/>
      <c r="I33" s="63"/>
      <c r="J33" s="63"/>
      <c r="K33" s="63"/>
      <c r="L33" s="63"/>
      <c r="M33" s="63"/>
      <c r="N33" s="63"/>
      <c r="O33" s="63"/>
    </row>
    <row r="34" ht="20.25" customHeight="1" spans="1:15">
      <c r="A34" s="159" t="s">
        <v>105</v>
      </c>
      <c r="B34" s="159" t="str">
        <f>"        "&amp;"行政运行"</f>
        <v>        行政运行</v>
      </c>
      <c r="C34" s="63">
        <v>5923149.46</v>
      </c>
      <c r="D34" s="63">
        <v>5923149.46</v>
      </c>
      <c r="E34" s="63">
        <v>5820449.46</v>
      </c>
      <c r="F34" s="63">
        <v>102700</v>
      </c>
      <c r="G34" s="63"/>
      <c r="H34" s="63"/>
      <c r="I34" s="63"/>
      <c r="J34" s="63"/>
      <c r="K34" s="63"/>
      <c r="L34" s="63"/>
      <c r="M34" s="63"/>
      <c r="N34" s="63"/>
      <c r="O34" s="63"/>
    </row>
    <row r="35" ht="20.25" customHeight="1" spans="1:15">
      <c r="A35" s="159" t="s">
        <v>106</v>
      </c>
      <c r="B35" s="159" t="str">
        <f>"        "&amp;"一般行政管理事务"</f>
        <v>        一般行政管理事务</v>
      </c>
      <c r="C35" s="63">
        <v>1082400</v>
      </c>
      <c r="D35" s="63">
        <v>1082400</v>
      </c>
      <c r="E35" s="63">
        <v>162400</v>
      </c>
      <c r="F35" s="63">
        <v>920000</v>
      </c>
      <c r="G35" s="63"/>
      <c r="H35" s="63"/>
      <c r="I35" s="63"/>
      <c r="J35" s="63"/>
      <c r="K35" s="63"/>
      <c r="L35" s="63"/>
      <c r="M35" s="63"/>
      <c r="N35" s="63"/>
      <c r="O35" s="63"/>
    </row>
    <row r="36" ht="20.25" customHeight="1" spans="1:15">
      <c r="A36" s="158" t="s">
        <v>107</v>
      </c>
      <c r="B36" s="158" t="str">
        <f>"        "&amp;"铁路运输"</f>
        <v>        铁路运输</v>
      </c>
      <c r="C36" s="63">
        <v>2000000</v>
      </c>
      <c r="D36" s="63">
        <v>2000000</v>
      </c>
      <c r="E36" s="63"/>
      <c r="F36" s="63">
        <v>2000000</v>
      </c>
      <c r="G36" s="63"/>
      <c r="H36" s="63"/>
      <c r="I36" s="63"/>
      <c r="J36" s="63"/>
      <c r="K36" s="63"/>
      <c r="L36" s="63"/>
      <c r="M36" s="63"/>
      <c r="N36" s="63"/>
      <c r="O36" s="63"/>
    </row>
    <row r="37" ht="20.25" customHeight="1" spans="1:15">
      <c r="A37" s="159" t="s">
        <v>108</v>
      </c>
      <c r="B37" s="159" t="str">
        <f>"        "&amp;"其他铁路运输支出"</f>
        <v>        其他铁路运输支出</v>
      </c>
      <c r="C37" s="63">
        <v>2000000</v>
      </c>
      <c r="D37" s="63">
        <v>2000000</v>
      </c>
      <c r="E37" s="63"/>
      <c r="F37" s="63">
        <v>2000000</v>
      </c>
      <c r="G37" s="63"/>
      <c r="H37" s="63"/>
      <c r="I37" s="63"/>
      <c r="J37" s="63"/>
      <c r="K37" s="63"/>
      <c r="L37" s="63"/>
      <c r="M37" s="63"/>
      <c r="N37" s="63"/>
      <c r="O37" s="63"/>
    </row>
    <row r="38" ht="20.25" customHeight="1" spans="1:15">
      <c r="A38" s="158" t="s">
        <v>109</v>
      </c>
      <c r="B38" s="158" t="str">
        <f>"        "&amp;"其他交通运输支出"</f>
        <v>        其他交通运输支出</v>
      </c>
      <c r="C38" s="63">
        <v>813958.53</v>
      </c>
      <c r="D38" s="63">
        <v>813958.53</v>
      </c>
      <c r="E38" s="63">
        <v>813958.53</v>
      </c>
      <c r="F38" s="63"/>
      <c r="G38" s="63"/>
      <c r="H38" s="63"/>
      <c r="I38" s="63"/>
      <c r="J38" s="63"/>
      <c r="K38" s="63"/>
      <c r="L38" s="63"/>
      <c r="M38" s="63"/>
      <c r="N38" s="63"/>
      <c r="O38" s="63"/>
    </row>
    <row r="39" ht="20.25" customHeight="1" spans="1:15">
      <c r="A39" s="159" t="s">
        <v>110</v>
      </c>
      <c r="B39" s="159" t="str">
        <f>"        "&amp;"其他交通运输支出"</f>
        <v>        其他交通运输支出</v>
      </c>
      <c r="C39" s="63">
        <v>813958.53</v>
      </c>
      <c r="D39" s="63">
        <v>813958.53</v>
      </c>
      <c r="E39" s="63">
        <v>813958.53</v>
      </c>
      <c r="F39" s="63"/>
      <c r="G39" s="63"/>
      <c r="H39" s="63"/>
      <c r="I39" s="63"/>
      <c r="J39" s="63"/>
      <c r="K39" s="63"/>
      <c r="L39" s="63"/>
      <c r="M39" s="63"/>
      <c r="N39" s="63"/>
      <c r="O39" s="63"/>
    </row>
    <row r="40" ht="20.25" customHeight="1" spans="1:15">
      <c r="A40" s="151" t="s">
        <v>111</v>
      </c>
      <c r="B40" s="151" t="str">
        <f>"        "&amp;"住房保障支出"</f>
        <v>        住房保障支出</v>
      </c>
      <c r="C40" s="63">
        <v>559872</v>
      </c>
      <c r="D40" s="63">
        <v>559872</v>
      </c>
      <c r="E40" s="63">
        <v>559872</v>
      </c>
      <c r="F40" s="63"/>
      <c r="G40" s="63"/>
      <c r="H40" s="63"/>
      <c r="I40" s="63"/>
      <c r="J40" s="63"/>
      <c r="K40" s="63"/>
      <c r="L40" s="63"/>
      <c r="M40" s="63"/>
      <c r="N40" s="63"/>
      <c r="O40" s="63"/>
    </row>
    <row r="41" ht="20.25" customHeight="1" spans="1:15">
      <c r="A41" s="158" t="s">
        <v>112</v>
      </c>
      <c r="B41" s="158" t="str">
        <f>"        "&amp;"住房改革支出"</f>
        <v>        住房改革支出</v>
      </c>
      <c r="C41" s="63">
        <v>559872</v>
      </c>
      <c r="D41" s="63">
        <v>559872</v>
      </c>
      <c r="E41" s="63">
        <v>559872</v>
      </c>
      <c r="F41" s="63"/>
      <c r="G41" s="63"/>
      <c r="H41" s="63"/>
      <c r="I41" s="63"/>
      <c r="J41" s="63"/>
      <c r="K41" s="63"/>
      <c r="L41" s="63"/>
      <c r="M41" s="63"/>
      <c r="N41" s="63"/>
      <c r="O41" s="63"/>
    </row>
    <row r="42" ht="20.25" customHeight="1" spans="1:15">
      <c r="A42" s="159" t="s">
        <v>113</v>
      </c>
      <c r="B42" s="159" t="str">
        <f>"        "&amp;"住房公积金"</f>
        <v>        住房公积金</v>
      </c>
      <c r="C42" s="63">
        <v>542820</v>
      </c>
      <c r="D42" s="63">
        <v>542820</v>
      </c>
      <c r="E42" s="63">
        <v>542820</v>
      </c>
      <c r="F42" s="63"/>
      <c r="G42" s="63"/>
      <c r="H42" s="63"/>
      <c r="I42" s="63"/>
      <c r="J42" s="63"/>
      <c r="K42" s="63"/>
      <c r="L42" s="63"/>
      <c r="M42" s="63"/>
      <c r="N42" s="63"/>
      <c r="O42" s="63"/>
    </row>
    <row r="43" ht="20.25" customHeight="1" spans="1:15">
      <c r="A43" s="159" t="s">
        <v>114</v>
      </c>
      <c r="B43" s="159" t="str">
        <f>"        "&amp;"购房补贴"</f>
        <v>        购房补贴</v>
      </c>
      <c r="C43" s="63">
        <v>17052</v>
      </c>
      <c r="D43" s="63">
        <v>17052</v>
      </c>
      <c r="E43" s="63">
        <v>17052</v>
      </c>
      <c r="F43" s="63"/>
      <c r="G43" s="63"/>
      <c r="H43" s="63"/>
      <c r="I43" s="63"/>
      <c r="J43" s="63"/>
      <c r="K43" s="63"/>
      <c r="L43" s="63"/>
      <c r="M43" s="63"/>
      <c r="N43" s="63"/>
      <c r="O43" s="63"/>
    </row>
    <row r="44" ht="20.25" customHeight="1" spans="1:15">
      <c r="A44" s="151" t="s">
        <v>115</v>
      </c>
      <c r="B44" s="151" t="str">
        <f>"        "&amp;"转移性支出"</f>
        <v>        转移性支出</v>
      </c>
      <c r="C44" s="147">
        <f>283420000-141710000</f>
        <v>141710000</v>
      </c>
      <c r="D44" s="147">
        <v>141710000</v>
      </c>
      <c r="E44" s="63"/>
      <c r="F44" s="147">
        <v>141710000</v>
      </c>
      <c r="G44" s="63"/>
      <c r="H44" s="63"/>
      <c r="I44" s="63"/>
      <c r="J44" s="63"/>
      <c r="K44" s="63"/>
      <c r="L44" s="63"/>
      <c r="M44" s="63"/>
      <c r="N44" s="63"/>
      <c r="O44" s="63"/>
    </row>
    <row r="45" ht="20.25" customHeight="1" spans="1:15">
      <c r="A45" s="158" t="s">
        <v>116</v>
      </c>
      <c r="B45" s="158" t="str">
        <f>"        "&amp;"专项转移支付"</f>
        <v>        专项转移支付</v>
      </c>
      <c r="C45" s="147">
        <v>141710000</v>
      </c>
      <c r="D45" s="147">
        <v>141710000</v>
      </c>
      <c r="E45" s="63"/>
      <c r="F45" s="147">
        <v>141710000</v>
      </c>
      <c r="G45" s="63"/>
      <c r="H45" s="63"/>
      <c r="I45" s="63"/>
      <c r="J45" s="63"/>
      <c r="K45" s="63"/>
      <c r="L45" s="63"/>
      <c r="M45" s="63"/>
      <c r="N45" s="63"/>
      <c r="O45" s="63"/>
    </row>
    <row r="46" ht="20.25" customHeight="1" spans="1:15">
      <c r="A46" s="159" t="s">
        <v>117</v>
      </c>
      <c r="B46" s="159" t="str">
        <f>"        "&amp;"交通运输"</f>
        <v>        交通运输</v>
      </c>
      <c r="C46" s="147">
        <v>141710000</v>
      </c>
      <c r="D46" s="147">
        <v>141710000</v>
      </c>
      <c r="E46" s="63"/>
      <c r="F46" s="147">
        <v>141710000</v>
      </c>
      <c r="G46" s="63"/>
      <c r="H46" s="63"/>
      <c r="I46" s="63"/>
      <c r="J46" s="63"/>
      <c r="K46" s="63"/>
      <c r="L46" s="63"/>
      <c r="M46" s="63"/>
      <c r="N46" s="63"/>
      <c r="O46" s="63"/>
    </row>
    <row r="47" ht="20.25" customHeight="1" spans="1:15">
      <c r="A47" s="153" t="s">
        <v>30</v>
      </c>
      <c r="B47" s="151"/>
      <c r="C47" s="160">
        <f>315538128.88-141710000</f>
        <v>173828128.88</v>
      </c>
      <c r="D47" s="160">
        <f>311538128.88-141710000</f>
        <v>169828128.88</v>
      </c>
      <c r="E47" s="154">
        <v>14647228.88</v>
      </c>
      <c r="F47" s="160">
        <f>296890900-141710000</f>
        <v>155180900</v>
      </c>
      <c r="G47" s="154">
        <v>4000000</v>
      </c>
      <c r="H47" s="154"/>
      <c r="I47" s="154"/>
      <c r="J47" s="154"/>
      <c r="K47" s="154"/>
      <c r="L47" s="154"/>
      <c r="M47" s="154"/>
      <c r="N47" s="154"/>
      <c r="O47" s="154"/>
    </row>
  </sheetData>
  <mergeCells count="12">
    <mergeCell ref="A1:O1"/>
    <mergeCell ref="A2:O2"/>
    <mergeCell ref="A3:N3"/>
    <mergeCell ref="D4:F4"/>
    <mergeCell ref="J4:O4"/>
    <mergeCell ref="A47:B47"/>
    <mergeCell ref="A4:A5"/>
    <mergeCell ref="B4:B5"/>
    <mergeCell ref="C4:C5"/>
    <mergeCell ref="G4:G5"/>
    <mergeCell ref="H4:H5"/>
    <mergeCell ref="I4:I5"/>
  </mergeCells>
  <pageMargins left="0.314583333333333" right="0.196527777777778" top="1" bottom="1" header="0.5" footer="0.5"/>
  <pageSetup paperSize="9" scale="54" fitToHeight="0"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5"/>
  <sheetViews>
    <sheetView showZeros="0" view="pageBreakPreview" zoomScaleNormal="100" workbookViewId="0">
      <selection activeCell="I5" sqref="I5:I6"/>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49" t="s">
        <v>118</v>
      </c>
      <c r="B1" s="161"/>
      <c r="C1" s="161"/>
      <c r="D1" s="161"/>
    </row>
    <row r="2" ht="28.5" customHeight="1" spans="1:4">
      <c r="A2" s="162" t="s">
        <v>119</v>
      </c>
      <c r="B2" s="162"/>
      <c r="C2" s="162"/>
      <c r="D2" s="162"/>
    </row>
    <row r="3" ht="18.75" customHeight="1" spans="1:4">
      <c r="A3" s="151" t="str">
        <f>"单位名称："&amp;"玉溪市交通运输局"</f>
        <v>单位名称：玉溪市交通运输局</v>
      </c>
      <c r="B3" s="151"/>
      <c r="C3" s="151"/>
      <c r="D3" s="149" t="s">
        <v>2</v>
      </c>
    </row>
    <row r="4" ht="18.75" customHeight="1" spans="1:4">
      <c r="A4" s="58" t="s">
        <v>3</v>
      </c>
      <c r="B4" s="58"/>
      <c r="C4" s="58" t="s">
        <v>4</v>
      </c>
      <c r="D4" s="58"/>
    </row>
    <row r="5" ht="18.75" customHeight="1" spans="1:4">
      <c r="A5" s="58" t="s">
        <v>5</v>
      </c>
      <c r="B5" s="58" t="s">
        <v>6</v>
      </c>
      <c r="C5" s="58" t="s">
        <v>120</v>
      </c>
      <c r="D5" s="58" t="s">
        <v>6</v>
      </c>
    </row>
    <row r="6" ht="18.75" customHeight="1" spans="1:4">
      <c r="A6" s="163" t="s">
        <v>121</v>
      </c>
      <c r="B6" s="164"/>
      <c r="C6" s="165" t="s">
        <v>122</v>
      </c>
      <c r="D6" s="164"/>
    </row>
    <row r="7" ht="18.75" customHeight="1" spans="1:4">
      <c r="A7" s="151" t="s">
        <v>123</v>
      </c>
      <c r="B7" s="166">
        <f>308589928.88-141710000</f>
        <v>166879928.88</v>
      </c>
      <c r="C7" s="167" t="str">
        <f>"（一）"&amp;"一般公共服务支出"</f>
        <v>（一）一般公共服务支出</v>
      </c>
      <c r="D7" s="168">
        <v>2948200</v>
      </c>
    </row>
    <row r="8" ht="18.75" customHeight="1" spans="1:4">
      <c r="A8" s="151" t="s">
        <v>124</v>
      </c>
      <c r="B8" s="168">
        <v>4000000</v>
      </c>
      <c r="C8" s="167" t="str">
        <f>"（一）"&amp;"社会保障和就业支出"</f>
        <v>（一）社会保障和就业支出</v>
      </c>
      <c r="D8" s="168">
        <v>13963908.32</v>
      </c>
    </row>
    <row r="9" ht="18.75" customHeight="1" spans="1:4">
      <c r="A9" s="151" t="s">
        <v>125</v>
      </c>
      <c r="B9" s="168"/>
      <c r="C9" s="167" t="str">
        <f>"（二）"&amp;"卫生健康支出"</f>
        <v>（二）卫生健康支出</v>
      </c>
      <c r="D9" s="168">
        <v>826640.57</v>
      </c>
    </row>
    <row r="10" ht="18.75" customHeight="1" spans="1:4">
      <c r="A10" s="151" t="s">
        <v>126</v>
      </c>
      <c r="B10" s="168"/>
      <c r="C10" s="167" t="str">
        <f>"（三）"&amp;"城乡社区支出"</f>
        <v>（三）城乡社区支出</v>
      </c>
      <c r="D10" s="168">
        <v>4000000</v>
      </c>
    </row>
    <row r="11" ht="18.75" customHeight="1" spans="1:4">
      <c r="A11" s="60" t="s">
        <v>123</v>
      </c>
      <c r="B11" s="168">
        <v>2948200</v>
      </c>
      <c r="C11" s="167" t="str">
        <f>"（四）"&amp;"交通运输支出"</f>
        <v>（四）交通运输支出</v>
      </c>
      <c r="D11" s="168">
        <v>9819507.99</v>
      </c>
    </row>
    <row r="12" ht="18.75" customHeight="1" spans="1:4">
      <c r="A12" s="60" t="s">
        <v>124</v>
      </c>
      <c r="B12" s="168"/>
      <c r="C12" s="167" t="str">
        <f>"（五）"&amp;"住房保障支出"</f>
        <v>（五）住房保障支出</v>
      </c>
      <c r="D12" s="168">
        <v>559872</v>
      </c>
    </row>
    <row r="13" ht="18.75" customHeight="1" spans="1:4">
      <c r="A13" s="60" t="s">
        <v>125</v>
      </c>
      <c r="B13" s="168"/>
      <c r="C13" s="167" t="str">
        <f>"（六）"&amp;"转移性支出"</f>
        <v>（六）转移性支出</v>
      </c>
      <c r="D13" s="166">
        <f>283420000-141710000</f>
        <v>141710000</v>
      </c>
    </row>
    <row r="14" ht="18.75" customHeight="1" spans="1:4">
      <c r="A14" s="151"/>
      <c r="B14" s="151"/>
      <c r="C14" s="151" t="s">
        <v>127</v>
      </c>
      <c r="D14" s="151"/>
    </row>
    <row r="15" ht="18.75" customHeight="1" spans="1:4">
      <c r="A15" s="169" t="s">
        <v>24</v>
      </c>
      <c r="B15" s="166">
        <f>315538128.88-141710000</f>
        <v>173828128.88</v>
      </c>
      <c r="C15" s="169" t="s">
        <v>25</v>
      </c>
      <c r="D15" s="166">
        <f>315538128.88-141710000</f>
        <v>173828128.88</v>
      </c>
    </row>
  </sheetData>
  <mergeCells count="5">
    <mergeCell ref="A1:D1"/>
    <mergeCell ref="A2:D2"/>
    <mergeCell ref="A3:C3"/>
    <mergeCell ref="A4:B4"/>
    <mergeCell ref="C4:D4"/>
  </mergeCells>
  <pageMargins left="0.75" right="0.75" top="1" bottom="1" header="0.5" footer="0.5"/>
  <pageSetup paperSize="9" fitToHeight="0"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4"/>
  <sheetViews>
    <sheetView showZeros="0" view="pageBreakPreview" zoomScaleNormal="100" workbookViewId="0">
      <selection activeCell="I5" sqref="I5:I6"/>
    </sheetView>
  </sheetViews>
  <sheetFormatPr defaultColWidth="8.85" defaultRowHeight="15" customHeight="1" outlineLevelCol="6"/>
  <cols>
    <col min="1" max="1" width="17.8416666666667" customWidth="1"/>
    <col min="2" max="2" width="53.1333333333333" customWidth="1"/>
    <col min="3" max="7" width="15.1333333333333" customWidth="1"/>
  </cols>
  <sheetData>
    <row r="1" customHeight="1" spans="1:7">
      <c r="A1" s="156" t="s">
        <v>128</v>
      </c>
      <c r="B1" s="156"/>
      <c r="C1" s="156"/>
      <c r="D1" s="156"/>
      <c r="E1" s="156"/>
      <c r="F1" s="156"/>
      <c r="G1" s="156"/>
    </row>
    <row r="2" ht="28.5" customHeight="1" spans="1:7">
      <c r="A2" s="150" t="s">
        <v>129</v>
      </c>
      <c r="B2" s="150"/>
      <c r="C2" s="150"/>
      <c r="D2" s="150"/>
      <c r="E2" s="150"/>
      <c r="F2" s="150"/>
      <c r="G2" s="150"/>
    </row>
    <row r="3" ht="20.25" customHeight="1" spans="1:7">
      <c r="A3" s="151" t="str">
        <f>"单位名称："&amp;"玉溪市交通运输局"</f>
        <v>单位名称：玉溪市交通运输局</v>
      </c>
      <c r="B3" s="151"/>
      <c r="C3" s="151"/>
      <c r="D3" s="151"/>
      <c r="E3" s="151"/>
      <c r="F3" s="151"/>
      <c r="G3" s="157" t="s">
        <v>2</v>
      </c>
    </row>
    <row r="4" ht="27" customHeight="1" spans="1:7">
      <c r="A4" s="152" t="s">
        <v>130</v>
      </c>
      <c r="B4" s="152"/>
      <c r="C4" s="152" t="s">
        <v>30</v>
      </c>
      <c r="D4" s="152" t="s">
        <v>33</v>
      </c>
      <c r="E4" s="152"/>
      <c r="F4" s="152"/>
      <c r="G4" s="152" t="s">
        <v>72</v>
      </c>
    </row>
    <row r="5" ht="27" customHeight="1" spans="1:7">
      <c r="A5" s="152" t="s">
        <v>67</v>
      </c>
      <c r="B5" s="152" t="s">
        <v>68</v>
      </c>
      <c r="C5" s="152"/>
      <c r="D5" s="152" t="s">
        <v>32</v>
      </c>
      <c r="E5" s="152" t="s">
        <v>131</v>
      </c>
      <c r="F5" s="152" t="s">
        <v>132</v>
      </c>
      <c r="G5" s="152"/>
    </row>
    <row r="6" ht="20.25" customHeight="1" spans="1:7">
      <c r="A6" s="155" t="s">
        <v>44</v>
      </c>
      <c r="B6" s="155" t="s">
        <v>45</v>
      </c>
      <c r="C6" s="155" t="s">
        <v>46</v>
      </c>
      <c r="D6" s="155" t="s">
        <v>47</v>
      </c>
      <c r="E6" s="155" t="s">
        <v>48</v>
      </c>
      <c r="F6" s="155" t="s">
        <v>49</v>
      </c>
      <c r="G6" s="155">
        <v>7</v>
      </c>
    </row>
    <row r="7" ht="20.25" customHeight="1" spans="1:7">
      <c r="A7" s="151" t="s">
        <v>78</v>
      </c>
      <c r="B7" s="151" t="str">
        <f>"        "&amp;"一般公共服务支出"</f>
        <v>        一般公共服务支出</v>
      </c>
      <c r="C7" s="63">
        <v>2948200</v>
      </c>
      <c r="D7" s="154"/>
      <c r="E7" s="63"/>
      <c r="F7" s="63"/>
      <c r="G7" s="63">
        <v>2948200</v>
      </c>
    </row>
    <row r="8" ht="20.25" customHeight="1" spans="1:7">
      <c r="A8" s="158" t="s">
        <v>79</v>
      </c>
      <c r="B8" s="158" t="str">
        <f>"        "&amp;"发展与改革事务"</f>
        <v>        发展与改革事务</v>
      </c>
      <c r="C8" s="63">
        <v>2948200</v>
      </c>
      <c r="D8" s="154"/>
      <c r="E8" s="63"/>
      <c r="F8" s="63"/>
      <c r="G8" s="63">
        <v>2948200</v>
      </c>
    </row>
    <row r="9" ht="20.25" customHeight="1" spans="1:7">
      <c r="A9" s="159" t="s">
        <v>80</v>
      </c>
      <c r="B9" s="159" t="str">
        <f>"        "&amp;"社会事业发展规划"</f>
        <v>        社会事业发展规划</v>
      </c>
      <c r="C9" s="63">
        <v>8000</v>
      </c>
      <c r="D9" s="154"/>
      <c r="E9" s="63"/>
      <c r="F9" s="63"/>
      <c r="G9" s="63">
        <v>8000</v>
      </c>
    </row>
    <row r="10" ht="20.25" customHeight="1" spans="1:7">
      <c r="A10" s="159" t="s">
        <v>81</v>
      </c>
      <c r="B10" s="159" t="str">
        <f>"        "&amp;"其他发展与改革事务支出"</f>
        <v>        其他发展与改革事务支出</v>
      </c>
      <c r="C10" s="63">
        <v>2940200</v>
      </c>
      <c r="D10" s="154"/>
      <c r="E10" s="63"/>
      <c r="F10" s="63"/>
      <c r="G10" s="63">
        <v>2940200</v>
      </c>
    </row>
    <row r="11" ht="20.25" customHeight="1" spans="1:7">
      <c r="A11" s="151" t="s">
        <v>82</v>
      </c>
      <c r="B11" s="151" t="str">
        <f>"        "&amp;"社会保障和就业支出"</f>
        <v>        社会保障和就业支出</v>
      </c>
      <c r="C11" s="63">
        <v>13963908.32</v>
      </c>
      <c r="D11" s="154">
        <v>6463908.32</v>
      </c>
      <c r="E11" s="63">
        <v>6423108.32</v>
      </c>
      <c r="F11" s="63">
        <v>40800</v>
      </c>
      <c r="G11" s="63">
        <v>7500000</v>
      </c>
    </row>
    <row r="12" ht="20.25" customHeight="1" spans="1:7">
      <c r="A12" s="158" t="s">
        <v>83</v>
      </c>
      <c r="B12" s="158" t="str">
        <f>"        "&amp;"行政事业单位养老支出"</f>
        <v>        行政事业单位养老支出</v>
      </c>
      <c r="C12" s="63">
        <v>6350676.32</v>
      </c>
      <c r="D12" s="154">
        <v>6350676.32</v>
      </c>
      <c r="E12" s="63">
        <v>6309876.32</v>
      </c>
      <c r="F12" s="63">
        <v>40800</v>
      </c>
      <c r="G12" s="63"/>
    </row>
    <row r="13" ht="20.25" customHeight="1" spans="1:7">
      <c r="A13" s="159" t="s">
        <v>84</v>
      </c>
      <c r="B13" s="159" t="str">
        <f>"        "&amp;"行政单位离退休"</f>
        <v>        行政单位离退休</v>
      </c>
      <c r="C13" s="63">
        <v>1399200</v>
      </c>
      <c r="D13" s="154">
        <v>1399200</v>
      </c>
      <c r="E13" s="63">
        <v>1372800</v>
      </c>
      <c r="F13" s="63">
        <v>26400</v>
      </c>
      <c r="G13" s="63"/>
    </row>
    <row r="14" ht="20.25" customHeight="1" spans="1:7">
      <c r="A14" s="159" t="s">
        <v>85</v>
      </c>
      <c r="B14" s="159" t="str">
        <f>"        "&amp;"事业单位离退休"</f>
        <v>        事业单位离退休</v>
      </c>
      <c r="C14" s="63">
        <v>3684000</v>
      </c>
      <c r="D14" s="154">
        <v>3684000</v>
      </c>
      <c r="E14" s="63">
        <v>3669600</v>
      </c>
      <c r="F14" s="63">
        <v>14400</v>
      </c>
      <c r="G14" s="63"/>
    </row>
    <row r="15" ht="20.25" customHeight="1" spans="1:7">
      <c r="A15" s="159" t="s">
        <v>86</v>
      </c>
      <c r="B15" s="159" t="str">
        <f>"        "&amp;"机关事业单位基本养老保险缴费支出"</f>
        <v>        机关事业单位基本养老保险缴费支出</v>
      </c>
      <c r="C15" s="63">
        <v>667476.32</v>
      </c>
      <c r="D15" s="154">
        <v>667476.32</v>
      </c>
      <c r="E15" s="63">
        <v>667476.32</v>
      </c>
      <c r="F15" s="63"/>
      <c r="G15" s="63"/>
    </row>
    <row r="16" ht="20.25" customHeight="1" spans="1:7">
      <c r="A16" s="159" t="s">
        <v>87</v>
      </c>
      <c r="B16" s="159" t="str">
        <f>"        "&amp;"机关事业单位职业年金缴费支出"</f>
        <v>        机关事业单位职业年金缴费支出</v>
      </c>
      <c r="C16" s="63">
        <v>600000</v>
      </c>
      <c r="D16" s="154">
        <v>600000</v>
      </c>
      <c r="E16" s="63">
        <v>600000</v>
      </c>
      <c r="F16" s="63"/>
      <c r="G16" s="63"/>
    </row>
    <row r="17" ht="20.25" customHeight="1" spans="1:7">
      <c r="A17" s="158" t="s">
        <v>88</v>
      </c>
      <c r="B17" s="158" t="str">
        <f>"        "&amp;"抚恤"</f>
        <v>        抚恤</v>
      </c>
      <c r="C17" s="63">
        <v>89472</v>
      </c>
      <c r="D17" s="154">
        <v>89472</v>
      </c>
      <c r="E17" s="63">
        <v>89472</v>
      </c>
      <c r="F17" s="63"/>
      <c r="G17" s="63"/>
    </row>
    <row r="18" ht="20.25" customHeight="1" spans="1:7">
      <c r="A18" s="159" t="s">
        <v>89</v>
      </c>
      <c r="B18" s="159" t="str">
        <f>"        "&amp;"死亡抚恤"</f>
        <v>        死亡抚恤</v>
      </c>
      <c r="C18" s="63">
        <v>89472</v>
      </c>
      <c r="D18" s="154">
        <v>89472</v>
      </c>
      <c r="E18" s="63">
        <v>89472</v>
      </c>
      <c r="F18" s="63"/>
      <c r="G18" s="63"/>
    </row>
    <row r="19" ht="20.25" customHeight="1" spans="1:7">
      <c r="A19" s="158" t="s">
        <v>90</v>
      </c>
      <c r="B19" s="158" t="str">
        <f>"        "&amp;"社会福利"</f>
        <v>        社会福利</v>
      </c>
      <c r="C19" s="63">
        <v>7500000</v>
      </c>
      <c r="D19" s="154"/>
      <c r="E19" s="63"/>
      <c r="F19" s="63"/>
      <c r="G19" s="63">
        <v>7500000</v>
      </c>
    </row>
    <row r="20" ht="20.25" customHeight="1" spans="1:7">
      <c r="A20" s="159" t="s">
        <v>91</v>
      </c>
      <c r="B20" s="159" t="str">
        <f>"        "&amp;"老年福利"</f>
        <v>        老年福利</v>
      </c>
      <c r="C20" s="63">
        <v>7500000</v>
      </c>
      <c r="D20" s="154"/>
      <c r="E20" s="63"/>
      <c r="F20" s="63"/>
      <c r="G20" s="63">
        <v>7500000</v>
      </c>
    </row>
    <row r="21" ht="20.25" customHeight="1" spans="1:7">
      <c r="A21" s="158" t="s">
        <v>92</v>
      </c>
      <c r="B21" s="158" t="str">
        <f>"        "&amp;"其他社会保障和就业支出"</f>
        <v>        其他社会保障和就业支出</v>
      </c>
      <c r="C21" s="63">
        <v>23760</v>
      </c>
      <c r="D21" s="154">
        <v>23760</v>
      </c>
      <c r="E21" s="63">
        <v>23760</v>
      </c>
      <c r="F21" s="63"/>
      <c r="G21" s="63"/>
    </row>
    <row r="22" ht="20.25" customHeight="1" spans="1:7">
      <c r="A22" s="159" t="s">
        <v>93</v>
      </c>
      <c r="B22" s="159" t="str">
        <f>"        "&amp;"其他社会保障和就业支出"</f>
        <v>        其他社会保障和就业支出</v>
      </c>
      <c r="C22" s="63">
        <v>23760</v>
      </c>
      <c r="D22" s="154">
        <v>23760</v>
      </c>
      <c r="E22" s="63">
        <v>23760</v>
      </c>
      <c r="F22" s="63"/>
      <c r="G22" s="63"/>
    </row>
    <row r="23" ht="20.25" customHeight="1" spans="1:7">
      <c r="A23" s="151" t="s">
        <v>94</v>
      </c>
      <c r="B23" s="151" t="str">
        <f>"        "&amp;"卫生健康支出"</f>
        <v>        卫生健康支出</v>
      </c>
      <c r="C23" s="63">
        <v>826640.57</v>
      </c>
      <c r="D23" s="154">
        <v>826640.57</v>
      </c>
      <c r="E23" s="63">
        <v>826640.57</v>
      </c>
      <c r="F23" s="63"/>
      <c r="G23" s="63"/>
    </row>
    <row r="24" ht="20.25" customHeight="1" spans="1:7">
      <c r="A24" s="158" t="s">
        <v>95</v>
      </c>
      <c r="B24" s="158" t="str">
        <f>"        "&amp;"行政事业单位医疗"</f>
        <v>        行政事业单位医疗</v>
      </c>
      <c r="C24" s="63">
        <v>826640.57</v>
      </c>
      <c r="D24" s="154">
        <v>826640.57</v>
      </c>
      <c r="E24" s="63">
        <v>826640.57</v>
      </c>
      <c r="F24" s="63"/>
      <c r="G24" s="63"/>
    </row>
    <row r="25" ht="20.25" customHeight="1" spans="1:7">
      <c r="A25" s="159" t="s">
        <v>96</v>
      </c>
      <c r="B25" s="159" t="str">
        <f>"        "&amp;"行政单位医疗"</f>
        <v>        行政单位医疗</v>
      </c>
      <c r="C25" s="63">
        <v>292623.72</v>
      </c>
      <c r="D25" s="154">
        <v>292623.72</v>
      </c>
      <c r="E25" s="63">
        <v>292623.72</v>
      </c>
      <c r="F25" s="63"/>
      <c r="G25" s="63"/>
    </row>
    <row r="26" ht="20.25" customHeight="1" spans="1:7">
      <c r="A26" s="159" t="s">
        <v>97</v>
      </c>
      <c r="B26" s="159" t="str">
        <f>"        "&amp;"事业单位医疗"</f>
        <v>        事业单位医疗</v>
      </c>
      <c r="C26" s="63">
        <v>53629.62</v>
      </c>
      <c r="D26" s="154">
        <v>53629.62</v>
      </c>
      <c r="E26" s="63">
        <v>53629.62</v>
      </c>
      <c r="F26" s="63"/>
      <c r="G26" s="63"/>
    </row>
    <row r="27" ht="20.25" customHeight="1" spans="1:7">
      <c r="A27" s="159" t="s">
        <v>98</v>
      </c>
      <c r="B27" s="159" t="str">
        <f>"        "&amp;"公务员医疗补助"</f>
        <v>        公务员医疗补助</v>
      </c>
      <c r="C27" s="63">
        <v>425647.15</v>
      </c>
      <c r="D27" s="154">
        <v>425647.15</v>
      </c>
      <c r="E27" s="63">
        <v>425647.15</v>
      </c>
      <c r="F27" s="63"/>
      <c r="G27" s="63"/>
    </row>
    <row r="28" ht="20.25" customHeight="1" spans="1:7">
      <c r="A28" s="159" t="s">
        <v>99</v>
      </c>
      <c r="B28" s="159" t="str">
        <f>"        "&amp;"其他行政事业单位医疗支出"</f>
        <v>        其他行政事业单位医疗支出</v>
      </c>
      <c r="C28" s="63">
        <v>54740.08</v>
      </c>
      <c r="D28" s="154">
        <v>54740.08</v>
      </c>
      <c r="E28" s="63">
        <v>54740.08</v>
      </c>
      <c r="F28" s="63"/>
      <c r="G28" s="63"/>
    </row>
    <row r="29" ht="20.25" customHeight="1" spans="1:7">
      <c r="A29" s="151" t="s">
        <v>103</v>
      </c>
      <c r="B29" s="151" t="str">
        <f>"        "&amp;"交通运输支出"</f>
        <v>        交通运输支出</v>
      </c>
      <c r="C29" s="63">
        <v>9819507.99</v>
      </c>
      <c r="D29" s="154">
        <v>6796807.99</v>
      </c>
      <c r="E29" s="63">
        <v>5035821.27</v>
      </c>
      <c r="F29" s="63">
        <v>1760986.72</v>
      </c>
      <c r="G29" s="63">
        <v>3022700</v>
      </c>
    </row>
    <row r="30" ht="20.25" customHeight="1" spans="1:7">
      <c r="A30" s="158" t="s">
        <v>104</v>
      </c>
      <c r="B30" s="158" t="str">
        <f>"        "&amp;"公路水路运输"</f>
        <v>        公路水路运输</v>
      </c>
      <c r="C30" s="63">
        <v>7005549.46</v>
      </c>
      <c r="D30" s="154">
        <v>5982849.46</v>
      </c>
      <c r="E30" s="63">
        <v>4289887.94</v>
      </c>
      <c r="F30" s="63">
        <v>1692961.52</v>
      </c>
      <c r="G30" s="63">
        <v>1022700</v>
      </c>
    </row>
    <row r="31" ht="20.25" customHeight="1" spans="1:7">
      <c r="A31" s="159" t="s">
        <v>105</v>
      </c>
      <c r="B31" s="159" t="str">
        <f>"        "&amp;"行政运行"</f>
        <v>        行政运行</v>
      </c>
      <c r="C31" s="63">
        <v>5923149.46</v>
      </c>
      <c r="D31" s="154">
        <v>5820449.46</v>
      </c>
      <c r="E31" s="63">
        <v>4289887.94</v>
      </c>
      <c r="F31" s="63">
        <v>1530561.52</v>
      </c>
      <c r="G31" s="63">
        <v>102700</v>
      </c>
    </row>
    <row r="32" ht="20.25" customHeight="1" spans="1:7">
      <c r="A32" s="159" t="s">
        <v>106</v>
      </c>
      <c r="B32" s="159" t="str">
        <f>"        "&amp;"一般行政管理事务"</f>
        <v>        一般行政管理事务</v>
      </c>
      <c r="C32" s="63">
        <v>1082400</v>
      </c>
      <c r="D32" s="154">
        <v>162400</v>
      </c>
      <c r="E32" s="63"/>
      <c r="F32" s="63">
        <v>162400</v>
      </c>
      <c r="G32" s="63">
        <v>920000</v>
      </c>
    </row>
    <row r="33" ht="20.25" customHeight="1" spans="1:7">
      <c r="A33" s="158" t="s">
        <v>107</v>
      </c>
      <c r="B33" s="158" t="str">
        <f>"        "&amp;"铁路运输"</f>
        <v>        铁路运输</v>
      </c>
      <c r="C33" s="63">
        <v>2000000</v>
      </c>
      <c r="D33" s="154"/>
      <c r="E33" s="63"/>
      <c r="F33" s="63"/>
      <c r="G33" s="63">
        <v>2000000</v>
      </c>
    </row>
    <row r="34" ht="20.25" customHeight="1" spans="1:7">
      <c r="A34" s="159" t="s">
        <v>108</v>
      </c>
      <c r="B34" s="159" t="str">
        <f>"        "&amp;"其他铁路运输支出"</f>
        <v>        其他铁路运输支出</v>
      </c>
      <c r="C34" s="63">
        <v>2000000</v>
      </c>
      <c r="D34" s="154"/>
      <c r="E34" s="63"/>
      <c r="F34" s="63"/>
      <c r="G34" s="63">
        <v>2000000</v>
      </c>
    </row>
    <row r="35" ht="20.25" customHeight="1" spans="1:7">
      <c r="A35" s="158" t="s">
        <v>109</v>
      </c>
      <c r="B35" s="158" t="str">
        <f>"        "&amp;"其他交通运输支出"</f>
        <v>        其他交通运输支出</v>
      </c>
      <c r="C35" s="63">
        <v>813958.53</v>
      </c>
      <c r="D35" s="154">
        <v>813958.53</v>
      </c>
      <c r="E35" s="63">
        <v>745933.33</v>
      </c>
      <c r="F35" s="63">
        <v>68025.2</v>
      </c>
      <c r="G35" s="63"/>
    </row>
    <row r="36" ht="20.25" customHeight="1" spans="1:7">
      <c r="A36" s="159" t="s">
        <v>110</v>
      </c>
      <c r="B36" s="159" t="str">
        <f>"        "&amp;"其他交通运输支出"</f>
        <v>        其他交通运输支出</v>
      </c>
      <c r="C36" s="63">
        <v>813958.53</v>
      </c>
      <c r="D36" s="154">
        <v>813958.53</v>
      </c>
      <c r="E36" s="63">
        <v>745933.33</v>
      </c>
      <c r="F36" s="63">
        <v>68025.2</v>
      </c>
      <c r="G36" s="63"/>
    </row>
    <row r="37" ht="20.25" customHeight="1" spans="1:7">
      <c r="A37" s="151" t="s">
        <v>111</v>
      </c>
      <c r="B37" s="151" t="str">
        <f>"        "&amp;"住房保障支出"</f>
        <v>        住房保障支出</v>
      </c>
      <c r="C37" s="63">
        <v>559872</v>
      </c>
      <c r="D37" s="154">
        <v>559872</v>
      </c>
      <c r="E37" s="63">
        <v>559872</v>
      </c>
      <c r="F37" s="63"/>
      <c r="G37" s="63"/>
    </row>
    <row r="38" ht="20.25" customHeight="1" spans="1:7">
      <c r="A38" s="158" t="s">
        <v>112</v>
      </c>
      <c r="B38" s="158" t="str">
        <f>"        "&amp;"住房改革支出"</f>
        <v>        住房改革支出</v>
      </c>
      <c r="C38" s="63">
        <v>559872</v>
      </c>
      <c r="D38" s="154">
        <v>559872</v>
      </c>
      <c r="E38" s="63">
        <v>559872</v>
      </c>
      <c r="F38" s="63"/>
      <c r="G38" s="63"/>
    </row>
    <row r="39" ht="20.25" customHeight="1" spans="1:7">
      <c r="A39" s="159" t="s">
        <v>113</v>
      </c>
      <c r="B39" s="159" t="str">
        <f>"        "&amp;"住房公积金"</f>
        <v>        住房公积金</v>
      </c>
      <c r="C39" s="63">
        <v>542820</v>
      </c>
      <c r="D39" s="154">
        <v>542820</v>
      </c>
      <c r="E39" s="63">
        <v>542820</v>
      </c>
      <c r="F39" s="63"/>
      <c r="G39" s="63"/>
    </row>
    <row r="40" ht="20.25" customHeight="1" spans="1:7">
      <c r="A40" s="159" t="s">
        <v>114</v>
      </c>
      <c r="B40" s="159" t="str">
        <f>"        "&amp;"购房补贴"</f>
        <v>        购房补贴</v>
      </c>
      <c r="C40" s="63">
        <v>17052</v>
      </c>
      <c r="D40" s="154">
        <v>17052</v>
      </c>
      <c r="E40" s="63">
        <v>17052</v>
      </c>
      <c r="F40" s="63"/>
      <c r="G40" s="63"/>
    </row>
    <row r="41" ht="20.25" customHeight="1" spans="1:7">
      <c r="A41" s="151" t="s">
        <v>115</v>
      </c>
      <c r="B41" s="151" t="str">
        <f>"        "&amp;"转移性支出"</f>
        <v>        转移性支出</v>
      </c>
      <c r="C41" s="147">
        <f>283420000-141710000</f>
        <v>141710000</v>
      </c>
      <c r="D41" s="154"/>
      <c r="E41" s="63"/>
      <c r="F41" s="63"/>
      <c r="G41" s="147">
        <v>141710000</v>
      </c>
    </row>
    <row r="42" ht="20.25" customHeight="1" spans="1:7">
      <c r="A42" s="158" t="s">
        <v>116</v>
      </c>
      <c r="B42" s="158" t="str">
        <f>"        "&amp;"专项转移支付"</f>
        <v>        专项转移支付</v>
      </c>
      <c r="C42" s="147">
        <v>141710000</v>
      </c>
      <c r="D42" s="154"/>
      <c r="E42" s="63"/>
      <c r="F42" s="63"/>
      <c r="G42" s="147">
        <v>141710000</v>
      </c>
    </row>
    <row r="43" ht="20.25" customHeight="1" spans="1:7">
      <c r="A43" s="159" t="s">
        <v>117</v>
      </c>
      <c r="B43" s="159" t="str">
        <f>"        "&amp;"交通运输"</f>
        <v>        交通运输</v>
      </c>
      <c r="C43" s="147">
        <v>141710000</v>
      </c>
      <c r="D43" s="154"/>
      <c r="E43" s="63"/>
      <c r="F43" s="63"/>
      <c r="G43" s="147">
        <v>141710000</v>
      </c>
    </row>
    <row r="44" ht="20.25" customHeight="1" spans="1:7">
      <c r="A44" s="153" t="s">
        <v>30</v>
      </c>
      <c r="B44" s="151"/>
      <c r="C44" s="160">
        <f>311538128.88-141710000</f>
        <v>169828128.88</v>
      </c>
      <c r="D44" s="154">
        <v>14647228.88</v>
      </c>
      <c r="E44" s="154">
        <v>12845442.16</v>
      </c>
      <c r="F44" s="154">
        <v>1801786.72</v>
      </c>
      <c r="G44" s="160">
        <f>296890900-141710000</f>
        <v>155180900</v>
      </c>
    </row>
  </sheetData>
  <mergeCells count="8">
    <mergeCell ref="A1:G1"/>
    <mergeCell ref="A2:G2"/>
    <mergeCell ref="A3:F3"/>
    <mergeCell ref="A4:B4"/>
    <mergeCell ref="D4:F4"/>
    <mergeCell ref="A44:B44"/>
    <mergeCell ref="C4:C5"/>
    <mergeCell ref="G4:G5"/>
  </mergeCells>
  <pageMargins left="0.75" right="0.75" top="1" bottom="1" header="0.5" footer="0.5"/>
  <pageSetup paperSize="9" scale="90" fitToHeight="0"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view="pageBreakPreview" zoomScaleNormal="100" workbookViewId="0">
      <selection activeCell="I5" sqref="I5:I6"/>
    </sheetView>
  </sheetViews>
  <sheetFormatPr defaultColWidth="8.85" defaultRowHeight="15" customHeight="1" outlineLevelRow="6" outlineLevelCol="5"/>
  <cols>
    <col min="1" max="6" width="25.1333333333333" customWidth="1"/>
  </cols>
  <sheetData>
    <row r="1" customHeight="1" spans="1:6">
      <c r="A1" s="149" t="s">
        <v>133</v>
      </c>
      <c r="B1" s="149"/>
      <c r="C1" s="149"/>
      <c r="D1" s="149"/>
      <c r="E1" s="149"/>
      <c r="F1" s="149"/>
    </row>
    <row r="2" ht="28.5" customHeight="1" spans="1:6">
      <c r="A2" s="150" t="s">
        <v>134</v>
      </c>
      <c r="B2" s="150"/>
      <c r="C2" s="150"/>
      <c r="D2" s="150"/>
      <c r="E2" s="150"/>
      <c r="F2" s="150"/>
    </row>
    <row r="3" ht="20.25" customHeight="1" spans="1:6">
      <c r="A3" s="151" t="str">
        <f>"单位名称："&amp;"玉溪市交通运输局"</f>
        <v>单位名称：玉溪市交通运输局</v>
      </c>
      <c r="B3" s="151"/>
      <c r="C3" s="151"/>
      <c r="D3" s="151"/>
      <c r="E3" s="151"/>
      <c r="F3" s="149" t="s">
        <v>2</v>
      </c>
    </row>
    <row r="4" ht="20.25" customHeight="1" spans="1:6">
      <c r="A4" s="152" t="s">
        <v>135</v>
      </c>
      <c r="B4" s="152" t="s">
        <v>136</v>
      </c>
      <c r="C4" s="152" t="s">
        <v>137</v>
      </c>
      <c r="D4" s="152"/>
      <c r="E4" s="152"/>
      <c r="F4" s="152"/>
    </row>
    <row r="5" ht="35.25" customHeight="1" spans="1:6">
      <c r="A5" s="152"/>
      <c r="B5" s="152"/>
      <c r="C5" s="152" t="s">
        <v>32</v>
      </c>
      <c r="D5" s="152" t="s">
        <v>138</v>
      </c>
      <c r="E5" s="152" t="s">
        <v>139</v>
      </c>
      <c r="F5" s="152" t="s">
        <v>140</v>
      </c>
    </row>
    <row r="6" ht="20.25" customHeight="1" spans="1:6">
      <c r="A6" s="155" t="s">
        <v>44</v>
      </c>
      <c r="B6" s="155">
        <v>2</v>
      </c>
      <c r="C6" s="155">
        <v>3</v>
      </c>
      <c r="D6" s="155">
        <v>4</v>
      </c>
      <c r="E6" s="155">
        <v>5</v>
      </c>
      <c r="F6" s="155">
        <v>6</v>
      </c>
    </row>
    <row r="7" ht="20.25" customHeight="1" spans="1:6">
      <c r="A7" s="63">
        <v>54100</v>
      </c>
      <c r="B7" s="63"/>
      <c r="C7" s="63">
        <v>29100</v>
      </c>
      <c r="D7" s="63"/>
      <c r="E7" s="154">
        <v>29100</v>
      </c>
      <c r="F7" s="63">
        <v>25000</v>
      </c>
    </row>
  </sheetData>
  <mergeCells count="6">
    <mergeCell ref="A1:F1"/>
    <mergeCell ref="A2:F2"/>
    <mergeCell ref="A3:E3"/>
    <mergeCell ref="C4:E4"/>
    <mergeCell ref="A4:A5"/>
    <mergeCell ref="B4:B5"/>
  </mergeCells>
  <pageMargins left="0.75" right="0.75" top="1" bottom="1" header="0.5" footer="0.5"/>
  <pageSetup paperSize="9" scale="88" fitToHeight="0"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62"/>
  <sheetViews>
    <sheetView showZeros="0" view="pageBreakPreview" zoomScale="55" zoomScaleNormal="100" workbookViewId="0">
      <selection activeCell="I5" sqref="I5:M6"/>
    </sheetView>
  </sheetViews>
  <sheetFormatPr defaultColWidth="8.85" defaultRowHeight="15" customHeight="1"/>
  <cols>
    <col min="1" max="1" width="27.275" customWidth="1"/>
    <col min="2" max="2" width="20.8416666666667" customWidth="1"/>
    <col min="3" max="3" width="22.7" customWidth="1"/>
    <col min="4" max="4" width="11.1333333333333" customWidth="1"/>
    <col min="5" max="5" width="22.7" customWidth="1"/>
    <col min="6" max="6" width="11.1333333333333" customWidth="1"/>
    <col min="7" max="7" width="22.7" customWidth="1"/>
    <col min="8" max="8" width="16.2833333333333" customWidth="1"/>
    <col min="9" max="9" width="16.4166666666667" customWidth="1"/>
    <col min="10" max="13" width="16.2833333333333" customWidth="1"/>
    <col min="14" max="16" width="16.4166666666667" customWidth="1"/>
    <col min="17" max="22" width="16.2833333333333" customWidth="1"/>
    <col min="23" max="23" width="16.4166666666667" customWidth="1"/>
  </cols>
  <sheetData>
    <row r="1" customHeight="1" spans="1:23">
      <c r="A1" s="149" t="s">
        <v>141</v>
      </c>
      <c r="B1" s="149"/>
      <c r="C1" s="149"/>
      <c r="D1" s="149"/>
      <c r="E1" s="149"/>
      <c r="F1" s="149"/>
      <c r="G1" s="149"/>
      <c r="H1" s="149"/>
      <c r="I1" s="149"/>
      <c r="J1" s="149"/>
      <c r="K1" s="149"/>
      <c r="L1" s="149"/>
      <c r="M1" s="149"/>
      <c r="N1" s="149"/>
      <c r="O1" s="149"/>
      <c r="P1" s="149"/>
      <c r="Q1" s="149"/>
      <c r="R1" s="149"/>
      <c r="S1" s="149"/>
      <c r="T1" s="149"/>
      <c r="U1" s="149"/>
      <c r="V1" s="149"/>
      <c r="W1" s="149"/>
    </row>
    <row r="2" ht="28.5" customHeight="1" spans="1:23">
      <c r="A2" s="150" t="s">
        <v>142</v>
      </c>
      <c r="B2" s="150"/>
      <c r="C2" s="150" t="s">
        <v>143</v>
      </c>
      <c r="D2" s="150"/>
      <c r="E2" s="150"/>
      <c r="F2" s="150"/>
      <c r="G2" s="150"/>
      <c r="H2" s="150"/>
      <c r="I2" s="150"/>
      <c r="J2" s="150"/>
      <c r="K2" s="150"/>
      <c r="L2" s="150"/>
      <c r="M2" s="150"/>
      <c r="N2" s="150"/>
      <c r="O2" s="150"/>
      <c r="P2" s="150"/>
      <c r="Q2" s="150"/>
      <c r="R2" s="150"/>
      <c r="S2" s="150"/>
      <c r="T2" s="150"/>
      <c r="U2" s="150"/>
      <c r="V2" s="150"/>
      <c r="W2" s="150"/>
    </row>
    <row r="3" ht="19.5" customHeight="1" spans="1:23">
      <c r="A3" s="151" t="str">
        <f>"单位名称："&amp;"玉溪市交通运输局"</f>
        <v>单位名称：玉溪市交通运输局</v>
      </c>
      <c r="B3" s="151"/>
      <c r="C3" s="151"/>
      <c r="D3" s="151"/>
      <c r="E3" s="151"/>
      <c r="F3" s="151"/>
      <c r="G3" s="151"/>
      <c r="H3" s="151"/>
      <c r="I3" s="151"/>
      <c r="J3" s="151"/>
      <c r="K3" s="151"/>
      <c r="L3" s="151"/>
      <c r="M3" s="151"/>
      <c r="N3" s="151"/>
      <c r="O3" s="151"/>
      <c r="P3" s="151"/>
      <c r="Q3" s="151"/>
      <c r="R3" s="149"/>
      <c r="S3" s="149"/>
      <c r="T3" s="149"/>
      <c r="U3" s="149"/>
      <c r="V3" s="149"/>
      <c r="W3" s="149" t="s">
        <v>2</v>
      </c>
    </row>
    <row r="4" ht="19.5" customHeight="1" spans="1:23">
      <c r="A4" s="152" t="s">
        <v>144</v>
      </c>
      <c r="B4" s="152" t="s">
        <v>145</v>
      </c>
      <c r="C4" s="152" t="s">
        <v>146</v>
      </c>
      <c r="D4" s="152" t="s">
        <v>147</v>
      </c>
      <c r="E4" s="152" t="s">
        <v>148</v>
      </c>
      <c r="F4" s="152" t="s">
        <v>149</v>
      </c>
      <c r="G4" s="152" t="s">
        <v>150</v>
      </c>
      <c r="H4" s="152" t="s">
        <v>151</v>
      </c>
      <c r="I4" s="152"/>
      <c r="J4" s="152"/>
      <c r="K4" s="152"/>
      <c r="L4" s="152"/>
      <c r="M4" s="152"/>
      <c r="N4" s="152"/>
      <c r="O4" s="152"/>
      <c r="P4" s="152"/>
      <c r="Q4" s="152"/>
      <c r="R4" s="152"/>
      <c r="S4" s="152"/>
      <c r="T4" s="152"/>
      <c r="U4" s="152"/>
      <c r="V4" s="152"/>
      <c r="W4" s="152"/>
    </row>
    <row r="5" ht="19.5" customHeight="1" spans="1:23">
      <c r="A5" s="152"/>
      <c r="B5" s="152"/>
      <c r="C5" s="152"/>
      <c r="D5" s="152"/>
      <c r="E5" s="152"/>
      <c r="F5" s="152"/>
      <c r="G5" s="152"/>
      <c r="H5" s="152" t="s">
        <v>30</v>
      </c>
      <c r="I5" s="152" t="s">
        <v>33</v>
      </c>
      <c r="J5" s="152"/>
      <c r="K5" s="152"/>
      <c r="L5" s="152"/>
      <c r="M5" s="152"/>
      <c r="N5" s="152" t="s">
        <v>152</v>
      </c>
      <c r="O5" s="152"/>
      <c r="P5" s="152"/>
      <c r="Q5" s="152" t="s">
        <v>36</v>
      </c>
      <c r="R5" s="152" t="s">
        <v>70</v>
      </c>
      <c r="S5" s="152"/>
      <c r="T5" s="152"/>
      <c r="U5" s="152"/>
      <c r="V5" s="152"/>
      <c r="W5" s="152"/>
    </row>
    <row r="6" ht="41.25" customHeight="1" spans="1:23">
      <c r="A6" s="152"/>
      <c r="B6" s="152"/>
      <c r="C6" s="152"/>
      <c r="D6" s="152"/>
      <c r="E6" s="152"/>
      <c r="F6" s="152"/>
      <c r="G6" s="152"/>
      <c r="H6" s="152"/>
      <c r="I6" s="152" t="s">
        <v>153</v>
      </c>
      <c r="J6" s="152" t="s">
        <v>154</v>
      </c>
      <c r="K6" s="152" t="s">
        <v>155</v>
      </c>
      <c r="L6" s="152" t="s">
        <v>156</v>
      </c>
      <c r="M6" s="152" t="s">
        <v>157</v>
      </c>
      <c r="N6" s="152" t="s">
        <v>33</v>
      </c>
      <c r="O6" s="152" t="s">
        <v>34</v>
      </c>
      <c r="P6" s="152" t="s">
        <v>35</v>
      </c>
      <c r="Q6" s="152"/>
      <c r="R6" s="152" t="s">
        <v>32</v>
      </c>
      <c r="S6" s="152" t="s">
        <v>39</v>
      </c>
      <c r="T6" s="152" t="s">
        <v>158</v>
      </c>
      <c r="U6" s="152" t="s">
        <v>41</v>
      </c>
      <c r="V6" s="152" t="s">
        <v>42</v>
      </c>
      <c r="W6" s="152" t="s">
        <v>43</v>
      </c>
    </row>
    <row r="7" ht="20.25" customHeight="1" spans="1:23">
      <c r="A7" s="153" t="s">
        <v>44</v>
      </c>
      <c r="B7" s="153" t="s">
        <v>45</v>
      </c>
      <c r="C7" s="153" t="s">
        <v>46</v>
      </c>
      <c r="D7" s="153" t="s">
        <v>47</v>
      </c>
      <c r="E7" s="153" t="s">
        <v>48</v>
      </c>
      <c r="F7" s="153" t="s">
        <v>49</v>
      </c>
      <c r="G7" s="153" t="s">
        <v>50</v>
      </c>
      <c r="H7" s="153" t="s">
        <v>51</v>
      </c>
      <c r="I7" s="153" t="s">
        <v>52</v>
      </c>
      <c r="J7" s="153" t="s">
        <v>53</v>
      </c>
      <c r="K7" s="153" t="s">
        <v>54</v>
      </c>
      <c r="L7" s="153" t="s">
        <v>55</v>
      </c>
      <c r="M7" s="153" t="s">
        <v>56</v>
      </c>
      <c r="N7" s="153" t="s">
        <v>57</v>
      </c>
      <c r="O7" s="153" t="s">
        <v>58</v>
      </c>
      <c r="P7" s="153" t="s">
        <v>59</v>
      </c>
      <c r="Q7" s="153" t="s">
        <v>60</v>
      </c>
      <c r="R7" s="153" t="s">
        <v>61</v>
      </c>
      <c r="S7" s="153" t="s">
        <v>62</v>
      </c>
      <c r="T7" s="153" t="s">
        <v>159</v>
      </c>
      <c r="U7" s="153" t="s">
        <v>160</v>
      </c>
      <c r="V7" s="153" t="s">
        <v>161</v>
      </c>
      <c r="W7" s="153" t="s">
        <v>162</v>
      </c>
    </row>
    <row r="8" ht="20.25" customHeight="1" spans="1:23">
      <c r="A8" t="s">
        <v>64</v>
      </c>
      <c r="C8" s="151"/>
      <c r="D8" s="151"/>
      <c r="E8" s="151"/>
      <c r="G8" s="151"/>
      <c r="H8" s="154">
        <v>14647228.88</v>
      </c>
      <c r="I8" s="63">
        <v>14647228.88</v>
      </c>
      <c r="J8" s="63">
        <v>2694164.8</v>
      </c>
      <c r="K8" s="63"/>
      <c r="L8" s="63">
        <v>11953064.08</v>
      </c>
      <c r="M8" s="63"/>
      <c r="N8" s="63"/>
      <c r="O8" s="63"/>
      <c r="P8" s="63"/>
      <c r="Q8" s="63"/>
      <c r="R8" s="63"/>
      <c r="S8" s="63"/>
      <c r="T8" s="63"/>
      <c r="U8" s="63"/>
      <c r="V8" s="63"/>
      <c r="W8" s="63"/>
    </row>
    <row r="9" ht="20.25" customHeight="1" spans="1:23">
      <c r="A9" t="str">
        <f t="shared" ref="A9:A61" si="0">"       "&amp;"玉溪市交通运输局"</f>
        <v>       玉溪市交通运输局</v>
      </c>
      <c r="B9" s="151" t="s">
        <v>163</v>
      </c>
      <c r="C9" s="151" t="s">
        <v>164</v>
      </c>
      <c r="D9" s="151" t="s">
        <v>105</v>
      </c>
      <c r="E9" s="151" t="s">
        <v>165</v>
      </c>
      <c r="F9" s="151" t="s">
        <v>166</v>
      </c>
      <c r="G9" s="151" t="s">
        <v>167</v>
      </c>
      <c r="H9" s="154">
        <v>1341348</v>
      </c>
      <c r="I9" s="63">
        <v>1341348</v>
      </c>
      <c r="J9" s="63">
        <v>335337</v>
      </c>
      <c r="K9" s="63"/>
      <c r="L9" s="63">
        <v>1006011</v>
      </c>
      <c r="M9" s="63"/>
      <c r="N9" s="63"/>
      <c r="O9" s="63"/>
      <c r="P9" s="63"/>
      <c r="Q9" s="63"/>
      <c r="R9" s="63"/>
      <c r="S9" s="63"/>
      <c r="T9" s="63"/>
      <c r="U9" s="63"/>
      <c r="V9" s="63"/>
      <c r="W9" s="63"/>
    </row>
    <row r="10" ht="20.25" customHeight="1" spans="1:23">
      <c r="A10" s="151" t="str">
        <f t="shared" si="0"/>
        <v>       玉溪市交通运输局</v>
      </c>
      <c r="B10" s="151" t="s">
        <v>163</v>
      </c>
      <c r="C10" s="151" t="s">
        <v>164</v>
      </c>
      <c r="D10" s="151" t="s">
        <v>105</v>
      </c>
      <c r="E10" s="151" t="s">
        <v>165</v>
      </c>
      <c r="F10" s="151" t="s">
        <v>168</v>
      </c>
      <c r="G10" s="151" t="s">
        <v>169</v>
      </c>
      <c r="H10" s="154">
        <v>1517676</v>
      </c>
      <c r="I10" s="63">
        <v>1517676</v>
      </c>
      <c r="J10" s="63">
        <v>379419</v>
      </c>
      <c r="K10" s="151"/>
      <c r="L10" s="63">
        <v>1138257</v>
      </c>
      <c r="M10" s="151"/>
      <c r="N10" s="63"/>
      <c r="O10" s="63"/>
      <c r="P10" s="151"/>
      <c r="Q10" s="63"/>
      <c r="R10" s="63"/>
      <c r="S10" s="63"/>
      <c r="T10" s="63"/>
      <c r="U10" s="63"/>
      <c r="V10" s="63"/>
      <c r="W10" s="63"/>
    </row>
    <row r="11" ht="20.25" customHeight="1" spans="1:23">
      <c r="A11" s="151" t="str">
        <f t="shared" si="0"/>
        <v>       玉溪市交通运输局</v>
      </c>
      <c r="B11" s="151" t="s">
        <v>163</v>
      </c>
      <c r="C11" s="151" t="s">
        <v>164</v>
      </c>
      <c r="D11" s="151" t="s">
        <v>114</v>
      </c>
      <c r="E11" s="151" t="s">
        <v>170</v>
      </c>
      <c r="F11" s="151" t="s">
        <v>168</v>
      </c>
      <c r="G11" s="151" t="s">
        <v>169</v>
      </c>
      <c r="H11" s="154">
        <v>17052</v>
      </c>
      <c r="I11" s="63">
        <v>17052</v>
      </c>
      <c r="J11" s="63">
        <v>4263</v>
      </c>
      <c r="K11" s="151"/>
      <c r="L11" s="63">
        <v>12789</v>
      </c>
      <c r="M11" s="151"/>
      <c r="N11" s="63"/>
      <c r="O11" s="63"/>
      <c r="P11" s="151"/>
      <c r="Q11" s="63"/>
      <c r="R11" s="63"/>
      <c r="S11" s="63"/>
      <c r="T11" s="63"/>
      <c r="U11" s="63"/>
      <c r="V11" s="63"/>
      <c r="W11" s="63"/>
    </row>
    <row r="12" ht="20.25" customHeight="1" spans="1:23">
      <c r="A12" s="151" t="str">
        <f t="shared" si="0"/>
        <v>       玉溪市交通运输局</v>
      </c>
      <c r="B12" s="151" t="s">
        <v>171</v>
      </c>
      <c r="C12" s="151" t="s">
        <v>172</v>
      </c>
      <c r="D12" s="151" t="s">
        <v>110</v>
      </c>
      <c r="E12" s="151" t="s">
        <v>173</v>
      </c>
      <c r="F12" s="151" t="s">
        <v>166</v>
      </c>
      <c r="G12" s="151" t="s">
        <v>167</v>
      </c>
      <c r="H12" s="154">
        <v>292020</v>
      </c>
      <c r="I12" s="63">
        <v>292020</v>
      </c>
      <c r="J12" s="63">
        <v>73005</v>
      </c>
      <c r="K12" s="151"/>
      <c r="L12" s="63">
        <v>219015</v>
      </c>
      <c r="M12" s="151"/>
      <c r="N12" s="63"/>
      <c r="O12" s="63"/>
      <c r="P12" s="151"/>
      <c r="Q12" s="63"/>
      <c r="R12" s="63"/>
      <c r="S12" s="63"/>
      <c r="T12" s="63"/>
      <c r="U12" s="63"/>
      <c r="V12" s="63"/>
      <c r="W12" s="63"/>
    </row>
    <row r="13" ht="20.25" customHeight="1" spans="1:23">
      <c r="A13" s="151" t="str">
        <f t="shared" si="0"/>
        <v>       玉溪市交通运输局</v>
      </c>
      <c r="B13" s="151" t="s">
        <v>171</v>
      </c>
      <c r="C13" s="151" t="s">
        <v>172</v>
      </c>
      <c r="D13" s="151" t="s">
        <v>110</v>
      </c>
      <c r="E13" s="151" t="s">
        <v>173</v>
      </c>
      <c r="F13" s="151" t="s">
        <v>168</v>
      </c>
      <c r="G13" s="151" t="s">
        <v>169</v>
      </c>
      <c r="H13" s="154">
        <v>120</v>
      </c>
      <c r="I13" s="63">
        <v>120</v>
      </c>
      <c r="J13" s="63">
        <v>30</v>
      </c>
      <c r="K13" s="151"/>
      <c r="L13" s="63">
        <v>90</v>
      </c>
      <c r="M13" s="151"/>
      <c r="N13" s="63"/>
      <c r="O13" s="63"/>
      <c r="P13" s="151"/>
      <c r="Q13" s="63"/>
      <c r="R13" s="63"/>
      <c r="S13" s="63"/>
      <c r="T13" s="63"/>
      <c r="U13" s="63"/>
      <c r="V13" s="63"/>
      <c r="W13" s="63"/>
    </row>
    <row r="14" ht="20.25" customHeight="1" spans="1:23">
      <c r="A14" s="151" t="str">
        <f t="shared" si="0"/>
        <v>       玉溪市交通运输局</v>
      </c>
      <c r="B14" s="151" t="s">
        <v>171</v>
      </c>
      <c r="C14" s="151" t="s">
        <v>172</v>
      </c>
      <c r="D14" s="151" t="s">
        <v>110</v>
      </c>
      <c r="E14" s="151" t="s">
        <v>173</v>
      </c>
      <c r="F14" s="151" t="s">
        <v>174</v>
      </c>
      <c r="G14" s="151" t="s">
        <v>175</v>
      </c>
      <c r="H14" s="154">
        <v>77100</v>
      </c>
      <c r="I14" s="63">
        <v>77100</v>
      </c>
      <c r="J14" s="63">
        <v>19275</v>
      </c>
      <c r="K14" s="151"/>
      <c r="L14" s="63">
        <v>57825</v>
      </c>
      <c r="M14" s="151"/>
      <c r="N14" s="63"/>
      <c r="O14" s="63"/>
      <c r="P14" s="151"/>
      <c r="Q14" s="63"/>
      <c r="R14" s="63"/>
      <c r="S14" s="63"/>
      <c r="T14" s="63"/>
      <c r="U14" s="63"/>
      <c r="V14" s="63"/>
      <c r="W14" s="63"/>
    </row>
    <row r="15" ht="20.25" customHeight="1" spans="1:23">
      <c r="A15" s="151" t="str">
        <f t="shared" si="0"/>
        <v>       玉溪市交通运输局</v>
      </c>
      <c r="B15" s="151" t="s">
        <v>176</v>
      </c>
      <c r="C15" s="151" t="s">
        <v>177</v>
      </c>
      <c r="D15" s="151" t="s">
        <v>86</v>
      </c>
      <c r="E15" s="151" t="s">
        <v>178</v>
      </c>
      <c r="F15" s="151" t="s">
        <v>179</v>
      </c>
      <c r="G15" s="151" t="s">
        <v>180</v>
      </c>
      <c r="H15" s="154">
        <v>667476.32</v>
      </c>
      <c r="I15" s="63">
        <v>667476.32</v>
      </c>
      <c r="J15" s="63">
        <v>166869.08</v>
      </c>
      <c r="K15" s="151"/>
      <c r="L15" s="63">
        <v>500607.24</v>
      </c>
      <c r="M15" s="151"/>
      <c r="N15" s="63"/>
      <c r="O15" s="63"/>
      <c r="P15" s="151"/>
      <c r="Q15" s="63"/>
      <c r="R15" s="63"/>
      <c r="S15" s="63"/>
      <c r="T15" s="63"/>
      <c r="U15" s="63"/>
      <c r="V15" s="63"/>
      <c r="W15" s="63"/>
    </row>
    <row r="16" ht="20.25" customHeight="1" spans="1:23">
      <c r="A16" s="151" t="str">
        <f t="shared" si="0"/>
        <v>       玉溪市交通运输局</v>
      </c>
      <c r="B16" s="151" t="s">
        <v>176</v>
      </c>
      <c r="C16" s="151" t="s">
        <v>177</v>
      </c>
      <c r="D16" s="151" t="s">
        <v>96</v>
      </c>
      <c r="E16" s="151" t="s">
        <v>181</v>
      </c>
      <c r="F16" s="151" t="s">
        <v>182</v>
      </c>
      <c r="G16" s="151" t="s">
        <v>183</v>
      </c>
      <c r="H16" s="154">
        <v>292623.72</v>
      </c>
      <c r="I16" s="63">
        <v>292623.72</v>
      </c>
      <c r="J16" s="63">
        <v>73155.93</v>
      </c>
      <c r="K16" s="151"/>
      <c r="L16" s="63">
        <v>219467.79</v>
      </c>
      <c r="M16" s="151"/>
      <c r="N16" s="63"/>
      <c r="O16" s="63"/>
      <c r="P16" s="151"/>
      <c r="Q16" s="63"/>
      <c r="R16" s="63"/>
      <c r="S16" s="63"/>
      <c r="T16" s="63"/>
      <c r="U16" s="63"/>
      <c r="V16" s="63"/>
      <c r="W16" s="63"/>
    </row>
    <row r="17" ht="20.25" customHeight="1" spans="1:23">
      <c r="A17" s="151" t="str">
        <f t="shared" si="0"/>
        <v>       玉溪市交通运输局</v>
      </c>
      <c r="B17" s="151" t="s">
        <v>176</v>
      </c>
      <c r="C17" s="151" t="s">
        <v>177</v>
      </c>
      <c r="D17" s="151" t="s">
        <v>97</v>
      </c>
      <c r="E17" s="151" t="s">
        <v>184</v>
      </c>
      <c r="F17" s="151" t="s">
        <v>182</v>
      </c>
      <c r="G17" s="151" t="s">
        <v>183</v>
      </c>
      <c r="H17" s="154">
        <v>53629.62</v>
      </c>
      <c r="I17" s="63">
        <v>53629.62</v>
      </c>
      <c r="J17" s="63">
        <v>13407.41</v>
      </c>
      <c r="K17" s="151"/>
      <c r="L17" s="63">
        <v>40222.21</v>
      </c>
      <c r="M17" s="151"/>
      <c r="N17" s="63"/>
      <c r="O17" s="63"/>
      <c r="P17" s="151"/>
      <c r="Q17" s="63"/>
      <c r="R17" s="63"/>
      <c r="S17" s="63"/>
      <c r="T17" s="63"/>
      <c r="U17" s="63"/>
      <c r="V17" s="63"/>
      <c r="W17" s="63"/>
    </row>
    <row r="18" ht="20.25" customHeight="1" spans="1:23">
      <c r="A18" s="151" t="str">
        <f t="shared" si="0"/>
        <v>       玉溪市交通运输局</v>
      </c>
      <c r="B18" s="151" t="s">
        <v>176</v>
      </c>
      <c r="C18" s="151" t="s">
        <v>177</v>
      </c>
      <c r="D18" s="151" t="s">
        <v>98</v>
      </c>
      <c r="E18" s="151" t="s">
        <v>185</v>
      </c>
      <c r="F18" s="151" t="s">
        <v>186</v>
      </c>
      <c r="G18" s="151" t="s">
        <v>187</v>
      </c>
      <c r="H18" s="154">
        <v>425647.15</v>
      </c>
      <c r="I18" s="63">
        <v>425647.15</v>
      </c>
      <c r="J18" s="63">
        <v>106411.79</v>
      </c>
      <c r="K18" s="151"/>
      <c r="L18" s="63">
        <v>319235.36</v>
      </c>
      <c r="M18" s="151"/>
      <c r="N18" s="63"/>
      <c r="O18" s="63"/>
      <c r="P18" s="151"/>
      <c r="Q18" s="63"/>
      <c r="R18" s="63"/>
      <c r="S18" s="63"/>
      <c r="T18" s="63"/>
      <c r="U18" s="63"/>
      <c r="V18" s="63"/>
      <c r="W18" s="63"/>
    </row>
    <row r="19" ht="20.25" customHeight="1" spans="1:23">
      <c r="A19" s="151" t="str">
        <f t="shared" si="0"/>
        <v>       玉溪市交通运输局</v>
      </c>
      <c r="B19" s="151" t="s">
        <v>176</v>
      </c>
      <c r="C19" s="151" t="s">
        <v>177</v>
      </c>
      <c r="D19" s="151" t="s">
        <v>99</v>
      </c>
      <c r="E19" s="151" t="s">
        <v>188</v>
      </c>
      <c r="F19" s="151" t="s">
        <v>189</v>
      </c>
      <c r="G19" s="151" t="s">
        <v>190</v>
      </c>
      <c r="H19" s="154">
        <v>54740.08</v>
      </c>
      <c r="I19" s="63">
        <v>54740.08</v>
      </c>
      <c r="J19" s="63">
        <v>41912.02</v>
      </c>
      <c r="K19" s="151"/>
      <c r="L19" s="63">
        <v>12828.06</v>
      </c>
      <c r="M19" s="151"/>
      <c r="N19" s="63"/>
      <c r="O19" s="63"/>
      <c r="P19" s="151"/>
      <c r="Q19" s="63"/>
      <c r="R19" s="63"/>
      <c r="S19" s="63"/>
      <c r="T19" s="63"/>
      <c r="U19" s="63"/>
      <c r="V19" s="63"/>
      <c r="W19" s="63"/>
    </row>
    <row r="20" ht="20.25" customHeight="1" spans="1:23">
      <c r="A20" s="151" t="str">
        <f t="shared" si="0"/>
        <v>       玉溪市交通运输局</v>
      </c>
      <c r="B20" s="151" t="s">
        <v>176</v>
      </c>
      <c r="C20" s="151" t="s">
        <v>177</v>
      </c>
      <c r="D20" s="151" t="s">
        <v>105</v>
      </c>
      <c r="E20" s="151" t="s">
        <v>165</v>
      </c>
      <c r="F20" s="151" t="s">
        <v>189</v>
      </c>
      <c r="G20" s="151" t="s">
        <v>190</v>
      </c>
      <c r="H20" s="154">
        <v>1580.94</v>
      </c>
      <c r="I20" s="63">
        <v>1580.94</v>
      </c>
      <c r="J20" s="63">
        <v>395.24</v>
      </c>
      <c r="K20" s="151"/>
      <c r="L20" s="63">
        <v>1185.7</v>
      </c>
      <c r="M20" s="151"/>
      <c r="N20" s="63"/>
      <c r="O20" s="63"/>
      <c r="P20" s="151"/>
      <c r="Q20" s="63"/>
      <c r="R20" s="63"/>
      <c r="S20" s="63"/>
      <c r="T20" s="63"/>
      <c r="U20" s="63"/>
      <c r="V20" s="63"/>
      <c r="W20" s="63"/>
    </row>
    <row r="21" ht="20.25" customHeight="1" spans="1:23">
      <c r="A21" s="151" t="str">
        <f t="shared" si="0"/>
        <v>       玉溪市交通运输局</v>
      </c>
      <c r="B21" s="151" t="s">
        <v>176</v>
      </c>
      <c r="C21" s="151" t="s">
        <v>177</v>
      </c>
      <c r="D21" s="151" t="s">
        <v>110</v>
      </c>
      <c r="E21" s="151" t="s">
        <v>173</v>
      </c>
      <c r="F21" s="151" t="s">
        <v>189</v>
      </c>
      <c r="G21" s="151" t="s">
        <v>190</v>
      </c>
      <c r="H21" s="154">
        <v>4693.33</v>
      </c>
      <c r="I21" s="63">
        <v>4693.33</v>
      </c>
      <c r="J21" s="63">
        <v>1173.33</v>
      </c>
      <c r="K21" s="151"/>
      <c r="L21" s="63">
        <v>3520</v>
      </c>
      <c r="M21" s="151"/>
      <c r="N21" s="63"/>
      <c r="O21" s="63"/>
      <c r="P21" s="151"/>
      <c r="Q21" s="63"/>
      <c r="R21" s="63"/>
      <c r="S21" s="63"/>
      <c r="T21" s="63"/>
      <c r="U21" s="63"/>
      <c r="V21" s="63"/>
      <c r="W21" s="63"/>
    </row>
    <row r="22" ht="20.25" customHeight="1" spans="1:23">
      <c r="A22" s="151" t="str">
        <f t="shared" si="0"/>
        <v>       玉溪市交通运输局</v>
      </c>
      <c r="B22" s="151" t="s">
        <v>191</v>
      </c>
      <c r="C22" s="151" t="s">
        <v>192</v>
      </c>
      <c r="D22" s="151" t="s">
        <v>113</v>
      </c>
      <c r="E22" s="151" t="s">
        <v>192</v>
      </c>
      <c r="F22" s="151" t="s">
        <v>193</v>
      </c>
      <c r="G22" s="151" t="s">
        <v>192</v>
      </c>
      <c r="H22" s="154">
        <v>542820</v>
      </c>
      <c r="I22" s="63">
        <v>542820</v>
      </c>
      <c r="J22" s="63">
        <v>135705</v>
      </c>
      <c r="K22" s="151"/>
      <c r="L22" s="63">
        <v>407115</v>
      </c>
      <c r="M22" s="151"/>
      <c r="N22" s="63"/>
      <c r="O22" s="63"/>
      <c r="P22" s="151"/>
      <c r="Q22" s="63"/>
      <c r="R22" s="63"/>
      <c r="S22" s="63"/>
      <c r="T22" s="63"/>
      <c r="U22" s="63"/>
      <c r="V22" s="63"/>
      <c r="W22" s="63"/>
    </row>
    <row r="23" ht="20.25" customHeight="1" spans="1:23">
      <c r="A23" s="151" t="str">
        <f t="shared" si="0"/>
        <v>       玉溪市交通运输局</v>
      </c>
      <c r="B23" s="151" t="s">
        <v>194</v>
      </c>
      <c r="C23" s="151" t="s">
        <v>195</v>
      </c>
      <c r="D23" s="151" t="s">
        <v>84</v>
      </c>
      <c r="E23" s="151" t="s">
        <v>196</v>
      </c>
      <c r="F23" s="151" t="s">
        <v>197</v>
      </c>
      <c r="G23" s="151" t="s">
        <v>198</v>
      </c>
      <c r="H23" s="154">
        <v>1372800</v>
      </c>
      <c r="I23" s="63">
        <v>1372800</v>
      </c>
      <c r="J23" s="63">
        <v>274560</v>
      </c>
      <c r="K23" s="151"/>
      <c r="L23" s="63">
        <v>1098240</v>
      </c>
      <c r="M23" s="151"/>
      <c r="N23" s="63"/>
      <c r="O23" s="63"/>
      <c r="P23" s="151"/>
      <c r="Q23" s="63"/>
      <c r="R23" s="63"/>
      <c r="S23" s="63"/>
      <c r="T23" s="63"/>
      <c r="U23" s="63"/>
      <c r="V23" s="63"/>
      <c r="W23" s="63"/>
    </row>
    <row r="24" ht="20.25" customHeight="1" spans="1:23">
      <c r="A24" s="151" t="str">
        <f t="shared" si="0"/>
        <v>       玉溪市交通运输局</v>
      </c>
      <c r="B24" s="151" t="s">
        <v>194</v>
      </c>
      <c r="C24" s="151" t="s">
        <v>195</v>
      </c>
      <c r="D24" s="151" t="s">
        <v>85</v>
      </c>
      <c r="E24" s="151" t="s">
        <v>199</v>
      </c>
      <c r="F24" s="151" t="s">
        <v>197</v>
      </c>
      <c r="G24" s="151" t="s">
        <v>198</v>
      </c>
      <c r="H24" s="154">
        <v>633600</v>
      </c>
      <c r="I24" s="63">
        <v>633600</v>
      </c>
      <c r="J24" s="63">
        <v>126720</v>
      </c>
      <c r="K24" s="151"/>
      <c r="L24" s="63">
        <v>506880</v>
      </c>
      <c r="M24" s="151"/>
      <c r="N24" s="63"/>
      <c r="O24" s="63"/>
      <c r="P24" s="151"/>
      <c r="Q24" s="63"/>
      <c r="R24" s="63"/>
      <c r="S24" s="63"/>
      <c r="T24" s="63"/>
      <c r="U24" s="63"/>
      <c r="V24" s="63"/>
      <c r="W24" s="63"/>
    </row>
    <row r="25" ht="20.25" customHeight="1" spans="1:23">
      <c r="A25" s="151" t="str">
        <f t="shared" si="0"/>
        <v>       玉溪市交通运输局</v>
      </c>
      <c r="B25" s="151" t="s">
        <v>200</v>
      </c>
      <c r="C25" s="151" t="s">
        <v>201</v>
      </c>
      <c r="D25" s="151" t="s">
        <v>105</v>
      </c>
      <c r="E25" s="151" t="s">
        <v>165</v>
      </c>
      <c r="F25" s="151" t="s">
        <v>202</v>
      </c>
      <c r="G25" s="151" t="s">
        <v>203</v>
      </c>
      <c r="H25" s="154">
        <v>837504</v>
      </c>
      <c r="I25" s="63">
        <v>837504</v>
      </c>
      <c r="J25" s="63">
        <v>209376</v>
      </c>
      <c r="K25" s="151"/>
      <c r="L25" s="63">
        <v>628128</v>
      </c>
      <c r="M25" s="151"/>
      <c r="N25" s="63"/>
      <c r="O25" s="63"/>
      <c r="P25" s="151"/>
      <c r="Q25" s="63"/>
      <c r="R25" s="63"/>
      <c r="S25" s="63"/>
      <c r="T25" s="63"/>
      <c r="U25" s="63"/>
      <c r="V25" s="63"/>
      <c r="W25" s="63"/>
    </row>
    <row r="26" ht="20.25" customHeight="1" spans="1:23">
      <c r="A26" s="151" t="str">
        <f t="shared" si="0"/>
        <v>       玉溪市交通运输局</v>
      </c>
      <c r="B26" s="151" t="s">
        <v>204</v>
      </c>
      <c r="C26" s="151" t="s">
        <v>205</v>
      </c>
      <c r="D26" s="151" t="s">
        <v>105</v>
      </c>
      <c r="E26" s="151" t="s">
        <v>165</v>
      </c>
      <c r="F26" s="151" t="s">
        <v>206</v>
      </c>
      <c r="G26" s="151" t="s">
        <v>207</v>
      </c>
      <c r="H26" s="154">
        <v>29100</v>
      </c>
      <c r="I26" s="63">
        <v>29100</v>
      </c>
      <c r="J26" s="63"/>
      <c r="K26" s="151"/>
      <c r="L26" s="63">
        <v>29100</v>
      </c>
      <c r="M26" s="151"/>
      <c r="N26" s="63"/>
      <c r="O26" s="63"/>
      <c r="P26" s="151"/>
      <c r="Q26" s="63"/>
      <c r="R26" s="63"/>
      <c r="S26" s="63"/>
      <c r="T26" s="63"/>
      <c r="U26" s="63"/>
      <c r="V26" s="63"/>
      <c r="W26" s="63"/>
    </row>
    <row r="27" ht="20.25" customHeight="1" spans="1:23">
      <c r="A27" s="151" t="str">
        <f t="shared" si="0"/>
        <v>       玉溪市交通运输局</v>
      </c>
      <c r="B27" s="151" t="s">
        <v>208</v>
      </c>
      <c r="C27" s="151" t="s">
        <v>209</v>
      </c>
      <c r="D27" s="151" t="s">
        <v>105</v>
      </c>
      <c r="E27" s="151" t="s">
        <v>165</v>
      </c>
      <c r="F27" s="151" t="s">
        <v>210</v>
      </c>
      <c r="G27" s="151" t="s">
        <v>211</v>
      </c>
      <c r="H27" s="154">
        <v>256800</v>
      </c>
      <c r="I27" s="63">
        <v>256800</v>
      </c>
      <c r="J27" s="63">
        <v>64200</v>
      </c>
      <c r="K27" s="151"/>
      <c r="L27" s="63">
        <v>192600</v>
      </c>
      <c r="M27" s="151"/>
      <c r="N27" s="63"/>
      <c r="O27" s="63"/>
      <c r="P27" s="151"/>
      <c r="Q27" s="63"/>
      <c r="R27" s="63"/>
      <c r="S27" s="63"/>
      <c r="T27" s="63"/>
      <c r="U27" s="63"/>
      <c r="V27" s="63"/>
      <c r="W27" s="63"/>
    </row>
    <row r="28" ht="20.25" customHeight="1" spans="1:23">
      <c r="A28" s="151" t="str">
        <f t="shared" si="0"/>
        <v>       玉溪市交通运输局</v>
      </c>
      <c r="B28" s="151" t="s">
        <v>212</v>
      </c>
      <c r="C28" s="151" t="s">
        <v>213</v>
      </c>
      <c r="D28" s="151" t="s">
        <v>105</v>
      </c>
      <c r="E28" s="151" t="s">
        <v>165</v>
      </c>
      <c r="F28" s="151" t="s">
        <v>214</v>
      </c>
      <c r="G28" s="151" t="s">
        <v>213</v>
      </c>
      <c r="H28" s="154">
        <v>57521.52</v>
      </c>
      <c r="I28" s="63">
        <v>57521.52</v>
      </c>
      <c r="J28" s="63"/>
      <c r="K28" s="151"/>
      <c r="L28" s="63">
        <v>57521.52</v>
      </c>
      <c r="M28" s="151"/>
      <c r="N28" s="63"/>
      <c r="O28" s="63"/>
      <c r="P28" s="151"/>
      <c r="Q28" s="63"/>
      <c r="R28" s="63"/>
      <c r="S28" s="63"/>
      <c r="T28" s="63"/>
      <c r="U28" s="63"/>
      <c r="V28" s="63"/>
      <c r="W28" s="63"/>
    </row>
    <row r="29" ht="20.25" customHeight="1" spans="1:23">
      <c r="A29" s="151" t="str">
        <f t="shared" si="0"/>
        <v>       玉溪市交通运输局</v>
      </c>
      <c r="B29" s="151" t="s">
        <v>212</v>
      </c>
      <c r="C29" s="151" t="s">
        <v>213</v>
      </c>
      <c r="D29" s="151" t="s">
        <v>110</v>
      </c>
      <c r="E29" s="151" t="s">
        <v>173</v>
      </c>
      <c r="F29" s="151" t="s">
        <v>214</v>
      </c>
      <c r="G29" s="151" t="s">
        <v>213</v>
      </c>
      <c r="H29" s="154">
        <v>10525.2</v>
      </c>
      <c r="I29" s="63">
        <v>10525.2</v>
      </c>
      <c r="J29" s="63"/>
      <c r="K29" s="151"/>
      <c r="L29" s="63">
        <v>10525.2</v>
      </c>
      <c r="M29" s="151"/>
      <c r="N29" s="63"/>
      <c r="O29" s="63"/>
      <c r="P29" s="151"/>
      <c r="Q29" s="63"/>
      <c r="R29" s="63"/>
      <c r="S29" s="63"/>
      <c r="T29" s="63"/>
      <c r="U29" s="63"/>
      <c r="V29" s="63"/>
      <c r="W29" s="63"/>
    </row>
    <row r="30" ht="20.25" customHeight="1" spans="1:23">
      <c r="A30" s="151" t="str">
        <f t="shared" si="0"/>
        <v>       玉溪市交通运输局</v>
      </c>
      <c r="B30" s="151" t="s">
        <v>215</v>
      </c>
      <c r="C30" s="151" t="s">
        <v>216</v>
      </c>
      <c r="D30" s="151" t="s">
        <v>84</v>
      </c>
      <c r="E30" s="151" t="s">
        <v>196</v>
      </c>
      <c r="F30" s="151" t="s">
        <v>217</v>
      </c>
      <c r="G30" s="151" t="s">
        <v>218</v>
      </c>
      <c r="H30" s="154">
        <v>26400</v>
      </c>
      <c r="I30" s="63">
        <v>26400</v>
      </c>
      <c r="J30" s="63"/>
      <c r="K30" s="151"/>
      <c r="L30" s="63">
        <v>26400</v>
      </c>
      <c r="M30" s="151"/>
      <c r="N30" s="63"/>
      <c r="O30" s="63"/>
      <c r="P30" s="151"/>
      <c r="Q30" s="63"/>
      <c r="R30" s="63"/>
      <c r="S30" s="63"/>
      <c r="T30" s="63"/>
      <c r="U30" s="63"/>
      <c r="V30" s="63"/>
      <c r="W30" s="63"/>
    </row>
    <row r="31" ht="20.25" customHeight="1" spans="1:23">
      <c r="A31" s="151" t="str">
        <f t="shared" si="0"/>
        <v>       玉溪市交通运输局</v>
      </c>
      <c r="B31" s="151" t="s">
        <v>215</v>
      </c>
      <c r="C31" s="151" t="s">
        <v>216</v>
      </c>
      <c r="D31" s="151" t="s">
        <v>85</v>
      </c>
      <c r="E31" s="151" t="s">
        <v>199</v>
      </c>
      <c r="F31" s="151" t="s">
        <v>217</v>
      </c>
      <c r="G31" s="151" t="s">
        <v>218</v>
      </c>
      <c r="H31" s="154">
        <v>14400</v>
      </c>
      <c r="I31" s="63">
        <v>14400</v>
      </c>
      <c r="J31" s="63"/>
      <c r="K31" s="151"/>
      <c r="L31" s="63">
        <v>14400</v>
      </c>
      <c r="M31" s="151"/>
      <c r="N31" s="63"/>
      <c r="O31" s="63"/>
      <c r="P31" s="151"/>
      <c r="Q31" s="63"/>
      <c r="R31" s="63"/>
      <c r="S31" s="63"/>
      <c r="T31" s="63"/>
      <c r="U31" s="63"/>
      <c r="V31" s="63"/>
      <c r="W31" s="63"/>
    </row>
    <row r="32" ht="20.25" customHeight="1" spans="1:23">
      <c r="A32" s="151" t="str">
        <f t="shared" si="0"/>
        <v>       玉溪市交通运输局</v>
      </c>
      <c r="B32" s="151" t="s">
        <v>215</v>
      </c>
      <c r="C32" s="151" t="s">
        <v>216</v>
      </c>
      <c r="D32" s="151" t="s">
        <v>105</v>
      </c>
      <c r="E32" s="151" t="s">
        <v>165</v>
      </c>
      <c r="F32" s="151" t="s">
        <v>219</v>
      </c>
      <c r="G32" s="151" t="s">
        <v>220</v>
      </c>
      <c r="H32" s="154">
        <v>45600</v>
      </c>
      <c r="I32" s="63">
        <v>45600</v>
      </c>
      <c r="J32" s="63"/>
      <c r="K32" s="151"/>
      <c r="L32" s="63">
        <v>45600</v>
      </c>
      <c r="M32" s="151"/>
      <c r="N32" s="63"/>
      <c r="O32" s="63"/>
      <c r="P32" s="151"/>
      <c r="Q32" s="63"/>
      <c r="R32" s="63"/>
      <c r="S32" s="63"/>
      <c r="T32" s="63"/>
      <c r="U32" s="63"/>
      <c r="V32" s="63"/>
      <c r="W32" s="63"/>
    </row>
    <row r="33" ht="20.25" customHeight="1" spans="1:23">
      <c r="A33" s="151" t="str">
        <f t="shared" si="0"/>
        <v>       玉溪市交通运输局</v>
      </c>
      <c r="B33" s="151" t="s">
        <v>215</v>
      </c>
      <c r="C33" s="151" t="s">
        <v>216</v>
      </c>
      <c r="D33" s="151" t="s">
        <v>105</v>
      </c>
      <c r="E33" s="151" t="s">
        <v>165</v>
      </c>
      <c r="F33" s="151" t="s">
        <v>221</v>
      </c>
      <c r="G33" s="151" t="s">
        <v>222</v>
      </c>
      <c r="H33" s="154">
        <v>5000</v>
      </c>
      <c r="I33" s="63">
        <v>5000</v>
      </c>
      <c r="J33" s="63"/>
      <c r="K33" s="151"/>
      <c r="L33" s="63">
        <v>5000</v>
      </c>
      <c r="M33" s="151"/>
      <c r="N33" s="63"/>
      <c r="O33" s="63"/>
      <c r="P33" s="151"/>
      <c r="Q33" s="63"/>
      <c r="R33" s="63"/>
      <c r="S33" s="63"/>
      <c r="T33" s="63"/>
      <c r="U33" s="63"/>
      <c r="V33" s="63"/>
      <c r="W33" s="63"/>
    </row>
    <row r="34" ht="20.25" customHeight="1" spans="1:23">
      <c r="A34" s="151" t="str">
        <f t="shared" si="0"/>
        <v>       玉溪市交通运输局</v>
      </c>
      <c r="B34" s="151" t="s">
        <v>215</v>
      </c>
      <c r="C34" s="151" t="s">
        <v>216</v>
      </c>
      <c r="D34" s="151" t="s">
        <v>105</v>
      </c>
      <c r="E34" s="151" t="s">
        <v>165</v>
      </c>
      <c r="F34" s="151" t="s">
        <v>223</v>
      </c>
      <c r="G34" s="151" t="s">
        <v>224</v>
      </c>
      <c r="H34" s="154">
        <v>20000</v>
      </c>
      <c r="I34" s="63">
        <v>20000</v>
      </c>
      <c r="J34" s="63"/>
      <c r="K34" s="151"/>
      <c r="L34" s="63">
        <v>20000</v>
      </c>
      <c r="M34" s="151"/>
      <c r="N34" s="63"/>
      <c r="O34" s="63"/>
      <c r="P34" s="151"/>
      <c r="Q34" s="63"/>
      <c r="R34" s="63"/>
      <c r="S34" s="63"/>
      <c r="T34" s="63"/>
      <c r="U34" s="63"/>
      <c r="V34" s="63"/>
      <c r="W34" s="63"/>
    </row>
    <row r="35" ht="20.25" customHeight="1" spans="1:23">
      <c r="A35" s="151" t="str">
        <f t="shared" si="0"/>
        <v>       玉溪市交通运输局</v>
      </c>
      <c r="B35" s="151" t="s">
        <v>215</v>
      </c>
      <c r="C35" s="151" t="s">
        <v>216</v>
      </c>
      <c r="D35" s="151" t="s">
        <v>105</v>
      </c>
      <c r="E35" s="151" t="s">
        <v>165</v>
      </c>
      <c r="F35" s="151" t="s">
        <v>225</v>
      </c>
      <c r="G35" s="151" t="s">
        <v>226</v>
      </c>
      <c r="H35" s="154">
        <v>25000</v>
      </c>
      <c r="I35" s="63">
        <v>25000</v>
      </c>
      <c r="J35" s="63"/>
      <c r="K35" s="151"/>
      <c r="L35" s="63">
        <v>25000</v>
      </c>
      <c r="M35" s="151"/>
      <c r="N35" s="63"/>
      <c r="O35" s="63"/>
      <c r="P35" s="151"/>
      <c r="Q35" s="63"/>
      <c r="R35" s="63"/>
      <c r="S35" s="63"/>
      <c r="T35" s="63"/>
      <c r="U35" s="63"/>
      <c r="V35" s="63"/>
      <c r="W35" s="63"/>
    </row>
    <row r="36" ht="20.25" customHeight="1" spans="1:23">
      <c r="A36" s="151" t="str">
        <f t="shared" si="0"/>
        <v>       玉溪市交通运输局</v>
      </c>
      <c r="B36" s="151" t="s">
        <v>215</v>
      </c>
      <c r="C36" s="151" t="s">
        <v>216</v>
      </c>
      <c r="D36" s="151" t="s">
        <v>105</v>
      </c>
      <c r="E36" s="151" t="s">
        <v>165</v>
      </c>
      <c r="F36" s="151" t="s">
        <v>227</v>
      </c>
      <c r="G36" s="151" t="s">
        <v>228</v>
      </c>
      <c r="H36" s="154">
        <v>50000</v>
      </c>
      <c r="I36" s="63">
        <v>50000</v>
      </c>
      <c r="J36" s="63"/>
      <c r="K36" s="151"/>
      <c r="L36" s="63">
        <v>50000</v>
      </c>
      <c r="M36" s="151"/>
      <c r="N36" s="63"/>
      <c r="O36" s="63"/>
      <c r="P36" s="151"/>
      <c r="Q36" s="63"/>
      <c r="R36" s="63"/>
      <c r="S36" s="63"/>
      <c r="T36" s="63"/>
      <c r="U36" s="63"/>
      <c r="V36" s="63"/>
      <c r="W36" s="63"/>
    </row>
    <row r="37" ht="20.25" customHeight="1" spans="1:23">
      <c r="A37" s="151" t="str">
        <f t="shared" si="0"/>
        <v>       玉溪市交通运输局</v>
      </c>
      <c r="B37" s="151" t="s">
        <v>215</v>
      </c>
      <c r="C37" s="151" t="s">
        <v>216</v>
      </c>
      <c r="D37" s="151" t="s">
        <v>105</v>
      </c>
      <c r="E37" s="151" t="s">
        <v>165</v>
      </c>
      <c r="F37" s="151" t="s">
        <v>229</v>
      </c>
      <c r="G37" s="151" t="s">
        <v>230</v>
      </c>
      <c r="H37" s="154">
        <v>15000</v>
      </c>
      <c r="I37" s="63">
        <v>15000</v>
      </c>
      <c r="J37" s="63"/>
      <c r="K37" s="151"/>
      <c r="L37" s="63">
        <v>15000</v>
      </c>
      <c r="M37" s="151"/>
      <c r="N37" s="63"/>
      <c r="O37" s="63"/>
      <c r="P37" s="151"/>
      <c r="Q37" s="63"/>
      <c r="R37" s="63"/>
      <c r="S37" s="63"/>
      <c r="T37" s="63"/>
      <c r="U37" s="63"/>
      <c r="V37" s="63"/>
      <c r="W37" s="63"/>
    </row>
    <row r="38" ht="20.25" customHeight="1" spans="1:23">
      <c r="A38" s="151" t="str">
        <f t="shared" si="0"/>
        <v>       玉溪市交通运输局</v>
      </c>
      <c r="B38" s="151" t="s">
        <v>215</v>
      </c>
      <c r="C38" s="151" t="s">
        <v>216</v>
      </c>
      <c r="D38" s="151" t="s">
        <v>105</v>
      </c>
      <c r="E38" s="151" t="s">
        <v>165</v>
      </c>
      <c r="F38" s="151" t="s">
        <v>231</v>
      </c>
      <c r="G38" s="151" t="s">
        <v>232</v>
      </c>
      <c r="H38" s="154">
        <v>10000</v>
      </c>
      <c r="I38" s="63">
        <v>10000</v>
      </c>
      <c r="J38" s="63"/>
      <c r="K38" s="151"/>
      <c r="L38" s="63">
        <v>10000</v>
      </c>
      <c r="M38" s="151"/>
      <c r="N38" s="63"/>
      <c r="O38" s="63"/>
      <c r="P38" s="151"/>
      <c r="Q38" s="63"/>
      <c r="R38" s="63"/>
      <c r="S38" s="63"/>
      <c r="T38" s="63"/>
      <c r="U38" s="63"/>
      <c r="V38" s="63"/>
      <c r="W38" s="63"/>
    </row>
    <row r="39" ht="20.25" customHeight="1" spans="1:23">
      <c r="A39" s="151" t="str">
        <f t="shared" si="0"/>
        <v>       玉溪市交通运输局</v>
      </c>
      <c r="B39" s="151" t="s">
        <v>215</v>
      </c>
      <c r="C39" s="151" t="s">
        <v>216</v>
      </c>
      <c r="D39" s="151" t="s">
        <v>105</v>
      </c>
      <c r="E39" s="151" t="s">
        <v>165</v>
      </c>
      <c r="F39" s="151" t="s">
        <v>210</v>
      </c>
      <c r="G39" s="151" t="s">
        <v>211</v>
      </c>
      <c r="H39" s="154">
        <v>25680</v>
      </c>
      <c r="I39" s="63">
        <v>25680</v>
      </c>
      <c r="J39" s="63"/>
      <c r="K39" s="151"/>
      <c r="L39" s="63">
        <v>25680</v>
      </c>
      <c r="M39" s="151"/>
      <c r="N39" s="63"/>
      <c r="O39" s="63"/>
      <c r="P39" s="151"/>
      <c r="Q39" s="63"/>
      <c r="R39" s="63"/>
      <c r="S39" s="63"/>
      <c r="T39" s="63"/>
      <c r="U39" s="63"/>
      <c r="V39" s="63"/>
      <c r="W39" s="63"/>
    </row>
    <row r="40" ht="20.25" customHeight="1" spans="1:23">
      <c r="A40" s="151" t="str">
        <f t="shared" si="0"/>
        <v>       玉溪市交通运输局</v>
      </c>
      <c r="B40" s="151" t="s">
        <v>215</v>
      </c>
      <c r="C40" s="151" t="s">
        <v>216</v>
      </c>
      <c r="D40" s="151" t="s">
        <v>105</v>
      </c>
      <c r="E40" s="151" t="s">
        <v>165</v>
      </c>
      <c r="F40" s="151" t="s">
        <v>217</v>
      </c>
      <c r="G40" s="151" t="s">
        <v>218</v>
      </c>
      <c r="H40" s="154">
        <v>124000</v>
      </c>
      <c r="I40" s="63">
        <v>124000</v>
      </c>
      <c r="J40" s="63"/>
      <c r="K40" s="151"/>
      <c r="L40" s="63">
        <v>124000</v>
      </c>
      <c r="M40" s="151"/>
      <c r="N40" s="63"/>
      <c r="O40" s="63"/>
      <c r="P40" s="151"/>
      <c r="Q40" s="63"/>
      <c r="R40" s="63"/>
      <c r="S40" s="63"/>
      <c r="T40" s="63"/>
      <c r="U40" s="63"/>
      <c r="V40" s="63"/>
      <c r="W40" s="63"/>
    </row>
    <row r="41" ht="20.25" customHeight="1" spans="1:23">
      <c r="A41" s="151" t="str">
        <f t="shared" si="0"/>
        <v>       玉溪市交通运输局</v>
      </c>
      <c r="B41" s="151" t="s">
        <v>215</v>
      </c>
      <c r="C41" s="151" t="s">
        <v>216</v>
      </c>
      <c r="D41" s="151" t="s">
        <v>105</v>
      </c>
      <c r="E41" s="151" t="s">
        <v>165</v>
      </c>
      <c r="F41" s="151" t="s">
        <v>233</v>
      </c>
      <c r="G41" s="151" t="s">
        <v>234</v>
      </c>
      <c r="H41" s="154">
        <v>10000</v>
      </c>
      <c r="I41" s="63">
        <v>10000</v>
      </c>
      <c r="J41" s="63"/>
      <c r="K41" s="151"/>
      <c r="L41" s="63">
        <v>10000</v>
      </c>
      <c r="M41" s="151"/>
      <c r="N41" s="63"/>
      <c r="O41" s="63"/>
      <c r="P41" s="151"/>
      <c r="Q41" s="63"/>
      <c r="R41" s="63"/>
      <c r="S41" s="63"/>
      <c r="T41" s="63"/>
      <c r="U41" s="63"/>
      <c r="V41" s="63"/>
      <c r="W41" s="63"/>
    </row>
    <row r="42" ht="20.25" customHeight="1" spans="1:23">
      <c r="A42" s="151" t="str">
        <f t="shared" si="0"/>
        <v>       玉溪市交通运输局</v>
      </c>
      <c r="B42" s="151" t="s">
        <v>215</v>
      </c>
      <c r="C42" s="151" t="s">
        <v>216</v>
      </c>
      <c r="D42" s="151" t="s">
        <v>110</v>
      </c>
      <c r="E42" s="151" t="s">
        <v>173</v>
      </c>
      <c r="F42" s="151" t="s">
        <v>219</v>
      </c>
      <c r="G42" s="151" t="s">
        <v>220</v>
      </c>
      <c r="H42" s="154">
        <v>42500</v>
      </c>
      <c r="I42" s="63">
        <v>42500</v>
      </c>
      <c r="J42" s="63"/>
      <c r="K42" s="151"/>
      <c r="L42" s="63">
        <v>42500</v>
      </c>
      <c r="M42" s="151"/>
      <c r="N42" s="63"/>
      <c r="O42" s="63"/>
      <c r="P42" s="151"/>
      <c r="Q42" s="63"/>
      <c r="R42" s="63"/>
      <c r="S42" s="63"/>
      <c r="T42" s="63"/>
      <c r="U42" s="63"/>
      <c r="V42" s="63"/>
      <c r="W42" s="63"/>
    </row>
    <row r="43" ht="20.25" customHeight="1" spans="1:23">
      <c r="A43" s="151" t="str">
        <f t="shared" si="0"/>
        <v>       玉溪市交通运输局</v>
      </c>
      <c r="B43" s="151" t="s">
        <v>215</v>
      </c>
      <c r="C43" s="151" t="s">
        <v>216</v>
      </c>
      <c r="D43" s="151" t="s">
        <v>110</v>
      </c>
      <c r="E43" s="151" t="s">
        <v>173</v>
      </c>
      <c r="F43" s="151" t="s">
        <v>235</v>
      </c>
      <c r="G43" s="151" t="s">
        <v>236</v>
      </c>
      <c r="H43" s="154">
        <v>10000</v>
      </c>
      <c r="I43" s="63">
        <v>10000</v>
      </c>
      <c r="J43" s="63"/>
      <c r="K43" s="151"/>
      <c r="L43" s="63">
        <v>10000</v>
      </c>
      <c r="M43" s="151"/>
      <c r="N43" s="63"/>
      <c r="O43" s="63"/>
      <c r="P43" s="151"/>
      <c r="Q43" s="63"/>
      <c r="R43" s="63"/>
      <c r="S43" s="63"/>
      <c r="T43" s="63"/>
      <c r="U43" s="63"/>
      <c r="V43" s="63"/>
      <c r="W43" s="63"/>
    </row>
    <row r="44" ht="20.25" customHeight="1" spans="1:23">
      <c r="A44" s="151" t="str">
        <f t="shared" si="0"/>
        <v>       玉溪市交通运输局</v>
      </c>
      <c r="B44" s="151" t="s">
        <v>215</v>
      </c>
      <c r="C44" s="151" t="s">
        <v>216</v>
      </c>
      <c r="D44" s="151" t="s">
        <v>110</v>
      </c>
      <c r="E44" s="151" t="s">
        <v>173</v>
      </c>
      <c r="F44" s="151" t="s">
        <v>217</v>
      </c>
      <c r="G44" s="151" t="s">
        <v>218</v>
      </c>
      <c r="H44" s="154">
        <v>5000</v>
      </c>
      <c r="I44" s="63">
        <v>5000</v>
      </c>
      <c r="J44" s="63"/>
      <c r="K44" s="151"/>
      <c r="L44" s="63">
        <v>5000</v>
      </c>
      <c r="M44" s="151"/>
      <c r="N44" s="63"/>
      <c r="O44" s="63"/>
      <c r="P44" s="151"/>
      <c r="Q44" s="63"/>
      <c r="R44" s="63"/>
      <c r="S44" s="63"/>
      <c r="T44" s="63"/>
      <c r="U44" s="63"/>
      <c r="V44" s="63"/>
      <c r="W44" s="63"/>
    </row>
    <row r="45" ht="20.25" customHeight="1" spans="1:23">
      <c r="A45" s="151" t="str">
        <f t="shared" si="0"/>
        <v>       玉溪市交通运输局</v>
      </c>
      <c r="B45" s="151" t="s">
        <v>237</v>
      </c>
      <c r="C45" s="151" t="s">
        <v>140</v>
      </c>
      <c r="D45" s="151" t="s">
        <v>105</v>
      </c>
      <c r="E45" s="151" t="s">
        <v>165</v>
      </c>
      <c r="F45" s="151" t="s">
        <v>238</v>
      </c>
      <c r="G45" s="151" t="s">
        <v>140</v>
      </c>
      <c r="H45" s="154">
        <v>25000</v>
      </c>
      <c r="I45" s="63">
        <v>25000</v>
      </c>
      <c r="J45" s="63"/>
      <c r="K45" s="151"/>
      <c r="L45" s="63">
        <v>25000</v>
      </c>
      <c r="M45" s="151"/>
      <c r="N45" s="63"/>
      <c r="O45" s="63"/>
      <c r="P45" s="151"/>
      <c r="Q45" s="63"/>
      <c r="R45" s="63"/>
      <c r="S45" s="63"/>
      <c r="T45" s="63"/>
      <c r="U45" s="63"/>
      <c r="V45" s="63"/>
      <c r="W45" s="63"/>
    </row>
    <row r="46" ht="20.25" customHeight="1" spans="1:23">
      <c r="A46" s="151" t="str">
        <f t="shared" si="0"/>
        <v>       玉溪市交通运输局</v>
      </c>
      <c r="B46" s="151" t="s">
        <v>239</v>
      </c>
      <c r="C46" s="151" t="s">
        <v>240</v>
      </c>
      <c r="D46" s="151" t="s">
        <v>85</v>
      </c>
      <c r="E46" s="151" t="s">
        <v>199</v>
      </c>
      <c r="F46" s="151" t="s">
        <v>197</v>
      </c>
      <c r="G46" s="151" t="s">
        <v>198</v>
      </c>
      <c r="H46" s="154">
        <v>3036000</v>
      </c>
      <c r="I46" s="63">
        <v>3036000</v>
      </c>
      <c r="J46" s="63">
        <v>607200</v>
      </c>
      <c r="K46" s="151"/>
      <c r="L46" s="63">
        <v>2428800</v>
      </c>
      <c r="M46" s="151"/>
      <c r="N46" s="63"/>
      <c r="O46" s="63"/>
      <c r="P46" s="151"/>
      <c r="Q46" s="63"/>
      <c r="R46" s="63"/>
      <c r="S46" s="63"/>
      <c r="T46" s="63"/>
      <c r="U46" s="63"/>
      <c r="V46" s="63"/>
      <c r="W46" s="63"/>
    </row>
    <row r="47" ht="20.25" customHeight="1" spans="1:23">
      <c r="A47" s="151" t="str">
        <f t="shared" si="0"/>
        <v>       玉溪市交通运输局</v>
      </c>
      <c r="B47" s="151" t="s">
        <v>241</v>
      </c>
      <c r="C47" s="151" t="s">
        <v>242</v>
      </c>
      <c r="D47" s="151" t="s">
        <v>110</v>
      </c>
      <c r="E47" s="151" t="s">
        <v>173</v>
      </c>
      <c r="F47" s="151" t="s">
        <v>174</v>
      </c>
      <c r="G47" s="151" t="s">
        <v>175</v>
      </c>
      <c r="H47" s="154">
        <v>247000</v>
      </c>
      <c r="I47" s="63">
        <v>247000</v>
      </c>
      <c r="J47" s="63">
        <v>61750</v>
      </c>
      <c r="K47" s="151"/>
      <c r="L47" s="63">
        <v>185250</v>
      </c>
      <c r="M47" s="151"/>
      <c r="N47" s="63"/>
      <c r="O47" s="63"/>
      <c r="P47" s="151"/>
      <c r="Q47" s="63"/>
      <c r="R47" s="63"/>
      <c r="S47" s="63"/>
      <c r="T47" s="63"/>
      <c r="U47" s="63"/>
      <c r="V47" s="63"/>
      <c r="W47" s="63"/>
    </row>
    <row r="48" ht="20.25" customHeight="1" spans="1:23">
      <c r="A48" s="151" t="str">
        <f t="shared" si="0"/>
        <v>       玉溪市交通运输局</v>
      </c>
      <c r="B48" s="151" t="s">
        <v>243</v>
      </c>
      <c r="C48" s="151" t="s">
        <v>244</v>
      </c>
      <c r="D48" s="151" t="s">
        <v>110</v>
      </c>
      <c r="E48" s="151" t="s">
        <v>173</v>
      </c>
      <c r="F48" s="151" t="s">
        <v>174</v>
      </c>
      <c r="G48" s="151" t="s">
        <v>175</v>
      </c>
      <c r="H48" s="154">
        <v>125000</v>
      </c>
      <c r="I48" s="63">
        <v>125000</v>
      </c>
      <c r="J48" s="63"/>
      <c r="K48" s="151"/>
      <c r="L48" s="63">
        <v>125000</v>
      </c>
      <c r="M48" s="151"/>
      <c r="N48" s="63"/>
      <c r="O48" s="63"/>
      <c r="P48" s="151"/>
      <c r="Q48" s="63"/>
      <c r="R48" s="63"/>
      <c r="S48" s="63"/>
      <c r="T48" s="63"/>
      <c r="U48" s="63"/>
      <c r="V48" s="63"/>
      <c r="W48" s="63"/>
    </row>
    <row r="49" ht="20.25" customHeight="1" spans="1:23">
      <c r="A49" s="151" t="str">
        <f t="shared" si="0"/>
        <v>       玉溪市交通运输局</v>
      </c>
      <c r="B49" s="151" t="s">
        <v>245</v>
      </c>
      <c r="C49" s="151" t="s">
        <v>246</v>
      </c>
      <c r="D49" s="151" t="s">
        <v>87</v>
      </c>
      <c r="E49" s="151" t="s">
        <v>247</v>
      </c>
      <c r="F49" s="151" t="s">
        <v>248</v>
      </c>
      <c r="G49" s="151" t="s">
        <v>249</v>
      </c>
      <c r="H49" s="154">
        <v>600000</v>
      </c>
      <c r="I49" s="63">
        <v>600000</v>
      </c>
      <c r="J49" s="63"/>
      <c r="K49" s="151"/>
      <c r="L49" s="63">
        <v>600000</v>
      </c>
      <c r="M49" s="151"/>
      <c r="N49" s="63"/>
      <c r="O49" s="63"/>
      <c r="P49" s="151"/>
      <c r="Q49" s="63"/>
      <c r="R49" s="63"/>
      <c r="S49" s="63"/>
      <c r="T49" s="63"/>
      <c r="U49" s="63"/>
      <c r="V49" s="63"/>
      <c r="W49" s="63"/>
    </row>
    <row r="50" ht="20.25" customHeight="1" spans="1:23">
      <c r="A50" s="151" t="str">
        <f t="shared" si="0"/>
        <v>       玉溪市交通运输局</v>
      </c>
      <c r="B50" s="151" t="s">
        <v>250</v>
      </c>
      <c r="C50" s="151" t="s">
        <v>251</v>
      </c>
      <c r="D50" s="151" t="s">
        <v>105</v>
      </c>
      <c r="E50" s="151" t="s">
        <v>165</v>
      </c>
      <c r="F50" s="151" t="s">
        <v>235</v>
      </c>
      <c r="G50" s="151" t="s">
        <v>236</v>
      </c>
      <c r="H50" s="154">
        <v>27000</v>
      </c>
      <c r="I50" s="63">
        <v>27000</v>
      </c>
      <c r="J50" s="63"/>
      <c r="K50" s="151"/>
      <c r="L50" s="63">
        <v>27000</v>
      </c>
      <c r="M50" s="151"/>
      <c r="N50" s="63"/>
      <c r="O50" s="63"/>
      <c r="P50" s="151"/>
      <c r="Q50" s="63"/>
      <c r="R50" s="63"/>
      <c r="S50" s="63"/>
      <c r="T50" s="63"/>
      <c r="U50" s="63"/>
      <c r="V50" s="63"/>
      <c r="W50" s="63"/>
    </row>
    <row r="51" ht="20.25" customHeight="1" spans="1:23">
      <c r="A51" s="151" t="str">
        <f t="shared" si="0"/>
        <v>       玉溪市交通运输局</v>
      </c>
      <c r="B51" s="151" t="s">
        <v>250</v>
      </c>
      <c r="C51" s="151" t="s">
        <v>251</v>
      </c>
      <c r="D51" s="151" t="s">
        <v>106</v>
      </c>
      <c r="E51" s="151" t="s">
        <v>252</v>
      </c>
      <c r="F51" s="151" t="s">
        <v>219</v>
      </c>
      <c r="G51" s="151" t="s">
        <v>220</v>
      </c>
      <c r="H51" s="154">
        <v>18000</v>
      </c>
      <c r="I51" s="63">
        <v>18000</v>
      </c>
      <c r="J51" s="63"/>
      <c r="K51" s="151"/>
      <c r="L51" s="63">
        <v>18000</v>
      </c>
      <c r="M51" s="151"/>
      <c r="N51" s="63"/>
      <c r="O51" s="63"/>
      <c r="P51" s="151"/>
      <c r="Q51" s="63"/>
      <c r="R51" s="63"/>
      <c r="S51" s="63"/>
      <c r="T51" s="63"/>
      <c r="U51" s="63"/>
      <c r="V51" s="63"/>
      <c r="W51" s="63"/>
    </row>
    <row r="52" ht="20.25" customHeight="1" spans="1:23">
      <c r="A52" s="151" t="str">
        <f t="shared" si="0"/>
        <v>       玉溪市交通运输局</v>
      </c>
      <c r="B52" s="151" t="s">
        <v>250</v>
      </c>
      <c r="C52" s="151" t="s">
        <v>251</v>
      </c>
      <c r="D52" s="151" t="s">
        <v>106</v>
      </c>
      <c r="E52" s="151" t="s">
        <v>252</v>
      </c>
      <c r="F52" s="151" t="s">
        <v>235</v>
      </c>
      <c r="G52" s="151" t="s">
        <v>236</v>
      </c>
      <c r="H52" s="154">
        <v>14400</v>
      </c>
      <c r="I52" s="63">
        <v>14400</v>
      </c>
      <c r="J52" s="63"/>
      <c r="K52" s="151"/>
      <c r="L52" s="63">
        <v>14400</v>
      </c>
      <c r="M52" s="151"/>
      <c r="N52" s="63"/>
      <c r="O52" s="63"/>
      <c r="P52" s="151"/>
      <c r="Q52" s="63"/>
      <c r="R52" s="63"/>
      <c r="S52" s="63"/>
      <c r="T52" s="63"/>
      <c r="U52" s="63"/>
      <c r="V52" s="63"/>
      <c r="W52" s="63"/>
    </row>
    <row r="53" ht="20.25" customHeight="1" spans="1:23">
      <c r="A53" s="151" t="str">
        <f t="shared" si="0"/>
        <v>       玉溪市交通运输局</v>
      </c>
      <c r="B53" s="151" t="s">
        <v>253</v>
      </c>
      <c r="C53" s="151" t="s">
        <v>254</v>
      </c>
      <c r="D53" s="151" t="s">
        <v>105</v>
      </c>
      <c r="E53" s="151" t="s">
        <v>165</v>
      </c>
      <c r="F53" s="151" t="s">
        <v>255</v>
      </c>
      <c r="G53" s="151" t="s">
        <v>201</v>
      </c>
      <c r="H53" s="154">
        <v>480000</v>
      </c>
      <c r="I53" s="63">
        <v>480000</v>
      </c>
      <c r="J53" s="63"/>
      <c r="K53" s="151"/>
      <c r="L53" s="63">
        <v>480000</v>
      </c>
      <c r="M53" s="151"/>
      <c r="N53" s="63"/>
      <c r="O53" s="63"/>
      <c r="P53" s="151"/>
      <c r="Q53" s="63"/>
      <c r="R53" s="63"/>
      <c r="S53" s="63"/>
      <c r="T53" s="63"/>
      <c r="U53" s="63"/>
      <c r="V53" s="63"/>
      <c r="W53" s="63"/>
    </row>
    <row r="54" ht="20.25" customHeight="1" spans="1:23">
      <c r="A54" s="151" t="str">
        <f t="shared" si="0"/>
        <v>       玉溪市交通运输局</v>
      </c>
      <c r="B54" s="151" t="s">
        <v>256</v>
      </c>
      <c r="C54" s="151" t="s">
        <v>257</v>
      </c>
      <c r="D54" s="151" t="s">
        <v>105</v>
      </c>
      <c r="E54" s="151" t="s">
        <v>165</v>
      </c>
      <c r="F54" s="151" t="s">
        <v>202</v>
      </c>
      <c r="G54" s="151" t="s">
        <v>203</v>
      </c>
      <c r="H54" s="154">
        <v>111779</v>
      </c>
      <c r="I54" s="63">
        <v>111779</v>
      </c>
      <c r="J54" s="63"/>
      <c r="K54" s="151"/>
      <c r="L54" s="63">
        <v>111779</v>
      </c>
      <c r="M54" s="151"/>
      <c r="N54" s="63"/>
      <c r="O54" s="63"/>
      <c r="P54" s="151"/>
      <c r="Q54" s="63"/>
      <c r="R54" s="63"/>
      <c r="S54" s="63"/>
      <c r="T54" s="63"/>
      <c r="U54" s="63"/>
      <c r="V54" s="63"/>
      <c r="W54" s="63"/>
    </row>
    <row r="55" ht="20.25" customHeight="1" spans="1:23">
      <c r="A55" s="151" t="str">
        <f t="shared" si="0"/>
        <v>       玉溪市交通运输局</v>
      </c>
      <c r="B55" s="151" t="s">
        <v>258</v>
      </c>
      <c r="C55" s="151" t="s">
        <v>259</v>
      </c>
      <c r="D55" s="151" t="s">
        <v>105</v>
      </c>
      <c r="E55" s="151" t="s">
        <v>165</v>
      </c>
      <c r="F55" s="151" t="s">
        <v>260</v>
      </c>
      <c r="G55" s="151" t="s">
        <v>259</v>
      </c>
      <c r="H55" s="154">
        <v>796400</v>
      </c>
      <c r="I55" s="63">
        <v>796400</v>
      </c>
      <c r="J55" s="63"/>
      <c r="K55" s="151"/>
      <c r="L55" s="63">
        <v>796400</v>
      </c>
      <c r="M55" s="151"/>
      <c r="N55" s="63"/>
      <c r="O55" s="63"/>
      <c r="P55" s="151"/>
      <c r="Q55" s="63"/>
      <c r="R55" s="63"/>
      <c r="S55" s="63"/>
      <c r="T55" s="63"/>
      <c r="U55" s="63"/>
      <c r="V55" s="63"/>
      <c r="W55" s="63"/>
    </row>
    <row r="56" ht="20.25" customHeight="1" spans="1:23">
      <c r="A56" s="151" t="str">
        <f t="shared" si="0"/>
        <v>       玉溪市交通运输局</v>
      </c>
      <c r="B56" s="151" t="s">
        <v>261</v>
      </c>
      <c r="C56" s="151" t="s">
        <v>262</v>
      </c>
      <c r="D56" s="151" t="s">
        <v>105</v>
      </c>
      <c r="E56" s="151" t="s">
        <v>165</v>
      </c>
      <c r="F56" s="151" t="s">
        <v>263</v>
      </c>
      <c r="G56" s="151" t="s">
        <v>262</v>
      </c>
      <c r="H56" s="154">
        <v>8460</v>
      </c>
      <c r="I56" s="63">
        <v>8460</v>
      </c>
      <c r="J56" s="63"/>
      <c r="K56" s="151"/>
      <c r="L56" s="63">
        <v>8460</v>
      </c>
      <c r="M56" s="151"/>
      <c r="N56" s="63"/>
      <c r="O56" s="63"/>
      <c r="P56" s="151"/>
      <c r="Q56" s="63"/>
      <c r="R56" s="63"/>
      <c r="S56" s="63"/>
      <c r="T56" s="63"/>
      <c r="U56" s="63"/>
      <c r="V56" s="63"/>
      <c r="W56" s="63"/>
    </row>
    <row r="57" ht="20.25" customHeight="1" spans="1:23">
      <c r="A57" s="151" t="str">
        <f t="shared" si="0"/>
        <v>       玉溪市交通运输局</v>
      </c>
      <c r="B57" s="151" t="s">
        <v>264</v>
      </c>
      <c r="C57" s="151" t="s">
        <v>265</v>
      </c>
      <c r="D57" s="151" t="s">
        <v>93</v>
      </c>
      <c r="E57" s="151" t="s">
        <v>266</v>
      </c>
      <c r="F57" s="151" t="s">
        <v>197</v>
      </c>
      <c r="G57" s="151" t="s">
        <v>198</v>
      </c>
      <c r="H57" s="154">
        <v>23760</v>
      </c>
      <c r="I57" s="63">
        <v>23760</v>
      </c>
      <c r="J57" s="63"/>
      <c r="K57" s="151"/>
      <c r="L57" s="63">
        <v>23760</v>
      </c>
      <c r="M57" s="151"/>
      <c r="N57" s="63"/>
      <c r="O57" s="63"/>
      <c r="P57" s="151"/>
      <c r="Q57" s="63"/>
      <c r="R57" s="63"/>
      <c r="S57" s="63"/>
      <c r="T57" s="63"/>
      <c r="U57" s="63"/>
      <c r="V57" s="63"/>
      <c r="W57" s="63"/>
    </row>
    <row r="58" ht="20.25" customHeight="1" spans="1:23">
      <c r="A58" s="151" t="str">
        <f t="shared" si="0"/>
        <v>       玉溪市交通运输局</v>
      </c>
      <c r="B58" s="151" t="s">
        <v>267</v>
      </c>
      <c r="C58" s="151" t="s">
        <v>268</v>
      </c>
      <c r="D58" s="151" t="s">
        <v>89</v>
      </c>
      <c r="E58" s="151" t="s">
        <v>269</v>
      </c>
      <c r="F58" s="151" t="s">
        <v>197</v>
      </c>
      <c r="G58" s="151" t="s">
        <v>198</v>
      </c>
      <c r="H58" s="154">
        <v>89472</v>
      </c>
      <c r="I58" s="63">
        <v>89472</v>
      </c>
      <c r="J58" s="63"/>
      <c r="K58" s="151"/>
      <c r="L58" s="63">
        <v>89472</v>
      </c>
      <c r="M58" s="151"/>
      <c r="N58" s="63"/>
      <c r="O58" s="63"/>
      <c r="P58" s="151"/>
      <c r="Q58" s="63"/>
      <c r="R58" s="63"/>
      <c r="S58" s="63"/>
      <c r="T58" s="63"/>
      <c r="U58" s="63"/>
      <c r="V58" s="63"/>
      <c r="W58" s="63"/>
    </row>
    <row r="59" ht="20.25" customHeight="1" spans="1:23">
      <c r="A59" s="151" t="str">
        <f t="shared" si="0"/>
        <v>       玉溪市交通运输局</v>
      </c>
      <c r="B59" s="151" t="s">
        <v>270</v>
      </c>
      <c r="C59" s="151" t="s">
        <v>271</v>
      </c>
      <c r="D59" s="151" t="s">
        <v>106</v>
      </c>
      <c r="E59" s="151" t="s">
        <v>252</v>
      </c>
      <c r="F59" s="151" t="s">
        <v>219</v>
      </c>
      <c r="G59" s="151" t="s">
        <v>220</v>
      </c>
      <c r="H59" s="154">
        <v>43000</v>
      </c>
      <c r="I59" s="63">
        <v>43000</v>
      </c>
      <c r="J59" s="63"/>
      <c r="K59" s="151"/>
      <c r="L59" s="63">
        <v>43000</v>
      </c>
      <c r="M59" s="151"/>
      <c r="N59" s="63"/>
      <c r="O59" s="63"/>
      <c r="P59" s="151"/>
      <c r="Q59" s="63"/>
      <c r="R59" s="63"/>
      <c r="S59" s="63"/>
      <c r="T59" s="63"/>
      <c r="U59" s="63"/>
      <c r="V59" s="63"/>
      <c r="W59" s="63"/>
    </row>
    <row r="60" ht="20.25" customHeight="1" spans="1:23">
      <c r="A60" s="151" t="str">
        <f t="shared" si="0"/>
        <v>       玉溪市交通运输局</v>
      </c>
      <c r="B60" s="151" t="s">
        <v>270</v>
      </c>
      <c r="C60" s="151" t="s">
        <v>271</v>
      </c>
      <c r="D60" s="151" t="s">
        <v>106</v>
      </c>
      <c r="E60" s="151" t="s">
        <v>252</v>
      </c>
      <c r="F60" s="151" t="s">
        <v>227</v>
      </c>
      <c r="G60" s="151" t="s">
        <v>228</v>
      </c>
      <c r="H60" s="154">
        <v>31500</v>
      </c>
      <c r="I60" s="63">
        <v>31500</v>
      </c>
      <c r="J60" s="63"/>
      <c r="K60" s="151"/>
      <c r="L60" s="63">
        <v>31500</v>
      </c>
      <c r="M60" s="151"/>
      <c r="N60" s="63"/>
      <c r="O60" s="63"/>
      <c r="P60" s="151"/>
      <c r="Q60" s="63"/>
      <c r="R60" s="63"/>
      <c r="S60" s="63"/>
      <c r="T60" s="63"/>
      <c r="U60" s="63"/>
      <c r="V60" s="63"/>
      <c r="W60" s="63"/>
    </row>
    <row r="61" ht="20.25" customHeight="1" spans="1:23">
      <c r="A61" s="151" t="str">
        <f t="shared" si="0"/>
        <v>       玉溪市交通运输局</v>
      </c>
      <c r="B61" s="151" t="s">
        <v>270</v>
      </c>
      <c r="C61" s="151" t="s">
        <v>271</v>
      </c>
      <c r="D61" s="151" t="s">
        <v>106</v>
      </c>
      <c r="E61" s="151" t="s">
        <v>252</v>
      </c>
      <c r="F61" s="151" t="s">
        <v>210</v>
      </c>
      <c r="G61" s="151" t="s">
        <v>211</v>
      </c>
      <c r="H61" s="154">
        <v>55500</v>
      </c>
      <c r="I61" s="63">
        <v>55500</v>
      </c>
      <c r="J61" s="63"/>
      <c r="K61" s="151"/>
      <c r="L61" s="63">
        <v>55500</v>
      </c>
      <c r="M61" s="151"/>
      <c r="N61" s="63"/>
      <c r="O61" s="63"/>
      <c r="P61" s="151"/>
      <c r="Q61" s="63"/>
      <c r="R61" s="63"/>
      <c r="S61" s="63"/>
      <c r="T61" s="63"/>
      <c r="U61" s="63"/>
      <c r="V61" s="63"/>
      <c r="W61" s="63"/>
    </row>
    <row r="62" ht="20.25" customHeight="1" spans="1:23">
      <c r="A62" s="153" t="s">
        <v>30</v>
      </c>
      <c r="B62" s="153"/>
      <c r="C62" s="153"/>
      <c r="D62" s="153"/>
      <c r="E62" s="153"/>
      <c r="F62" s="153"/>
      <c r="G62" s="153"/>
      <c r="H62" s="63">
        <v>14647228.88</v>
      </c>
      <c r="I62" s="63">
        <v>14647228.88</v>
      </c>
      <c r="J62" s="63">
        <v>2694164.8</v>
      </c>
      <c r="K62" s="63"/>
      <c r="L62" s="63">
        <v>11953064.08</v>
      </c>
      <c r="M62" s="63"/>
      <c r="N62" s="63"/>
      <c r="O62" s="63"/>
      <c r="P62" s="63"/>
      <c r="Q62" s="63"/>
      <c r="R62" s="63"/>
      <c r="S62" s="63"/>
      <c r="T62" s="63"/>
      <c r="U62" s="63"/>
      <c r="V62" s="63"/>
      <c r="W62" s="63"/>
    </row>
  </sheetData>
  <mergeCells count="17">
    <mergeCell ref="A1:W1"/>
    <mergeCell ref="A2:W2"/>
    <mergeCell ref="A3:V3"/>
    <mergeCell ref="H4:W4"/>
    <mergeCell ref="I5:M5"/>
    <mergeCell ref="N5:P5"/>
    <mergeCell ref="R5:W5"/>
    <mergeCell ref="A62:G62"/>
    <mergeCell ref="A4:A6"/>
    <mergeCell ref="B4:B6"/>
    <mergeCell ref="C4:C6"/>
    <mergeCell ref="D4:D6"/>
    <mergeCell ref="E4:E6"/>
    <mergeCell ref="F4:F6"/>
    <mergeCell ref="G4:G6"/>
    <mergeCell ref="H5:H6"/>
    <mergeCell ref="Q5:Q6"/>
  </mergeCells>
  <pageMargins left="0.118055555555556" right="0.118055555555556" top="1" bottom="1" header="0.5" footer="0.5"/>
  <pageSetup paperSize="9" scale="37" fitToHeight="0"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3"/>
  <sheetViews>
    <sheetView showZeros="0" view="pageBreakPreview" zoomScale="55" zoomScaleNormal="55" workbookViewId="0">
      <selection activeCell="I4" sqref="I4:I6"/>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2" width="15.175" customWidth="1"/>
    <col min="23" max="23" width="13.8583333333333" customWidth="1"/>
  </cols>
  <sheetData>
    <row r="1" ht="13.5" customHeight="1" spans="2:23">
      <c r="B1" s="130"/>
      <c r="E1" s="142"/>
      <c r="F1" s="142"/>
      <c r="G1" s="142"/>
      <c r="H1" s="142"/>
      <c r="K1" s="130"/>
      <c r="N1" s="130"/>
      <c r="O1" s="130"/>
      <c r="P1" s="130"/>
      <c r="U1" s="148"/>
      <c r="W1" s="131" t="s">
        <v>272</v>
      </c>
    </row>
    <row r="2" ht="27.75" customHeight="1" spans="1:23">
      <c r="A2" s="32" t="s">
        <v>273</v>
      </c>
      <c r="B2" s="32"/>
      <c r="C2" s="32"/>
      <c r="D2" s="32"/>
      <c r="E2" s="32"/>
      <c r="F2" s="32"/>
      <c r="G2" s="32"/>
      <c r="H2" s="32"/>
      <c r="I2" s="32"/>
      <c r="J2" s="32"/>
      <c r="K2" s="32"/>
      <c r="L2" s="32"/>
      <c r="M2" s="32"/>
      <c r="N2" s="32"/>
      <c r="O2" s="32"/>
      <c r="P2" s="32"/>
      <c r="Q2" s="32"/>
      <c r="R2" s="32"/>
      <c r="S2" s="32"/>
      <c r="T2" s="32"/>
      <c r="U2" s="32"/>
      <c r="V2" s="32"/>
      <c r="W2" s="32"/>
    </row>
    <row r="3" ht="13.5" customHeight="1" spans="1:23">
      <c r="A3" s="5" t="str">
        <f>"单位名称："&amp;"玉溪市交通运输局"</f>
        <v>单位名称：玉溪市交通运输局</v>
      </c>
      <c r="B3" s="143" t="str">
        <f>"单位名称："&amp;"玉溪市交通运输局"</f>
        <v>单位名称：玉溪市交通运输局</v>
      </c>
      <c r="C3" s="143"/>
      <c r="D3" s="143"/>
      <c r="E3" s="143"/>
      <c r="F3" s="143"/>
      <c r="G3" s="143"/>
      <c r="H3" s="143"/>
      <c r="I3" s="143"/>
      <c r="J3" s="7"/>
      <c r="K3" s="7"/>
      <c r="L3" s="7"/>
      <c r="M3" s="7"/>
      <c r="N3" s="7"/>
      <c r="O3" s="7"/>
      <c r="P3" s="7"/>
      <c r="Q3" s="7"/>
      <c r="U3" s="148"/>
      <c r="W3" s="134" t="s">
        <v>2</v>
      </c>
    </row>
    <row r="4" ht="21.75" customHeight="1" spans="1:23">
      <c r="A4" s="9" t="s">
        <v>274</v>
      </c>
      <c r="B4" s="9" t="s">
        <v>145</v>
      </c>
      <c r="C4" s="9" t="s">
        <v>146</v>
      </c>
      <c r="D4" s="9" t="s">
        <v>275</v>
      </c>
      <c r="E4" s="10" t="s">
        <v>147</v>
      </c>
      <c r="F4" s="10" t="s">
        <v>148</v>
      </c>
      <c r="G4" s="10" t="s">
        <v>149</v>
      </c>
      <c r="H4" s="10" t="s">
        <v>150</v>
      </c>
      <c r="I4" s="20" t="s">
        <v>30</v>
      </c>
      <c r="J4" s="20" t="s">
        <v>276</v>
      </c>
      <c r="K4" s="20"/>
      <c r="L4" s="20"/>
      <c r="M4" s="20"/>
      <c r="N4" s="20" t="s">
        <v>152</v>
      </c>
      <c r="O4" s="20"/>
      <c r="P4" s="20"/>
      <c r="Q4" s="10" t="s">
        <v>36</v>
      </c>
      <c r="R4" s="11" t="s">
        <v>277</v>
      </c>
      <c r="S4" s="12"/>
      <c r="T4" s="12"/>
      <c r="U4" s="12"/>
      <c r="V4" s="12"/>
      <c r="W4" s="13"/>
    </row>
    <row r="5" ht="21.75" customHeight="1" spans="1:23">
      <c r="A5" s="14"/>
      <c r="B5" s="14"/>
      <c r="C5" s="14"/>
      <c r="D5" s="14"/>
      <c r="E5" s="15"/>
      <c r="F5" s="15"/>
      <c r="G5" s="15"/>
      <c r="H5" s="15"/>
      <c r="I5" s="20"/>
      <c r="J5" s="146" t="s">
        <v>33</v>
      </c>
      <c r="K5" s="146"/>
      <c r="L5" s="146" t="s">
        <v>34</v>
      </c>
      <c r="M5" s="146" t="s">
        <v>35</v>
      </c>
      <c r="N5" s="10" t="s">
        <v>33</v>
      </c>
      <c r="O5" s="10" t="s">
        <v>34</v>
      </c>
      <c r="P5" s="10" t="s">
        <v>35</v>
      </c>
      <c r="Q5" s="15"/>
      <c r="R5" s="10" t="s">
        <v>32</v>
      </c>
      <c r="S5" s="10" t="s">
        <v>39</v>
      </c>
      <c r="T5" s="10" t="s">
        <v>158</v>
      </c>
      <c r="U5" s="10" t="s">
        <v>41</v>
      </c>
      <c r="V5" s="10" t="s">
        <v>42</v>
      </c>
      <c r="W5" s="10" t="s">
        <v>43</v>
      </c>
    </row>
    <row r="6" ht="40.5" customHeight="1" spans="1:23">
      <c r="A6" s="17"/>
      <c r="B6" s="17"/>
      <c r="C6" s="17"/>
      <c r="D6" s="17"/>
      <c r="E6" s="18"/>
      <c r="F6" s="18"/>
      <c r="G6" s="18"/>
      <c r="H6" s="18"/>
      <c r="I6" s="20"/>
      <c r="J6" s="146" t="s">
        <v>32</v>
      </c>
      <c r="K6" s="146" t="s">
        <v>278</v>
      </c>
      <c r="L6" s="146"/>
      <c r="M6" s="146"/>
      <c r="N6" s="18"/>
      <c r="O6" s="18"/>
      <c r="P6" s="18"/>
      <c r="Q6" s="18"/>
      <c r="R6" s="18"/>
      <c r="S6" s="18"/>
      <c r="T6" s="18"/>
      <c r="U6" s="19"/>
      <c r="V6" s="18"/>
      <c r="W6" s="18"/>
    </row>
    <row r="7" ht="15" customHeight="1" spans="1:23">
      <c r="A7" s="144">
        <v>1</v>
      </c>
      <c r="B7" s="144">
        <v>2</v>
      </c>
      <c r="C7" s="144">
        <v>3</v>
      </c>
      <c r="D7" s="144">
        <v>4</v>
      </c>
      <c r="E7" s="144">
        <v>5</v>
      </c>
      <c r="F7" s="144">
        <v>6</v>
      </c>
      <c r="G7" s="144">
        <v>7</v>
      </c>
      <c r="H7" s="144">
        <v>8</v>
      </c>
      <c r="I7" s="144">
        <v>9</v>
      </c>
      <c r="J7" s="144">
        <v>10</v>
      </c>
      <c r="K7" s="144">
        <v>11</v>
      </c>
      <c r="L7" s="144">
        <v>12</v>
      </c>
      <c r="M7" s="144">
        <v>13</v>
      </c>
      <c r="N7" s="144">
        <v>14</v>
      </c>
      <c r="O7" s="144">
        <v>15</v>
      </c>
      <c r="P7" s="144">
        <v>16</v>
      </c>
      <c r="Q7" s="144">
        <v>17</v>
      </c>
      <c r="R7" s="144">
        <v>18</v>
      </c>
      <c r="S7" s="144">
        <v>19</v>
      </c>
      <c r="T7" s="144">
        <v>20</v>
      </c>
      <c r="U7" s="144">
        <v>21</v>
      </c>
      <c r="V7" s="144">
        <v>22</v>
      </c>
      <c r="W7" s="144">
        <v>23</v>
      </c>
    </row>
    <row r="8" ht="32.9" customHeight="1" spans="1:23">
      <c r="A8" s="26"/>
      <c r="B8" s="145"/>
      <c r="C8" s="26" t="s">
        <v>279</v>
      </c>
      <c r="D8" s="26"/>
      <c r="E8" s="26"/>
      <c r="F8" s="26"/>
      <c r="G8" s="26"/>
      <c r="H8" s="26"/>
      <c r="I8" s="45">
        <v>7500000</v>
      </c>
      <c r="J8" s="45">
        <v>7500000</v>
      </c>
      <c r="K8" s="45">
        <v>7500000</v>
      </c>
      <c r="L8" s="45"/>
      <c r="M8" s="45"/>
      <c r="N8" s="45"/>
      <c r="O8" s="45"/>
      <c r="P8" s="45"/>
      <c r="Q8" s="45"/>
      <c r="R8" s="45"/>
      <c r="S8" s="45"/>
      <c r="T8" s="45"/>
      <c r="U8" s="45"/>
      <c r="V8" s="45"/>
      <c r="W8" s="45"/>
    </row>
    <row r="9" ht="32.9" customHeight="1" spans="1:23">
      <c r="A9" s="26" t="s">
        <v>280</v>
      </c>
      <c r="B9" s="145" t="s">
        <v>281</v>
      </c>
      <c r="C9" s="26" t="s">
        <v>279</v>
      </c>
      <c r="D9" s="26" t="s">
        <v>64</v>
      </c>
      <c r="E9" s="26" t="s">
        <v>91</v>
      </c>
      <c r="F9" s="26" t="s">
        <v>282</v>
      </c>
      <c r="G9" s="26" t="s">
        <v>283</v>
      </c>
      <c r="H9" s="26" t="s">
        <v>284</v>
      </c>
      <c r="I9" s="45">
        <v>7500000</v>
      </c>
      <c r="J9" s="45">
        <v>7500000</v>
      </c>
      <c r="K9" s="45">
        <v>7500000</v>
      </c>
      <c r="L9" s="45"/>
      <c r="M9" s="45"/>
      <c r="N9" s="45"/>
      <c r="O9" s="45"/>
      <c r="P9" s="45"/>
      <c r="Q9" s="45"/>
      <c r="R9" s="45"/>
      <c r="S9" s="45"/>
      <c r="T9" s="45"/>
      <c r="U9" s="45"/>
      <c r="V9" s="45"/>
      <c r="W9" s="45"/>
    </row>
    <row r="10" ht="32.9" customHeight="1" spans="1:23">
      <c r="A10" s="26"/>
      <c r="B10" s="26"/>
      <c r="C10" s="26" t="s">
        <v>285</v>
      </c>
      <c r="D10" s="26"/>
      <c r="E10" s="26"/>
      <c r="F10" s="26"/>
      <c r="G10" s="26"/>
      <c r="H10" s="26"/>
      <c r="I10" s="45">
        <v>360000</v>
      </c>
      <c r="J10" s="45">
        <v>360000</v>
      </c>
      <c r="K10" s="45">
        <v>360000</v>
      </c>
      <c r="L10" s="45"/>
      <c r="M10" s="45"/>
      <c r="N10" s="45"/>
      <c r="O10" s="45"/>
      <c r="P10" s="45"/>
      <c r="Q10" s="45"/>
      <c r="R10" s="45"/>
      <c r="S10" s="45"/>
      <c r="T10" s="45"/>
      <c r="U10" s="45"/>
      <c r="V10" s="45"/>
      <c r="W10" s="45"/>
    </row>
    <row r="11" ht="32.9" customHeight="1" spans="1:23">
      <c r="A11" s="26" t="s">
        <v>286</v>
      </c>
      <c r="B11" s="145" t="s">
        <v>287</v>
      </c>
      <c r="C11" s="26" t="s">
        <v>285</v>
      </c>
      <c r="D11" s="26" t="s">
        <v>64</v>
      </c>
      <c r="E11" s="26" t="s">
        <v>106</v>
      </c>
      <c r="F11" s="26" t="s">
        <v>252</v>
      </c>
      <c r="G11" s="26" t="s">
        <v>235</v>
      </c>
      <c r="H11" s="26" t="s">
        <v>236</v>
      </c>
      <c r="I11" s="45">
        <v>360000</v>
      </c>
      <c r="J11" s="45">
        <v>360000</v>
      </c>
      <c r="K11" s="45">
        <v>360000</v>
      </c>
      <c r="L11" s="45"/>
      <c r="M11" s="45"/>
      <c r="N11" s="45"/>
      <c r="O11" s="45"/>
      <c r="P11" s="45"/>
      <c r="Q11" s="45"/>
      <c r="R11" s="45"/>
      <c r="S11" s="45"/>
      <c r="T11" s="45"/>
      <c r="U11" s="45"/>
      <c r="V11" s="45"/>
      <c r="W11" s="45"/>
    </row>
    <row r="12" ht="32.9" customHeight="1" spans="1:23">
      <c r="A12" s="26"/>
      <c r="B12" s="26"/>
      <c r="C12" s="26" t="s">
        <v>288</v>
      </c>
      <c r="D12" s="26"/>
      <c r="E12" s="26"/>
      <c r="F12" s="26"/>
      <c r="G12" s="26"/>
      <c r="H12" s="26"/>
      <c r="I12" s="45">
        <v>100000</v>
      </c>
      <c r="J12" s="45">
        <v>100000</v>
      </c>
      <c r="K12" s="45">
        <v>100000</v>
      </c>
      <c r="L12" s="45"/>
      <c r="M12" s="45"/>
      <c r="N12" s="45"/>
      <c r="O12" s="45"/>
      <c r="P12" s="45"/>
      <c r="Q12" s="45"/>
      <c r="R12" s="45"/>
      <c r="S12" s="45"/>
      <c r="T12" s="45"/>
      <c r="U12" s="45"/>
      <c r="V12" s="45"/>
      <c r="W12" s="45"/>
    </row>
    <row r="13" ht="32.9" customHeight="1" spans="1:23">
      <c r="A13" s="26" t="s">
        <v>289</v>
      </c>
      <c r="B13" s="145" t="s">
        <v>290</v>
      </c>
      <c r="C13" s="26" t="s">
        <v>288</v>
      </c>
      <c r="D13" s="26" t="s">
        <v>64</v>
      </c>
      <c r="E13" s="26" t="s">
        <v>106</v>
      </c>
      <c r="F13" s="26" t="s">
        <v>252</v>
      </c>
      <c r="G13" s="26" t="s">
        <v>235</v>
      </c>
      <c r="H13" s="26" t="s">
        <v>236</v>
      </c>
      <c r="I13" s="45">
        <v>50000</v>
      </c>
      <c r="J13" s="45">
        <v>50000</v>
      </c>
      <c r="K13" s="45">
        <v>50000</v>
      </c>
      <c r="L13" s="45"/>
      <c r="M13" s="45"/>
      <c r="N13" s="45"/>
      <c r="O13" s="45"/>
      <c r="P13" s="45"/>
      <c r="Q13" s="45"/>
      <c r="R13" s="45"/>
      <c r="S13" s="45"/>
      <c r="T13" s="45"/>
      <c r="U13" s="45"/>
      <c r="V13" s="45"/>
      <c r="W13" s="45"/>
    </row>
    <row r="14" ht="32.9" customHeight="1" spans="1:23">
      <c r="A14" s="26" t="s">
        <v>289</v>
      </c>
      <c r="B14" s="145" t="s">
        <v>290</v>
      </c>
      <c r="C14" s="26" t="s">
        <v>288</v>
      </c>
      <c r="D14" s="26" t="s">
        <v>64</v>
      </c>
      <c r="E14" s="26" t="s">
        <v>106</v>
      </c>
      <c r="F14" s="26" t="s">
        <v>252</v>
      </c>
      <c r="G14" s="26" t="s">
        <v>291</v>
      </c>
      <c r="H14" s="26" t="s">
        <v>292</v>
      </c>
      <c r="I14" s="45">
        <v>50000</v>
      </c>
      <c r="J14" s="45">
        <v>50000</v>
      </c>
      <c r="K14" s="45">
        <v>50000</v>
      </c>
      <c r="L14" s="45"/>
      <c r="M14" s="45"/>
      <c r="N14" s="45"/>
      <c r="O14" s="45"/>
      <c r="P14" s="45"/>
      <c r="Q14" s="45"/>
      <c r="R14" s="45"/>
      <c r="S14" s="45"/>
      <c r="T14" s="45"/>
      <c r="U14" s="45"/>
      <c r="V14" s="45"/>
      <c r="W14" s="45"/>
    </row>
    <row r="15" ht="32.9" customHeight="1" spans="1:23">
      <c r="A15" s="26"/>
      <c r="B15" s="26"/>
      <c r="C15" s="26" t="s">
        <v>293</v>
      </c>
      <c r="D15" s="26"/>
      <c r="E15" s="26"/>
      <c r="F15" s="26"/>
      <c r="G15" s="26"/>
      <c r="H15" s="26"/>
      <c r="I15" s="45">
        <v>60000</v>
      </c>
      <c r="J15" s="45">
        <v>60000</v>
      </c>
      <c r="K15" s="45">
        <v>60000</v>
      </c>
      <c r="L15" s="45"/>
      <c r="M15" s="45"/>
      <c r="N15" s="45"/>
      <c r="O15" s="45"/>
      <c r="P15" s="45"/>
      <c r="Q15" s="45"/>
      <c r="R15" s="45"/>
      <c r="S15" s="45"/>
      <c r="T15" s="45"/>
      <c r="U15" s="45"/>
      <c r="V15" s="45"/>
      <c r="W15" s="45"/>
    </row>
    <row r="16" ht="32.9" customHeight="1" spans="1:23">
      <c r="A16" s="26" t="s">
        <v>289</v>
      </c>
      <c r="B16" s="145" t="s">
        <v>294</v>
      </c>
      <c r="C16" s="26" t="s">
        <v>293</v>
      </c>
      <c r="D16" s="26" t="s">
        <v>64</v>
      </c>
      <c r="E16" s="26" t="s">
        <v>106</v>
      </c>
      <c r="F16" s="26" t="s">
        <v>252</v>
      </c>
      <c r="G16" s="26" t="s">
        <v>235</v>
      </c>
      <c r="H16" s="26" t="s">
        <v>236</v>
      </c>
      <c r="I16" s="45">
        <v>60000</v>
      </c>
      <c r="J16" s="45">
        <v>60000</v>
      </c>
      <c r="K16" s="45">
        <v>60000</v>
      </c>
      <c r="L16" s="45"/>
      <c r="M16" s="45"/>
      <c r="N16" s="45"/>
      <c r="O16" s="45"/>
      <c r="P16" s="45"/>
      <c r="Q16" s="45"/>
      <c r="R16" s="45"/>
      <c r="S16" s="45"/>
      <c r="T16" s="45"/>
      <c r="U16" s="45"/>
      <c r="V16" s="45"/>
      <c r="W16" s="45"/>
    </row>
    <row r="17" ht="32.9" customHeight="1" spans="1:23">
      <c r="A17" s="26"/>
      <c r="B17" s="26"/>
      <c r="C17" s="26" t="s">
        <v>295</v>
      </c>
      <c r="D17" s="26"/>
      <c r="E17" s="26"/>
      <c r="F17" s="26"/>
      <c r="G17" s="26"/>
      <c r="H17" s="26"/>
      <c r="I17" s="45">
        <v>2940200</v>
      </c>
      <c r="J17" s="45"/>
      <c r="K17" s="45"/>
      <c r="L17" s="45"/>
      <c r="M17" s="45"/>
      <c r="N17" s="45">
        <v>2940200</v>
      </c>
      <c r="O17" s="45"/>
      <c r="P17" s="45"/>
      <c r="Q17" s="45"/>
      <c r="R17" s="45"/>
      <c r="S17" s="45"/>
      <c r="T17" s="45"/>
      <c r="U17" s="45"/>
      <c r="V17" s="45"/>
      <c r="W17" s="45"/>
    </row>
    <row r="18" ht="32.9" customHeight="1" spans="1:23">
      <c r="A18" s="26" t="s">
        <v>289</v>
      </c>
      <c r="B18" s="145" t="s">
        <v>296</v>
      </c>
      <c r="C18" s="26" t="s">
        <v>295</v>
      </c>
      <c r="D18" s="26" t="s">
        <v>64</v>
      </c>
      <c r="E18" s="26" t="s">
        <v>81</v>
      </c>
      <c r="F18" s="26" t="s">
        <v>297</v>
      </c>
      <c r="G18" s="26" t="s">
        <v>298</v>
      </c>
      <c r="H18" s="26" t="s">
        <v>299</v>
      </c>
      <c r="I18" s="45">
        <v>2940200</v>
      </c>
      <c r="J18" s="45"/>
      <c r="K18" s="45"/>
      <c r="L18" s="45"/>
      <c r="M18" s="45"/>
      <c r="N18" s="45">
        <v>2940200</v>
      </c>
      <c r="O18" s="45"/>
      <c r="P18" s="45"/>
      <c r="Q18" s="45"/>
      <c r="R18" s="45"/>
      <c r="S18" s="45"/>
      <c r="T18" s="45"/>
      <c r="U18" s="45"/>
      <c r="V18" s="45"/>
      <c r="W18" s="45"/>
    </row>
    <row r="19" ht="32.9" customHeight="1" spans="1:23">
      <c r="A19" s="26"/>
      <c r="B19" s="26"/>
      <c r="C19" s="26" t="s">
        <v>300</v>
      </c>
      <c r="D19" s="26"/>
      <c r="E19" s="26"/>
      <c r="F19" s="26"/>
      <c r="G19" s="26"/>
      <c r="H19" s="26"/>
      <c r="I19" s="45">
        <v>8000</v>
      </c>
      <c r="J19" s="45"/>
      <c r="K19" s="45"/>
      <c r="L19" s="45"/>
      <c r="M19" s="45"/>
      <c r="N19" s="45">
        <v>8000</v>
      </c>
      <c r="O19" s="45"/>
      <c r="P19" s="45"/>
      <c r="Q19" s="45"/>
      <c r="R19" s="45"/>
      <c r="S19" s="45"/>
      <c r="T19" s="45"/>
      <c r="U19" s="45"/>
      <c r="V19" s="45"/>
      <c r="W19" s="45"/>
    </row>
    <row r="20" ht="32.9" customHeight="1" spans="1:23">
      <c r="A20" s="26" t="s">
        <v>289</v>
      </c>
      <c r="B20" s="145" t="s">
        <v>301</v>
      </c>
      <c r="C20" s="26" t="s">
        <v>300</v>
      </c>
      <c r="D20" s="26" t="s">
        <v>64</v>
      </c>
      <c r="E20" s="26" t="s">
        <v>80</v>
      </c>
      <c r="F20" s="26" t="s">
        <v>302</v>
      </c>
      <c r="G20" s="26" t="s">
        <v>235</v>
      </c>
      <c r="H20" s="26" t="s">
        <v>236</v>
      </c>
      <c r="I20" s="45">
        <v>8000</v>
      </c>
      <c r="J20" s="45"/>
      <c r="K20" s="45"/>
      <c r="L20" s="45"/>
      <c r="M20" s="45"/>
      <c r="N20" s="45">
        <v>8000</v>
      </c>
      <c r="O20" s="45"/>
      <c r="P20" s="45"/>
      <c r="Q20" s="45"/>
      <c r="R20" s="45"/>
      <c r="S20" s="45"/>
      <c r="T20" s="45"/>
      <c r="U20" s="45"/>
      <c r="V20" s="45"/>
      <c r="W20" s="45"/>
    </row>
    <row r="21" ht="32.9" customHeight="1" spans="1:23">
      <c r="A21" s="26"/>
      <c r="B21" s="26"/>
      <c r="C21" s="26" t="s">
        <v>303</v>
      </c>
      <c r="D21" s="26"/>
      <c r="E21" s="26"/>
      <c r="F21" s="26"/>
      <c r="G21" s="26"/>
      <c r="H21" s="26"/>
      <c r="I21" s="45">
        <v>4000000</v>
      </c>
      <c r="J21" s="45"/>
      <c r="K21" s="45"/>
      <c r="L21" s="45">
        <v>4000000</v>
      </c>
      <c r="M21" s="45"/>
      <c r="N21" s="45"/>
      <c r="O21" s="45"/>
      <c r="P21" s="45"/>
      <c r="Q21" s="45"/>
      <c r="R21" s="45"/>
      <c r="S21" s="45"/>
      <c r="T21" s="45"/>
      <c r="U21" s="45"/>
      <c r="V21" s="45"/>
      <c r="W21" s="45"/>
    </row>
    <row r="22" ht="32.9" customHeight="1" spans="1:23">
      <c r="A22" s="26" t="s">
        <v>289</v>
      </c>
      <c r="B22" s="145" t="s">
        <v>304</v>
      </c>
      <c r="C22" s="26" t="s">
        <v>303</v>
      </c>
      <c r="D22" s="26" t="s">
        <v>64</v>
      </c>
      <c r="E22" s="26" t="s">
        <v>102</v>
      </c>
      <c r="F22" s="26" t="s">
        <v>305</v>
      </c>
      <c r="G22" s="26" t="s">
        <v>306</v>
      </c>
      <c r="H22" s="26" t="s">
        <v>299</v>
      </c>
      <c r="I22" s="45">
        <v>4000000</v>
      </c>
      <c r="J22" s="45"/>
      <c r="K22" s="45"/>
      <c r="L22" s="45">
        <v>4000000</v>
      </c>
      <c r="M22" s="45"/>
      <c r="N22" s="45"/>
      <c r="O22" s="45"/>
      <c r="P22" s="45"/>
      <c r="Q22" s="45"/>
      <c r="R22" s="45"/>
      <c r="S22" s="45"/>
      <c r="T22" s="45"/>
      <c r="U22" s="45"/>
      <c r="V22" s="45"/>
      <c r="W22" s="45"/>
    </row>
    <row r="23" ht="32.9" customHeight="1" spans="1:23">
      <c r="A23" s="26"/>
      <c r="B23" s="26"/>
      <c r="C23" s="26" t="s">
        <v>307</v>
      </c>
      <c r="D23" s="26"/>
      <c r="E23" s="26"/>
      <c r="F23" s="26"/>
      <c r="G23" s="26"/>
      <c r="H23" s="26"/>
      <c r="I23" s="45">
        <v>102700</v>
      </c>
      <c r="J23" s="45">
        <v>102700</v>
      </c>
      <c r="K23" s="45">
        <v>102700</v>
      </c>
      <c r="L23" s="45"/>
      <c r="M23" s="45"/>
      <c r="N23" s="45"/>
      <c r="O23" s="45"/>
      <c r="P23" s="45"/>
      <c r="Q23" s="45"/>
      <c r="R23" s="45"/>
      <c r="S23" s="45"/>
      <c r="T23" s="45"/>
      <c r="U23" s="45"/>
      <c r="V23" s="45"/>
      <c r="W23" s="45"/>
    </row>
    <row r="24" ht="32.9" customHeight="1" spans="1:23">
      <c r="A24" s="26" t="s">
        <v>289</v>
      </c>
      <c r="B24" s="145" t="s">
        <v>308</v>
      </c>
      <c r="C24" s="26" t="s">
        <v>307</v>
      </c>
      <c r="D24" s="26" t="s">
        <v>64</v>
      </c>
      <c r="E24" s="26" t="s">
        <v>105</v>
      </c>
      <c r="F24" s="26" t="s">
        <v>165</v>
      </c>
      <c r="G24" s="26" t="s">
        <v>233</v>
      </c>
      <c r="H24" s="26" t="s">
        <v>234</v>
      </c>
      <c r="I24" s="45">
        <v>102700</v>
      </c>
      <c r="J24" s="45">
        <v>102700</v>
      </c>
      <c r="K24" s="45">
        <v>102700</v>
      </c>
      <c r="L24" s="45"/>
      <c r="M24" s="45"/>
      <c r="N24" s="45"/>
      <c r="O24" s="45"/>
      <c r="P24" s="45"/>
      <c r="Q24" s="45"/>
      <c r="R24" s="45"/>
      <c r="S24" s="45"/>
      <c r="T24" s="45"/>
      <c r="U24" s="45"/>
      <c r="V24" s="45"/>
      <c r="W24" s="45"/>
    </row>
    <row r="25" ht="32.9" customHeight="1" spans="1:23">
      <c r="A25" s="26"/>
      <c r="B25" s="26"/>
      <c r="C25" s="26" t="s">
        <v>309</v>
      </c>
      <c r="D25" s="26"/>
      <c r="E25" s="26"/>
      <c r="F25" s="26"/>
      <c r="G25" s="26"/>
      <c r="H25" s="26"/>
      <c r="I25" s="45">
        <v>200000</v>
      </c>
      <c r="J25" s="45">
        <v>200000</v>
      </c>
      <c r="K25" s="45">
        <v>200000</v>
      </c>
      <c r="L25" s="45"/>
      <c r="M25" s="45"/>
      <c r="N25" s="45"/>
      <c r="O25" s="45"/>
      <c r="P25" s="45"/>
      <c r="Q25" s="45"/>
      <c r="R25" s="45"/>
      <c r="S25" s="45"/>
      <c r="T25" s="45"/>
      <c r="U25" s="45"/>
      <c r="V25" s="45"/>
      <c r="W25" s="45"/>
    </row>
    <row r="26" ht="32.9" customHeight="1" spans="1:23">
      <c r="A26" s="26" t="s">
        <v>289</v>
      </c>
      <c r="B26" s="145" t="s">
        <v>310</v>
      </c>
      <c r="C26" s="26" t="s">
        <v>309</v>
      </c>
      <c r="D26" s="26" t="s">
        <v>64</v>
      </c>
      <c r="E26" s="26" t="s">
        <v>106</v>
      </c>
      <c r="F26" s="26" t="s">
        <v>252</v>
      </c>
      <c r="G26" s="26" t="s">
        <v>235</v>
      </c>
      <c r="H26" s="26" t="s">
        <v>236</v>
      </c>
      <c r="I26" s="45">
        <v>200000</v>
      </c>
      <c r="J26" s="45">
        <v>200000</v>
      </c>
      <c r="K26" s="45">
        <v>200000</v>
      </c>
      <c r="L26" s="45"/>
      <c r="M26" s="45"/>
      <c r="N26" s="45"/>
      <c r="O26" s="45"/>
      <c r="P26" s="45"/>
      <c r="Q26" s="45"/>
      <c r="R26" s="45"/>
      <c r="S26" s="45"/>
      <c r="T26" s="45"/>
      <c r="U26" s="45"/>
      <c r="V26" s="45"/>
      <c r="W26" s="45"/>
    </row>
    <row r="27" ht="32.9" customHeight="1" spans="1:23">
      <c r="A27" s="26"/>
      <c r="B27" s="26"/>
      <c r="C27" s="26" t="s">
        <v>311</v>
      </c>
      <c r="D27" s="26"/>
      <c r="E27" s="26"/>
      <c r="F27" s="26"/>
      <c r="G27" s="26"/>
      <c r="H27" s="26"/>
      <c r="I27" s="45">
        <v>200000</v>
      </c>
      <c r="J27" s="45">
        <v>200000</v>
      </c>
      <c r="K27" s="45">
        <v>200000</v>
      </c>
      <c r="L27" s="45"/>
      <c r="M27" s="45"/>
      <c r="N27" s="45"/>
      <c r="O27" s="45"/>
      <c r="P27" s="45"/>
      <c r="Q27" s="45"/>
      <c r="R27" s="45"/>
      <c r="S27" s="45"/>
      <c r="T27" s="45"/>
      <c r="U27" s="45"/>
      <c r="V27" s="45"/>
      <c r="W27" s="45"/>
    </row>
    <row r="28" ht="32.9" customHeight="1" spans="1:23">
      <c r="A28" s="26" t="s">
        <v>289</v>
      </c>
      <c r="B28" s="145" t="s">
        <v>312</v>
      </c>
      <c r="C28" s="26" t="s">
        <v>311</v>
      </c>
      <c r="D28" s="26" t="s">
        <v>64</v>
      </c>
      <c r="E28" s="26" t="s">
        <v>106</v>
      </c>
      <c r="F28" s="26" t="s">
        <v>252</v>
      </c>
      <c r="G28" s="26" t="s">
        <v>235</v>
      </c>
      <c r="H28" s="26" t="s">
        <v>236</v>
      </c>
      <c r="I28" s="45">
        <v>200000</v>
      </c>
      <c r="J28" s="45">
        <v>200000</v>
      </c>
      <c r="K28" s="45">
        <v>200000</v>
      </c>
      <c r="L28" s="45"/>
      <c r="M28" s="45"/>
      <c r="N28" s="45"/>
      <c r="O28" s="45"/>
      <c r="P28" s="45"/>
      <c r="Q28" s="45"/>
      <c r="R28" s="45"/>
      <c r="S28" s="45"/>
      <c r="T28" s="45"/>
      <c r="U28" s="45"/>
      <c r="V28" s="45"/>
      <c r="W28" s="45"/>
    </row>
    <row r="29" ht="32.9" customHeight="1" spans="1:23">
      <c r="A29" s="26"/>
      <c r="B29" s="26"/>
      <c r="C29" s="26" t="s">
        <v>313</v>
      </c>
      <c r="D29" s="26"/>
      <c r="E29" s="26"/>
      <c r="F29" s="26"/>
      <c r="G29" s="26"/>
      <c r="H29" s="26"/>
      <c r="I29" s="147">
        <f>283420000-141710000</f>
        <v>141710000</v>
      </c>
      <c r="J29" s="147">
        <v>141710000</v>
      </c>
      <c r="K29" s="147">
        <v>141710000</v>
      </c>
      <c r="L29" s="45"/>
      <c r="M29" s="45"/>
      <c r="N29" s="45"/>
      <c r="O29" s="45"/>
      <c r="P29" s="45"/>
      <c r="Q29" s="45"/>
      <c r="R29" s="45"/>
      <c r="S29" s="45"/>
      <c r="T29" s="45"/>
      <c r="U29" s="45"/>
      <c r="V29" s="45"/>
      <c r="W29" s="45"/>
    </row>
    <row r="30" ht="32.9" customHeight="1" spans="1:23">
      <c r="A30" s="26" t="s">
        <v>289</v>
      </c>
      <c r="B30" s="145" t="s">
        <v>314</v>
      </c>
      <c r="C30" s="26" t="s">
        <v>313</v>
      </c>
      <c r="D30" s="26" t="s">
        <v>64</v>
      </c>
      <c r="E30" s="26" t="s">
        <v>117</v>
      </c>
      <c r="F30" s="26" t="s">
        <v>315</v>
      </c>
      <c r="G30" s="26" t="s">
        <v>316</v>
      </c>
      <c r="H30" s="26" t="s">
        <v>77</v>
      </c>
      <c r="I30" s="147">
        <v>141710000</v>
      </c>
      <c r="J30" s="147">
        <v>141710000</v>
      </c>
      <c r="K30" s="147">
        <v>141710000</v>
      </c>
      <c r="L30" s="45"/>
      <c r="M30" s="45"/>
      <c r="N30" s="45"/>
      <c r="O30" s="45"/>
      <c r="P30" s="45"/>
      <c r="Q30" s="45"/>
      <c r="R30" s="45"/>
      <c r="S30" s="45"/>
      <c r="T30" s="45"/>
      <c r="U30" s="45"/>
      <c r="V30" s="45"/>
      <c r="W30" s="45"/>
    </row>
    <row r="31" ht="32.9" customHeight="1" spans="1:23">
      <c r="A31" s="26"/>
      <c r="B31" s="26"/>
      <c r="C31" s="26" t="s">
        <v>317</v>
      </c>
      <c r="D31" s="26"/>
      <c r="E31" s="26"/>
      <c r="F31" s="26"/>
      <c r="G31" s="26"/>
      <c r="H31" s="26"/>
      <c r="I31" s="45">
        <v>2000000</v>
      </c>
      <c r="J31" s="45">
        <v>2000000</v>
      </c>
      <c r="K31" s="45">
        <v>2000000</v>
      </c>
      <c r="L31" s="45"/>
      <c r="M31" s="45"/>
      <c r="N31" s="45"/>
      <c r="O31" s="45"/>
      <c r="P31" s="45"/>
      <c r="Q31" s="45"/>
      <c r="R31" s="45"/>
      <c r="S31" s="45"/>
      <c r="T31" s="45"/>
      <c r="U31" s="45"/>
      <c r="V31" s="45"/>
      <c r="W31" s="45"/>
    </row>
    <row r="32" ht="32.9" customHeight="1" spans="1:23">
      <c r="A32" s="26" t="s">
        <v>286</v>
      </c>
      <c r="B32" s="145" t="s">
        <v>318</v>
      </c>
      <c r="C32" s="26" t="s">
        <v>317</v>
      </c>
      <c r="D32" s="26" t="s">
        <v>64</v>
      </c>
      <c r="E32" s="26" t="s">
        <v>108</v>
      </c>
      <c r="F32" s="26" t="s">
        <v>319</v>
      </c>
      <c r="G32" s="26" t="s">
        <v>283</v>
      </c>
      <c r="H32" s="26" t="s">
        <v>284</v>
      </c>
      <c r="I32" s="45">
        <v>2000000</v>
      </c>
      <c r="J32" s="45">
        <v>2000000</v>
      </c>
      <c r="K32" s="45">
        <v>2000000</v>
      </c>
      <c r="L32" s="45"/>
      <c r="M32" s="45"/>
      <c r="N32" s="45"/>
      <c r="O32" s="45"/>
      <c r="P32" s="45"/>
      <c r="Q32" s="45"/>
      <c r="R32" s="45"/>
      <c r="S32" s="45"/>
      <c r="T32" s="45"/>
      <c r="U32" s="45"/>
      <c r="V32" s="45"/>
      <c r="W32" s="45"/>
    </row>
    <row r="33" ht="18.75" customHeight="1" spans="1:23">
      <c r="A33" s="46" t="s">
        <v>320</v>
      </c>
      <c r="B33" s="47"/>
      <c r="C33" s="47"/>
      <c r="D33" s="47"/>
      <c r="E33" s="47"/>
      <c r="F33" s="47"/>
      <c r="G33" s="47"/>
      <c r="H33" s="48"/>
      <c r="I33" s="147">
        <f>300890900-141710000</f>
        <v>159180900</v>
      </c>
      <c r="J33" s="147">
        <f>293942700-141710000</f>
        <v>152232700</v>
      </c>
      <c r="K33" s="147">
        <f>293942700-141710000</f>
        <v>152232700</v>
      </c>
      <c r="L33" s="45">
        <v>4000000</v>
      </c>
      <c r="M33" s="45"/>
      <c r="N33" s="45">
        <v>2948200</v>
      </c>
      <c r="O33" s="45"/>
      <c r="P33" s="45"/>
      <c r="Q33" s="45"/>
      <c r="R33" s="45"/>
      <c r="S33" s="45"/>
      <c r="T33" s="45"/>
      <c r="U33" s="45"/>
      <c r="V33" s="45"/>
      <c r="W33" s="45"/>
    </row>
  </sheetData>
  <mergeCells count="28">
    <mergeCell ref="A2:W2"/>
    <mergeCell ref="A3:I3"/>
    <mergeCell ref="J4:M4"/>
    <mergeCell ref="N4:P4"/>
    <mergeCell ref="R4:W4"/>
    <mergeCell ref="J5:K5"/>
    <mergeCell ref="A33:H3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196527777777778" right="0.118055555555556" top="1" bottom="1" header="0.5" footer="0.5"/>
  <pageSetup paperSize="9" scale="39"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0"/>
  <sheetViews>
    <sheetView showZeros="0" view="pageBreakPreview" zoomScaleNormal="85" topLeftCell="A60" workbookViewId="0">
      <selection activeCell="I5" sqref="I5:I6"/>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0:10">
      <c r="J1" s="141" t="s">
        <v>321</v>
      </c>
    </row>
    <row r="2" ht="28.5" customHeight="1" spans="1:10">
      <c r="A2" s="140" t="s">
        <v>322</v>
      </c>
      <c r="B2" s="32"/>
      <c r="C2" s="32"/>
      <c r="D2" s="32"/>
      <c r="E2" s="32"/>
      <c r="F2" s="100"/>
      <c r="G2" s="32"/>
      <c r="H2" s="100"/>
      <c r="I2" s="100"/>
      <c r="J2" s="32"/>
    </row>
    <row r="3" ht="15" customHeight="1" spans="1:1">
      <c r="A3" s="5" t="str">
        <f>"单位名称："&amp;"玉溪市交通运输局"</f>
        <v>单位名称：玉溪市交通运输局</v>
      </c>
    </row>
    <row r="4" ht="14.25" customHeight="1" spans="1:10">
      <c r="A4" s="67" t="s">
        <v>323</v>
      </c>
      <c r="B4" s="67" t="s">
        <v>324</v>
      </c>
      <c r="C4" s="67" t="s">
        <v>325</v>
      </c>
      <c r="D4" s="67" t="s">
        <v>326</v>
      </c>
      <c r="E4" s="67" t="s">
        <v>327</v>
      </c>
      <c r="F4" s="54" t="s">
        <v>328</v>
      </c>
      <c r="G4" s="67" t="s">
        <v>329</v>
      </c>
      <c r="H4" s="54" t="s">
        <v>330</v>
      </c>
      <c r="I4" s="54" t="s">
        <v>331</v>
      </c>
      <c r="J4" s="67" t="s">
        <v>332</v>
      </c>
    </row>
    <row r="5" ht="14.25" customHeight="1" spans="1:10">
      <c r="A5" s="67">
        <v>1</v>
      </c>
      <c r="B5" s="67">
        <v>2</v>
      </c>
      <c r="C5" s="67">
        <v>3</v>
      </c>
      <c r="D5" s="67">
        <v>4</v>
      </c>
      <c r="E5" s="67">
        <v>5</v>
      </c>
      <c r="F5" s="54">
        <v>6</v>
      </c>
      <c r="G5" s="67">
        <v>7</v>
      </c>
      <c r="H5" s="54">
        <v>8</v>
      </c>
      <c r="I5" s="54">
        <v>9</v>
      </c>
      <c r="J5" s="67">
        <v>10</v>
      </c>
    </row>
    <row r="6" ht="15" customHeight="1" spans="1:10">
      <c r="A6" s="26" t="s">
        <v>64</v>
      </c>
      <c r="B6" s="68"/>
      <c r="C6" s="68"/>
      <c r="D6" s="68"/>
      <c r="E6" s="69"/>
      <c r="F6" s="70"/>
      <c r="G6" s="69"/>
      <c r="H6" s="70"/>
      <c r="I6" s="70"/>
      <c r="J6" s="69"/>
    </row>
    <row r="7" ht="33.75" customHeight="1" spans="1:10">
      <c r="A7" s="26" t="s">
        <v>288</v>
      </c>
      <c r="B7" s="26" t="s">
        <v>333</v>
      </c>
      <c r="C7" s="26" t="s">
        <v>334</v>
      </c>
      <c r="D7" s="26" t="s">
        <v>335</v>
      </c>
      <c r="E7" s="26" t="s">
        <v>336</v>
      </c>
      <c r="F7" s="26" t="s">
        <v>337</v>
      </c>
      <c r="G7" s="43" t="s">
        <v>45</v>
      </c>
      <c r="H7" s="26" t="s">
        <v>338</v>
      </c>
      <c r="I7" s="26" t="s">
        <v>339</v>
      </c>
      <c r="J7" s="26" t="s">
        <v>340</v>
      </c>
    </row>
    <row r="8" ht="33.75" customHeight="1" spans="1:10">
      <c r="A8" s="26" t="s">
        <v>288</v>
      </c>
      <c r="B8" s="26" t="s">
        <v>333</v>
      </c>
      <c r="C8" s="26" t="s">
        <v>334</v>
      </c>
      <c r="D8" s="26" t="s">
        <v>341</v>
      </c>
      <c r="E8" s="26" t="s">
        <v>342</v>
      </c>
      <c r="F8" s="26" t="s">
        <v>337</v>
      </c>
      <c r="G8" s="43" t="s">
        <v>343</v>
      </c>
      <c r="H8" s="26" t="s">
        <v>344</v>
      </c>
      <c r="I8" s="26" t="s">
        <v>339</v>
      </c>
      <c r="J8" s="26" t="s">
        <v>345</v>
      </c>
    </row>
    <row r="9" ht="33.75" customHeight="1" spans="1:10">
      <c r="A9" s="26" t="s">
        <v>288</v>
      </c>
      <c r="B9" s="26" t="s">
        <v>333</v>
      </c>
      <c r="C9" s="26" t="s">
        <v>334</v>
      </c>
      <c r="D9" s="26" t="s">
        <v>346</v>
      </c>
      <c r="E9" s="26" t="s">
        <v>347</v>
      </c>
      <c r="F9" s="26" t="s">
        <v>348</v>
      </c>
      <c r="G9" s="43" t="s">
        <v>349</v>
      </c>
      <c r="H9" s="26"/>
      <c r="I9" s="26" t="s">
        <v>350</v>
      </c>
      <c r="J9" s="26" t="s">
        <v>351</v>
      </c>
    </row>
    <row r="10" ht="33.75" customHeight="1" spans="1:10">
      <c r="A10" s="26" t="s">
        <v>288</v>
      </c>
      <c r="B10" s="26" t="s">
        <v>333</v>
      </c>
      <c r="C10" s="26" t="s">
        <v>352</v>
      </c>
      <c r="D10" s="26" t="s">
        <v>353</v>
      </c>
      <c r="E10" s="26" t="s">
        <v>354</v>
      </c>
      <c r="F10" s="26" t="s">
        <v>348</v>
      </c>
      <c r="G10" s="43" t="s">
        <v>349</v>
      </c>
      <c r="H10" s="26"/>
      <c r="I10" s="26" t="s">
        <v>350</v>
      </c>
      <c r="J10" s="26" t="s">
        <v>355</v>
      </c>
    </row>
    <row r="11" ht="33.75" customHeight="1" spans="1:10">
      <c r="A11" s="26" t="s">
        <v>288</v>
      </c>
      <c r="B11" s="26" t="s">
        <v>333</v>
      </c>
      <c r="C11" s="26" t="s">
        <v>356</v>
      </c>
      <c r="D11" s="26" t="s">
        <v>357</v>
      </c>
      <c r="E11" s="26" t="s">
        <v>358</v>
      </c>
      <c r="F11" s="26" t="s">
        <v>337</v>
      </c>
      <c r="G11" s="43" t="s">
        <v>343</v>
      </c>
      <c r="H11" s="26" t="s">
        <v>344</v>
      </c>
      <c r="I11" s="26" t="s">
        <v>339</v>
      </c>
      <c r="J11" s="26" t="s">
        <v>359</v>
      </c>
    </row>
    <row r="12" ht="33.75" customHeight="1" spans="1:10">
      <c r="A12" s="26" t="s">
        <v>309</v>
      </c>
      <c r="B12" s="26" t="s">
        <v>360</v>
      </c>
      <c r="C12" s="26" t="s">
        <v>334</v>
      </c>
      <c r="D12" s="26" t="s">
        <v>335</v>
      </c>
      <c r="E12" s="26" t="s">
        <v>361</v>
      </c>
      <c r="F12" s="26" t="s">
        <v>337</v>
      </c>
      <c r="G12" s="43" t="s">
        <v>47</v>
      </c>
      <c r="H12" s="26" t="s">
        <v>362</v>
      </c>
      <c r="I12" s="26" t="s">
        <v>339</v>
      </c>
      <c r="J12" s="26" t="s">
        <v>363</v>
      </c>
    </row>
    <row r="13" ht="33.75" customHeight="1" spans="1:10">
      <c r="A13" s="26" t="s">
        <v>309</v>
      </c>
      <c r="B13" s="26" t="s">
        <v>360</v>
      </c>
      <c r="C13" s="26" t="s">
        <v>334</v>
      </c>
      <c r="D13" s="26" t="s">
        <v>335</v>
      </c>
      <c r="E13" s="26" t="s">
        <v>364</v>
      </c>
      <c r="F13" s="26" t="s">
        <v>337</v>
      </c>
      <c r="G13" s="43" t="s">
        <v>45</v>
      </c>
      <c r="H13" s="26" t="s">
        <v>362</v>
      </c>
      <c r="I13" s="26" t="s">
        <v>339</v>
      </c>
      <c r="J13" s="26" t="s">
        <v>365</v>
      </c>
    </row>
    <row r="14" ht="33.75" customHeight="1" spans="1:10">
      <c r="A14" s="26" t="s">
        <v>309</v>
      </c>
      <c r="B14" s="26" t="s">
        <v>360</v>
      </c>
      <c r="C14" s="26" t="s">
        <v>334</v>
      </c>
      <c r="D14" s="26" t="s">
        <v>335</v>
      </c>
      <c r="E14" s="26" t="s">
        <v>366</v>
      </c>
      <c r="F14" s="26" t="s">
        <v>337</v>
      </c>
      <c r="G14" s="43" t="s">
        <v>48</v>
      </c>
      <c r="H14" s="26" t="s">
        <v>367</v>
      </c>
      <c r="I14" s="26" t="s">
        <v>339</v>
      </c>
      <c r="J14" s="26" t="s">
        <v>368</v>
      </c>
    </row>
    <row r="15" ht="33.75" customHeight="1" spans="1:10">
      <c r="A15" s="26" t="s">
        <v>309</v>
      </c>
      <c r="B15" s="26" t="s">
        <v>360</v>
      </c>
      <c r="C15" s="26" t="s">
        <v>334</v>
      </c>
      <c r="D15" s="26" t="s">
        <v>341</v>
      </c>
      <c r="E15" s="26" t="s">
        <v>369</v>
      </c>
      <c r="F15" s="26" t="s">
        <v>337</v>
      </c>
      <c r="G15" s="43" t="s">
        <v>343</v>
      </c>
      <c r="H15" s="26" t="s">
        <v>344</v>
      </c>
      <c r="I15" s="26" t="s">
        <v>339</v>
      </c>
      <c r="J15" s="26" t="s">
        <v>370</v>
      </c>
    </row>
    <row r="16" ht="33.75" customHeight="1" spans="1:10">
      <c r="A16" s="26" t="s">
        <v>309</v>
      </c>
      <c r="B16" s="26" t="s">
        <v>360</v>
      </c>
      <c r="C16" s="26" t="s">
        <v>352</v>
      </c>
      <c r="D16" s="26" t="s">
        <v>353</v>
      </c>
      <c r="E16" s="26" t="s">
        <v>371</v>
      </c>
      <c r="F16" s="26" t="s">
        <v>348</v>
      </c>
      <c r="G16" s="43" t="s">
        <v>372</v>
      </c>
      <c r="H16" s="26" t="s">
        <v>373</v>
      </c>
      <c r="I16" s="26" t="s">
        <v>339</v>
      </c>
      <c r="J16" s="26" t="s">
        <v>374</v>
      </c>
    </row>
    <row r="17" ht="33.75" customHeight="1" spans="1:10">
      <c r="A17" s="26" t="s">
        <v>309</v>
      </c>
      <c r="B17" s="26" t="s">
        <v>360</v>
      </c>
      <c r="C17" s="26" t="s">
        <v>356</v>
      </c>
      <c r="D17" s="26" t="s">
        <v>357</v>
      </c>
      <c r="E17" s="26" t="s">
        <v>357</v>
      </c>
      <c r="F17" s="26" t="s">
        <v>337</v>
      </c>
      <c r="G17" s="43" t="s">
        <v>375</v>
      </c>
      <c r="H17" s="26" t="s">
        <v>344</v>
      </c>
      <c r="I17" s="26" t="s">
        <v>339</v>
      </c>
      <c r="J17" s="26" t="s">
        <v>376</v>
      </c>
    </row>
    <row r="18" ht="33.75" customHeight="1" spans="1:10">
      <c r="A18" s="26" t="s">
        <v>313</v>
      </c>
      <c r="B18" s="26" t="s">
        <v>377</v>
      </c>
      <c r="C18" s="26" t="s">
        <v>334</v>
      </c>
      <c r="D18" s="26" t="s">
        <v>335</v>
      </c>
      <c r="E18" s="26" t="s">
        <v>378</v>
      </c>
      <c r="F18" s="26" t="s">
        <v>348</v>
      </c>
      <c r="G18" s="43" t="s">
        <v>45</v>
      </c>
      <c r="H18" s="26" t="s">
        <v>338</v>
      </c>
      <c r="I18" s="26" t="s">
        <v>339</v>
      </c>
      <c r="J18" s="26" t="s">
        <v>379</v>
      </c>
    </row>
    <row r="19" ht="33.75" customHeight="1" spans="1:10">
      <c r="A19" s="26" t="s">
        <v>313</v>
      </c>
      <c r="B19" s="26" t="s">
        <v>377</v>
      </c>
      <c r="C19" s="26" t="s">
        <v>334</v>
      </c>
      <c r="D19" s="26" t="s">
        <v>341</v>
      </c>
      <c r="E19" s="26" t="s">
        <v>380</v>
      </c>
      <c r="F19" s="26" t="s">
        <v>348</v>
      </c>
      <c r="G19" s="43" t="s">
        <v>349</v>
      </c>
      <c r="H19" s="26"/>
      <c r="I19" s="26" t="s">
        <v>350</v>
      </c>
      <c r="J19" s="26" t="s">
        <v>381</v>
      </c>
    </row>
    <row r="20" ht="33.75" customHeight="1" spans="1:10">
      <c r="A20" s="26" t="s">
        <v>313</v>
      </c>
      <c r="B20" s="26" t="s">
        <v>377</v>
      </c>
      <c r="C20" s="26" t="s">
        <v>334</v>
      </c>
      <c r="D20" s="26" t="s">
        <v>346</v>
      </c>
      <c r="E20" s="26" t="s">
        <v>382</v>
      </c>
      <c r="F20" s="26" t="s">
        <v>348</v>
      </c>
      <c r="G20" s="43" t="s">
        <v>349</v>
      </c>
      <c r="H20" s="26"/>
      <c r="I20" s="26" t="s">
        <v>350</v>
      </c>
      <c r="J20" s="26" t="s">
        <v>383</v>
      </c>
    </row>
    <row r="21" ht="33.75" customHeight="1" spans="1:10">
      <c r="A21" s="26" t="s">
        <v>313</v>
      </c>
      <c r="B21" s="26" t="s">
        <v>377</v>
      </c>
      <c r="C21" s="26" t="s">
        <v>352</v>
      </c>
      <c r="D21" s="26" t="s">
        <v>384</v>
      </c>
      <c r="E21" s="26" t="s">
        <v>385</v>
      </c>
      <c r="F21" s="26" t="s">
        <v>348</v>
      </c>
      <c r="G21" s="43" t="s">
        <v>349</v>
      </c>
      <c r="H21" s="26"/>
      <c r="I21" s="26" t="s">
        <v>350</v>
      </c>
      <c r="J21" s="26" t="s">
        <v>386</v>
      </c>
    </row>
    <row r="22" ht="33.75" customHeight="1" spans="1:10">
      <c r="A22" s="26" t="s">
        <v>313</v>
      </c>
      <c r="B22" s="26" t="s">
        <v>377</v>
      </c>
      <c r="C22" s="26" t="s">
        <v>356</v>
      </c>
      <c r="D22" s="26" t="s">
        <v>357</v>
      </c>
      <c r="E22" s="26" t="s">
        <v>387</v>
      </c>
      <c r="F22" s="26" t="s">
        <v>337</v>
      </c>
      <c r="G22" s="43" t="s">
        <v>388</v>
      </c>
      <c r="H22" s="26" t="s">
        <v>344</v>
      </c>
      <c r="I22" s="26" t="s">
        <v>339</v>
      </c>
      <c r="J22" s="26" t="s">
        <v>389</v>
      </c>
    </row>
    <row r="23" ht="33.75" customHeight="1" spans="1:10">
      <c r="A23" s="26" t="s">
        <v>317</v>
      </c>
      <c r="B23" s="26" t="s">
        <v>390</v>
      </c>
      <c r="C23" s="26" t="s">
        <v>334</v>
      </c>
      <c r="D23" s="26" t="s">
        <v>335</v>
      </c>
      <c r="E23" s="26" t="s">
        <v>391</v>
      </c>
      <c r="F23" s="26" t="s">
        <v>348</v>
      </c>
      <c r="G23" s="43" t="s">
        <v>392</v>
      </c>
      <c r="H23" s="26" t="s">
        <v>338</v>
      </c>
      <c r="I23" s="26" t="s">
        <v>339</v>
      </c>
      <c r="J23" s="26" t="s">
        <v>393</v>
      </c>
    </row>
    <row r="24" ht="33.75" customHeight="1" spans="1:10">
      <c r="A24" s="26" t="s">
        <v>317</v>
      </c>
      <c r="B24" s="26" t="s">
        <v>390</v>
      </c>
      <c r="C24" s="26" t="s">
        <v>334</v>
      </c>
      <c r="D24" s="26" t="s">
        <v>335</v>
      </c>
      <c r="E24" s="26" t="s">
        <v>394</v>
      </c>
      <c r="F24" s="26" t="s">
        <v>348</v>
      </c>
      <c r="G24" s="43" t="s">
        <v>46</v>
      </c>
      <c r="H24" s="26" t="s">
        <v>395</v>
      </c>
      <c r="I24" s="26" t="s">
        <v>339</v>
      </c>
      <c r="J24" s="26" t="s">
        <v>396</v>
      </c>
    </row>
    <row r="25" ht="33.75" customHeight="1" spans="1:10">
      <c r="A25" s="26" t="s">
        <v>317</v>
      </c>
      <c r="B25" s="26" t="s">
        <v>390</v>
      </c>
      <c r="C25" s="26" t="s">
        <v>334</v>
      </c>
      <c r="D25" s="26" t="s">
        <v>341</v>
      </c>
      <c r="E25" s="26" t="s">
        <v>397</v>
      </c>
      <c r="F25" s="26" t="s">
        <v>348</v>
      </c>
      <c r="G25" s="43" t="s">
        <v>398</v>
      </c>
      <c r="H25" s="26" t="s">
        <v>344</v>
      </c>
      <c r="I25" s="26" t="s">
        <v>339</v>
      </c>
      <c r="J25" s="26" t="s">
        <v>399</v>
      </c>
    </row>
    <row r="26" ht="33.75" customHeight="1" spans="1:10">
      <c r="A26" s="26" t="s">
        <v>317</v>
      </c>
      <c r="B26" s="26" t="s">
        <v>390</v>
      </c>
      <c r="C26" s="26" t="s">
        <v>352</v>
      </c>
      <c r="D26" s="26" t="s">
        <v>384</v>
      </c>
      <c r="E26" s="26" t="s">
        <v>400</v>
      </c>
      <c r="F26" s="26" t="s">
        <v>348</v>
      </c>
      <c r="G26" s="43" t="s">
        <v>349</v>
      </c>
      <c r="H26" s="26"/>
      <c r="I26" s="26" t="s">
        <v>350</v>
      </c>
      <c r="J26" s="26" t="s">
        <v>401</v>
      </c>
    </row>
    <row r="27" ht="33.75" customHeight="1" spans="1:10">
      <c r="A27" s="26" t="s">
        <v>317</v>
      </c>
      <c r="B27" s="26" t="s">
        <v>390</v>
      </c>
      <c r="C27" s="26" t="s">
        <v>352</v>
      </c>
      <c r="D27" s="26" t="s">
        <v>353</v>
      </c>
      <c r="E27" s="26" t="s">
        <v>402</v>
      </c>
      <c r="F27" s="26" t="s">
        <v>348</v>
      </c>
      <c r="G27" s="43" t="s">
        <v>349</v>
      </c>
      <c r="H27" s="26"/>
      <c r="I27" s="26" t="s">
        <v>350</v>
      </c>
      <c r="J27" s="26" t="s">
        <v>403</v>
      </c>
    </row>
    <row r="28" ht="33.75" customHeight="1" spans="1:10">
      <c r="A28" s="26" t="s">
        <v>317</v>
      </c>
      <c r="B28" s="26" t="s">
        <v>390</v>
      </c>
      <c r="C28" s="26" t="s">
        <v>356</v>
      </c>
      <c r="D28" s="26" t="s">
        <v>357</v>
      </c>
      <c r="E28" s="26" t="s">
        <v>404</v>
      </c>
      <c r="F28" s="26" t="s">
        <v>337</v>
      </c>
      <c r="G28" s="43" t="s">
        <v>343</v>
      </c>
      <c r="H28" s="26" t="s">
        <v>344</v>
      </c>
      <c r="I28" s="26" t="s">
        <v>339</v>
      </c>
      <c r="J28" s="26" t="s">
        <v>405</v>
      </c>
    </row>
    <row r="29" ht="33.75" customHeight="1" spans="1:10">
      <c r="A29" s="26" t="s">
        <v>285</v>
      </c>
      <c r="B29" s="26" t="s">
        <v>406</v>
      </c>
      <c r="C29" s="26" t="s">
        <v>334</v>
      </c>
      <c r="D29" s="26" t="s">
        <v>335</v>
      </c>
      <c r="E29" s="26" t="s">
        <v>407</v>
      </c>
      <c r="F29" s="26" t="s">
        <v>348</v>
      </c>
      <c r="G29" s="43" t="s">
        <v>46</v>
      </c>
      <c r="H29" s="26" t="s">
        <v>408</v>
      </c>
      <c r="I29" s="26" t="s">
        <v>339</v>
      </c>
      <c r="J29" s="26" t="s">
        <v>409</v>
      </c>
    </row>
    <row r="30" ht="33.75" customHeight="1" spans="1:10">
      <c r="A30" s="26" t="s">
        <v>285</v>
      </c>
      <c r="B30" s="26" t="s">
        <v>406</v>
      </c>
      <c r="C30" s="26" t="s">
        <v>334</v>
      </c>
      <c r="D30" s="26" t="s">
        <v>335</v>
      </c>
      <c r="E30" s="26" t="s">
        <v>410</v>
      </c>
      <c r="F30" s="26" t="s">
        <v>348</v>
      </c>
      <c r="G30" s="43" t="s">
        <v>46</v>
      </c>
      <c r="H30" s="26" t="s">
        <v>338</v>
      </c>
      <c r="I30" s="26" t="s">
        <v>339</v>
      </c>
      <c r="J30" s="26" t="s">
        <v>411</v>
      </c>
    </row>
    <row r="31" ht="33.75" customHeight="1" spans="1:10">
      <c r="A31" s="26" t="s">
        <v>285</v>
      </c>
      <c r="B31" s="26" t="s">
        <v>406</v>
      </c>
      <c r="C31" s="26" t="s">
        <v>334</v>
      </c>
      <c r="D31" s="26" t="s">
        <v>341</v>
      </c>
      <c r="E31" s="26" t="s">
        <v>412</v>
      </c>
      <c r="F31" s="26" t="s">
        <v>337</v>
      </c>
      <c r="G31" s="43" t="s">
        <v>375</v>
      </c>
      <c r="H31" s="26" t="s">
        <v>344</v>
      </c>
      <c r="I31" s="26" t="s">
        <v>339</v>
      </c>
      <c r="J31" s="26" t="s">
        <v>413</v>
      </c>
    </row>
    <row r="32" ht="33.75" customHeight="1" spans="1:10">
      <c r="A32" s="26" t="s">
        <v>285</v>
      </c>
      <c r="B32" s="26" t="s">
        <v>406</v>
      </c>
      <c r="C32" s="26" t="s">
        <v>334</v>
      </c>
      <c r="D32" s="26" t="s">
        <v>346</v>
      </c>
      <c r="E32" s="26" t="s">
        <v>414</v>
      </c>
      <c r="F32" s="26" t="s">
        <v>337</v>
      </c>
      <c r="G32" s="43" t="s">
        <v>375</v>
      </c>
      <c r="H32" s="26" t="s">
        <v>344</v>
      </c>
      <c r="I32" s="26" t="s">
        <v>339</v>
      </c>
      <c r="J32" s="26" t="s">
        <v>415</v>
      </c>
    </row>
    <row r="33" ht="33.75" customHeight="1" spans="1:10">
      <c r="A33" s="26" t="s">
        <v>285</v>
      </c>
      <c r="B33" s="26" t="s">
        <v>406</v>
      </c>
      <c r="C33" s="26" t="s">
        <v>352</v>
      </c>
      <c r="D33" s="26" t="s">
        <v>416</v>
      </c>
      <c r="E33" s="26" t="s">
        <v>417</v>
      </c>
      <c r="F33" s="26" t="s">
        <v>348</v>
      </c>
      <c r="G33" s="43" t="s">
        <v>349</v>
      </c>
      <c r="H33" s="26"/>
      <c r="I33" s="26" t="s">
        <v>350</v>
      </c>
      <c r="J33" s="26" t="s">
        <v>418</v>
      </c>
    </row>
    <row r="34" ht="33.75" customHeight="1" spans="1:10">
      <c r="A34" s="26" t="s">
        <v>285</v>
      </c>
      <c r="B34" s="26" t="s">
        <v>406</v>
      </c>
      <c r="C34" s="26" t="s">
        <v>356</v>
      </c>
      <c r="D34" s="26" t="s">
        <v>357</v>
      </c>
      <c r="E34" s="26" t="s">
        <v>419</v>
      </c>
      <c r="F34" s="26" t="s">
        <v>337</v>
      </c>
      <c r="G34" s="43" t="s">
        <v>343</v>
      </c>
      <c r="H34" s="26" t="s">
        <v>344</v>
      </c>
      <c r="I34" s="26" t="s">
        <v>339</v>
      </c>
      <c r="J34" s="26" t="s">
        <v>420</v>
      </c>
    </row>
    <row r="35" ht="33.75" customHeight="1" spans="1:10">
      <c r="A35" s="26" t="s">
        <v>293</v>
      </c>
      <c r="B35" s="26" t="s">
        <v>421</v>
      </c>
      <c r="C35" s="26" t="s">
        <v>334</v>
      </c>
      <c r="D35" s="26" t="s">
        <v>335</v>
      </c>
      <c r="E35" s="26" t="s">
        <v>422</v>
      </c>
      <c r="F35" s="26" t="s">
        <v>337</v>
      </c>
      <c r="G35" s="43" t="s">
        <v>55</v>
      </c>
      <c r="H35" s="26" t="s">
        <v>423</v>
      </c>
      <c r="I35" s="26" t="s">
        <v>339</v>
      </c>
      <c r="J35" s="26" t="s">
        <v>424</v>
      </c>
    </row>
    <row r="36" ht="33.75" customHeight="1" spans="1:10">
      <c r="A36" s="26" t="s">
        <v>293</v>
      </c>
      <c r="B36" s="26" t="s">
        <v>421</v>
      </c>
      <c r="C36" s="26" t="s">
        <v>334</v>
      </c>
      <c r="D36" s="26" t="s">
        <v>341</v>
      </c>
      <c r="E36" s="26" t="s">
        <v>425</v>
      </c>
      <c r="F36" s="26" t="s">
        <v>337</v>
      </c>
      <c r="G36" s="43" t="s">
        <v>375</v>
      </c>
      <c r="H36" s="26" t="s">
        <v>344</v>
      </c>
      <c r="I36" s="26" t="s">
        <v>339</v>
      </c>
      <c r="J36" s="26" t="s">
        <v>426</v>
      </c>
    </row>
    <row r="37" ht="33.75" customHeight="1" spans="1:10">
      <c r="A37" s="26" t="s">
        <v>293</v>
      </c>
      <c r="B37" s="26" t="s">
        <v>421</v>
      </c>
      <c r="C37" s="26" t="s">
        <v>352</v>
      </c>
      <c r="D37" s="26" t="s">
        <v>416</v>
      </c>
      <c r="E37" s="26" t="s">
        <v>427</v>
      </c>
      <c r="F37" s="26" t="s">
        <v>348</v>
      </c>
      <c r="G37" s="43" t="s">
        <v>428</v>
      </c>
      <c r="H37" s="26"/>
      <c r="I37" s="26" t="s">
        <v>350</v>
      </c>
      <c r="J37" s="26" t="s">
        <v>427</v>
      </c>
    </row>
    <row r="38" ht="33.75" customHeight="1" spans="1:10">
      <c r="A38" s="26" t="s">
        <v>293</v>
      </c>
      <c r="B38" s="26" t="s">
        <v>421</v>
      </c>
      <c r="C38" s="26" t="s">
        <v>356</v>
      </c>
      <c r="D38" s="26" t="s">
        <v>357</v>
      </c>
      <c r="E38" s="26" t="s">
        <v>429</v>
      </c>
      <c r="F38" s="26" t="s">
        <v>337</v>
      </c>
      <c r="G38" s="43" t="s">
        <v>343</v>
      </c>
      <c r="H38" s="26" t="s">
        <v>344</v>
      </c>
      <c r="I38" s="26" t="s">
        <v>339</v>
      </c>
      <c r="J38" s="26" t="s">
        <v>430</v>
      </c>
    </row>
    <row r="39" ht="33.75" customHeight="1" spans="1:10">
      <c r="A39" s="26" t="s">
        <v>293</v>
      </c>
      <c r="B39" s="26" t="s">
        <v>421</v>
      </c>
      <c r="C39" s="26" t="s">
        <v>431</v>
      </c>
      <c r="D39" s="26" t="s">
        <v>432</v>
      </c>
      <c r="E39" s="26" t="s">
        <v>433</v>
      </c>
      <c r="F39" s="26" t="s">
        <v>434</v>
      </c>
      <c r="G39" s="43" t="s">
        <v>435</v>
      </c>
      <c r="H39" s="26" t="s">
        <v>436</v>
      </c>
      <c r="I39" s="26" t="s">
        <v>339</v>
      </c>
      <c r="J39" s="26" t="s">
        <v>437</v>
      </c>
    </row>
    <row r="40" ht="33.75" customHeight="1" spans="1:10">
      <c r="A40" s="26" t="s">
        <v>307</v>
      </c>
      <c r="B40" s="26" t="s">
        <v>438</v>
      </c>
      <c r="C40" s="26" t="s">
        <v>334</v>
      </c>
      <c r="D40" s="26" t="s">
        <v>335</v>
      </c>
      <c r="E40" s="26" t="s">
        <v>439</v>
      </c>
      <c r="F40" s="26" t="s">
        <v>348</v>
      </c>
      <c r="G40" s="43" t="s">
        <v>440</v>
      </c>
      <c r="H40" s="26" t="s">
        <v>441</v>
      </c>
      <c r="I40" s="26" t="s">
        <v>339</v>
      </c>
      <c r="J40" s="26" t="s">
        <v>442</v>
      </c>
    </row>
    <row r="41" ht="33.75" customHeight="1" spans="1:10">
      <c r="A41" s="26" t="s">
        <v>307</v>
      </c>
      <c r="B41" s="26" t="s">
        <v>438</v>
      </c>
      <c r="C41" s="26" t="s">
        <v>334</v>
      </c>
      <c r="D41" s="26" t="s">
        <v>341</v>
      </c>
      <c r="E41" s="26" t="s">
        <v>443</v>
      </c>
      <c r="F41" s="26" t="s">
        <v>348</v>
      </c>
      <c r="G41" s="43" t="s">
        <v>398</v>
      </c>
      <c r="H41" s="26" t="s">
        <v>344</v>
      </c>
      <c r="I41" s="26" t="s">
        <v>339</v>
      </c>
      <c r="J41" s="26" t="s">
        <v>444</v>
      </c>
    </row>
    <row r="42" ht="33.75" customHeight="1" spans="1:10">
      <c r="A42" s="26" t="s">
        <v>307</v>
      </c>
      <c r="B42" s="26" t="s">
        <v>438</v>
      </c>
      <c r="C42" s="26" t="s">
        <v>334</v>
      </c>
      <c r="D42" s="26" t="s">
        <v>341</v>
      </c>
      <c r="E42" s="26" t="s">
        <v>445</v>
      </c>
      <c r="F42" s="26" t="s">
        <v>337</v>
      </c>
      <c r="G42" s="43" t="s">
        <v>343</v>
      </c>
      <c r="H42" s="26" t="s">
        <v>344</v>
      </c>
      <c r="I42" s="26" t="s">
        <v>339</v>
      </c>
      <c r="J42" s="26" t="s">
        <v>446</v>
      </c>
    </row>
    <row r="43" ht="33.75" customHeight="1" spans="1:10">
      <c r="A43" s="26" t="s">
        <v>307</v>
      </c>
      <c r="B43" s="26" t="s">
        <v>438</v>
      </c>
      <c r="C43" s="26" t="s">
        <v>334</v>
      </c>
      <c r="D43" s="26" t="s">
        <v>346</v>
      </c>
      <c r="E43" s="26" t="s">
        <v>447</v>
      </c>
      <c r="F43" s="26" t="s">
        <v>337</v>
      </c>
      <c r="G43" s="43" t="s">
        <v>343</v>
      </c>
      <c r="H43" s="26" t="s">
        <v>344</v>
      </c>
      <c r="I43" s="26" t="s">
        <v>339</v>
      </c>
      <c r="J43" s="26" t="s">
        <v>448</v>
      </c>
    </row>
    <row r="44" ht="33.75" customHeight="1" spans="1:10">
      <c r="A44" s="26" t="s">
        <v>307</v>
      </c>
      <c r="B44" s="26" t="s">
        <v>438</v>
      </c>
      <c r="C44" s="26" t="s">
        <v>352</v>
      </c>
      <c r="D44" s="26" t="s">
        <v>384</v>
      </c>
      <c r="E44" s="26" t="s">
        <v>449</v>
      </c>
      <c r="F44" s="26" t="s">
        <v>434</v>
      </c>
      <c r="G44" s="43" t="s">
        <v>450</v>
      </c>
      <c r="H44" s="26" t="s">
        <v>436</v>
      </c>
      <c r="I44" s="26" t="s">
        <v>339</v>
      </c>
      <c r="J44" s="26" t="s">
        <v>451</v>
      </c>
    </row>
    <row r="45" ht="33.75" customHeight="1" spans="1:10">
      <c r="A45" s="26" t="s">
        <v>307</v>
      </c>
      <c r="B45" s="26" t="s">
        <v>438</v>
      </c>
      <c r="C45" s="26" t="s">
        <v>352</v>
      </c>
      <c r="D45" s="26" t="s">
        <v>416</v>
      </c>
      <c r="E45" s="26" t="s">
        <v>452</v>
      </c>
      <c r="F45" s="26" t="s">
        <v>337</v>
      </c>
      <c r="G45" s="43" t="s">
        <v>49</v>
      </c>
      <c r="H45" s="26" t="s">
        <v>453</v>
      </c>
      <c r="I45" s="26" t="s">
        <v>339</v>
      </c>
      <c r="J45" s="26" t="s">
        <v>454</v>
      </c>
    </row>
    <row r="46" ht="33.75" customHeight="1" spans="1:10">
      <c r="A46" s="26" t="s">
        <v>307</v>
      </c>
      <c r="B46" s="26" t="s">
        <v>438</v>
      </c>
      <c r="C46" s="26" t="s">
        <v>356</v>
      </c>
      <c r="D46" s="26" t="s">
        <v>357</v>
      </c>
      <c r="E46" s="26" t="s">
        <v>455</v>
      </c>
      <c r="F46" s="26" t="s">
        <v>337</v>
      </c>
      <c r="G46" s="43" t="s">
        <v>343</v>
      </c>
      <c r="H46" s="26" t="s">
        <v>344</v>
      </c>
      <c r="I46" s="26" t="s">
        <v>339</v>
      </c>
      <c r="J46" s="26" t="s">
        <v>456</v>
      </c>
    </row>
    <row r="47" ht="33.75" customHeight="1" spans="1:10">
      <c r="A47" s="26" t="s">
        <v>311</v>
      </c>
      <c r="B47" s="26" t="s">
        <v>457</v>
      </c>
      <c r="C47" s="26" t="s">
        <v>334</v>
      </c>
      <c r="D47" s="26" t="s">
        <v>335</v>
      </c>
      <c r="E47" s="26" t="s">
        <v>458</v>
      </c>
      <c r="F47" s="26" t="s">
        <v>337</v>
      </c>
      <c r="G47" s="43" t="s">
        <v>45</v>
      </c>
      <c r="H47" s="26" t="s">
        <v>459</v>
      </c>
      <c r="I47" s="26" t="s">
        <v>339</v>
      </c>
      <c r="J47" s="26" t="s">
        <v>460</v>
      </c>
    </row>
    <row r="48" ht="33.75" customHeight="1" spans="1:10">
      <c r="A48" s="26" t="s">
        <v>311</v>
      </c>
      <c r="B48" s="26" t="s">
        <v>457</v>
      </c>
      <c r="C48" s="26" t="s">
        <v>334</v>
      </c>
      <c r="D48" s="26" t="s">
        <v>335</v>
      </c>
      <c r="E48" s="26" t="s">
        <v>461</v>
      </c>
      <c r="F48" s="26" t="s">
        <v>337</v>
      </c>
      <c r="G48" s="43" t="s">
        <v>45</v>
      </c>
      <c r="H48" s="26" t="s">
        <v>459</v>
      </c>
      <c r="I48" s="26" t="s">
        <v>339</v>
      </c>
      <c r="J48" s="26" t="s">
        <v>462</v>
      </c>
    </row>
    <row r="49" ht="33.75" customHeight="1" spans="1:10">
      <c r="A49" s="26" t="s">
        <v>311</v>
      </c>
      <c r="B49" s="26" t="s">
        <v>457</v>
      </c>
      <c r="C49" s="26" t="s">
        <v>334</v>
      </c>
      <c r="D49" s="26" t="s">
        <v>341</v>
      </c>
      <c r="E49" s="26" t="s">
        <v>463</v>
      </c>
      <c r="F49" s="26" t="s">
        <v>337</v>
      </c>
      <c r="G49" s="43" t="s">
        <v>45</v>
      </c>
      <c r="H49" s="26" t="s">
        <v>459</v>
      </c>
      <c r="I49" s="26" t="s">
        <v>339</v>
      </c>
      <c r="J49" s="26" t="s">
        <v>464</v>
      </c>
    </row>
    <row r="50" ht="33.75" customHeight="1" spans="1:10">
      <c r="A50" s="26" t="s">
        <v>311</v>
      </c>
      <c r="B50" s="26" t="s">
        <v>457</v>
      </c>
      <c r="C50" s="26" t="s">
        <v>352</v>
      </c>
      <c r="D50" s="26" t="s">
        <v>353</v>
      </c>
      <c r="E50" s="26" t="s">
        <v>465</v>
      </c>
      <c r="F50" s="26" t="s">
        <v>348</v>
      </c>
      <c r="G50" s="43" t="s">
        <v>466</v>
      </c>
      <c r="H50" s="26"/>
      <c r="I50" s="26" t="s">
        <v>350</v>
      </c>
      <c r="J50" s="26" t="s">
        <v>467</v>
      </c>
    </row>
    <row r="51" ht="33.75" customHeight="1" spans="1:10">
      <c r="A51" s="26" t="s">
        <v>311</v>
      </c>
      <c r="B51" s="26" t="s">
        <v>457</v>
      </c>
      <c r="C51" s="26" t="s">
        <v>356</v>
      </c>
      <c r="D51" s="26" t="s">
        <v>357</v>
      </c>
      <c r="E51" s="26" t="s">
        <v>468</v>
      </c>
      <c r="F51" s="26" t="s">
        <v>337</v>
      </c>
      <c r="G51" s="43" t="s">
        <v>343</v>
      </c>
      <c r="H51" s="26" t="s">
        <v>344</v>
      </c>
      <c r="I51" s="26" t="s">
        <v>339</v>
      </c>
      <c r="J51" s="26" t="s">
        <v>469</v>
      </c>
    </row>
    <row r="52" ht="33.75" customHeight="1" spans="1:10">
      <c r="A52" s="26" t="s">
        <v>279</v>
      </c>
      <c r="B52" s="26" t="s">
        <v>470</v>
      </c>
      <c r="C52" s="26" t="s">
        <v>334</v>
      </c>
      <c r="D52" s="26" t="s">
        <v>335</v>
      </c>
      <c r="E52" s="26" t="s">
        <v>471</v>
      </c>
      <c r="F52" s="26" t="s">
        <v>337</v>
      </c>
      <c r="G52" s="43" t="s">
        <v>472</v>
      </c>
      <c r="H52" s="26" t="s">
        <v>473</v>
      </c>
      <c r="I52" s="26" t="s">
        <v>339</v>
      </c>
      <c r="J52" s="26" t="s">
        <v>474</v>
      </c>
    </row>
    <row r="53" ht="33.75" customHeight="1" spans="1:10">
      <c r="A53" s="26" t="s">
        <v>279</v>
      </c>
      <c r="B53" s="26" t="s">
        <v>470</v>
      </c>
      <c r="C53" s="26" t="s">
        <v>334</v>
      </c>
      <c r="D53" s="26" t="s">
        <v>341</v>
      </c>
      <c r="E53" s="26" t="s">
        <v>475</v>
      </c>
      <c r="F53" s="26" t="s">
        <v>348</v>
      </c>
      <c r="G53" s="43" t="s">
        <v>398</v>
      </c>
      <c r="H53" s="26" t="s">
        <v>344</v>
      </c>
      <c r="I53" s="26" t="s">
        <v>339</v>
      </c>
      <c r="J53" s="26" t="s">
        <v>476</v>
      </c>
    </row>
    <row r="54" ht="33.75" customHeight="1" spans="1:10">
      <c r="A54" s="26" t="s">
        <v>279</v>
      </c>
      <c r="B54" s="26" t="s">
        <v>470</v>
      </c>
      <c r="C54" s="26" t="s">
        <v>334</v>
      </c>
      <c r="D54" s="26" t="s">
        <v>346</v>
      </c>
      <c r="E54" s="26" t="s">
        <v>477</v>
      </c>
      <c r="F54" s="26" t="s">
        <v>348</v>
      </c>
      <c r="G54" s="43" t="s">
        <v>398</v>
      </c>
      <c r="H54" s="26" t="s">
        <v>344</v>
      </c>
      <c r="I54" s="26" t="s">
        <v>339</v>
      </c>
      <c r="J54" s="26" t="s">
        <v>478</v>
      </c>
    </row>
    <row r="55" ht="33.75" customHeight="1" spans="1:10">
      <c r="A55" s="26" t="s">
        <v>279</v>
      </c>
      <c r="B55" s="26" t="s">
        <v>470</v>
      </c>
      <c r="C55" s="26" t="s">
        <v>352</v>
      </c>
      <c r="D55" s="26" t="s">
        <v>384</v>
      </c>
      <c r="E55" s="26" t="s">
        <v>479</v>
      </c>
      <c r="F55" s="26" t="s">
        <v>337</v>
      </c>
      <c r="G55" s="43" t="s">
        <v>480</v>
      </c>
      <c r="H55" s="26" t="s">
        <v>481</v>
      </c>
      <c r="I55" s="26" t="s">
        <v>339</v>
      </c>
      <c r="J55" s="26" t="s">
        <v>482</v>
      </c>
    </row>
    <row r="56" ht="33.75" customHeight="1" spans="1:10">
      <c r="A56" s="26" t="s">
        <v>279</v>
      </c>
      <c r="B56" s="26" t="s">
        <v>470</v>
      </c>
      <c r="C56" s="26" t="s">
        <v>352</v>
      </c>
      <c r="D56" s="26" t="s">
        <v>353</v>
      </c>
      <c r="E56" s="26" t="s">
        <v>483</v>
      </c>
      <c r="F56" s="26" t="s">
        <v>337</v>
      </c>
      <c r="G56" s="43" t="s">
        <v>484</v>
      </c>
      <c r="H56" s="26" t="s">
        <v>344</v>
      </c>
      <c r="I56" s="26" t="s">
        <v>339</v>
      </c>
      <c r="J56" s="26" t="s">
        <v>485</v>
      </c>
    </row>
    <row r="57" ht="33.75" customHeight="1" spans="1:10">
      <c r="A57" s="26" t="s">
        <v>279</v>
      </c>
      <c r="B57" s="26" t="s">
        <v>470</v>
      </c>
      <c r="C57" s="26" t="s">
        <v>352</v>
      </c>
      <c r="D57" s="26" t="s">
        <v>353</v>
      </c>
      <c r="E57" s="26" t="s">
        <v>486</v>
      </c>
      <c r="F57" s="26" t="s">
        <v>337</v>
      </c>
      <c r="G57" s="43" t="s">
        <v>480</v>
      </c>
      <c r="H57" s="26" t="s">
        <v>487</v>
      </c>
      <c r="I57" s="26" t="s">
        <v>339</v>
      </c>
      <c r="J57" s="26" t="s">
        <v>488</v>
      </c>
    </row>
    <row r="58" ht="33.75" customHeight="1" spans="1:10">
      <c r="A58" s="26" t="s">
        <v>279</v>
      </c>
      <c r="B58" s="26" t="s">
        <v>470</v>
      </c>
      <c r="C58" s="26" t="s">
        <v>352</v>
      </c>
      <c r="D58" s="26" t="s">
        <v>489</v>
      </c>
      <c r="E58" s="26" t="s">
        <v>490</v>
      </c>
      <c r="F58" s="26" t="s">
        <v>337</v>
      </c>
      <c r="G58" s="43" t="s">
        <v>491</v>
      </c>
      <c r="H58" s="26" t="s">
        <v>492</v>
      </c>
      <c r="I58" s="26" t="s">
        <v>339</v>
      </c>
      <c r="J58" s="26" t="s">
        <v>493</v>
      </c>
    </row>
    <row r="59" ht="33.75" customHeight="1" spans="1:10">
      <c r="A59" s="26" t="s">
        <v>279</v>
      </c>
      <c r="B59" s="26" t="s">
        <v>470</v>
      </c>
      <c r="C59" s="26" t="s">
        <v>356</v>
      </c>
      <c r="D59" s="26" t="s">
        <v>357</v>
      </c>
      <c r="E59" s="26" t="s">
        <v>494</v>
      </c>
      <c r="F59" s="26" t="s">
        <v>337</v>
      </c>
      <c r="G59" s="43" t="s">
        <v>388</v>
      </c>
      <c r="H59" s="26" t="s">
        <v>344</v>
      </c>
      <c r="I59" s="26" t="s">
        <v>339</v>
      </c>
      <c r="J59" s="26" t="s">
        <v>495</v>
      </c>
    </row>
    <row r="60" ht="33.75" customHeight="1" spans="1:10">
      <c r="A60" s="26" t="s">
        <v>303</v>
      </c>
      <c r="B60" s="26" t="s">
        <v>496</v>
      </c>
      <c r="C60" s="26" t="s">
        <v>334</v>
      </c>
      <c r="D60" s="26" t="s">
        <v>335</v>
      </c>
      <c r="E60" s="26" t="s">
        <v>497</v>
      </c>
      <c r="F60" s="26" t="s">
        <v>348</v>
      </c>
      <c r="G60" s="43" t="s">
        <v>498</v>
      </c>
      <c r="H60" s="26" t="s">
        <v>499</v>
      </c>
      <c r="I60" s="26" t="s">
        <v>339</v>
      </c>
      <c r="J60" s="26" t="s">
        <v>500</v>
      </c>
    </row>
    <row r="61" ht="33.75" customHeight="1" spans="1:10">
      <c r="A61" s="26" t="s">
        <v>303</v>
      </c>
      <c r="B61" s="26" t="s">
        <v>496</v>
      </c>
      <c r="C61" s="26" t="s">
        <v>334</v>
      </c>
      <c r="D61" s="26" t="s">
        <v>335</v>
      </c>
      <c r="E61" s="26" t="s">
        <v>501</v>
      </c>
      <c r="F61" s="26" t="s">
        <v>348</v>
      </c>
      <c r="G61" s="43" t="s">
        <v>502</v>
      </c>
      <c r="H61" s="26" t="s">
        <v>499</v>
      </c>
      <c r="I61" s="26" t="s">
        <v>339</v>
      </c>
      <c r="J61" s="26" t="s">
        <v>501</v>
      </c>
    </row>
    <row r="62" ht="33.75" customHeight="1" spans="1:10">
      <c r="A62" s="26" t="s">
        <v>303</v>
      </c>
      <c r="B62" s="26" t="s">
        <v>496</v>
      </c>
      <c r="C62" s="26" t="s">
        <v>334</v>
      </c>
      <c r="D62" s="26" t="s">
        <v>335</v>
      </c>
      <c r="E62" s="26" t="s">
        <v>503</v>
      </c>
      <c r="F62" s="26" t="s">
        <v>348</v>
      </c>
      <c r="G62" s="43" t="s">
        <v>504</v>
      </c>
      <c r="H62" s="26" t="s">
        <v>499</v>
      </c>
      <c r="I62" s="26" t="s">
        <v>339</v>
      </c>
      <c r="J62" s="26" t="s">
        <v>505</v>
      </c>
    </row>
    <row r="63" ht="33.75" customHeight="1" spans="1:10">
      <c r="A63" s="26" t="s">
        <v>303</v>
      </c>
      <c r="B63" s="26" t="s">
        <v>496</v>
      </c>
      <c r="C63" s="26" t="s">
        <v>334</v>
      </c>
      <c r="D63" s="26" t="s">
        <v>335</v>
      </c>
      <c r="E63" s="26" t="s">
        <v>506</v>
      </c>
      <c r="F63" s="26" t="s">
        <v>348</v>
      </c>
      <c r="G63" s="43" t="s">
        <v>507</v>
      </c>
      <c r="H63" s="26" t="s">
        <v>499</v>
      </c>
      <c r="I63" s="26" t="s">
        <v>339</v>
      </c>
      <c r="J63" s="26" t="s">
        <v>508</v>
      </c>
    </row>
    <row r="64" ht="33.75" customHeight="1" spans="1:10">
      <c r="A64" s="26" t="s">
        <v>303</v>
      </c>
      <c r="B64" s="26" t="s">
        <v>496</v>
      </c>
      <c r="C64" s="26" t="s">
        <v>334</v>
      </c>
      <c r="D64" s="26" t="s">
        <v>341</v>
      </c>
      <c r="E64" s="26" t="s">
        <v>509</v>
      </c>
      <c r="F64" s="26" t="s">
        <v>348</v>
      </c>
      <c r="G64" s="43" t="s">
        <v>349</v>
      </c>
      <c r="H64" s="26"/>
      <c r="I64" s="26" t="s">
        <v>350</v>
      </c>
      <c r="J64" s="26" t="s">
        <v>510</v>
      </c>
    </row>
    <row r="65" ht="33.75" customHeight="1" spans="1:10">
      <c r="A65" s="26" t="s">
        <v>303</v>
      </c>
      <c r="B65" s="26" t="s">
        <v>496</v>
      </c>
      <c r="C65" s="26" t="s">
        <v>334</v>
      </c>
      <c r="D65" s="26" t="s">
        <v>341</v>
      </c>
      <c r="E65" s="26" t="s">
        <v>511</v>
      </c>
      <c r="F65" s="26" t="s">
        <v>348</v>
      </c>
      <c r="G65" s="43" t="s">
        <v>398</v>
      </c>
      <c r="H65" s="26" t="s">
        <v>344</v>
      </c>
      <c r="I65" s="26" t="s">
        <v>339</v>
      </c>
      <c r="J65" s="26" t="s">
        <v>512</v>
      </c>
    </row>
    <row r="66" ht="33.75" customHeight="1" spans="1:10">
      <c r="A66" s="26" t="s">
        <v>303</v>
      </c>
      <c r="B66" s="26" t="s">
        <v>496</v>
      </c>
      <c r="C66" s="26" t="s">
        <v>334</v>
      </c>
      <c r="D66" s="26" t="s">
        <v>346</v>
      </c>
      <c r="E66" s="26" t="s">
        <v>513</v>
      </c>
      <c r="F66" s="26" t="s">
        <v>348</v>
      </c>
      <c r="G66" s="43" t="s">
        <v>398</v>
      </c>
      <c r="H66" s="26" t="s">
        <v>344</v>
      </c>
      <c r="I66" s="26" t="s">
        <v>339</v>
      </c>
      <c r="J66" s="26" t="s">
        <v>514</v>
      </c>
    </row>
    <row r="67" ht="33.75" customHeight="1" spans="1:10">
      <c r="A67" s="26" t="s">
        <v>303</v>
      </c>
      <c r="B67" s="26" t="s">
        <v>496</v>
      </c>
      <c r="C67" s="26" t="s">
        <v>352</v>
      </c>
      <c r="D67" s="26" t="s">
        <v>416</v>
      </c>
      <c r="E67" s="26" t="s">
        <v>515</v>
      </c>
      <c r="F67" s="26" t="s">
        <v>348</v>
      </c>
      <c r="G67" s="43" t="s">
        <v>398</v>
      </c>
      <c r="H67" s="26" t="s">
        <v>344</v>
      </c>
      <c r="I67" s="26" t="s">
        <v>339</v>
      </c>
      <c r="J67" s="26" t="s">
        <v>516</v>
      </c>
    </row>
    <row r="68" ht="33.75" customHeight="1" spans="1:10">
      <c r="A68" s="26" t="s">
        <v>303</v>
      </c>
      <c r="B68" s="26" t="s">
        <v>496</v>
      </c>
      <c r="C68" s="26" t="s">
        <v>356</v>
      </c>
      <c r="D68" s="26" t="s">
        <v>357</v>
      </c>
      <c r="E68" s="26" t="s">
        <v>517</v>
      </c>
      <c r="F68" s="26" t="s">
        <v>337</v>
      </c>
      <c r="G68" s="43" t="s">
        <v>388</v>
      </c>
      <c r="H68" s="26" t="s">
        <v>344</v>
      </c>
      <c r="I68" s="26" t="s">
        <v>339</v>
      </c>
      <c r="J68" s="26" t="s">
        <v>518</v>
      </c>
    </row>
    <row r="69" ht="33.75" customHeight="1" spans="1:10">
      <c r="A69" s="26" t="s">
        <v>303</v>
      </c>
      <c r="B69" s="26" t="s">
        <v>496</v>
      </c>
      <c r="C69" s="26" t="s">
        <v>431</v>
      </c>
      <c r="D69" s="26" t="s">
        <v>432</v>
      </c>
      <c r="E69" s="26" t="s">
        <v>519</v>
      </c>
      <c r="F69" s="26" t="s">
        <v>434</v>
      </c>
      <c r="G69" s="43" t="s">
        <v>398</v>
      </c>
      <c r="H69" s="26" t="s">
        <v>344</v>
      </c>
      <c r="I69" s="26" t="s">
        <v>339</v>
      </c>
      <c r="J69" s="26" t="s">
        <v>519</v>
      </c>
    </row>
    <row r="70" ht="33.75" customHeight="1" spans="1:10">
      <c r="A70" s="26" t="s">
        <v>303</v>
      </c>
      <c r="B70" s="26" t="s">
        <v>496</v>
      </c>
      <c r="C70" s="26" t="s">
        <v>431</v>
      </c>
      <c r="D70" s="26" t="s">
        <v>520</v>
      </c>
      <c r="E70" s="26" t="s">
        <v>521</v>
      </c>
      <c r="F70" s="26" t="s">
        <v>348</v>
      </c>
      <c r="G70" s="43" t="s">
        <v>522</v>
      </c>
      <c r="H70" s="26"/>
      <c r="I70" s="26" t="s">
        <v>350</v>
      </c>
      <c r="J70" s="26" t="s">
        <v>523</v>
      </c>
    </row>
  </sheetData>
  <mergeCells count="22">
    <mergeCell ref="A2:J2"/>
    <mergeCell ref="A3:H3"/>
    <mergeCell ref="A7:A11"/>
    <mergeCell ref="A12:A17"/>
    <mergeCell ref="A18:A22"/>
    <mergeCell ref="A23:A28"/>
    <mergeCell ref="A29:A34"/>
    <mergeCell ref="A35:A39"/>
    <mergeCell ref="A40:A46"/>
    <mergeCell ref="A47:A51"/>
    <mergeCell ref="A52:A59"/>
    <mergeCell ref="A60:A70"/>
    <mergeCell ref="B7:B11"/>
    <mergeCell ref="B12:B17"/>
    <mergeCell ref="B18:B22"/>
    <mergeCell ref="B23:B28"/>
    <mergeCell ref="B29:B34"/>
    <mergeCell ref="B35:B39"/>
    <mergeCell ref="B40:B46"/>
    <mergeCell ref="B47:B51"/>
    <mergeCell ref="B52:B59"/>
    <mergeCell ref="B60:B70"/>
  </mergeCells>
  <pageMargins left="0.236111111111111" right="0.236111111111111" top="1" bottom="1" header="0.5" footer="0.5"/>
  <pageSetup paperSize="9" scale="7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我不是辉</cp:lastModifiedBy>
  <dcterms:created xsi:type="dcterms:W3CDTF">2026-01-27T07:30:00Z</dcterms:created>
  <dcterms:modified xsi:type="dcterms:W3CDTF">2026-02-02T08:12:56Z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8FE83CD4362841DC8B613A8D167EF7DB_12</vt:lpwstr>
  </property>
  <property fmtid="{D5CDD505-2E9C-101B-9397-08002B2CF9AE}" pid="3" name="KSOProductBuildVer">
    <vt:lpwstr>2052-12.8.2.18205</vt:lpwstr>
  </property>
</Properties>
</file>