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部门基本支出预算表04!$A$8:$W$47</definedName>
  </definedNames>
  <calcPr calcId="144525"/>
</workbook>
</file>

<file path=xl/sharedStrings.xml><?xml version="1.0" encoding="utf-8"?>
<sst xmlns="http://schemas.openxmlformats.org/spreadsheetml/2006/main" count="2126" uniqueCount="670">
  <si>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</si>
  <si>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</si>
  <si>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</si>
  <si>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</si>
  <si>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</si>
  <si>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</si>
  <si>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</si>
  <si>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</si>
  <si>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</si>
  <si>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</si>
  <si>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</si>
  <si>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</si>
  <si>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</si>
  <si>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</si>
  <si>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</si>
  <si>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</si>
  <si>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</si>
  <si>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</si>
  <si>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</si>
  <si>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</si>
  <si>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</si>
  <si>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</si>
  <si>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</si>
  <si>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</si>
  <si>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</si>
  <si>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</si>
  <si>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</si>
  <si>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</si>
  <si>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</si>
  <si>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</si>
  <si>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</si>
  <si>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</si>
  <si>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</si>
  <si>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</si>
  <si>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</si>
  <si>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</si>
  <si>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</si>
  <si>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</si>
  <si>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</si>
  <si>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</si>
  <si>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</si>
  <si>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</si>
  <si>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</si>
  <si>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</si>
  <si>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</si>
  <si>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</si>
  <si>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</si>
  <si>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</si>
  <si>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</si>
  <si>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</si>
  <si>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</si>
  <si>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</si>
  <si>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</si>
  <si>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</si>
  <si>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</si>
  <si>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</si>
  <si>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</si>
  <si>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</si>
  <si>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</si>
  <si>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</si>
  <si>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</si>
  <si>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</si>
  <si>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</si>
  <si>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121001</t>
  </si>
  <si>
    <t>玉溪市自然资源和规划局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</si>
  <si>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</si>
  <si>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</si>
  <si>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</si>
  <si>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</si>
  <si>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</si>
  <si>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</si>
  <si>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</si>
  <si>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</si>
  <si>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</si>
  <si>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</si>
  <si>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</si>
  <si>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</si>
  <si>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</si>
  <si>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</si>
  <si>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20132</t>
  </si>
  <si>
    <t>2013299</t>
  </si>
  <si>
    <t>208</t>
  </si>
  <si>
    <t>20805</t>
  </si>
  <si>
    <t>2080501</t>
  </si>
  <si>
    <t>2080502</t>
  </si>
  <si>
    <t>2080505</t>
  </si>
  <si>
    <t>2080506</t>
  </si>
  <si>
    <t>20808</t>
  </si>
  <si>
    <t>2080801</t>
  </si>
  <si>
    <t>210</t>
  </si>
  <si>
    <t>21011</t>
  </si>
  <si>
    <t>2101101</t>
  </si>
  <si>
    <t>2101102</t>
  </si>
  <si>
    <t>2101103</t>
  </si>
  <si>
    <t>2101199</t>
  </si>
  <si>
    <t>212</t>
  </si>
  <si>
    <t>21202</t>
  </si>
  <si>
    <t>2120201</t>
  </si>
  <si>
    <t>21208</t>
  </si>
  <si>
    <t>2120899</t>
  </si>
  <si>
    <t>220</t>
  </si>
  <si>
    <t>22001</t>
  </si>
  <si>
    <t>2200101</t>
  </si>
  <si>
    <t>2200102</t>
  </si>
  <si>
    <t>2200104</t>
  </si>
  <si>
    <t>2200106</t>
  </si>
  <si>
    <t>2200108</t>
  </si>
  <si>
    <t>2200109</t>
  </si>
  <si>
    <t>2200114</t>
  </si>
  <si>
    <t>221</t>
  </si>
  <si>
    <t>22102</t>
  </si>
  <si>
    <t>2210201</t>
  </si>
  <si>
    <t>2210203</t>
  </si>
  <si>
    <t>224</t>
  </si>
  <si>
    <t>22406</t>
  </si>
  <si>
    <t>2240601</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</si>
  <si>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</si>
  <si>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</si>
  <si>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</si>
  <si>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</si>
  <si>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</si>
  <si>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</si>
  <si>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</si>
  <si>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</si>
  <si>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</si>
  <si>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</si>
  <si>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</si>
  <si>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</si>
  <si>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</si>
  <si>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</si>
  <si>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</si>
  <si>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</si>
  <si>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</si>
  <si>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</si>
  <si>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</si>
  <si>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</si>
  <si>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</si>
  <si>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</si>
  <si>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</si>
  <si>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</si>
  <si>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</si>
  <si>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</si>
  <si>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</si>
  <si>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</si>
  <si>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</si>
  <si>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</si>
  <si>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</si>
  <si>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</si>
  <si>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</si>
  <si>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</si>
  <si>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</si>
  <si>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</si>
  <si>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</si>
  <si>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</si>
  <si>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</si>
  <si>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</si>
  <si>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</si>
  <si>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</si>
  <si>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</si>
  <si>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</si>
  <si>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</si>
  <si>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530400210000000627713</t>
  </si>
  <si>
    <t>公车购置及运维费</t>
  </si>
  <si>
    <t>行政运行</t>
  </si>
  <si>
    <t>30231</t>
  </si>
  <si>
    <t>公务用车运行维护费</t>
  </si>
  <si>
    <t>530400210000000627714</t>
  </si>
  <si>
    <t>行政人员公务交通补贴</t>
  </si>
  <si>
    <t>30239</t>
  </si>
  <si>
    <t>其他交通费用</t>
  </si>
  <si>
    <t>530400210000000628651</t>
  </si>
  <si>
    <t>住房公积金</t>
  </si>
  <si>
    <t>30113</t>
  </si>
  <si>
    <t>530400210000000628917</t>
  </si>
  <si>
    <t>行政人员工资支出</t>
  </si>
  <si>
    <t>30101</t>
  </si>
  <si>
    <t>基本工资</t>
  </si>
  <si>
    <t>30102</t>
  </si>
  <si>
    <t>津贴补贴</t>
  </si>
  <si>
    <t>购房补贴</t>
  </si>
  <si>
    <t>530400210000000628919</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</si>
  <si>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</si>
  <si>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</si>
  <si>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</si>
  <si>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</si>
  <si>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</si>
  <si>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</si>
  <si>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</si>
  <si>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</si>
  <si>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</si>
  <si>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</si>
  <si>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</si>
  <si>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</si>
  <si>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</si>
  <si>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530400210000000628920</t>
  </si>
  <si>
    <t>对个人和家庭的补助</t>
  </si>
  <si>
    <t>行政单位离退休</t>
  </si>
  <si>
    <t>30305</t>
  </si>
  <si>
    <t>生活补助</t>
  </si>
  <si>
    <t>事业单位离退休</t>
  </si>
  <si>
    <t>530400210000000628921</t>
  </si>
  <si>
    <t>其他工资福利支出</t>
  </si>
  <si>
    <t>30103</t>
  </si>
  <si>
    <t>奖金</t>
  </si>
  <si>
    <t>530400210000000628922</t>
  </si>
  <si>
    <t>工会经费</t>
  </si>
  <si>
    <t>30228</t>
  </si>
  <si>
    <t>530400210000000629108</t>
  </si>
  <si>
    <t>一般公用经费</t>
  </si>
  <si>
    <t>30299</t>
  </si>
  <si>
    <t>其他商品和服务支出</t>
  </si>
  <si>
    <t>30201</t>
  </si>
  <si>
    <t>办公费</t>
  </si>
  <si>
    <t>30207</t>
  </si>
  <si>
    <t>邮电费</t>
  </si>
  <si>
    <t>30211</t>
  </si>
  <si>
    <t>差旅费</t>
  </si>
  <si>
    <t>530400221100000540491</t>
  </si>
  <si>
    <t>30217</t>
  </si>
  <si>
    <t>530400241100002075536</t>
  </si>
  <si>
    <t>工作业务经费</t>
  </si>
  <si>
    <t>一般行政管理事务</t>
  </si>
  <si>
    <t>30205</t>
  </si>
  <si>
    <t>水费</t>
  </si>
  <si>
    <t>30206</t>
  </si>
  <si>
    <t>电费</t>
  </si>
  <si>
    <t>30215</t>
  </si>
  <si>
    <t>会议费</t>
  </si>
  <si>
    <t>530400241100002075573</t>
  </si>
  <si>
    <t>编外人员临聘经费</t>
  </si>
  <si>
    <t>30199</t>
  </si>
  <si>
    <t>530400241100002090541</t>
  </si>
  <si>
    <t>年终一次性奖金</t>
  </si>
  <si>
    <t>530400241100002783789</t>
  </si>
  <si>
    <t>死亡人员抚恤资金</t>
  </si>
  <si>
    <t>死亡抚恤</t>
  </si>
  <si>
    <t>30304</t>
  </si>
  <si>
    <t>抚恤金</t>
  </si>
  <si>
    <t>530400251100003844122</t>
  </si>
  <si>
    <t>物业管理费</t>
  </si>
  <si>
    <t>30209</t>
  </si>
  <si>
    <t>530400251100004334285</t>
  </si>
  <si>
    <t>考核优秀人员奖金资金</t>
  </si>
  <si>
    <t>530400251100004450120</t>
  </si>
  <si>
    <t>市级人才公寓租赁使用经费</t>
  </si>
  <si>
    <t>其他组织事务支出</t>
  </si>
  <si>
    <t>30214</t>
  </si>
  <si>
    <t>租赁费</t>
  </si>
  <si>
    <t>530400261100005163695</t>
  </si>
  <si>
    <t>机关后勤购买服务资金</t>
  </si>
  <si>
    <t>30227</t>
  </si>
  <si>
    <t>委托业务费</t>
  </si>
  <si>
    <t>530400261100005164151</t>
  </si>
  <si>
    <t>市直退休医疗照顾人员医疗费补助经费</t>
  </si>
  <si>
    <t>30307</t>
  </si>
  <si>
    <t>医疗费补助</t>
  </si>
  <si>
    <t>530400261100005164211</t>
  </si>
  <si>
    <t>职业年金纪实部分资金</t>
  </si>
  <si>
    <t>机关事业单位职业年金缴费支出</t>
  </si>
  <si>
    <t>30109</t>
  </si>
  <si>
    <t>职业年金缴费</t>
  </si>
  <si>
    <t>预算05-1表</t>
  </si>
  <si>
    <t>2026年部门项目支出预算表</t>
  </si>
  <si>
    <t>项目分类</t>
  </si>
  <si>
    <t>项目单位</t>
  </si>
  <si>
    <t>本年拨款</t>
  </si>
  <si>
    <t>单位资金</t>
  </si>
  <si>
    <t>其中：本次下达</t>
  </si>
  <si>
    <t>玉溪市国土空间及城乡规划专项资金</t>
  </si>
  <si>
    <t>事业发展类</t>
  </si>
  <si>
    <t>530400200000000000028</t>
  </si>
  <si>
    <t>城乡社区规划与管理</t>
  </si>
  <si>
    <t>自然资源规划及管理</t>
  </si>
  <si>
    <t>玉溪市矿产资源管理专项资金</t>
  </si>
  <si>
    <t>530400210000000626441</t>
  </si>
  <si>
    <t>地质勘查与矿产资源管理</t>
  </si>
  <si>
    <t>玉溪市国土空间生态修复及耕地保护专项资金</t>
  </si>
  <si>
    <t>530400210000000626455</t>
  </si>
  <si>
    <t>自然资源利用与保护</t>
  </si>
  <si>
    <t>玉溪市地质灾害防治市级补助专项资金</t>
  </si>
  <si>
    <t>民生类</t>
  </si>
  <si>
    <t>530400221100000227025</t>
  </si>
  <si>
    <t>地质灾害防治</t>
  </si>
  <si>
    <t>39999</t>
  </si>
  <si>
    <t>玉溪市地质灾害防治专项资金</t>
  </si>
  <si>
    <t>530400231100001131141</t>
  </si>
  <si>
    <t>玉溪市自然资源调查及确权专项资金</t>
  </si>
  <si>
    <t>专项业务类</t>
  </si>
  <si>
    <t>530400231100001131697</t>
  </si>
  <si>
    <t>自然资源调查与确权登记</t>
  </si>
  <si>
    <t>31003</t>
  </si>
  <si>
    <t>专用设备购置</t>
  </si>
  <si>
    <t>玉溪市自然资源管理专项资金</t>
  </si>
  <si>
    <t>530400231100001132220</t>
  </si>
  <si>
    <t>自然资源行业业务管理</t>
  </si>
  <si>
    <t>自然灾害防治体系建中央设补助资金</t>
  </si>
  <si>
    <t>530400251100004122412</t>
  </si>
  <si>
    <t>玉溪市地质灾害搬迁市级补助专项资金</t>
  </si>
  <si>
    <t>530400261100005141472</t>
  </si>
  <si>
    <t>其他国有土地使用权出让收入安排的支出</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</si>
  <si>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</si>
  <si>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</si>
  <si>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</si>
  <si>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</si>
  <si>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</si>
  <si>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</si>
  <si>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</si>
  <si>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</si>
  <si>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</si>
  <si>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</si>
  <si>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</si>
  <si>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</si>
  <si>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</si>
  <si>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评审野外实地核查和工程勘查报告及可行性研究报告数量大于等于10个；构建县（市、区）级地质灾害防治技术指导站9个；委派驻县区技术人员大于等于9人；地质灾害气象专题制作期数大于等于30期；发布雨情通报期数大于等于30期;气候预测制作期数大于等于10期;完成地质灾害智慧防灾系统平台建设大于等于1个；地质灾害预测预报准确率大于等于80%；系统正常运行率95% 以上；报告评审论证率100% ；重要天气消息发布时限小于等于1小时；地质灾害专题气象服务、雨情通报发布时限小于等于2天；预警信号发布覆盖率85%以上；保护人民生命财产安全率达100%；服务区受益人员满意度85%以上。</t>
  </si>
  <si>
    <t>产出指标</t>
  </si>
  <si>
    <t>数量指标</t>
  </si>
  <si>
    <t>意外伤害保险保障人数</t>
  </si>
  <si>
    <t>&gt;=</t>
  </si>
  <si>
    <t>1200</t>
  </si>
  <si>
    <t>人</t>
  </si>
  <si>
    <t>定量指标</t>
  </si>
  <si>
    <t>反映意外伤害保险保障人数</t>
  </si>
  <si>
    <t>地质灾害群专结合监测预警数</t>
  </si>
  <si>
    <t>=</t>
  </si>
  <si>
    <t>60</t>
  </si>
  <si>
    <t>处</t>
  </si>
  <si>
    <t>反映地质灾害群专结合监测预警数</t>
  </si>
  <si>
    <t>评审野外实地核查和工程勘查报告及可行性研究报告数量</t>
  </si>
  <si>
    <t>100</t>
  </si>
  <si>
    <t>张</t>
  </si>
  <si>
    <t>反映玉溪市地质灾害隐患点分布图数量</t>
  </si>
  <si>
    <t>地质灾害气象专题制作期数</t>
  </si>
  <si>
    <t>120</t>
  </si>
  <si>
    <t>本</t>
  </si>
  <si>
    <t>反映玉溪市地质灾害防治公报数量</t>
  </si>
  <si>
    <t>发布雨情通报期数</t>
  </si>
  <si>
    <t>1.00</t>
  </si>
  <si>
    <t>个</t>
  </si>
  <si>
    <t>反映发布雨情通报期数</t>
  </si>
  <si>
    <t>气候预测制作期数</t>
  </si>
  <si>
    <t>30</t>
  </si>
  <si>
    <t>期</t>
  </si>
  <si>
    <t>反映地质灾害气象专题制作期数</t>
  </si>
  <si>
    <t>构建县（市、区）级地质灾害防治技术指导站</t>
  </si>
  <si>
    <t>反映构建县（市、区）级地质灾害防治技术指导站数量</t>
  </si>
  <si>
    <t>委派驻县区技术人员</t>
  </si>
  <si>
    <t>反映勘查项目计划实施圈定靶区数</t>
  </si>
  <si>
    <t>质量指标</t>
  </si>
  <si>
    <t>地质灾害预测预报准确率</t>
  </si>
  <si>
    <t>80</t>
  </si>
  <si>
    <t>%</t>
  </si>
  <si>
    <t>反映地质灾害预测预报准确率</t>
  </si>
  <si>
    <t>地质灾害气象预警覆盖率</t>
  </si>
  <si>
    <t>反映地质灾害气象预警覆盖率</t>
  </si>
  <si>
    <t>报告评审论证率</t>
  </si>
  <si>
    <t>反映宣传资料验收合格率</t>
  </si>
  <si>
    <t>系统正常运行率</t>
  </si>
  <si>
    <t>95</t>
  </si>
  <si>
    <t>反映报告评审论证率</t>
  </si>
  <si>
    <t>时效指标</t>
  </si>
  <si>
    <t>重要天气消息发布时限</t>
  </si>
  <si>
    <t>&lt;=</t>
  </si>
  <si>
    <t>小时</t>
  </si>
  <si>
    <t>反映重要天气消息发布时限</t>
  </si>
  <si>
    <t>地质灾害专题气象服务、雨情通报发布时限</t>
  </si>
  <si>
    <t>天</t>
  </si>
  <si>
    <t>反映地质灾害专题气象服务、雨情通报发布时限</t>
  </si>
  <si>
    <t>效益指标</t>
  </si>
  <si>
    <t>社会效益</t>
  </si>
  <si>
    <t>地质灾害预警信号发布覆盖率</t>
  </si>
  <si>
    <t>85</t>
  </si>
  <si>
    <t>反映预警信号发布覆盖率</t>
  </si>
  <si>
    <t>保护人民生命财产安全率</t>
  </si>
  <si>
    <t>反映项目实施对人民生命财产安全的保护效果</t>
  </si>
  <si>
    <t>满意度指标</t>
  </si>
  <si>
    <t>服务对象满意度</t>
  </si>
  <si>
    <t>服务区受益人员满意度</t>
  </si>
  <si>
    <t>反映服务区受益人员满意度</t>
  </si>
  <si>
    <t>根据《玉溪市通海县纳古镇宗教治理总体方案》、《通海县纳古镇土地违法问题全面全量起底摸排处置工作方案》及《玉溪市人民政府办公室关于印发〈玉溪市打击整治盗采矿产资源违法违规行为三年攻坚行动方案（2024—2026年）〉的通知》等文件精神，为切实提升全市自然资源执法规范化水平与案件查处质效，全面起底通海县纳古镇土地违法问题，落实“长牙齿”的耕地保护措施，保障打击盗采矿产资源三年攻坚行动落地见效，有效破解当前自然资源执法“底数不清、取证不严”难题，2026年计划完成两项重点工作：一是全面完成通海县纳古镇不少于3000宗城镇村建设用地的信息摸排采集及内业分析研判，同步建立土地违法建设工作台账清单及矢量数据库1套，并推进违法问题分类处置；二是为全市自然资源违法案件查处提供技术支撑，提供不少于16次的案件勘测定界服务及不少于3次的案件司法鉴定服务，确保案件调查取证合法合规。通过项目实施，进一步夯实执法数据基础，将为通海县纳古镇土地违法分类处置提供数据支撑，规范群众和企业用地行为，强化行刑衔接，提升打击盗采矿产资源执法质效，为全市耕地保护和矿产资源监管提供“底数清晰、取证规范”的执法实践样本，切实维护自然资源管理秩序。</t>
  </si>
  <si>
    <t>玉溪市土地利用现状分析报告</t>
  </si>
  <si>
    <t>3000</t>
  </si>
  <si>
    <t>宗</t>
  </si>
  <si>
    <t>反映纳古镇城镇村建设用地摸排宗数</t>
  </si>
  <si>
    <t>玉溪市土地利用现状数据库完成全市数据库</t>
  </si>
  <si>
    <t>套</t>
  </si>
  <si>
    <t>反映建立土地违法建设台账及矢量数据库数量</t>
  </si>
  <si>
    <t>测量标志点更新数据库</t>
  </si>
  <si>
    <t>次</t>
  </si>
  <si>
    <t>反映提供违法案件勘测定界服务次数</t>
  </si>
  <si>
    <t>城市国土空间监测数据成果</t>
  </si>
  <si>
    <t>反映提供司法鉴定数</t>
  </si>
  <si>
    <t>季度监测报告</t>
  </si>
  <si>
    <t>份</t>
  </si>
  <si>
    <t>反映形成案件技术成果报告数量情况。</t>
  </si>
  <si>
    <t>调查数据更新库</t>
  </si>
  <si>
    <t>1494156.39</t>
  </si>
  <si>
    <t>公顷</t>
  </si>
  <si>
    <t>反映建库图斑总面积数量</t>
  </si>
  <si>
    <t>完成历史欠债合同支付</t>
  </si>
  <si>
    <t>反映建库县（市、区）数据数量</t>
  </si>
  <si>
    <t>登记系统的升级改造</t>
  </si>
  <si>
    <t>反映全市汇总表格数量</t>
  </si>
  <si>
    <t>自然资源确权登记正确率</t>
  </si>
  <si>
    <t>反映自然资源确权登记正确率</t>
  </si>
  <si>
    <t>合同支付准确率</t>
  </si>
  <si>
    <t>反映建设用地外业摸排数据准确率准确率</t>
  </si>
  <si>
    <t>调查更新成果通过省级核查通报次数</t>
  </si>
  <si>
    <t>反映勘测定界成果合规率</t>
  </si>
  <si>
    <t>监测数据更新率</t>
  </si>
  <si>
    <t>90</t>
  </si>
  <si>
    <t>反映城市国土空间监测要素合格率</t>
  </si>
  <si>
    <t>成果提交及时率</t>
  </si>
  <si>
    <t>反映勘测定界、司法鉴定响应及时率</t>
  </si>
  <si>
    <t>案件办结率1</t>
  </si>
  <si>
    <t>反映案件办结情况</t>
  </si>
  <si>
    <t>监测更新数据部门应用次数</t>
  </si>
  <si>
    <t>反映监测更新数据部门应用次数</t>
  </si>
  <si>
    <t>成果应用自然资源管理</t>
  </si>
  <si>
    <t>反映成果应用自然资源管理的效益</t>
  </si>
  <si>
    <t>公众满意度</t>
  </si>
  <si>
    <t>反映公众满意度</t>
  </si>
  <si>
    <t>调查成果使用对象满意度</t>
  </si>
  <si>
    <t>反映调查成果使用对象满意度</t>
  </si>
  <si>
    <t>2026 年聚焦矿业权管理、储量评审、规划编制等关键环节，计划完成矿业权出让收益评估、储量及勘查开采方案评审、公示信息核查、总体规划编制、开发利用水平调查评估、基准价调整制定等7项量化任务，矿业权出让收益评估=3个；矿产资源储量报告评审=4个；矿业权人勘查开采公示信息核查=10个；矿产资源总体规划编制=1个；矿产资源开发利用水平调查评估=61个；以实现矿产资源管理的科学化、规范化、精细化，全面强化资源监管与配置效能，为玉溪市经济社会高质量发展提供坚实资源保障。</t>
  </si>
  <si>
    <t>评估矿业权数</t>
  </si>
  <si>
    <t>反映矿业权出让收益评估的数量</t>
  </si>
  <si>
    <t>资源储量核实报告评审</t>
  </si>
  <si>
    <t>反映矿产资源储量报告评审评审数量</t>
  </si>
  <si>
    <t>进行勘查矿产及资源实施方案评估</t>
  </si>
  <si>
    <t>反映矿业权人勘查开采公示信息核查数量</t>
  </si>
  <si>
    <t>勘查开采信息核查矿业权</t>
  </si>
  <si>
    <t>1.0</t>
  </si>
  <si>
    <t>反映矿产资源总体规划编制数量</t>
  </si>
  <si>
    <t>进行勘查矿产及资源开发利用方案评估</t>
  </si>
  <si>
    <t>61</t>
  </si>
  <si>
    <t>反映矿产资源开发利用水平调查评估源量</t>
  </si>
  <si>
    <t>项目汇交资料成果验收合格率</t>
  </si>
  <si>
    <t>反映矿业权出让收益评估方法合规率，出让收益评估方法合规率=（矿业权出让收益评估方法合规数量/总矿业权出让收益评估方法数量）*100%。</t>
  </si>
  <si>
    <t>开发利用水平调查评估指标准确率</t>
  </si>
  <si>
    <t>反映开发利用水平调查评估指标准确率，评估指标准确率=（开发利用水平调查评估指标准确数/总的开发利用水平调查评估指标数）*100%</t>
  </si>
  <si>
    <t>为矿业权出让收益管理提供基础数据支撑率</t>
  </si>
  <si>
    <t>反映报告和方案评审针对性合格率，针对性合格率=（合格的数据数/总的方案数）*100%</t>
  </si>
  <si>
    <t>反映公示信息核查信息完整性达标率，达标率=（公示信息核查信息完整性达标数/总的公示信息核查信息、数）*100%</t>
  </si>
  <si>
    <t>经济效益</t>
  </si>
  <si>
    <t>完成矿业权出让收益</t>
  </si>
  <si>
    <t>945</t>
  </si>
  <si>
    <t>万元</t>
  </si>
  <si>
    <t>反映完成矿业权出让收益</t>
  </si>
  <si>
    <t>为矿产及自然资源储量统计和动态更新提供数据支撑率</t>
  </si>
  <si>
    <t>反映矿业权出让收益评估完成率，完成率=（矿业权出让收益评估完成数/总矿业权出让收益评估数）*100%</t>
  </si>
  <si>
    <t>公示信息核查问题整改完成率</t>
  </si>
  <si>
    <t>反映公示信息核查问题整改完成率，完成率=（公示信息核查问题整改完成数/总的公示信息核查问题数）*100%</t>
  </si>
  <si>
    <t>为出让收益管理提供数据支撑率</t>
  </si>
  <si>
    <t>为矿业权出让收益管理提供基础数据支撑率，支撑率=（为出让收益管理提供数据支撑数/总的出让收益管理提数）*100%</t>
  </si>
  <si>
    <t>根据《地质灾害防治条例》、《云南省人民政府关于进一步加强地质灾害群测群防工作的通知》（云政发〔2013〕20号）、《玉溪市人民政府办公室关于印发玉溪市地质灾害监测员管理办法的通知》（玉政办发〔2014〕160号）、《云南省地质灾害应急指挥部关于做好全省因地质灾害避险搬迁调查核准工作的通知》（云地灾指〔2024〕8号）及《云南省地质灾害避险搬迁项目及资金管理办法》（云自然资地勘〔2025〕217号）等文件精神，为全面提升玉溪市地质灾害防治能力，最大限度减少人员伤亡与财产损失，2026年计划实施以下工作：
群测群防体系强化：保障1200名监测员市级补助经费（每人500元，合计60万元），规范完成777个在册隐患点巡查监测、预警传递及防灾知识普及，实现地质灾害气象预警覆盖率、“三查”覆盖率、隐患管控率均达100%，任务按期完成率不低于90%，受益人群满意度不低于90%；
？避险搬迁工程推进？：完成1231户4405人搬迁（6月底前首批450户，12月底前剩余任务），落实中央、省、市补助资金（市级7万元/户，总预算8617万元），核销隐患点≥26个，确保搬迁房屋验收合格率100%、群众满意度≥85%，同步构建新型现代化农村城镇≥23个；
应急治理项目实施：投入210万元专项资金，完成江川区陈家湾排危除险等6类应急工程，确保险情发生后24小时内踏勘、7日内施工，验收合格率100%，保障群众及基础设施安全。
通过上述措施，实现隐患管控、搬迁安置与应急响应的协同增效，全面提升玉溪市地质灾害防御能力。</t>
  </si>
  <si>
    <t>因地质灾害搬迁户数</t>
  </si>
  <si>
    <t>26</t>
  </si>
  <si>
    <t>反映核销隐患点数量</t>
  </si>
  <si>
    <t>补助地质灾害监测员人数</t>
  </si>
  <si>
    <t>反映补助地质灾害监测员人数</t>
  </si>
  <si>
    <t>补助地质灾害监测员准确率</t>
  </si>
  <si>
    <t>反映补助地质灾害监测员准确率</t>
  </si>
  <si>
    <t>灾害发生处理及时率</t>
  </si>
  <si>
    <t>98</t>
  </si>
  <si>
    <t>反映灾害发生处理及时率</t>
  </si>
  <si>
    <t>群众生命及财产受保护率</t>
  </si>
  <si>
    <t>反映群众生命及财产受保护情况</t>
  </si>
  <si>
    <t>反映地质灾害“三查”覆盖率</t>
  </si>
  <si>
    <t>受灾群众识灾避险能力</t>
  </si>
  <si>
    <t>反映地质灾害隐患管控率</t>
  </si>
  <si>
    <t>服务区受益人群众满意度</t>
  </si>
  <si>
    <t>反映服务区受益人群众满意度</t>
  </si>
  <si>
    <t>完成国土资源业务档案归档数量460卷，完成建设用地“一码通”信息系统，达到密码建设设备采购匹配率、合同支付率、国土资源业务档案和地质资料归档目录合格率、系统正常运行率100%。档案整理60天内完成，该项目通过实施档案数字化、密码测评、用地“一码通”等工作，实现部门管理的提升，不断优化服务流程，提高管理服务效能。</t>
  </si>
  <si>
    <t>国土资源业务档案归档数量</t>
  </si>
  <si>
    <t>反映组织宣传活动的数量</t>
  </si>
  <si>
    <t>评审完成率</t>
  </si>
  <si>
    <t>反映评审完成情况</t>
  </si>
  <si>
    <t>自然资源资产清查地区区域数量</t>
  </si>
  <si>
    <t>反映自然资源资产清查地区区域数量</t>
  </si>
  <si>
    <t>完成建设用地“一码通”信息系统</t>
  </si>
  <si>
    <t>65</t>
  </si>
  <si>
    <t>分</t>
  </si>
  <si>
    <t>反映系统密评得分</t>
  </si>
  <si>
    <t>编制溪市地质灾害防治公报</t>
  </si>
  <si>
    <t>反映不动产登记信息系统密码管理制度数量</t>
  </si>
  <si>
    <t>玉溪市地质灾害隐患点分布图</t>
  </si>
  <si>
    <t>35</t>
  </si>
  <si>
    <t>反映评审初、中级国土空间规划职称人数数量</t>
  </si>
  <si>
    <t>密码建设设备采购匹配率</t>
  </si>
  <si>
    <t>反映不动产登记信息系统正常运行率程度</t>
  </si>
  <si>
    <t>培训人员参训率</t>
  </si>
  <si>
    <t>反映密码管理制度可执行情况</t>
  </si>
  <si>
    <t>国土资源业务档案和地质资料归档目录合格率</t>
  </si>
  <si>
    <t>反映国土资源业务档案和地质资料归档目录合格的情况</t>
  </si>
  <si>
    <t>明确全市自然资源资产产权率</t>
  </si>
  <si>
    <t>反映明确全市自然资源资产产权率</t>
  </si>
  <si>
    <t>系统使用查询人次</t>
  </si>
  <si>
    <t>500</t>
  </si>
  <si>
    <t>人次</t>
  </si>
  <si>
    <t>反映建设用地“一码通”信息系统使用的人次</t>
  </si>
  <si>
    <t>满足密评硬件要求率</t>
  </si>
  <si>
    <t>万件</t>
  </si>
  <si>
    <t>反映不动产登记发证情况</t>
  </si>
  <si>
    <t>件</t>
  </si>
  <si>
    <t>反映审查报批建设用地情况</t>
  </si>
  <si>
    <t>宣传内容知晓率</t>
  </si>
  <si>
    <t>反映宣传效果</t>
  </si>
  <si>
    <t>宣传活动参与人次</t>
  </si>
  <si>
    <t>1000</t>
  </si>
  <si>
    <t>反映参加宣传人数</t>
  </si>
  <si>
    <t>反映受益对象满意度</t>
  </si>
  <si>
    <t>落实新一轮国土空间规划明确的耕地和永久基本农田保护任务，全国耕地保有量不低于18.65亿亩，永久基本农田保护面积不低于15.46亿亩，逐步把永久基本农田建成适宜耕作、旱涝保收、高产稳产的现代化良田；核查新增耕地面积数≧100公顷；完成耕地综合业务图斑核查≧1000个;统筹收购耕地数量=32公顷;统筹收购水田规模=10公顷;统筹收购粮食产能=31万公斤;矿山地质环境保护与土地复垦方案组织评审数量≧25次；“十四五”土地整治专项规划报告=1份；玉溪市国土空间生态修复规划报告=1份；采矿损毁土地状况调查报告=1份；耕地流出及保护目标形势年度分析报告=1份；耕地资源分区分类更新涉及的指标信息补充调查及县级成果=1份。耕地保护责任全面压实，耕地质量管理机制健全，耕地占补平衡制度严密规范，各类主体保护耕地、种粮抓粮积极性普遍提高，各类耕地资源得到有效利用，支撑粮食生产和重要农产品供给能力进一步增强，为保障国家粮食安全、建设农业强国奠定坚实基础。</t>
  </si>
  <si>
    <t>土地征收成片开发方案审查数量</t>
  </si>
  <si>
    <t>反映通过项目实施完成土地征收成片开发方案审查数量</t>
  </si>
  <si>
    <t>审查上报新增建设用地面积数</t>
  </si>
  <si>
    <t>4000</t>
  </si>
  <si>
    <t>亩</t>
  </si>
  <si>
    <t>反映通过项目实施审查上报新增耕地面积</t>
  </si>
  <si>
    <t>统筹收购耕地数量</t>
  </si>
  <si>
    <t>32</t>
  </si>
  <si>
    <t>反映统筹收购耕地数量</t>
  </si>
  <si>
    <t>统筹收购水田数量</t>
  </si>
  <si>
    <t>反映统筹的水田规模</t>
  </si>
  <si>
    <t>统筹收购粮食产能</t>
  </si>
  <si>
    <t>310000</t>
  </si>
  <si>
    <t>公斤</t>
  </si>
  <si>
    <t>反映统筹的粮食产能</t>
  </si>
  <si>
    <t>核查新增造耕地面积数</t>
  </si>
  <si>
    <t>反映核查新增耕地面积数</t>
  </si>
  <si>
    <t>完成耕地综合业务图斑核查</t>
  </si>
  <si>
    <t>反映完成耕地综合业务图斑核查数量</t>
  </si>
  <si>
    <t>矿山地质环境保护与土地复垦方案组织评审数量</t>
  </si>
  <si>
    <t>25</t>
  </si>
  <si>
    <t>反映矿山地质环境保护与土地复垦方案组织评审数量</t>
  </si>
  <si>
    <t>十四五”土地整治专项规划报告</t>
  </si>
  <si>
    <t>反映编制十四五”土地整治专项规划报告数量</t>
  </si>
  <si>
    <t>增加耕地面积</t>
  </si>
  <si>
    <t>反映采矿损毁土地状况调查报告产出数量</t>
  </si>
  <si>
    <t>反映历史遗留合同支付完成率</t>
  </si>
  <si>
    <t>土地征收成片开发方案专家评审通过率</t>
  </si>
  <si>
    <t>反映项目实施成果评审通过率</t>
  </si>
  <si>
    <t>成果备案率或合格率</t>
  </si>
  <si>
    <t>反映规划成果备案率或合格率情况</t>
  </si>
  <si>
    <t>耕地流出整改完成比例</t>
  </si>
  <si>
    <t>反映耕地流出整改完成情况</t>
  </si>
  <si>
    <t>项目完成时限</t>
  </si>
  <si>
    <t>2026.11</t>
  </si>
  <si>
    <t>年月</t>
  </si>
  <si>
    <t>反映项目完成时限</t>
  </si>
  <si>
    <t>保障市级重大项目落地率</t>
  </si>
  <si>
    <t>反映收购耕地、水田保障市政府重大项目落地情况</t>
  </si>
  <si>
    <t>成果使用及应用率</t>
  </si>
  <si>
    <t>反映玉溪市园、林、草地分等报告，征收农用地区片综合地价成果市级汇总报告成果使用应用率</t>
  </si>
  <si>
    <t>对耕地数量、质量及保障国家粮食安全的保障</t>
  </si>
  <si>
    <t>切实保障</t>
  </si>
  <si>
    <t>定性指标</t>
  </si>
  <si>
    <t>反映对耕地数量、质量、国家粮食安全的保障情况</t>
  </si>
  <si>
    <t>受益对象满意度</t>
  </si>
  <si>
    <t>成果使用部门人员满意度</t>
  </si>
  <si>
    <t>反映成果使用部门人员满意度</t>
  </si>
  <si>
    <t>避险搬迁工程推进：完成1231户4405人搬迁（6月底前首批450户，12月底前剩余任务），落实中央、省、市补助资金（市级7万元/户，总预算8617万元），核销隐患点≥26个，确保搬迁房屋验收合格率100%、群众满意度≥85%，同步构建新型现代化农村城镇≥23个；
通过上述措施，实现隐患管控、搬迁安置与应急响应的协同增效，全面提升玉溪市地质灾害防御能力。</t>
  </si>
  <si>
    <t>核销隐患点</t>
  </si>
  <si>
    <t>反映核销隐患点数量。完成率=（完成指标值/指标值）*100%</t>
  </si>
  <si>
    <t>构建新型现代化农村城镇建设</t>
  </si>
  <si>
    <t>反映构建新型现代化农村城镇建设数量。</t>
  </si>
  <si>
    <t>搬迁工作及技术指导任务完成率</t>
  </si>
  <si>
    <t>反映搬迁工作及技术指导任务完成情况。完成率=（完成指标值/指标值）*100%</t>
  </si>
  <si>
    <t>工程验收合格率</t>
  </si>
  <si>
    <t>反映工程验收合格率。合格率=（合格指标值/指标值）*100%</t>
  </si>
  <si>
    <t>社区服务设施使用率</t>
  </si>
  <si>
    <t>75</t>
  </si>
  <si>
    <t>反映社区服务设施使用率。使用率率=（年社区服务设施使用天数/365）*100%</t>
  </si>
  <si>
    <t>搬迁群众满意度</t>
  </si>
  <si>
    <t>反映搬迁群众满意度</t>
  </si>
  <si>
    <t>根据《自然资源部关于加强国土空间详细规划工作的通知》（自然资发〔2023〕43号）、《云南省国土空间规划委员会办公室关于全面加强村庄规划审批入库和实施管理的通知》(云规委办〔2023〕2号)、《云南省村庄规划动态调整管理规则（试行）》《云南省村庄规划动态调整成果数据汇交要求（试行）》等，村庄规划是法定规划，是国土空间规划体系中乡村地区的详细规划，项目的顺利完成，将为乡村地区开展国土空间开发保护活动、实施国土空间用途管制、核发乡村建设项目规划许可、进行各项建设提供法定依据。</t>
  </si>
  <si>
    <t>村庄规划审批入库核查报告</t>
  </si>
  <si>
    <t>反映完成专项规划审查服务数量</t>
  </si>
  <si>
    <t>发展总体定位和城市性质专题研究</t>
  </si>
  <si>
    <t>反映年度总规成果退回维护次数</t>
  </si>
  <si>
    <t>体检评估成果省级核查上报退回次数</t>
  </si>
  <si>
    <t>反映规划方案市级审查和数据库入库完成率</t>
  </si>
  <si>
    <t>规划成果验收合格率</t>
  </si>
  <si>
    <t>反映省厅备案抽查合格率</t>
  </si>
  <si>
    <t>村庄规划成果通过省级备案抽查合格率</t>
  </si>
  <si>
    <t>反映省级数据退回次数</t>
  </si>
  <si>
    <t>规划成果批复后入库时间</t>
  </si>
  <si>
    <t>反映规划成果批复后入库时间</t>
  </si>
  <si>
    <t>建设安全韧性、绿色低碳、开放协调、创新智慧、包容共享的城市</t>
  </si>
  <si>
    <t>提供</t>
  </si>
  <si>
    <t>反映项目实施的效益。</t>
  </si>
  <si>
    <t>居民居住条件改善情况</t>
  </si>
  <si>
    <t>有效改善</t>
  </si>
  <si>
    <t>反映居民居住条件改善情况</t>
  </si>
  <si>
    <t>可持续影响</t>
  </si>
  <si>
    <t>对各县（市、区）村庄规划编制指导的利用率</t>
  </si>
  <si>
    <t>反映对各县（市、区）村庄规划编制指导的利用率</t>
  </si>
  <si>
    <t>群众满意度</t>
  </si>
  <si>
    <t>反映群众满意度</t>
  </si>
  <si>
    <t>成果使用人员满意度</t>
  </si>
  <si>
    <t>反映成果使用人员满意度</t>
  </si>
  <si>
    <t>预算06表</t>
  </si>
  <si>
    <t>2026年部门政府性基金预算支出预算表</t>
  </si>
  <si>
    <t>单位:元</t>
  </si>
  <si>
    <t>政府性基金预算支出</t>
  </si>
  <si>
    <t>城乡社区支出</t>
  </si>
  <si>
    <t>国有土地使用权出让收入安排的支出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</si>
  <si>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</si>
  <si>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</si>
  <si>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</si>
  <si>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</si>
  <si>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</si>
  <si>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</si>
  <si>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</si>
  <si>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</si>
  <si>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</si>
  <si>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</si>
  <si>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</si>
  <si>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</si>
  <si>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公务用车加油</t>
  </si>
  <si>
    <t>项</t>
  </si>
  <si>
    <t>公务用车维修保养</t>
  </si>
  <si>
    <t>公务用车保险</t>
  </si>
  <si>
    <t>预算08表</t>
  </si>
  <si>
    <t>2026年部门政府购买服务预算表</t>
  </si>
  <si>
    <t>政府购买服务项目</t>
  </si>
  <si>
    <t>政府购买服务目录</t>
  </si>
  <si>
    <t>B1101 维修保养服务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</si>
  <si>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</si>
  <si>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</si>
  <si>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</si>
  <si>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</si>
  <si>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</si>
  <si>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</si>
  <si>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</si>
  <si>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</si>
  <si>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</si>
  <si>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</si>
  <si>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</si>
  <si>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</si>
  <si>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</si>
  <si>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</si>
  <si>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</si>
  <si>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</si>
  <si>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</si>
  <si>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</si>
  <si>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</si>
  <si>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</si>
  <si>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</si>
  <si>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</si>
  <si>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</si>
  <si>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</si>
  <si>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</si>
  <si>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</si>
  <si>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2026年不涉及新增资产，此表为空</t>
  </si>
  <si>
    <t>预算11表</t>
  </si>
  <si>
    <t>2026年上级补助项目支出预算表</t>
  </si>
  <si>
    <t>上级补助</t>
  </si>
  <si>
    <t>2026年不涉及上级补助项目支出，此表为空</t>
  </si>
  <si>
    <t>预算12表</t>
  </si>
  <si>
    <t>2026年部门项目支出中期规划预算表</t>
  </si>
  <si>
    <t>项目级次</t>
  </si>
  <si>
    <t>2026年</t>
  </si>
  <si>
    <t>2027年</t>
  </si>
  <si>
    <t>2028年</t>
  </si>
  <si>
    <t>312 民生类</t>
  </si>
  <si>
    <t>本级</t>
  </si>
  <si>
    <t>311 专项业务类</t>
  </si>
  <si>
    <t>313 事业发展类</t>
  </si>
  <si>
    <t>322 民生类</t>
  </si>
  <si>
    <t>下级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</si>
</sst>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hh:mm:ss"/>
    <numFmt numFmtId="180" formatCode="#,##0.00;\-#,##0.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7" fontId="1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9"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176" fontId="11" fillId="0" borderId="7">
      <alignment horizontal="right" vertical="center"/>
    </xf>
    <xf numFmtId="0" fontId="27" fillId="0" borderId="0" applyNumberFormat="0" applyFill="0" applyBorder="0" applyAlignment="0" applyProtection="0">
      <alignment vertical="center"/>
    </xf>
    <xf numFmtId="0" fontId="19"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80" fontId="11" fillId="0" borderId="7">
      <alignment horizontal="right" vertical="center"/>
    </xf>
    <xf numFmtId="49" fontId="11" fillId="0" borderId="7">
      <alignment horizontal="left" vertical="center" wrapText="1"/>
    </xf>
    <xf numFmtId="180" fontId="11" fillId="0" borderId="7">
      <alignment horizontal="right" vertical="center"/>
    </xf>
    <xf numFmtId="179" fontId="11" fillId="0" borderId="7">
      <alignment horizontal="right" vertical="center"/>
    </xf>
    <xf numFmtId="178" fontId="11" fillId="0" borderId="7">
      <alignment horizontal="right" vertical="center"/>
    </xf>
  </cellStyleXfs>
  <cellXfs count="170">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protection locked="0"/>
    </xf>
    <xf numFmtId="49" fontId="6" fillId="0" borderId="7" xfId="53" applyNumberFormat="1" applyFont="1" applyBorder="1">
      <alignment horizontal="left" vertical="center" wrapText="1"/>
    </xf>
    <xf numFmtId="180" fontId="7" fillId="0" borderId="7" xfId="0" applyNumberFormat="1" applyFont="1" applyFill="1" applyBorder="1" applyAlignment="1">
      <alignment horizontal="right" vertical="center"/>
    </xf>
    <xf numFmtId="49" fontId="6" fillId="0" borderId="7" xfId="0" applyNumberFormat="1" applyFont="1" applyFill="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0" fillId="0" borderId="0" xfId="0" applyFont="1" applyFill="1" applyAlignment="1">
      <alignment vertical="top"/>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80"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78" fontId="11" fillId="0" borderId="7" xfId="0" applyNumberFormat="1" applyFont="1" applyBorder="1" applyAlignment="1">
      <alignment horizontal="right" vertical="center" wrapText="1"/>
    </xf>
    <xf numFmtId="180"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49" fontId="7" fillId="0" borderId="7" xfId="53" applyNumberFormat="1" applyFont="1" applyBorder="1" applyAlignment="1">
      <alignment horizontal="left" vertical="center" wrapTex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80"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178" fontId="7" fillId="0" borderId="7" xfId="56" applyNumberFormat="1" applyFont="1" applyBorder="1" applyAlignment="1">
      <alignment horizontal="center" vertical="center" wrapText="1"/>
    </xf>
    <xf numFmtId="180" fontId="7" fillId="0" borderId="7" xfId="0" applyNumberFormat="1" applyFont="1" applyBorder="1" applyAlignment="1">
      <alignment horizontal="right" vertical="center"/>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80" fontId="7" fillId="0" borderId="7" xfId="54"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180" fontId="11" fillId="0" borderId="7" xfId="53" applyNumberFormat="1" applyFont="1" applyBorder="1" applyAlignment="1">
      <alignment horizontal="right" vertical="center" wrapText="1"/>
    </xf>
    <xf numFmtId="178"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80" fontId="11" fillId="0" borderId="7" xfId="0" applyNumberFormat="1" applyFont="1" applyBorder="1" applyAlignment="1">
      <alignment horizontal="right" vertical="center"/>
    </xf>
    <xf numFmtId="180" fontId="21" fillId="0" borderId="7" xfId="0" applyNumberFormat="1" applyFont="1" applyBorder="1" applyAlignment="1">
      <alignment horizontal="left" vertical="center"/>
    </xf>
    <xf numFmtId="180" fontId="11" fillId="0" borderId="7" xfId="54" applyNumberFormat="1" applyFont="1" applyBorder="1">
      <alignment horizontal="right" vertical="center"/>
    </xf>
    <xf numFmtId="180"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1" t="s">
        <v>0</v>
      </c>
      <c r="B1" s="162"/>
      <c r="C1" s="162"/>
      <c r="D1" s="162"/>
    </row>
    <row r="2" ht="28.5" customHeight="1" spans="1:4">
      <c r="A2" s="163" t="s">
        <v>1</v>
      </c>
      <c r="B2" s="163"/>
      <c r="C2" s="163"/>
      <c r="D2" s="163"/>
    </row>
    <row r="3" ht="18.75" customHeight="1" spans="1:4">
      <c r="A3" s="153" t="str">
        <f>"单位名称："&amp;"玉溪市自然资源和规划局"</f>
        <v>单位名称：玉溪市自然资源和规划局</v>
      </c>
      <c r="B3" s="153"/>
      <c r="C3" s="153"/>
      <c r="D3" s="151" t="s">
        <v>2</v>
      </c>
    </row>
    <row r="4" ht="18.75" customHeight="1" spans="1:4">
      <c r="A4" s="154" t="s">
        <v>3</v>
      </c>
      <c r="B4" s="154"/>
      <c r="C4" s="154" t="s">
        <v>4</v>
      </c>
      <c r="D4" s="154"/>
    </row>
    <row r="5" ht="18.75" customHeight="1" spans="1:4">
      <c r="A5" s="154" t="s">
        <v>5</v>
      </c>
      <c r="B5" s="154" t="s">
        <v>6</v>
      </c>
      <c r="C5" s="154" t="s">
        <v>7</v>
      </c>
      <c r="D5" s="154" t="s">
        <v>6</v>
      </c>
    </row>
    <row r="6" ht="18.75" customHeight="1" spans="1:4">
      <c r="A6" s="153" t="s">
        <v>8</v>
      </c>
      <c r="B6" s="167">
        <v>36041778.22</v>
      </c>
      <c r="C6" s="168" t="str">
        <f>"一"&amp;"、"&amp;"一般公共服务支出"</f>
        <v>一、一般公共服务支出</v>
      </c>
      <c r="D6" s="167">
        <v>24031.87</v>
      </c>
    </row>
    <row r="7" ht="18.75" customHeight="1" spans="1:4">
      <c r="A7" s="153" t="s">
        <v>9</v>
      </c>
      <c r="B7" s="167">
        <v>29050000</v>
      </c>
      <c r="C7" s="168" t="str">
        <f>"二"&amp;"、"&amp;"社会保障和就业支出"</f>
        <v>二、社会保障和就业支出</v>
      </c>
      <c r="D7" s="167">
        <v>4310327.36</v>
      </c>
    </row>
    <row r="8" ht="18.75" customHeight="1" spans="1:4">
      <c r="A8" s="153" t="s">
        <v>10</v>
      </c>
      <c r="B8" s="167"/>
      <c r="C8" s="168" t="str">
        <f>"三"&amp;"、"&amp;"卫生健康支出"</f>
        <v>三、卫生健康支出</v>
      </c>
      <c r="D8" s="167">
        <v>1022706.21</v>
      </c>
    </row>
    <row r="9" ht="18.75" customHeight="1" spans="1:4">
      <c r="A9" s="153" t="s">
        <v>11</v>
      </c>
      <c r="B9" s="167"/>
      <c r="C9" s="168" t="str">
        <f>"四"&amp;"、"&amp;"城乡社区支出"</f>
        <v>四、城乡社区支出</v>
      </c>
      <c r="D9" s="167">
        <v>29350000</v>
      </c>
    </row>
    <row r="10" ht="18.75" customHeight="1" spans="1:4">
      <c r="A10" s="153" t="s">
        <v>12</v>
      </c>
      <c r="B10" s="167"/>
      <c r="C10" s="168" t="str">
        <f>"五"&amp;"、"&amp;"自然资源海洋气象等支出"</f>
        <v>五、自然资源海洋气象等支出</v>
      </c>
      <c r="D10" s="167">
        <v>22549404.78</v>
      </c>
    </row>
    <row r="11" ht="18.75" customHeight="1" spans="1:4">
      <c r="A11" s="153" t="s">
        <v>13</v>
      </c>
      <c r="B11" s="167"/>
      <c r="C11" s="168" t="str">
        <f>"六"&amp;"、"&amp;"住房保障支出"</f>
        <v>六、住房保障支出</v>
      </c>
      <c r="D11" s="167">
        <v>744888</v>
      </c>
    </row>
    <row r="12" ht="18.75" customHeight="1" spans="1:4">
      <c r="A12" s="153" t="s">
        <v>14</v>
      </c>
      <c r="B12" s="167"/>
      <c r="C12" s="168" t="str">
        <f>"七"&amp;"、"&amp;"灾害防治及应急管理支出"</f>
        <v>七、灾害防治及应急管理支出</v>
      </c>
      <c r="D12" s="167">
        <v>8245285.82</v>
      </c>
    </row>
    <row r="13" ht="18.75" customHeight="1" spans="1:4">
      <c r="A13" s="153" t="s">
        <v>15</v>
      </c>
      <c r="B13" s="167"/>
      <c r="C13" s="153"/>
      <c r="D13" s="153"/>
    </row>
    <row r="14" ht="18.75" customHeight="1" spans="1:4">
      <c r="A14" s="153" t="s">
        <v>16</v>
      </c>
      <c r="B14" s="167"/>
      <c r="C14" s="153"/>
      <c r="D14" s="153"/>
    </row>
    <row r="15" ht="18.75" customHeight="1" spans="1:4">
      <c r="A15" s="153" t="s">
        <v>17</v>
      </c>
      <c r="B15" s="167"/>
      <c r="C15" s="153"/>
      <c r="D15" s="153"/>
    </row>
    <row r="16" ht="18.75" customHeight="1" spans="1:4">
      <c r="A16" s="169" t="s">
        <v>18</v>
      </c>
      <c r="B16" s="167">
        <v>65091778.22</v>
      </c>
      <c r="C16" s="169" t="s">
        <v>19</v>
      </c>
      <c r="D16" s="167">
        <v>66246644.04</v>
      </c>
    </row>
    <row r="17" ht="18.75" customHeight="1" spans="1:4">
      <c r="A17" s="164" t="s">
        <v>20</v>
      </c>
      <c r="B17" s="153"/>
      <c r="C17" s="164" t="s">
        <v>21</v>
      </c>
      <c r="D17" s="153"/>
    </row>
    <row r="18" ht="18.75" customHeight="1" spans="1:4">
      <c r="A18" s="61" t="s">
        <v>22</v>
      </c>
      <c r="B18" s="167">
        <v>1154865.82</v>
      </c>
      <c r="C18" s="61" t="s">
        <v>22</v>
      </c>
      <c r="D18" s="167"/>
    </row>
    <row r="19" ht="18.75" customHeight="1" spans="1:4">
      <c r="A19" s="61" t="s">
        <v>23</v>
      </c>
      <c r="B19" s="167"/>
      <c r="C19" s="61" t="s">
        <v>23</v>
      </c>
      <c r="D19" s="167"/>
    </row>
    <row r="20" ht="18.75" customHeight="1" spans="1:4">
      <c r="A20" s="169" t="s">
        <v>24</v>
      </c>
      <c r="B20" s="167">
        <v>66246644.04</v>
      </c>
      <c r="C20" s="169" t="s">
        <v>25</v>
      </c>
      <c r="D20" s="167">
        <v>66246644.04</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 sqref="A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3"/>
      <c r="F1" s="134" t="s">
        <v>600</v>
      </c>
    </row>
    <row r="2" ht="28.5" customHeight="1" spans="1:6">
      <c r="A2" s="33" t="s">
        <v>601</v>
      </c>
      <c r="B2" s="33"/>
      <c r="C2" s="33"/>
      <c r="D2" s="33"/>
      <c r="E2" s="33"/>
      <c r="F2" s="33"/>
    </row>
    <row r="3" ht="15" customHeight="1" spans="1:6">
      <c r="A3" s="135" t="str">
        <f>"单位名称："&amp;"玉溪市自然资源和规划局"</f>
        <v>单位名称：玉溪市自然资源和规划局</v>
      </c>
      <c r="B3" s="136"/>
      <c r="C3" s="136"/>
      <c r="D3" s="75"/>
      <c r="E3" s="75"/>
      <c r="F3" s="137" t="s">
        <v>602</v>
      </c>
    </row>
    <row r="4" ht="18.75" customHeight="1" spans="1:6">
      <c r="A4" s="35" t="s">
        <v>142</v>
      </c>
      <c r="B4" s="35" t="s">
        <v>67</v>
      </c>
      <c r="C4" s="35" t="s">
        <v>68</v>
      </c>
      <c r="D4" s="36" t="s">
        <v>603</v>
      </c>
      <c r="E4" s="43"/>
      <c r="F4" s="43"/>
    </row>
    <row r="5" ht="30" customHeight="1" spans="1:6">
      <c r="A5" s="42"/>
      <c r="B5" s="42"/>
      <c r="C5" s="42"/>
      <c r="D5" s="36" t="s">
        <v>30</v>
      </c>
      <c r="E5" s="43" t="s">
        <v>71</v>
      </c>
      <c r="F5" s="43" t="s">
        <v>72</v>
      </c>
    </row>
    <row r="6" ht="16.5" customHeight="1" spans="1:6">
      <c r="A6" s="43">
        <v>1</v>
      </c>
      <c r="B6" s="43">
        <v>2</v>
      </c>
      <c r="C6" s="43">
        <v>3</v>
      </c>
      <c r="D6" s="43">
        <v>4</v>
      </c>
      <c r="E6" s="43">
        <v>5</v>
      </c>
      <c r="F6" s="43">
        <v>6</v>
      </c>
    </row>
    <row r="7" ht="20.25" customHeight="1" spans="1:6">
      <c r="A7" s="44" t="s">
        <v>64</v>
      </c>
      <c r="B7" s="44" t="s">
        <v>95</v>
      </c>
      <c r="C7" s="44" t="s">
        <v>604</v>
      </c>
      <c r="D7" s="122">
        <v>29050000</v>
      </c>
      <c r="E7" s="138"/>
      <c r="F7" s="138">
        <v>29050000</v>
      </c>
    </row>
    <row r="8" ht="20.25" customHeight="1" spans="1:6">
      <c r="A8" s="44" t="s">
        <v>64</v>
      </c>
      <c r="B8" s="139" t="s">
        <v>98</v>
      </c>
      <c r="C8" s="139" t="s">
        <v>605</v>
      </c>
      <c r="D8" s="122">
        <v>29050000</v>
      </c>
      <c r="E8" s="138"/>
      <c r="F8" s="138">
        <v>29050000</v>
      </c>
    </row>
    <row r="9" ht="20.25" customHeight="1" spans="1:6">
      <c r="A9" s="44" t="s">
        <v>64</v>
      </c>
      <c r="B9" s="140" t="s">
        <v>99</v>
      </c>
      <c r="C9" s="140" t="s">
        <v>299</v>
      </c>
      <c r="D9" s="122">
        <v>29050000</v>
      </c>
      <c r="E9" s="138"/>
      <c r="F9" s="138">
        <v>29050000</v>
      </c>
    </row>
    <row r="10" ht="17.25" customHeight="1" spans="1:6">
      <c r="A10" s="141" t="s">
        <v>300</v>
      </c>
      <c r="B10" s="142"/>
      <c r="C10" s="142" t="s">
        <v>300</v>
      </c>
      <c r="D10" s="138">
        <v>29050000</v>
      </c>
      <c r="E10" s="138"/>
      <c r="F10" s="138">
        <v>29050000</v>
      </c>
    </row>
  </sheetData>
  <mergeCells count="7">
    <mergeCell ref="A2:F2"/>
    <mergeCell ref="A3:E3"/>
    <mergeCell ref="D4:F4"/>
    <mergeCell ref="A10:C10"/>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selection activeCell="G8" sqref="G8"/>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1" t="s">
        <v>606</v>
      </c>
      <c r="B1" s="31"/>
      <c r="C1" s="31"/>
      <c r="D1" s="31"/>
      <c r="E1" s="31"/>
      <c r="F1" s="31"/>
      <c r="G1" s="31"/>
      <c r="H1" s="31"/>
      <c r="I1" s="31"/>
      <c r="J1" s="31"/>
      <c r="K1" s="31"/>
      <c r="L1" s="31"/>
      <c r="M1" s="31"/>
      <c r="N1" s="31"/>
      <c r="O1" s="50"/>
      <c r="P1" s="50"/>
      <c r="Q1" s="31"/>
    </row>
    <row r="2" ht="27.75" customHeight="1" spans="1:17">
      <c r="A2" s="73" t="s">
        <v>607</v>
      </c>
      <c r="B2" s="33"/>
      <c r="C2" s="33"/>
      <c r="D2" s="33"/>
      <c r="E2" s="33"/>
      <c r="F2" s="33"/>
      <c r="G2" s="33"/>
      <c r="H2" s="33"/>
      <c r="I2" s="33"/>
      <c r="J2" s="33"/>
      <c r="K2" s="102"/>
      <c r="L2" s="33"/>
      <c r="M2" s="33"/>
      <c r="N2" s="33"/>
      <c r="O2" s="102"/>
      <c r="P2" s="102"/>
      <c r="Q2" s="33"/>
    </row>
    <row r="3" ht="18.75" customHeight="1" spans="1:17">
      <c r="A3" s="111" t="str">
        <f>"单位名称："&amp;"玉溪市自然资源和规划局"</f>
        <v>单位名称：玉溪市自然资源和规划局</v>
      </c>
      <c r="B3" s="7"/>
      <c r="C3" s="7"/>
      <c r="D3" s="7"/>
      <c r="E3" s="7"/>
      <c r="F3" s="7"/>
      <c r="G3" s="7"/>
      <c r="H3" s="7"/>
      <c r="I3" s="7"/>
      <c r="J3" s="7"/>
      <c r="O3" s="79"/>
      <c r="P3" s="79"/>
      <c r="Q3" s="131" t="s">
        <v>2</v>
      </c>
    </row>
    <row r="4" ht="15.75" customHeight="1" spans="1:17">
      <c r="A4" s="35" t="s">
        <v>608</v>
      </c>
      <c r="B4" s="112" t="s">
        <v>609</v>
      </c>
      <c r="C4" s="112" t="s">
        <v>610</v>
      </c>
      <c r="D4" s="112" t="s">
        <v>611</v>
      </c>
      <c r="E4" s="112" t="s">
        <v>612</v>
      </c>
      <c r="F4" s="112" t="s">
        <v>613</v>
      </c>
      <c r="G4" s="113" t="s">
        <v>149</v>
      </c>
      <c r="H4" s="113"/>
      <c r="I4" s="113"/>
      <c r="J4" s="113"/>
      <c r="K4" s="123"/>
      <c r="L4" s="113"/>
      <c r="M4" s="113"/>
      <c r="N4" s="113"/>
      <c r="O4" s="124"/>
      <c r="P4" s="123"/>
      <c r="Q4" s="132"/>
    </row>
    <row r="5" ht="17.25" customHeight="1" spans="1:17">
      <c r="A5" s="38"/>
      <c r="B5" s="114"/>
      <c r="C5" s="114"/>
      <c r="D5" s="114"/>
      <c r="E5" s="114"/>
      <c r="F5" s="114"/>
      <c r="G5" s="114" t="s">
        <v>30</v>
      </c>
      <c r="H5" s="114" t="s">
        <v>33</v>
      </c>
      <c r="I5" s="114" t="s">
        <v>614</v>
      </c>
      <c r="J5" s="114" t="s">
        <v>615</v>
      </c>
      <c r="K5" s="125" t="s">
        <v>616</v>
      </c>
      <c r="L5" s="126" t="s">
        <v>617</v>
      </c>
      <c r="M5" s="126"/>
      <c r="N5" s="126"/>
      <c r="O5" s="127"/>
      <c r="P5" s="128"/>
      <c r="Q5" s="115"/>
    </row>
    <row r="6" ht="54" customHeight="1" spans="1:17">
      <c r="A6" s="41"/>
      <c r="B6" s="115"/>
      <c r="C6" s="115"/>
      <c r="D6" s="115"/>
      <c r="E6" s="115"/>
      <c r="F6" s="115"/>
      <c r="G6" s="115"/>
      <c r="H6" s="115" t="s">
        <v>32</v>
      </c>
      <c r="I6" s="115"/>
      <c r="J6" s="115"/>
      <c r="K6" s="129"/>
      <c r="L6" s="115" t="s">
        <v>32</v>
      </c>
      <c r="M6" s="115" t="s">
        <v>39</v>
      </c>
      <c r="N6" s="115" t="s">
        <v>156</v>
      </c>
      <c r="O6" s="130" t="s">
        <v>41</v>
      </c>
      <c r="P6" s="129" t="s">
        <v>42</v>
      </c>
      <c r="Q6" s="115" t="s">
        <v>43</v>
      </c>
    </row>
    <row r="7" ht="15" customHeight="1" spans="1:17">
      <c r="A7" s="42">
        <v>1</v>
      </c>
      <c r="B7" s="116">
        <v>2</v>
      </c>
      <c r="C7" s="116">
        <v>3</v>
      </c>
      <c r="D7" s="116">
        <v>4</v>
      </c>
      <c r="E7" s="116">
        <v>5</v>
      </c>
      <c r="F7" s="116">
        <v>6</v>
      </c>
      <c r="G7" s="117">
        <v>7</v>
      </c>
      <c r="H7" s="117">
        <v>8</v>
      </c>
      <c r="I7" s="117">
        <v>9</v>
      </c>
      <c r="J7" s="117">
        <v>10</v>
      </c>
      <c r="K7" s="117">
        <v>11</v>
      </c>
      <c r="L7" s="117">
        <v>12</v>
      </c>
      <c r="M7" s="117">
        <v>13</v>
      </c>
      <c r="N7" s="117">
        <v>14</v>
      </c>
      <c r="O7" s="117">
        <v>15</v>
      </c>
      <c r="P7" s="117">
        <v>16</v>
      </c>
      <c r="Q7" s="117">
        <v>17</v>
      </c>
    </row>
    <row r="8" ht="21" customHeight="1" spans="1:17">
      <c r="A8" s="95" t="s">
        <v>64</v>
      </c>
      <c r="B8" s="96"/>
      <c r="C8" s="96"/>
      <c r="D8" s="96"/>
      <c r="E8" s="118"/>
      <c r="F8" s="119"/>
      <c r="G8" s="46">
        <v>17000</v>
      </c>
      <c r="H8" s="46">
        <v>17000</v>
      </c>
      <c r="I8" s="46"/>
      <c r="J8" s="46"/>
      <c r="K8" s="46"/>
      <c r="L8" s="46"/>
      <c r="M8" s="46"/>
      <c r="N8" s="46"/>
      <c r="O8" s="46"/>
      <c r="P8" s="46"/>
      <c r="Q8" s="46"/>
    </row>
    <row r="9" ht="21" customHeight="1" spans="1:17">
      <c r="A9" s="95" t="str">
        <f>"      "&amp;"公车购置及运维费"</f>
        <v>      公车购置及运维费</v>
      </c>
      <c r="B9" s="96" t="s">
        <v>618</v>
      </c>
      <c r="C9" s="96" t="str">
        <f>"C23120302"&amp;"  "&amp;"车辆加油、添加燃料服务"</f>
        <v>C23120302  车辆加油、添加燃料服务</v>
      </c>
      <c r="D9" s="120" t="s">
        <v>619</v>
      </c>
      <c r="E9" s="121">
        <v>1</v>
      </c>
      <c r="F9" s="122"/>
      <c r="G9" s="46">
        <v>10000</v>
      </c>
      <c r="H9" s="46">
        <v>10000</v>
      </c>
      <c r="I9" s="46"/>
      <c r="J9" s="46"/>
      <c r="K9" s="46"/>
      <c r="L9" s="46"/>
      <c r="M9" s="46"/>
      <c r="N9" s="46"/>
      <c r="O9" s="46"/>
      <c r="P9" s="46"/>
      <c r="Q9" s="46"/>
    </row>
    <row r="10" ht="21" customHeight="1" spans="1:17">
      <c r="A10" s="95" t="str">
        <f>"      "&amp;"公车购置及运维费"</f>
        <v>      公车购置及运维费</v>
      </c>
      <c r="B10" s="96" t="s">
        <v>620</v>
      </c>
      <c r="C10" s="96" t="str">
        <f>"C23120301"&amp;"  "&amp;"车辆维修和保养服务"</f>
        <v>C23120301  车辆维修和保养服务</v>
      </c>
      <c r="D10" s="120" t="s">
        <v>619</v>
      </c>
      <c r="E10" s="121">
        <v>1</v>
      </c>
      <c r="F10" s="122"/>
      <c r="G10" s="46">
        <v>3000</v>
      </c>
      <c r="H10" s="46">
        <v>3000</v>
      </c>
      <c r="I10" s="46"/>
      <c r="J10" s="46"/>
      <c r="K10" s="46"/>
      <c r="L10" s="46"/>
      <c r="M10" s="46"/>
      <c r="N10" s="46"/>
      <c r="O10" s="46"/>
      <c r="P10" s="46"/>
      <c r="Q10" s="46"/>
    </row>
    <row r="11" ht="21" customHeight="1" spans="1:17">
      <c r="A11" s="95" t="str">
        <f>"      "&amp;"公车购置及运维费"</f>
        <v>      公车购置及运维费</v>
      </c>
      <c r="B11" s="96" t="s">
        <v>621</v>
      </c>
      <c r="C11" s="96" t="str">
        <f>"C1804010201"&amp;"  "&amp;"机动车保险服务"</f>
        <v>C1804010201  机动车保险服务</v>
      </c>
      <c r="D11" s="120" t="s">
        <v>619</v>
      </c>
      <c r="E11" s="121">
        <v>1</v>
      </c>
      <c r="F11" s="122"/>
      <c r="G11" s="46">
        <v>4000</v>
      </c>
      <c r="H11" s="46">
        <v>4000</v>
      </c>
      <c r="I11" s="46"/>
      <c r="J11" s="46"/>
      <c r="K11" s="46"/>
      <c r="L11" s="46"/>
      <c r="M11" s="46"/>
      <c r="N11" s="46"/>
      <c r="O11" s="46"/>
      <c r="P11" s="46"/>
      <c r="Q11" s="46"/>
    </row>
    <row r="12" ht="21" customHeight="1" spans="1:17">
      <c r="A12" s="97" t="s">
        <v>300</v>
      </c>
      <c r="B12" s="98"/>
      <c r="C12" s="98"/>
      <c r="D12" s="98"/>
      <c r="E12" s="118"/>
      <c r="F12" s="119"/>
      <c r="G12" s="46">
        <v>17000</v>
      </c>
      <c r="H12" s="46">
        <v>17000</v>
      </c>
      <c r="I12" s="46"/>
      <c r="J12" s="46"/>
      <c r="K12" s="46"/>
      <c r="L12" s="46"/>
      <c r="M12" s="46"/>
      <c r="N12" s="46"/>
      <c r="O12" s="46"/>
      <c r="P12" s="46"/>
      <c r="Q12" s="46"/>
    </row>
  </sheetData>
  <mergeCells count="17">
    <mergeCell ref="A1:Q1"/>
    <mergeCell ref="A2:Q2"/>
    <mergeCell ref="A3:E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0" t="s">
        <v>622</v>
      </c>
      <c r="B1" s="80"/>
      <c r="C1" s="80"/>
      <c r="D1" s="80"/>
      <c r="E1" s="80"/>
      <c r="F1" s="80"/>
      <c r="G1" s="80"/>
      <c r="H1" s="81"/>
      <c r="I1" s="80"/>
      <c r="J1" s="80"/>
      <c r="K1" s="80"/>
      <c r="L1" s="100"/>
      <c r="M1" s="81"/>
      <c r="N1" s="101"/>
    </row>
    <row r="2" ht="27.75" customHeight="1" spans="1:14">
      <c r="A2" s="73" t="s">
        <v>623</v>
      </c>
      <c r="B2" s="82"/>
      <c r="C2" s="82"/>
      <c r="D2" s="82"/>
      <c r="E2" s="82"/>
      <c r="F2" s="82"/>
      <c r="G2" s="82"/>
      <c r="H2" s="83"/>
      <c r="I2" s="82"/>
      <c r="J2" s="82"/>
      <c r="K2" s="82"/>
      <c r="L2" s="102"/>
      <c r="M2" s="83"/>
      <c r="N2" s="82"/>
    </row>
    <row r="3" ht="18.75" customHeight="1" spans="1:14">
      <c r="A3" s="74" t="str">
        <f>"单位名称："&amp;"玉溪市自然资源和规划局"</f>
        <v>单位名称：玉溪市自然资源和规划局</v>
      </c>
      <c r="B3" s="75"/>
      <c r="C3" s="75"/>
      <c r="D3" s="75"/>
      <c r="E3" s="75"/>
      <c r="F3" s="75"/>
      <c r="G3" s="75"/>
      <c r="H3" s="84"/>
      <c r="I3" s="77"/>
      <c r="J3" s="77"/>
      <c r="K3" s="77"/>
      <c r="L3" s="79"/>
      <c r="M3" s="103"/>
      <c r="N3" s="104" t="s">
        <v>2</v>
      </c>
    </row>
    <row r="4" ht="15.75" customHeight="1" spans="1:14">
      <c r="A4" s="85" t="s">
        <v>608</v>
      </c>
      <c r="B4" s="86" t="s">
        <v>624</v>
      </c>
      <c r="C4" s="86" t="s">
        <v>625</v>
      </c>
      <c r="D4" s="87" t="s">
        <v>149</v>
      </c>
      <c r="E4" s="87"/>
      <c r="F4" s="87"/>
      <c r="G4" s="87"/>
      <c r="H4" s="88"/>
      <c r="I4" s="87"/>
      <c r="J4" s="87"/>
      <c r="K4" s="87"/>
      <c r="L4" s="105"/>
      <c r="M4" s="88"/>
      <c r="N4" s="106"/>
    </row>
    <row r="5" ht="17.25" customHeight="1" spans="1:14">
      <c r="A5" s="89"/>
      <c r="B5" s="90"/>
      <c r="C5" s="90"/>
      <c r="D5" s="90" t="s">
        <v>30</v>
      </c>
      <c r="E5" s="90" t="s">
        <v>33</v>
      </c>
      <c r="F5" s="90" t="s">
        <v>614</v>
      </c>
      <c r="G5" s="90" t="s">
        <v>615</v>
      </c>
      <c r="H5" s="91" t="s">
        <v>616</v>
      </c>
      <c r="I5" s="107" t="s">
        <v>617</v>
      </c>
      <c r="J5" s="107"/>
      <c r="K5" s="107"/>
      <c r="L5" s="108"/>
      <c r="M5" s="109"/>
      <c r="N5" s="93"/>
    </row>
    <row r="6" ht="54" customHeight="1" spans="1:14">
      <c r="A6" s="92"/>
      <c r="B6" s="93"/>
      <c r="C6" s="93"/>
      <c r="D6" s="93"/>
      <c r="E6" s="93"/>
      <c r="F6" s="93"/>
      <c r="G6" s="93"/>
      <c r="H6" s="94"/>
      <c r="I6" s="93" t="s">
        <v>32</v>
      </c>
      <c r="J6" s="93" t="s">
        <v>39</v>
      </c>
      <c r="K6" s="93" t="s">
        <v>156</v>
      </c>
      <c r="L6" s="110" t="s">
        <v>41</v>
      </c>
      <c r="M6" s="94" t="s">
        <v>42</v>
      </c>
      <c r="N6" s="93" t="s">
        <v>43</v>
      </c>
    </row>
    <row r="7" ht="15" customHeight="1" spans="1:14">
      <c r="A7" s="92">
        <v>1</v>
      </c>
      <c r="B7" s="93">
        <v>2</v>
      </c>
      <c r="C7" s="93">
        <v>3</v>
      </c>
      <c r="D7" s="94">
        <v>4</v>
      </c>
      <c r="E7" s="94">
        <v>5</v>
      </c>
      <c r="F7" s="94">
        <v>6</v>
      </c>
      <c r="G7" s="94">
        <v>7</v>
      </c>
      <c r="H7" s="94">
        <v>8</v>
      </c>
      <c r="I7" s="94">
        <v>9</v>
      </c>
      <c r="J7" s="94">
        <v>10</v>
      </c>
      <c r="K7" s="94">
        <v>11</v>
      </c>
      <c r="L7" s="94">
        <v>12</v>
      </c>
      <c r="M7" s="94">
        <v>13</v>
      </c>
      <c r="N7" s="94">
        <v>14</v>
      </c>
    </row>
    <row r="8" ht="21" customHeight="1" spans="1:14">
      <c r="A8" s="95" t="s">
        <v>64</v>
      </c>
      <c r="B8" s="96"/>
      <c r="C8" s="96"/>
      <c r="D8" s="46">
        <v>3000</v>
      </c>
      <c r="E8" s="46">
        <v>3000</v>
      </c>
      <c r="F8" s="46"/>
      <c r="G8" s="46"/>
      <c r="H8" s="46"/>
      <c r="I8" s="46"/>
      <c r="J8" s="46"/>
      <c r="K8" s="46"/>
      <c r="L8" s="46"/>
      <c r="M8" s="46"/>
      <c r="N8" s="46"/>
    </row>
    <row r="9" ht="21" customHeight="1" spans="1:14">
      <c r="A9" s="95" t="str">
        <f>"    "&amp;"公车购置及运维费"</f>
        <v>    公车购置及运维费</v>
      </c>
      <c r="B9" s="96" t="s">
        <v>620</v>
      </c>
      <c r="C9" s="96" t="s">
        <v>626</v>
      </c>
      <c r="D9" s="46">
        <v>3000</v>
      </c>
      <c r="E9" s="46">
        <v>3000</v>
      </c>
      <c r="F9" s="46"/>
      <c r="G9" s="46"/>
      <c r="H9" s="46"/>
      <c r="I9" s="46"/>
      <c r="J9" s="46"/>
      <c r="K9" s="46"/>
      <c r="L9" s="46"/>
      <c r="M9" s="46"/>
      <c r="N9" s="46"/>
    </row>
    <row r="10" ht="21" customHeight="1" spans="1:14">
      <c r="A10" s="97" t="s">
        <v>300</v>
      </c>
      <c r="B10" s="98"/>
      <c r="C10" s="99"/>
      <c r="D10" s="46">
        <v>3000</v>
      </c>
      <c r="E10" s="46">
        <v>3000</v>
      </c>
      <c r="F10" s="46"/>
      <c r="G10" s="46"/>
      <c r="H10" s="46"/>
      <c r="I10" s="46"/>
      <c r="J10" s="46"/>
      <c r="K10" s="46"/>
      <c r="L10" s="46"/>
      <c r="M10" s="46"/>
      <c r="N10" s="46"/>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B9" sqref="B9"/>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1" t="s">
        <v>627</v>
      </c>
      <c r="B1" s="31"/>
      <c r="C1" s="31"/>
      <c r="D1" s="31"/>
      <c r="E1" s="31"/>
      <c r="F1" s="31"/>
      <c r="G1" s="31"/>
      <c r="H1" s="31"/>
      <c r="I1" s="31"/>
      <c r="J1" s="31"/>
      <c r="K1" s="31"/>
      <c r="L1" s="31"/>
      <c r="M1" s="31"/>
      <c r="N1" s="50"/>
    </row>
    <row r="2" ht="27.75" customHeight="1" spans="1:14">
      <c r="A2" s="73" t="s">
        <v>628</v>
      </c>
      <c r="B2" s="33"/>
      <c r="C2" s="33"/>
      <c r="D2" s="33"/>
      <c r="E2" s="33"/>
      <c r="F2" s="33"/>
      <c r="G2" s="33"/>
      <c r="H2" s="33"/>
      <c r="I2" s="33"/>
      <c r="J2" s="33"/>
      <c r="K2" s="33"/>
      <c r="L2" s="33"/>
      <c r="M2" s="33"/>
      <c r="N2" s="33"/>
    </row>
    <row r="3" ht="18" customHeight="1" spans="1:14">
      <c r="A3" s="74" t="str">
        <f>"单位名称："&amp;"玉溪市自然资源和规划局"</f>
        <v>单位名称：玉溪市自然资源和规划局</v>
      </c>
      <c r="B3" s="75"/>
      <c r="C3" s="75"/>
      <c r="D3" s="76"/>
      <c r="E3" s="77"/>
      <c r="F3" s="77"/>
      <c r="G3" s="77"/>
      <c r="H3" s="77"/>
      <c r="I3" s="77"/>
      <c r="N3" s="79" t="s">
        <v>2</v>
      </c>
    </row>
    <row r="4" ht="19.5" customHeight="1" spans="1:14">
      <c r="A4" s="36" t="s">
        <v>629</v>
      </c>
      <c r="B4" s="52" t="s">
        <v>149</v>
      </c>
      <c r="C4" s="53"/>
      <c r="D4" s="53"/>
      <c r="E4" s="52" t="s">
        <v>630</v>
      </c>
      <c r="F4" s="53"/>
      <c r="G4" s="53"/>
      <c r="H4" s="53"/>
      <c r="I4" s="53"/>
      <c r="J4" s="53"/>
      <c r="K4" s="53"/>
      <c r="L4" s="53"/>
      <c r="M4" s="53"/>
      <c r="N4" s="53"/>
    </row>
    <row r="5" ht="40.5" customHeight="1" spans="1:14">
      <c r="A5" s="42"/>
      <c r="B5" s="39" t="s">
        <v>30</v>
      </c>
      <c r="C5" s="35" t="s">
        <v>33</v>
      </c>
      <c r="D5" s="78" t="s">
        <v>631</v>
      </c>
      <c r="E5" s="43" t="s">
        <v>632</v>
      </c>
      <c r="F5" s="43" t="s">
        <v>633</v>
      </c>
      <c r="G5" s="43" t="s">
        <v>634</v>
      </c>
      <c r="H5" s="43" t="s">
        <v>635</v>
      </c>
      <c r="I5" s="43" t="s">
        <v>636</v>
      </c>
      <c r="J5" s="43" t="s">
        <v>637</v>
      </c>
      <c r="K5" s="43" t="s">
        <v>638</v>
      </c>
      <c r="L5" s="43" t="s">
        <v>639</v>
      </c>
      <c r="M5" s="43" t="s">
        <v>640</v>
      </c>
      <c r="N5" s="43" t="s">
        <v>641</v>
      </c>
    </row>
    <row r="6" ht="19.5" customHeight="1" spans="1:14">
      <c r="A6" s="43">
        <v>1</v>
      </c>
      <c r="B6" s="43">
        <v>2</v>
      </c>
      <c r="C6" s="43">
        <v>3</v>
      </c>
      <c r="D6" s="52">
        <v>4</v>
      </c>
      <c r="E6" s="43">
        <v>5</v>
      </c>
      <c r="F6" s="43">
        <v>6</v>
      </c>
      <c r="G6" s="43">
        <v>7</v>
      </c>
      <c r="H6" s="52">
        <v>8</v>
      </c>
      <c r="I6" s="43">
        <v>9</v>
      </c>
      <c r="J6" s="43">
        <v>10</v>
      </c>
      <c r="K6" s="43">
        <v>11</v>
      </c>
      <c r="L6" s="52">
        <v>12</v>
      </c>
      <c r="M6" s="43">
        <v>13</v>
      </c>
      <c r="N6" s="43">
        <v>14</v>
      </c>
    </row>
    <row r="7" ht="20.25" customHeight="1" spans="1:14">
      <c r="A7" s="44" t="s">
        <v>64</v>
      </c>
      <c r="B7" s="46">
        <v>31750000</v>
      </c>
      <c r="C7" s="46">
        <v>2700000</v>
      </c>
      <c r="D7" s="46">
        <v>29050000</v>
      </c>
      <c r="E7" s="46">
        <v>527000</v>
      </c>
      <c r="F7" s="46">
        <v>1189000</v>
      </c>
      <c r="G7" s="46">
        <v>1260000</v>
      </c>
      <c r="H7" s="46">
        <v>833000</v>
      </c>
      <c r="I7" s="46">
        <v>625000</v>
      </c>
      <c r="J7" s="46">
        <v>6450000</v>
      </c>
      <c r="K7" s="46">
        <v>147000</v>
      </c>
      <c r="L7" s="46">
        <v>1586000</v>
      </c>
      <c r="M7" s="46">
        <v>19133000</v>
      </c>
      <c r="N7" s="46"/>
    </row>
    <row r="8" ht="20.25" customHeight="1" spans="1:14">
      <c r="A8" s="44" t="str">
        <f>"      "&amp;"玉溪市地质灾害防治市级补助专项资金"</f>
        <v>      玉溪市地质灾害防治市级补助专项资金</v>
      </c>
      <c r="B8" s="46">
        <v>2700000</v>
      </c>
      <c r="C8" s="46">
        <v>2700000</v>
      </c>
      <c r="D8" s="46"/>
      <c r="E8" s="46">
        <v>37000</v>
      </c>
      <c r="F8" s="46">
        <v>979000</v>
      </c>
      <c r="G8" s="46">
        <v>140000</v>
      </c>
      <c r="H8" s="46">
        <v>343000</v>
      </c>
      <c r="I8" s="46">
        <v>625000</v>
      </c>
      <c r="J8" s="46">
        <v>80000</v>
      </c>
      <c r="K8" s="46">
        <v>147000</v>
      </c>
      <c r="L8" s="46">
        <v>116000</v>
      </c>
      <c r="M8" s="46">
        <v>233000</v>
      </c>
      <c r="N8" s="46"/>
    </row>
    <row r="9" ht="20.25" customHeight="1" spans="1:14">
      <c r="A9" s="44" t="str">
        <f>"      "&amp;"玉溪市地质灾害搬迁市级补助专项资金"</f>
        <v>      玉溪市地质灾害搬迁市级补助专项资金</v>
      </c>
      <c r="B9" s="46">
        <v>29050000</v>
      </c>
      <c r="C9" s="46"/>
      <c r="D9" s="46">
        <v>29050000</v>
      </c>
      <c r="E9" s="46">
        <v>490000</v>
      </c>
      <c r="F9" s="46">
        <v>210000</v>
      </c>
      <c r="G9" s="46">
        <v>1120000</v>
      </c>
      <c r="H9" s="46">
        <v>490000</v>
      </c>
      <c r="I9" s="46"/>
      <c r="J9" s="46">
        <v>6370000</v>
      </c>
      <c r="K9" s="46"/>
      <c r="L9" s="46">
        <v>1470000</v>
      </c>
      <c r="M9" s="46">
        <v>18900000</v>
      </c>
      <c r="N9" s="46"/>
    </row>
    <row r="10" ht="20.25" customHeight="1" spans="1:14">
      <c r="A10" s="70" t="s">
        <v>30</v>
      </c>
      <c r="B10" s="46">
        <v>31750000</v>
      </c>
      <c r="C10" s="46">
        <v>2700000</v>
      </c>
      <c r="D10" s="46">
        <v>29050000</v>
      </c>
      <c r="E10" s="46">
        <v>527000</v>
      </c>
      <c r="F10" s="46">
        <v>1189000</v>
      </c>
      <c r="G10" s="46">
        <v>1260000</v>
      </c>
      <c r="H10" s="46">
        <v>833000</v>
      </c>
      <c r="I10" s="46">
        <v>625000</v>
      </c>
      <c r="J10" s="46">
        <v>6450000</v>
      </c>
      <c r="K10" s="46">
        <v>147000</v>
      </c>
      <c r="L10" s="46">
        <v>1586000</v>
      </c>
      <c r="M10" s="46">
        <v>19133000</v>
      </c>
      <c r="N10" s="46"/>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2"/>
  <sheetViews>
    <sheetView showZeros="0" topLeftCell="A4" workbookViewId="0">
      <selection activeCell="B15" sqref="B15:B22"/>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1" t="s">
        <v>642</v>
      </c>
      <c r="B1" s="31"/>
      <c r="C1" s="31"/>
      <c r="D1" s="31"/>
      <c r="E1" s="31"/>
      <c r="F1" s="31"/>
      <c r="G1" s="31"/>
      <c r="H1" s="31"/>
      <c r="I1" s="31"/>
      <c r="J1" s="50"/>
    </row>
    <row r="2" ht="28.5" customHeight="1" spans="1:10">
      <c r="A2" s="65" t="s">
        <v>643</v>
      </c>
      <c r="B2" s="66"/>
      <c r="C2" s="66"/>
      <c r="D2" s="66"/>
      <c r="E2" s="66"/>
      <c r="F2" s="67"/>
      <c r="G2" s="66"/>
      <c r="H2" s="67"/>
      <c r="I2" s="67"/>
      <c r="J2" s="66"/>
    </row>
    <row r="3" ht="15" customHeight="1" spans="1:1">
      <c r="A3" s="5" t="str">
        <f>"单位名称："&amp;"玉溪市自然资源和规划局"</f>
        <v>单位名称：玉溪市自然资源和规划局</v>
      </c>
    </row>
    <row r="4" ht="14.25" customHeight="1" spans="1:10">
      <c r="A4" s="68" t="s">
        <v>303</v>
      </c>
      <c r="B4" s="68" t="s">
        <v>304</v>
      </c>
      <c r="C4" s="68" t="s">
        <v>305</v>
      </c>
      <c r="D4" s="68" t="s">
        <v>306</v>
      </c>
      <c r="E4" s="68" t="s">
        <v>307</v>
      </c>
      <c r="F4" s="55" t="s">
        <v>308</v>
      </c>
      <c r="G4" s="68" t="s">
        <v>309</v>
      </c>
      <c r="H4" s="55" t="s">
        <v>310</v>
      </c>
      <c r="I4" s="55" t="s">
        <v>311</v>
      </c>
      <c r="J4" s="68" t="s">
        <v>312</v>
      </c>
    </row>
    <row r="5" ht="14.25" customHeight="1" spans="1:10">
      <c r="A5" s="68">
        <v>1</v>
      </c>
      <c r="B5" s="68">
        <v>2</v>
      </c>
      <c r="C5" s="68">
        <v>3</v>
      </c>
      <c r="D5" s="68">
        <v>4</v>
      </c>
      <c r="E5" s="68">
        <v>5</v>
      </c>
      <c r="F5" s="55">
        <v>6</v>
      </c>
      <c r="G5" s="68">
        <v>7</v>
      </c>
      <c r="H5" s="55">
        <v>8</v>
      </c>
      <c r="I5" s="55">
        <v>9</v>
      </c>
      <c r="J5" s="68">
        <v>10</v>
      </c>
    </row>
    <row r="6" ht="15" customHeight="1" spans="1:10">
      <c r="A6" s="26" t="s">
        <v>64</v>
      </c>
      <c r="B6" s="69"/>
      <c r="C6" s="69"/>
      <c r="D6" s="69"/>
      <c r="E6" s="70"/>
      <c r="F6" s="71"/>
      <c r="G6" s="70"/>
      <c r="H6" s="71"/>
      <c r="I6" s="71"/>
      <c r="J6" s="70"/>
    </row>
    <row r="7" ht="33.75" customHeight="1" spans="1:10">
      <c r="A7" s="26" t="s">
        <v>279</v>
      </c>
      <c r="B7" s="72" t="s">
        <v>454</v>
      </c>
      <c r="C7" s="26" t="s">
        <v>314</v>
      </c>
      <c r="D7" s="26" t="s">
        <v>315</v>
      </c>
      <c r="E7" s="26" t="s">
        <v>455</v>
      </c>
      <c r="F7" s="26" t="s">
        <v>317</v>
      </c>
      <c r="G7" s="44" t="s">
        <v>456</v>
      </c>
      <c r="H7" s="26" t="s">
        <v>337</v>
      </c>
      <c r="I7" s="26" t="s">
        <v>320</v>
      </c>
      <c r="J7" s="26" t="s">
        <v>457</v>
      </c>
    </row>
    <row r="8" ht="33.75" customHeight="1" spans="1:10">
      <c r="A8" s="26" t="s">
        <v>279</v>
      </c>
      <c r="B8" s="26" t="s">
        <v>454</v>
      </c>
      <c r="C8" s="26" t="s">
        <v>314</v>
      </c>
      <c r="D8" s="26" t="s">
        <v>315</v>
      </c>
      <c r="E8" s="26" t="s">
        <v>458</v>
      </c>
      <c r="F8" s="26" t="s">
        <v>317</v>
      </c>
      <c r="G8" s="44" t="s">
        <v>318</v>
      </c>
      <c r="H8" s="26" t="s">
        <v>319</v>
      </c>
      <c r="I8" s="26" t="s">
        <v>320</v>
      </c>
      <c r="J8" s="26" t="s">
        <v>459</v>
      </c>
    </row>
    <row r="9" ht="33.75" customHeight="1" spans="1:10">
      <c r="A9" s="26" t="s">
        <v>279</v>
      </c>
      <c r="B9" s="26" t="s">
        <v>454</v>
      </c>
      <c r="C9" s="26" t="s">
        <v>314</v>
      </c>
      <c r="D9" s="26" t="s">
        <v>347</v>
      </c>
      <c r="E9" s="26" t="s">
        <v>460</v>
      </c>
      <c r="F9" s="26" t="s">
        <v>323</v>
      </c>
      <c r="G9" s="44" t="s">
        <v>328</v>
      </c>
      <c r="H9" s="26" t="s">
        <v>350</v>
      </c>
      <c r="I9" s="26" t="s">
        <v>320</v>
      </c>
      <c r="J9" s="26" t="s">
        <v>461</v>
      </c>
    </row>
    <row r="10" ht="33.75" customHeight="1" spans="1:10">
      <c r="A10" s="26" t="s">
        <v>279</v>
      </c>
      <c r="B10" s="26" t="s">
        <v>454</v>
      </c>
      <c r="C10" s="26" t="s">
        <v>314</v>
      </c>
      <c r="D10" s="26" t="s">
        <v>359</v>
      </c>
      <c r="E10" s="26" t="s">
        <v>462</v>
      </c>
      <c r="F10" s="26" t="s">
        <v>317</v>
      </c>
      <c r="G10" s="44" t="s">
        <v>463</v>
      </c>
      <c r="H10" s="26" t="s">
        <v>350</v>
      </c>
      <c r="I10" s="26" t="s">
        <v>320</v>
      </c>
      <c r="J10" s="26" t="s">
        <v>464</v>
      </c>
    </row>
    <row r="11" ht="33.75" customHeight="1" spans="1:10">
      <c r="A11" s="26" t="s">
        <v>279</v>
      </c>
      <c r="B11" s="26" t="s">
        <v>454</v>
      </c>
      <c r="C11" s="26" t="s">
        <v>367</v>
      </c>
      <c r="D11" s="26" t="s">
        <v>368</v>
      </c>
      <c r="E11" s="26" t="s">
        <v>369</v>
      </c>
      <c r="F11" s="26" t="s">
        <v>323</v>
      </c>
      <c r="G11" s="44" t="s">
        <v>328</v>
      </c>
      <c r="H11" s="26" t="s">
        <v>350</v>
      </c>
      <c r="I11" s="26" t="s">
        <v>320</v>
      </c>
      <c r="J11" s="26" t="s">
        <v>467</v>
      </c>
    </row>
    <row r="12" ht="33.75" customHeight="1" spans="1:10">
      <c r="A12" s="26" t="s">
        <v>279</v>
      </c>
      <c r="B12" s="26" t="s">
        <v>454</v>
      </c>
      <c r="C12" s="26" t="s">
        <v>367</v>
      </c>
      <c r="D12" s="26" t="s">
        <v>368</v>
      </c>
      <c r="E12" s="26" t="s">
        <v>465</v>
      </c>
      <c r="F12" s="26" t="s">
        <v>323</v>
      </c>
      <c r="G12" s="44" t="s">
        <v>328</v>
      </c>
      <c r="H12" s="26" t="s">
        <v>350</v>
      </c>
      <c r="I12" s="26" t="s">
        <v>320</v>
      </c>
      <c r="J12" s="26" t="s">
        <v>466</v>
      </c>
    </row>
    <row r="13" ht="33.75" customHeight="1" spans="1:10">
      <c r="A13" s="26" t="s">
        <v>279</v>
      </c>
      <c r="B13" s="26" t="s">
        <v>454</v>
      </c>
      <c r="C13" s="26" t="s">
        <v>367</v>
      </c>
      <c r="D13" s="26" t="s">
        <v>368</v>
      </c>
      <c r="E13" s="26" t="s">
        <v>468</v>
      </c>
      <c r="F13" s="26" t="s">
        <v>323</v>
      </c>
      <c r="G13" s="44" t="s">
        <v>328</v>
      </c>
      <c r="H13" s="26" t="s">
        <v>350</v>
      </c>
      <c r="I13" s="26" t="s">
        <v>320</v>
      </c>
      <c r="J13" s="26" t="s">
        <v>469</v>
      </c>
    </row>
    <row r="14" ht="33.75" customHeight="1" spans="1:10">
      <c r="A14" s="26" t="s">
        <v>279</v>
      </c>
      <c r="B14" s="26" t="s">
        <v>454</v>
      </c>
      <c r="C14" s="26" t="s">
        <v>374</v>
      </c>
      <c r="D14" s="26" t="s">
        <v>375</v>
      </c>
      <c r="E14" s="26" t="s">
        <v>470</v>
      </c>
      <c r="F14" s="26" t="s">
        <v>317</v>
      </c>
      <c r="G14" s="44" t="s">
        <v>370</v>
      </c>
      <c r="H14" s="26" t="s">
        <v>350</v>
      </c>
      <c r="I14" s="26" t="s">
        <v>320</v>
      </c>
      <c r="J14" s="26" t="s">
        <v>471</v>
      </c>
    </row>
    <row r="15" ht="33.75" customHeight="1" spans="1:10">
      <c r="A15" s="26" t="s">
        <v>297</v>
      </c>
      <c r="B15" s="72" t="s">
        <v>560</v>
      </c>
      <c r="C15" s="26" t="s">
        <v>314</v>
      </c>
      <c r="D15" s="26" t="s">
        <v>315</v>
      </c>
      <c r="E15" s="26" t="s">
        <v>561</v>
      </c>
      <c r="F15" s="26" t="s">
        <v>317</v>
      </c>
      <c r="G15" s="44" t="s">
        <v>456</v>
      </c>
      <c r="H15" s="26" t="s">
        <v>337</v>
      </c>
      <c r="I15" s="26" t="s">
        <v>320</v>
      </c>
      <c r="J15" s="26" t="s">
        <v>562</v>
      </c>
    </row>
    <row r="16" ht="33.75" customHeight="1" spans="1:10">
      <c r="A16" s="26" t="s">
        <v>297</v>
      </c>
      <c r="B16" s="26" t="s">
        <v>560</v>
      </c>
      <c r="C16" s="26" t="s">
        <v>314</v>
      </c>
      <c r="D16" s="26" t="s">
        <v>315</v>
      </c>
      <c r="E16" s="26" t="s">
        <v>563</v>
      </c>
      <c r="F16" s="26" t="s">
        <v>317</v>
      </c>
      <c r="G16" s="44" t="s">
        <v>160</v>
      </c>
      <c r="H16" s="26" t="s">
        <v>337</v>
      </c>
      <c r="I16" s="26" t="s">
        <v>320</v>
      </c>
      <c r="J16" s="26" t="s">
        <v>564</v>
      </c>
    </row>
    <row r="17" ht="33.75" customHeight="1" spans="1:10">
      <c r="A17" s="26" t="s">
        <v>297</v>
      </c>
      <c r="B17" s="26" t="s">
        <v>560</v>
      </c>
      <c r="C17" s="26" t="s">
        <v>314</v>
      </c>
      <c r="D17" s="26" t="s">
        <v>347</v>
      </c>
      <c r="E17" s="26" t="s">
        <v>565</v>
      </c>
      <c r="F17" s="26" t="s">
        <v>323</v>
      </c>
      <c r="G17" s="44" t="s">
        <v>328</v>
      </c>
      <c r="H17" s="26" t="s">
        <v>350</v>
      </c>
      <c r="I17" s="26" t="s">
        <v>320</v>
      </c>
      <c r="J17" s="26" t="s">
        <v>566</v>
      </c>
    </row>
    <row r="18" ht="33.75" customHeight="1" spans="1:10">
      <c r="A18" s="26" t="s">
        <v>297</v>
      </c>
      <c r="B18" s="26" t="s">
        <v>560</v>
      </c>
      <c r="C18" s="26" t="s">
        <v>314</v>
      </c>
      <c r="D18" s="26" t="s">
        <v>359</v>
      </c>
      <c r="E18" s="26" t="s">
        <v>567</v>
      </c>
      <c r="F18" s="26" t="s">
        <v>323</v>
      </c>
      <c r="G18" s="44" t="s">
        <v>328</v>
      </c>
      <c r="H18" s="26" t="s">
        <v>350</v>
      </c>
      <c r="I18" s="26" t="s">
        <v>320</v>
      </c>
      <c r="J18" s="26" t="s">
        <v>568</v>
      </c>
    </row>
    <row r="19" ht="33.75" customHeight="1" spans="1:10">
      <c r="A19" s="26" t="s">
        <v>297</v>
      </c>
      <c r="B19" s="26" t="s">
        <v>560</v>
      </c>
      <c r="C19" s="26" t="s">
        <v>367</v>
      </c>
      <c r="D19" s="26" t="s">
        <v>368</v>
      </c>
      <c r="E19" s="26" t="s">
        <v>569</v>
      </c>
      <c r="F19" s="26" t="s">
        <v>317</v>
      </c>
      <c r="G19" s="44" t="s">
        <v>570</v>
      </c>
      <c r="H19" s="26" t="s">
        <v>350</v>
      </c>
      <c r="I19" s="26" t="s">
        <v>320</v>
      </c>
      <c r="J19" s="26" t="s">
        <v>571</v>
      </c>
    </row>
    <row r="20" ht="33.75" customHeight="1" spans="1:10">
      <c r="A20" s="26" t="s">
        <v>297</v>
      </c>
      <c r="B20" s="26" t="s">
        <v>560</v>
      </c>
      <c r="C20" s="26" t="s">
        <v>367</v>
      </c>
      <c r="D20" s="26" t="s">
        <v>368</v>
      </c>
      <c r="E20" s="26" t="s">
        <v>465</v>
      </c>
      <c r="F20" s="26" t="s">
        <v>323</v>
      </c>
      <c r="G20" s="44" t="s">
        <v>328</v>
      </c>
      <c r="H20" s="26" t="s">
        <v>350</v>
      </c>
      <c r="I20" s="26" t="s">
        <v>320</v>
      </c>
      <c r="J20" s="26" t="s">
        <v>466</v>
      </c>
    </row>
    <row r="21" ht="33.75" customHeight="1" spans="1:10">
      <c r="A21" s="26" t="s">
        <v>297</v>
      </c>
      <c r="B21" s="26" t="s">
        <v>560</v>
      </c>
      <c r="C21" s="26" t="s">
        <v>374</v>
      </c>
      <c r="D21" s="26" t="s">
        <v>375</v>
      </c>
      <c r="E21" s="26" t="s">
        <v>470</v>
      </c>
      <c r="F21" s="26" t="s">
        <v>317</v>
      </c>
      <c r="G21" s="44" t="s">
        <v>370</v>
      </c>
      <c r="H21" s="26" t="s">
        <v>350</v>
      </c>
      <c r="I21" s="26" t="s">
        <v>320</v>
      </c>
      <c r="J21" s="26" t="s">
        <v>471</v>
      </c>
    </row>
    <row r="22" ht="33.75" customHeight="1" spans="1:10">
      <c r="A22" s="26" t="s">
        <v>297</v>
      </c>
      <c r="B22" s="26" t="s">
        <v>560</v>
      </c>
      <c r="C22" s="26" t="s">
        <v>374</v>
      </c>
      <c r="D22" s="26" t="s">
        <v>375</v>
      </c>
      <c r="E22" s="26" t="s">
        <v>572</v>
      </c>
      <c r="F22" s="26" t="s">
        <v>317</v>
      </c>
      <c r="G22" s="44" t="s">
        <v>370</v>
      </c>
      <c r="H22" s="26" t="s">
        <v>350</v>
      </c>
      <c r="I22" s="26" t="s">
        <v>320</v>
      </c>
      <c r="J22" s="26" t="s">
        <v>573</v>
      </c>
    </row>
  </sheetData>
  <mergeCells count="7">
    <mergeCell ref="A1:J1"/>
    <mergeCell ref="A2:J2"/>
    <mergeCell ref="A3:H3"/>
    <mergeCell ref="A7:A14"/>
    <mergeCell ref="A15:A22"/>
    <mergeCell ref="B7:B14"/>
    <mergeCell ref="B15:B22"/>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selection activeCell="B11" sqref="B1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6" t="s">
        <v>644</v>
      </c>
      <c r="B1" s="56"/>
      <c r="C1" s="56"/>
      <c r="D1" s="56"/>
      <c r="E1" s="56"/>
      <c r="F1" s="56"/>
      <c r="G1" s="56"/>
      <c r="H1" s="56" t="s">
        <v>644</v>
      </c>
    </row>
    <row r="2" ht="28.5" customHeight="1" spans="1:8">
      <c r="A2" s="57" t="s">
        <v>645</v>
      </c>
      <c r="B2" s="57"/>
      <c r="C2" s="57"/>
      <c r="D2" s="57"/>
      <c r="E2" s="57"/>
      <c r="F2" s="57"/>
      <c r="G2" s="57"/>
      <c r="H2" s="57"/>
    </row>
    <row r="3" ht="18.75" customHeight="1" spans="1:8">
      <c r="A3" s="58" t="str">
        <f>"单位名称："&amp;"玉溪市自然资源和规划局"</f>
        <v>单位名称：玉溪市自然资源和规划局</v>
      </c>
      <c r="B3" s="58"/>
      <c r="C3" s="58"/>
      <c r="D3" s="58"/>
      <c r="E3" s="58"/>
      <c r="F3" s="58"/>
      <c r="G3" s="58"/>
      <c r="H3" s="58"/>
    </row>
    <row r="4" ht="18.75" customHeight="1" spans="1:8">
      <c r="A4" s="59" t="s">
        <v>142</v>
      </c>
      <c r="B4" s="59" t="s">
        <v>646</v>
      </c>
      <c r="C4" s="59" t="s">
        <v>647</v>
      </c>
      <c r="D4" s="59" t="s">
        <v>648</v>
      </c>
      <c r="E4" s="59" t="s">
        <v>649</v>
      </c>
      <c r="F4" s="59" t="s">
        <v>650</v>
      </c>
      <c r="G4" s="59"/>
      <c r="H4" s="59"/>
    </row>
    <row r="5" ht="18.75" customHeight="1" spans="1:8">
      <c r="A5" s="59"/>
      <c r="B5" s="59"/>
      <c r="C5" s="59"/>
      <c r="D5" s="59"/>
      <c r="E5" s="59"/>
      <c r="F5" s="59" t="s">
        <v>612</v>
      </c>
      <c r="G5" s="59" t="s">
        <v>651</v>
      </c>
      <c r="H5" s="59" t="s">
        <v>652</v>
      </c>
    </row>
    <row r="6" ht="18.75" customHeight="1" spans="1:8">
      <c r="A6" s="60" t="s">
        <v>44</v>
      </c>
      <c r="B6" s="60" t="s">
        <v>45</v>
      </c>
      <c r="C6" s="60" t="s">
        <v>46</v>
      </c>
      <c r="D6" s="60" t="s">
        <v>47</v>
      </c>
      <c r="E6" s="60" t="s">
        <v>48</v>
      </c>
      <c r="F6" s="60" t="s">
        <v>49</v>
      </c>
      <c r="G6" s="60" t="s">
        <v>50</v>
      </c>
      <c r="H6" s="60" t="s">
        <v>51</v>
      </c>
    </row>
    <row r="7" ht="18" customHeight="1" spans="1:8">
      <c r="A7" s="61"/>
      <c r="B7" s="61"/>
      <c r="C7" s="61"/>
      <c r="D7" s="61"/>
      <c r="E7" s="62"/>
      <c r="F7" s="63"/>
      <c r="G7" s="64"/>
      <c r="H7" s="64"/>
    </row>
    <row r="8" ht="18" customHeight="1" spans="1:8">
      <c r="A8" s="62" t="s">
        <v>30</v>
      </c>
      <c r="B8" s="62"/>
      <c r="C8" s="62"/>
      <c r="D8" s="62"/>
      <c r="E8" s="62"/>
      <c r="F8" s="63"/>
      <c r="G8" s="64"/>
      <c r="H8" s="64"/>
    </row>
    <row r="11" s="30" customFormat="1" ht="14.25" customHeight="1" spans="2:2">
      <c r="B11" s="30" t="s">
        <v>653</v>
      </c>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selection activeCell="C18" sqref="C18"/>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1" t="s">
        <v>654</v>
      </c>
      <c r="B1" s="31"/>
      <c r="C1" s="31"/>
      <c r="D1" s="32"/>
      <c r="E1" s="32"/>
      <c r="F1" s="32"/>
      <c r="G1" s="32"/>
      <c r="H1" s="31"/>
      <c r="I1" s="31"/>
      <c r="J1" s="31"/>
      <c r="K1" s="50"/>
    </row>
    <row r="2" ht="28.5" customHeight="1" spans="1:11">
      <c r="A2" s="33" t="s">
        <v>655</v>
      </c>
      <c r="B2" s="33"/>
      <c r="C2" s="33"/>
      <c r="D2" s="33"/>
      <c r="E2" s="33"/>
      <c r="F2" s="33"/>
      <c r="G2" s="33"/>
      <c r="H2" s="33"/>
      <c r="I2" s="33"/>
      <c r="J2" s="33"/>
      <c r="K2" s="33"/>
    </row>
    <row r="3" ht="13.5" customHeight="1" spans="1:11">
      <c r="A3" s="5" t="str">
        <f>"单位名称："&amp;"玉溪市自然资源和规划局"</f>
        <v>单位名称：玉溪市自然资源和规划局</v>
      </c>
      <c r="B3" s="6"/>
      <c r="C3" s="6"/>
      <c r="D3" s="6"/>
      <c r="E3" s="6"/>
      <c r="F3" s="6"/>
      <c r="G3" s="6"/>
      <c r="H3" s="7"/>
      <c r="I3" s="7"/>
      <c r="J3" s="7"/>
      <c r="K3" s="51" t="s">
        <v>2</v>
      </c>
    </row>
    <row r="4" ht="21.75" customHeight="1" spans="1:11">
      <c r="A4" s="34" t="s">
        <v>263</v>
      </c>
      <c r="B4" s="34" t="s">
        <v>144</v>
      </c>
      <c r="C4" s="34" t="s">
        <v>264</v>
      </c>
      <c r="D4" s="35" t="s">
        <v>145</v>
      </c>
      <c r="E4" s="35" t="s">
        <v>146</v>
      </c>
      <c r="F4" s="35" t="s">
        <v>147</v>
      </c>
      <c r="G4" s="35" t="s">
        <v>148</v>
      </c>
      <c r="H4" s="36" t="s">
        <v>30</v>
      </c>
      <c r="I4" s="52" t="s">
        <v>656</v>
      </c>
      <c r="J4" s="53"/>
      <c r="K4" s="54"/>
    </row>
    <row r="5" ht="21.75" customHeight="1" spans="1:11">
      <c r="A5" s="37"/>
      <c r="B5" s="37"/>
      <c r="C5" s="37"/>
      <c r="D5" s="38"/>
      <c r="E5" s="38"/>
      <c r="F5" s="38"/>
      <c r="G5" s="38"/>
      <c r="H5" s="39"/>
      <c r="I5" s="35" t="s">
        <v>33</v>
      </c>
      <c r="J5" s="35" t="s">
        <v>34</v>
      </c>
      <c r="K5" s="35" t="s">
        <v>35</v>
      </c>
    </row>
    <row r="6" ht="40.5" customHeight="1" spans="1:11">
      <c r="A6" s="40"/>
      <c r="B6" s="40"/>
      <c r="C6" s="40"/>
      <c r="D6" s="41"/>
      <c r="E6" s="41"/>
      <c r="F6" s="41"/>
      <c r="G6" s="41"/>
      <c r="H6" s="42"/>
      <c r="I6" s="41" t="s">
        <v>32</v>
      </c>
      <c r="J6" s="41"/>
      <c r="K6" s="41"/>
    </row>
    <row r="7" ht="15" customHeight="1" spans="1:11">
      <c r="A7" s="43">
        <v>1</v>
      </c>
      <c r="B7" s="43">
        <v>2</v>
      </c>
      <c r="C7" s="43">
        <v>3</v>
      </c>
      <c r="D7" s="43">
        <v>4</v>
      </c>
      <c r="E7" s="43">
        <v>5</v>
      </c>
      <c r="F7" s="43">
        <v>6</v>
      </c>
      <c r="G7" s="43">
        <v>7</v>
      </c>
      <c r="H7" s="43">
        <v>8</v>
      </c>
      <c r="I7" s="43">
        <v>9</v>
      </c>
      <c r="J7" s="55">
        <v>10</v>
      </c>
      <c r="K7" s="55">
        <v>11</v>
      </c>
    </row>
    <row r="8" ht="30.65" customHeight="1" spans="1:11">
      <c r="A8" s="44"/>
      <c r="B8" s="45"/>
      <c r="C8" s="44"/>
      <c r="D8" s="44"/>
      <c r="E8" s="44"/>
      <c r="F8" s="44"/>
      <c r="G8" s="44"/>
      <c r="H8" s="46"/>
      <c r="I8" s="46"/>
      <c r="J8" s="46"/>
      <c r="K8" s="46"/>
    </row>
    <row r="9" ht="30.65" customHeight="1" spans="1:11">
      <c r="A9" s="45"/>
      <c r="B9" s="45"/>
      <c r="C9" s="45"/>
      <c r="D9" s="45"/>
      <c r="E9" s="45"/>
      <c r="F9" s="45"/>
      <c r="G9" s="45"/>
      <c r="H9" s="46"/>
      <c r="I9" s="46"/>
      <c r="J9" s="46"/>
      <c r="K9" s="46"/>
    </row>
    <row r="10" ht="18.75" customHeight="1" spans="1:11">
      <c r="A10" s="47" t="s">
        <v>300</v>
      </c>
      <c r="B10" s="48"/>
      <c r="C10" s="48"/>
      <c r="D10" s="48"/>
      <c r="E10" s="48"/>
      <c r="F10" s="48"/>
      <c r="G10" s="49"/>
      <c r="H10" s="46"/>
      <c r="I10" s="46"/>
      <c r="J10" s="46"/>
      <c r="K10" s="46"/>
    </row>
    <row r="13" s="30" customFormat="1" customHeight="1" spans="2:2">
      <c r="B13" s="30" t="s">
        <v>657</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8"/>
  <sheetViews>
    <sheetView showZeros="0" tabSelected="1" workbookViewId="0">
      <selection activeCell="J15" sqref="J15"/>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658</v>
      </c>
      <c r="B1" s="1"/>
      <c r="C1" s="1"/>
      <c r="D1" s="2"/>
      <c r="E1" s="1"/>
      <c r="F1" s="1"/>
      <c r="G1" s="3"/>
    </row>
    <row r="2" ht="27.75" customHeight="1" spans="1:7">
      <c r="A2" s="4" t="s">
        <v>659</v>
      </c>
      <c r="B2" s="4"/>
      <c r="C2" s="4"/>
      <c r="D2" s="4"/>
      <c r="E2" s="4"/>
      <c r="F2" s="4"/>
      <c r="G2" s="4"/>
    </row>
    <row r="3" ht="13.5" customHeight="1" spans="1:7">
      <c r="A3" s="5" t="str">
        <f>"单位名称："&amp;"玉溪市自然资源和规划局"</f>
        <v>单位名称：玉溪市自然资源和规划局</v>
      </c>
      <c r="B3" s="6"/>
      <c r="C3" s="6"/>
      <c r="D3" s="6"/>
      <c r="E3" s="7"/>
      <c r="F3" s="7"/>
      <c r="G3" s="8" t="s">
        <v>2</v>
      </c>
    </row>
    <row r="4" ht="21.75" customHeight="1" spans="1:7">
      <c r="A4" s="9" t="s">
        <v>264</v>
      </c>
      <c r="B4" s="9" t="s">
        <v>263</v>
      </c>
      <c r="C4" s="9" t="s">
        <v>144</v>
      </c>
      <c r="D4" s="10" t="s">
        <v>660</v>
      </c>
      <c r="E4" s="11" t="s">
        <v>33</v>
      </c>
      <c r="F4" s="12"/>
      <c r="G4" s="13"/>
    </row>
    <row r="5" ht="21.75" customHeight="1" spans="1:7">
      <c r="A5" s="14"/>
      <c r="B5" s="14"/>
      <c r="C5" s="14"/>
      <c r="D5" s="15"/>
      <c r="E5" s="16" t="s">
        <v>661</v>
      </c>
      <c r="F5" s="10" t="s">
        <v>662</v>
      </c>
      <c r="G5" s="10" t="s">
        <v>663</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18" customHeight="1" spans="1:7">
      <c r="A8" s="21" t="s">
        <v>64</v>
      </c>
      <c r="B8" s="22"/>
      <c r="C8" s="22"/>
      <c r="D8" s="23"/>
      <c r="E8" s="24">
        <v>51147496.82</v>
      </c>
      <c r="F8" s="24"/>
      <c r="G8" s="24"/>
    </row>
    <row r="9" ht="18" customHeight="1" spans="1:7">
      <c r="A9" s="21"/>
      <c r="B9" s="21" t="s">
        <v>664</v>
      </c>
      <c r="C9" s="21" t="s">
        <v>284</v>
      </c>
      <c r="D9" s="25" t="s">
        <v>665</v>
      </c>
      <c r="E9" s="24">
        <v>9903892</v>
      </c>
      <c r="F9" s="24"/>
      <c r="G9" s="24"/>
    </row>
    <row r="10" ht="18" customHeight="1" spans="1:7">
      <c r="A10" s="26"/>
      <c r="B10" s="21" t="s">
        <v>666</v>
      </c>
      <c r="C10" s="21" t="s">
        <v>286</v>
      </c>
      <c r="D10" s="25" t="s">
        <v>665</v>
      </c>
      <c r="E10" s="24">
        <v>2680161</v>
      </c>
      <c r="F10" s="24"/>
      <c r="G10" s="24"/>
    </row>
    <row r="11" ht="18" customHeight="1" spans="1:7">
      <c r="A11" s="26"/>
      <c r="B11" s="21" t="s">
        <v>667</v>
      </c>
      <c r="C11" s="21" t="s">
        <v>273</v>
      </c>
      <c r="D11" s="25" t="s">
        <v>665</v>
      </c>
      <c r="E11" s="24">
        <v>1043500</v>
      </c>
      <c r="F11" s="24"/>
      <c r="G11" s="24"/>
    </row>
    <row r="12" ht="18" customHeight="1" spans="1:7">
      <c r="A12" s="26"/>
      <c r="B12" s="21" t="s">
        <v>668</v>
      </c>
      <c r="C12" s="21" t="s">
        <v>279</v>
      </c>
      <c r="D12" s="25" t="s">
        <v>669</v>
      </c>
      <c r="E12" s="24">
        <v>2700000</v>
      </c>
      <c r="F12" s="24"/>
      <c r="G12" s="24"/>
    </row>
    <row r="13" ht="18" customHeight="1" spans="1:7">
      <c r="A13" s="26"/>
      <c r="B13" s="21" t="s">
        <v>666</v>
      </c>
      <c r="C13" s="21" t="s">
        <v>292</v>
      </c>
      <c r="D13" s="25" t="s">
        <v>665</v>
      </c>
      <c r="E13" s="24">
        <v>915600</v>
      </c>
      <c r="F13" s="24"/>
      <c r="G13" s="24"/>
    </row>
    <row r="14" ht="18" customHeight="1" spans="1:7">
      <c r="A14" s="26"/>
      <c r="B14" s="21" t="s">
        <v>667</v>
      </c>
      <c r="C14" s="21" t="s">
        <v>276</v>
      </c>
      <c r="D14" s="25" t="s">
        <v>665</v>
      </c>
      <c r="E14" s="24">
        <v>2349900</v>
      </c>
      <c r="F14" s="24"/>
      <c r="G14" s="24"/>
    </row>
    <row r="15" ht="18" customHeight="1" spans="1:7">
      <c r="A15" s="26"/>
      <c r="B15" s="21" t="s">
        <v>666</v>
      </c>
      <c r="C15" s="21" t="s">
        <v>297</v>
      </c>
      <c r="D15" s="25" t="s">
        <v>665</v>
      </c>
      <c r="E15" s="24">
        <v>29050000</v>
      </c>
      <c r="F15" s="24"/>
      <c r="G15" s="24"/>
    </row>
    <row r="16" ht="18" customHeight="1" spans="1:7">
      <c r="A16" s="26"/>
      <c r="B16" s="21" t="s">
        <v>666</v>
      </c>
      <c r="C16" s="21" t="s">
        <v>295</v>
      </c>
      <c r="D16" s="25" t="s">
        <v>665</v>
      </c>
      <c r="E16" s="24">
        <v>824443.82</v>
      </c>
      <c r="F16" s="24"/>
      <c r="G16" s="24"/>
    </row>
    <row r="17" ht="18" customHeight="1" spans="1:7">
      <c r="A17" s="26"/>
      <c r="B17" s="21" t="s">
        <v>667</v>
      </c>
      <c r="C17" s="21" t="s">
        <v>268</v>
      </c>
      <c r="D17" s="25" t="s">
        <v>665</v>
      </c>
      <c r="E17" s="24">
        <v>1680000</v>
      </c>
      <c r="F17" s="24"/>
      <c r="G17" s="24"/>
    </row>
    <row r="18" ht="18" customHeight="1" spans="1:7">
      <c r="A18" s="27" t="s">
        <v>30</v>
      </c>
      <c r="B18" s="28"/>
      <c r="C18" s="28"/>
      <c r="D18" s="29"/>
      <c r="E18" s="24">
        <f>SUM(E9:E17)</f>
        <v>51147496.82</v>
      </c>
      <c r="F18" s="24"/>
      <c r="G18" s="24"/>
    </row>
  </sheetData>
  <mergeCells count="12">
    <mergeCell ref="A1:G1"/>
    <mergeCell ref="A2:G2"/>
    <mergeCell ref="A3:D3"/>
    <mergeCell ref="E4:G4"/>
    <mergeCell ref="A18:D18"/>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8" t="s">
        <v>26</v>
      </c>
      <c r="B1" s="158"/>
      <c r="C1" s="158"/>
      <c r="D1" s="158"/>
      <c r="E1" s="158"/>
      <c r="F1" s="158"/>
      <c r="G1" s="158"/>
      <c r="H1" s="158"/>
      <c r="I1" s="158"/>
      <c r="J1" s="158"/>
      <c r="K1" s="158"/>
      <c r="L1" s="158"/>
      <c r="M1" s="158"/>
      <c r="N1" s="158"/>
      <c r="O1" s="158"/>
      <c r="P1" s="158"/>
      <c r="Q1" s="158"/>
      <c r="R1" s="158"/>
      <c r="S1" s="158"/>
    </row>
    <row r="2" ht="28.5" customHeight="1" spans="1:19">
      <c r="A2" s="152" t="s">
        <v>27</v>
      </c>
      <c r="B2" s="152"/>
      <c r="C2" s="152"/>
      <c r="D2" s="152"/>
      <c r="E2" s="152"/>
      <c r="F2" s="152"/>
      <c r="G2" s="152"/>
      <c r="H2" s="152"/>
      <c r="I2" s="152"/>
      <c r="J2" s="152"/>
      <c r="K2" s="152"/>
      <c r="L2" s="152"/>
      <c r="M2" s="152"/>
      <c r="N2" s="152"/>
      <c r="O2" s="152"/>
      <c r="P2" s="152"/>
      <c r="Q2" s="152"/>
      <c r="R2" s="152"/>
      <c r="S2" s="152"/>
    </row>
    <row r="3" ht="20.25" customHeight="1" spans="1:19">
      <c r="A3" s="153" t="str">
        <f>"单位名称："&amp;"玉溪市自然资源和规划局"</f>
        <v>单位名称：玉溪市自然资源和规划局</v>
      </c>
      <c r="B3" s="153"/>
      <c r="C3" s="153"/>
      <c r="D3" s="153"/>
      <c r="E3" s="153"/>
      <c r="F3" s="153"/>
      <c r="G3" s="153"/>
      <c r="H3" s="153"/>
      <c r="I3" s="153"/>
      <c r="J3" s="153"/>
      <c r="K3" s="153"/>
      <c r="L3" s="159"/>
      <c r="M3" s="159"/>
      <c r="N3" s="159"/>
      <c r="O3" s="159"/>
      <c r="P3" s="159"/>
      <c r="Q3" s="159"/>
      <c r="R3" s="159"/>
      <c r="S3" s="159" t="s">
        <v>2</v>
      </c>
    </row>
    <row r="4" ht="27" customHeight="1" spans="1:19">
      <c r="A4" s="154" t="s">
        <v>28</v>
      </c>
      <c r="B4" s="154" t="s">
        <v>29</v>
      </c>
      <c r="C4" s="154" t="s">
        <v>30</v>
      </c>
      <c r="D4" s="154" t="s">
        <v>31</v>
      </c>
      <c r="E4" s="154"/>
      <c r="F4" s="154"/>
      <c r="G4" s="154"/>
      <c r="H4" s="154"/>
      <c r="I4" s="154"/>
      <c r="J4" s="154"/>
      <c r="K4" s="154"/>
      <c r="L4" s="154"/>
      <c r="M4" s="154"/>
      <c r="N4" s="154"/>
      <c r="O4" s="154" t="s">
        <v>20</v>
      </c>
      <c r="P4" s="154"/>
      <c r="Q4" s="154"/>
      <c r="R4" s="154"/>
      <c r="S4" s="154"/>
    </row>
    <row r="5" ht="27" customHeight="1" spans="1:19">
      <c r="A5" s="154"/>
      <c r="B5" s="154"/>
      <c r="C5" s="154"/>
      <c r="D5" s="154" t="s">
        <v>32</v>
      </c>
      <c r="E5" s="154" t="s">
        <v>33</v>
      </c>
      <c r="F5" s="154" t="s">
        <v>34</v>
      </c>
      <c r="G5" s="154" t="s">
        <v>35</v>
      </c>
      <c r="H5" s="154" t="s">
        <v>36</v>
      </c>
      <c r="I5" s="154" t="s">
        <v>37</v>
      </c>
      <c r="J5" s="154"/>
      <c r="K5" s="154"/>
      <c r="L5" s="154"/>
      <c r="M5" s="154"/>
      <c r="N5" s="154"/>
      <c r="O5" s="154" t="s">
        <v>32</v>
      </c>
      <c r="P5" s="154" t="s">
        <v>33</v>
      </c>
      <c r="Q5" s="154" t="s">
        <v>34</v>
      </c>
      <c r="R5" s="154" t="s">
        <v>35</v>
      </c>
      <c r="S5" s="154" t="s">
        <v>38</v>
      </c>
    </row>
    <row r="6" ht="27" customHeight="1" spans="1:19">
      <c r="A6" s="154"/>
      <c r="B6" s="154"/>
      <c r="C6" s="154"/>
      <c r="D6" s="154"/>
      <c r="E6" s="154"/>
      <c r="F6" s="154"/>
      <c r="G6" s="154"/>
      <c r="H6" s="154"/>
      <c r="I6" s="154" t="s">
        <v>32</v>
      </c>
      <c r="J6" s="154" t="s">
        <v>39</v>
      </c>
      <c r="K6" s="154" t="s">
        <v>40</v>
      </c>
      <c r="L6" s="154" t="s">
        <v>41</v>
      </c>
      <c r="M6" s="154" t="s">
        <v>42</v>
      </c>
      <c r="N6" s="154" t="s">
        <v>43</v>
      </c>
      <c r="O6" s="154"/>
      <c r="P6" s="154"/>
      <c r="Q6" s="154"/>
      <c r="R6" s="154"/>
      <c r="S6" s="154"/>
    </row>
    <row r="7" ht="20.25" customHeight="1" spans="1:19">
      <c r="A7" s="157" t="s">
        <v>44</v>
      </c>
      <c r="B7" s="157" t="s">
        <v>45</v>
      </c>
      <c r="C7" s="157" t="s">
        <v>46</v>
      </c>
      <c r="D7" s="157" t="s">
        <v>47</v>
      </c>
      <c r="E7" s="157" t="s">
        <v>48</v>
      </c>
      <c r="F7" s="157" t="s">
        <v>49</v>
      </c>
      <c r="G7" s="157" t="s">
        <v>50</v>
      </c>
      <c r="H7" s="157" t="s">
        <v>51</v>
      </c>
      <c r="I7" s="157" t="s">
        <v>52</v>
      </c>
      <c r="J7" s="157" t="s">
        <v>53</v>
      </c>
      <c r="K7" s="157" t="s">
        <v>54</v>
      </c>
      <c r="L7" s="157" t="s">
        <v>55</v>
      </c>
      <c r="M7" s="157" t="s">
        <v>56</v>
      </c>
      <c r="N7" s="157" t="s">
        <v>57</v>
      </c>
      <c r="O7" s="157" t="s">
        <v>58</v>
      </c>
      <c r="P7" s="157" t="s">
        <v>59</v>
      </c>
      <c r="Q7" s="157" t="s">
        <v>60</v>
      </c>
      <c r="R7" s="157" t="s">
        <v>61</v>
      </c>
      <c r="S7" s="157" t="s">
        <v>62</v>
      </c>
    </row>
    <row r="8" ht="20.25" customHeight="1" spans="1:19">
      <c r="A8" s="153" t="s">
        <v>63</v>
      </c>
      <c r="B8" s="153" t="s">
        <v>64</v>
      </c>
      <c r="C8" s="156">
        <v>66246644.04</v>
      </c>
      <c r="D8" s="156">
        <v>65091778.22</v>
      </c>
      <c r="E8" s="64">
        <v>36041778.22</v>
      </c>
      <c r="F8" s="64">
        <v>29050000</v>
      </c>
      <c r="G8" s="64"/>
      <c r="H8" s="64"/>
      <c r="I8" s="64"/>
      <c r="J8" s="64"/>
      <c r="K8" s="64"/>
      <c r="L8" s="64"/>
      <c r="M8" s="64"/>
      <c r="N8" s="64"/>
      <c r="O8" s="156">
        <v>1154865.82</v>
      </c>
      <c r="P8" s="156">
        <v>1154865.82</v>
      </c>
      <c r="Q8" s="156"/>
      <c r="R8" s="156"/>
      <c r="S8" s="156"/>
    </row>
    <row r="9" ht="20.25" customHeight="1" spans="1:19">
      <c r="A9" s="155" t="s">
        <v>30</v>
      </c>
      <c r="B9" s="153"/>
      <c r="C9" s="156">
        <v>66246644.04</v>
      </c>
      <c r="D9" s="156">
        <v>65091778.22</v>
      </c>
      <c r="E9" s="156">
        <v>36041778.22</v>
      </c>
      <c r="F9" s="156">
        <v>29050000</v>
      </c>
      <c r="G9" s="156"/>
      <c r="H9" s="156"/>
      <c r="I9" s="156"/>
      <c r="J9" s="156"/>
      <c r="K9" s="156"/>
      <c r="L9" s="156"/>
      <c r="M9" s="156"/>
      <c r="N9" s="156"/>
      <c r="O9" s="156">
        <v>1154865.82</v>
      </c>
      <c r="P9" s="156">
        <v>1154865.82</v>
      </c>
      <c r="Q9" s="156"/>
      <c r="R9" s="156"/>
      <c r="S9" s="156"/>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5"/>
  <sheetViews>
    <sheetView showZeros="0" workbookViewId="0">
      <selection activeCell="A1" sqref="A1:O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8" t="s">
        <v>65</v>
      </c>
      <c r="B1" s="158"/>
      <c r="C1" s="158"/>
      <c r="D1" s="158"/>
      <c r="E1" s="158"/>
      <c r="F1" s="158"/>
      <c r="G1" s="158"/>
      <c r="H1" s="158"/>
      <c r="I1" s="158"/>
      <c r="J1" s="158"/>
      <c r="K1" s="158"/>
      <c r="L1" s="158"/>
      <c r="M1" s="158"/>
      <c r="N1" s="158"/>
      <c r="O1" s="158"/>
    </row>
    <row r="2" ht="28.5" customHeight="1" spans="1:15">
      <c r="A2" s="152" t="s">
        <v>66</v>
      </c>
      <c r="B2" s="152"/>
      <c r="C2" s="152"/>
      <c r="D2" s="152"/>
      <c r="E2" s="152"/>
      <c r="F2" s="152"/>
      <c r="G2" s="152"/>
      <c r="H2" s="152"/>
      <c r="I2" s="152"/>
      <c r="J2" s="152"/>
      <c r="K2" s="152"/>
      <c r="L2" s="152"/>
      <c r="M2" s="152"/>
      <c r="N2" s="152"/>
      <c r="O2" s="152"/>
    </row>
    <row r="3" ht="20.25" customHeight="1" spans="1:15">
      <c r="A3" s="153" t="str">
        <f>"单位名称："&amp;"玉溪市自然资源和规划局"</f>
        <v>单位名称：玉溪市自然资源和规划局</v>
      </c>
      <c r="B3" s="153"/>
      <c r="C3" s="153"/>
      <c r="D3" s="153"/>
      <c r="E3" s="153"/>
      <c r="F3" s="153"/>
      <c r="G3" s="153"/>
      <c r="H3" s="153"/>
      <c r="I3" s="153"/>
      <c r="J3" s="159"/>
      <c r="K3" s="159"/>
      <c r="L3" s="159"/>
      <c r="M3" s="159"/>
      <c r="N3" s="159"/>
      <c r="O3" s="159" t="s">
        <v>2</v>
      </c>
    </row>
    <row r="4" ht="27" customHeight="1" spans="1:15">
      <c r="A4" s="154" t="s">
        <v>67</v>
      </c>
      <c r="B4" s="154" t="s">
        <v>68</v>
      </c>
      <c r="C4" s="154" t="s">
        <v>30</v>
      </c>
      <c r="D4" s="154" t="s">
        <v>33</v>
      </c>
      <c r="E4" s="154"/>
      <c r="F4" s="154"/>
      <c r="G4" s="154" t="s">
        <v>34</v>
      </c>
      <c r="H4" s="154" t="s">
        <v>35</v>
      </c>
      <c r="I4" s="154" t="s">
        <v>69</v>
      </c>
      <c r="J4" s="154" t="s">
        <v>70</v>
      </c>
      <c r="K4" s="154"/>
      <c r="L4" s="154"/>
      <c r="M4" s="154"/>
      <c r="N4" s="154"/>
      <c r="O4" s="154"/>
    </row>
    <row r="5" ht="27" customHeight="1" spans="1:15">
      <c r="A5" s="154"/>
      <c r="B5" s="154"/>
      <c r="C5" s="154"/>
      <c r="D5" s="154" t="s">
        <v>32</v>
      </c>
      <c r="E5" s="154" t="s">
        <v>71</v>
      </c>
      <c r="F5" s="154" t="s">
        <v>72</v>
      </c>
      <c r="G5" s="154"/>
      <c r="H5" s="154"/>
      <c r="I5" s="154"/>
      <c r="J5" s="154" t="s">
        <v>32</v>
      </c>
      <c r="K5" s="154" t="s">
        <v>73</v>
      </c>
      <c r="L5" s="154" t="s">
        <v>74</v>
      </c>
      <c r="M5" s="154" t="s">
        <v>75</v>
      </c>
      <c r="N5" s="154" t="s">
        <v>76</v>
      </c>
      <c r="O5" s="154" t="s">
        <v>77</v>
      </c>
    </row>
    <row r="6" ht="20.25" customHeight="1" spans="1:15">
      <c r="A6" s="157" t="s">
        <v>44</v>
      </c>
      <c r="B6" s="157" t="s">
        <v>45</v>
      </c>
      <c r="C6" s="157" t="s">
        <v>46</v>
      </c>
      <c r="D6" s="157" t="s">
        <v>47</v>
      </c>
      <c r="E6" s="157" t="s">
        <v>48</v>
      </c>
      <c r="F6" s="157" t="s">
        <v>49</v>
      </c>
      <c r="G6" s="157" t="s">
        <v>50</v>
      </c>
      <c r="H6" s="157" t="s">
        <v>51</v>
      </c>
      <c r="I6" s="157" t="s">
        <v>52</v>
      </c>
      <c r="J6" s="157" t="s">
        <v>53</v>
      </c>
      <c r="K6" s="157" t="s">
        <v>54</v>
      </c>
      <c r="L6" s="157" t="s">
        <v>55</v>
      </c>
      <c r="M6" s="157" t="s">
        <v>56</v>
      </c>
      <c r="N6" s="157" t="s">
        <v>57</v>
      </c>
      <c r="O6" s="157" t="s">
        <v>58</v>
      </c>
    </row>
    <row r="7" ht="20.25" customHeight="1" spans="1:15">
      <c r="A7" s="153" t="s">
        <v>78</v>
      </c>
      <c r="B7" s="153" t="str">
        <f>"        "&amp;"一般公共服务支出"</f>
        <v>        一般公共服务支出</v>
      </c>
      <c r="C7" s="64">
        <v>24031.87</v>
      </c>
      <c r="D7" s="64">
        <v>24031.87</v>
      </c>
      <c r="E7" s="64">
        <v>24031.87</v>
      </c>
      <c r="F7" s="64"/>
      <c r="G7" s="64"/>
      <c r="H7" s="64"/>
      <c r="I7" s="64"/>
      <c r="J7" s="64"/>
      <c r="K7" s="64"/>
      <c r="L7" s="64"/>
      <c r="M7" s="64"/>
      <c r="N7" s="64"/>
      <c r="O7" s="64"/>
    </row>
    <row r="8" ht="20.25" customHeight="1" spans="1:15">
      <c r="A8" s="160" t="s">
        <v>79</v>
      </c>
      <c r="B8" s="160" t="str">
        <f>"        "&amp;"组织事务"</f>
        <v>        组织事务</v>
      </c>
      <c r="C8" s="64">
        <v>24031.87</v>
      </c>
      <c r="D8" s="64">
        <v>24031.87</v>
      </c>
      <c r="E8" s="64">
        <v>24031.87</v>
      </c>
      <c r="F8" s="64"/>
      <c r="G8" s="64"/>
      <c r="H8" s="64"/>
      <c r="I8" s="64"/>
      <c r="J8" s="64"/>
      <c r="K8" s="64"/>
      <c r="L8" s="64"/>
      <c r="M8" s="64"/>
      <c r="N8" s="64"/>
      <c r="O8" s="64"/>
    </row>
    <row r="9" ht="20.25" customHeight="1" spans="1:15">
      <c r="A9" s="161" t="s">
        <v>80</v>
      </c>
      <c r="B9" s="161" t="str">
        <f>"        "&amp;"其他组织事务支出"</f>
        <v>        其他组织事务支出</v>
      </c>
      <c r="C9" s="64">
        <v>24031.87</v>
      </c>
      <c r="D9" s="64">
        <v>24031.87</v>
      </c>
      <c r="E9" s="64">
        <v>24031.87</v>
      </c>
      <c r="F9" s="64"/>
      <c r="G9" s="64"/>
      <c r="H9" s="64"/>
      <c r="I9" s="64"/>
      <c r="J9" s="64"/>
      <c r="K9" s="64"/>
      <c r="L9" s="64"/>
      <c r="M9" s="64"/>
      <c r="N9" s="64"/>
      <c r="O9" s="64"/>
    </row>
    <row r="10" ht="20.25" customHeight="1" spans="1:15">
      <c r="A10" s="153" t="s">
        <v>81</v>
      </c>
      <c r="B10" s="153" t="str">
        <f>"        "&amp;"社会保障和就业支出"</f>
        <v>        社会保障和就业支出</v>
      </c>
      <c r="C10" s="64">
        <v>4310327.36</v>
      </c>
      <c r="D10" s="64">
        <v>4310327.36</v>
      </c>
      <c r="E10" s="64">
        <v>4310327.36</v>
      </c>
      <c r="F10" s="64"/>
      <c r="G10" s="64"/>
      <c r="H10" s="64"/>
      <c r="I10" s="64"/>
      <c r="J10" s="64"/>
      <c r="K10" s="64"/>
      <c r="L10" s="64"/>
      <c r="M10" s="64"/>
      <c r="N10" s="64"/>
      <c r="O10" s="64"/>
    </row>
    <row r="11" ht="20.25" customHeight="1" spans="1:15">
      <c r="A11" s="160" t="s">
        <v>82</v>
      </c>
      <c r="B11" s="160" t="str">
        <f>"        "&amp;"行政事业单位养老支出"</f>
        <v>        行政事业单位养老支出</v>
      </c>
      <c r="C11" s="64">
        <v>3710327.36</v>
      </c>
      <c r="D11" s="64">
        <v>3710327.36</v>
      </c>
      <c r="E11" s="64">
        <v>3710327.36</v>
      </c>
      <c r="F11" s="64"/>
      <c r="G11" s="64"/>
      <c r="H11" s="64"/>
      <c r="I11" s="64"/>
      <c r="J11" s="64"/>
      <c r="K11" s="64"/>
      <c r="L11" s="64"/>
      <c r="M11" s="64"/>
      <c r="N11" s="64"/>
      <c r="O11" s="64"/>
    </row>
    <row r="12" ht="20.25" customHeight="1" spans="1:15">
      <c r="A12" s="161" t="s">
        <v>83</v>
      </c>
      <c r="B12" s="161" t="str">
        <f>"        "&amp;"行政单位离退休"</f>
        <v>        行政单位离退休</v>
      </c>
      <c r="C12" s="64">
        <v>2226000</v>
      </c>
      <c r="D12" s="64">
        <v>2226000</v>
      </c>
      <c r="E12" s="64">
        <v>2226000</v>
      </c>
      <c r="F12" s="64"/>
      <c r="G12" s="64"/>
      <c r="H12" s="64"/>
      <c r="I12" s="64"/>
      <c r="J12" s="64"/>
      <c r="K12" s="64"/>
      <c r="L12" s="64"/>
      <c r="M12" s="64"/>
      <c r="N12" s="64"/>
      <c r="O12" s="64"/>
    </row>
    <row r="13" ht="20.25" customHeight="1" spans="1:15">
      <c r="A13" s="161" t="s">
        <v>84</v>
      </c>
      <c r="B13" s="161" t="str">
        <f>"        "&amp;"事业单位离退休"</f>
        <v>        事业单位离退休</v>
      </c>
      <c r="C13" s="64">
        <v>108000</v>
      </c>
      <c r="D13" s="64">
        <v>108000</v>
      </c>
      <c r="E13" s="64">
        <v>108000</v>
      </c>
      <c r="F13" s="64"/>
      <c r="G13" s="64"/>
      <c r="H13" s="64"/>
      <c r="I13" s="64"/>
      <c r="J13" s="64"/>
      <c r="K13" s="64"/>
      <c r="L13" s="64"/>
      <c r="M13" s="64"/>
      <c r="N13" s="64"/>
      <c r="O13" s="64"/>
    </row>
    <row r="14" ht="20.25" customHeight="1" spans="1:15">
      <c r="A14" s="161" t="s">
        <v>85</v>
      </c>
      <c r="B14" s="161" t="str">
        <f>"        "&amp;"机关事业单位基本养老保险缴费支出"</f>
        <v>        机关事业单位基本养老保险缴费支出</v>
      </c>
      <c r="C14" s="64">
        <v>876327.36</v>
      </c>
      <c r="D14" s="64">
        <v>876327.36</v>
      </c>
      <c r="E14" s="64">
        <v>876327.36</v>
      </c>
      <c r="F14" s="64"/>
      <c r="G14" s="64"/>
      <c r="H14" s="64"/>
      <c r="I14" s="64"/>
      <c r="J14" s="64"/>
      <c r="K14" s="64"/>
      <c r="L14" s="64"/>
      <c r="M14" s="64"/>
      <c r="N14" s="64"/>
      <c r="O14" s="64"/>
    </row>
    <row r="15" ht="20.25" customHeight="1" spans="1:15">
      <c r="A15" s="161" t="s">
        <v>86</v>
      </c>
      <c r="B15" s="161" t="str">
        <f>"        "&amp;"机关事业单位职业年金缴费支出"</f>
        <v>        机关事业单位职业年金缴费支出</v>
      </c>
      <c r="C15" s="64">
        <v>500000</v>
      </c>
      <c r="D15" s="64">
        <v>500000</v>
      </c>
      <c r="E15" s="64">
        <v>500000</v>
      </c>
      <c r="F15" s="64"/>
      <c r="G15" s="64"/>
      <c r="H15" s="64"/>
      <c r="I15" s="64"/>
      <c r="J15" s="64"/>
      <c r="K15" s="64"/>
      <c r="L15" s="64"/>
      <c r="M15" s="64"/>
      <c r="N15" s="64"/>
      <c r="O15" s="64"/>
    </row>
    <row r="16" ht="20.25" customHeight="1" spans="1:15">
      <c r="A16" s="160" t="s">
        <v>87</v>
      </c>
      <c r="B16" s="160" t="str">
        <f>"        "&amp;"抚恤"</f>
        <v>        抚恤</v>
      </c>
      <c r="C16" s="64">
        <v>600000</v>
      </c>
      <c r="D16" s="64">
        <v>600000</v>
      </c>
      <c r="E16" s="64">
        <v>600000</v>
      </c>
      <c r="F16" s="64"/>
      <c r="G16" s="64"/>
      <c r="H16" s="64"/>
      <c r="I16" s="64"/>
      <c r="J16" s="64"/>
      <c r="K16" s="64"/>
      <c r="L16" s="64"/>
      <c r="M16" s="64"/>
      <c r="N16" s="64"/>
      <c r="O16" s="64"/>
    </row>
    <row r="17" ht="20.25" customHeight="1" spans="1:15">
      <c r="A17" s="161" t="s">
        <v>88</v>
      </c>
      <c r="B17" s="161" t="str">
        <f>"        "&amp;"死亡抚恤"</f>
        <v>        死亡抚恤</v>
      </c>
      <c r="C17" s="64">
        <v>600000</v>
      </c>
      <c r="D17" s="64">
        <v>600000</v>
      </c>
      <c r="E17" s="64">
        <v>600000</v>
      </c>
      <c r="F17" s="64"/>
      <c r="G17" s="64"/>
      <c r="H17" s="64"/>
      <c r="I17" s="64"/>
      <c r="J17" s="64"/>
      <c r="K17" s="64"/>
      <c r="L17" s="64"/>
      <c r="M17" s="64"/>
      <c r="N17" s="64"/>
      <c r="O17" s="64"/>
    </row>
    <row r="18" ht="20.25" customHeight="1" spans="1:15">
      <c r="A18" s="153" t="s">
        <v>89</v>
      </c>
      <c r="B18" s="153" t="str">
        <f>"        "&amp;"卫生健康支出"</f>
        <v>        卫生健康支出</v>
      </c>
      <c r="C18" s="64">
        <v>1022706.21</v>
      </c>
      <c r="D18" s="64">
        <v>1022706.21</v>
      </c>
      <c r="E18" s="64">
        <v>1022706.21</v>
      </c>
      <c r="F18" s="64"/>
      <c r="G18" s="64"/>
      <c r="H18" s="64"/>
      <c r="I18" s="64"/>
      <c r="J18" s="64"/>
      <c r="K18" s="64"/>
      <c r="L18" s="64"/>
      <c r="M18" s="64"/>
      <c r="N18" s="64"/>
      <c r="O18" s="64"/>
    </row>
    <row r="19" ht="20.25" customHeight="1" spans="1:15">
      <c r="A19" s="160" t="s">
        <v>90</v>
      </c>
      <c r="B19" s="160" t="str">
        <f>"        "&amp;"行政事业单位医疗"</f>
        <v>        行政事业单位医疗</v>
      </c>
      <c r="C19" s="64">
        <v>1022706.21</v>
      </c>
      <c r="D19" s="64">
        <v>1022706.21</v>
      </c>
      <c r="E19" s="64">
        <v>1022706.21</v>
      </c>
      <c r="F19" s="64"/>
      <c r="G19" s="64"/>
      <c r="H19" s="64"/>
      <c r="I19" s="64"/>
      <c r="J19" s="64"/>
      <c r="K19" s="64"/>
      <c r="L19" s="64"/>
      <c r="M19" s="64"/>
      <c r="N19" s="64"/>
      <c r="O19" s="64"/>
    </row>
    <row r="20" ht="20.25" customHeight="1" spans="1:15">
      <c r="A20" s="161" t="s">
        <v>91</v>
      </c>
      <c r="B20" s="161" t="str">
        <f>"        "&amp;"行政单位医疗"</f>
        <v>        行政单位医疗</v>
      </c>
      <c r="C20" s="64">
        <v>457594.82</v>
      </c>
      <c r="D20" s="64">
        <v>457594.82</v>
      </c>
      <c r="E20" s="64">
        <v>457594.82</v>
      </c>
      <c r="F20" s="64"/>
      <c r="G20" s="64"/>
      <c r="H20" s="64"/>
      <c r="I20" s="64"/>
      <c r="J20" s="64"/>
      <c r="K20" s="64"/>
      <c r="L20" s="64"/>
      <c r="M20" s="64"/>
      <c r="N20" s="64"/>
      <c r="O20" s="64"/>
    </row>
    <row r="21" ht="20.25" customHeight="1" spans="1:15">
      <c r="A21" s="161" t="s">
        <v>92</v>
      </c>
      <c r="B21" s="161" t="str">
        <f>"        "&amp;"事业单位医疗"</f>
        <v>        事业单位医疗</v>
      </c>
      <c r="C21" s="64"/>
      <c r="D21" s="64"/>
      <c r="E21" s="64"/>
      <c r="F21" s="64"/>
      <c r="G21" s="64"/>
      <c r="H21" s="64"/>
      <c r="I21" s="64"/>
      <c r="J21" s="64"/>
      <c r="K21" s="64"/>
      <c r="L21" s="64"/>
      <c r="M21" s="64"/>
      <c r="N21" s="64"/>
      <c r="O21" s="64"/>
    </row>
    <row r="22" ht="20.25" customHeight="1" spans="1:15">
      <c r="A22" s="161" t="s">
        <v>93</v>
      </c>
      <c r="B22" s="161" t="str">
        <f>"        "&amp;"公务员医疗补助"</f>
        <v>        公务员医疗补助</v>
      </c>
      <c r="C22" s="64">
        <v>498811.5</v>
      </c>
      <c r="D22" s="64">
        <v>498811.5</v>
      </c>
      <c r="E22" s="64">
        <v>498811.5</v>
      </c>
      <c r="F22" s="64"/>
      <c r="G22" s="64"/>
      <c r="H22" s="64"/>
      <c r="I22" s="64"/>
      <c r="J22" s="64"/>
      <c r="K22" s="64"/>
      <c r="L22" s="64"/>
      <c r="M22" s="64"/>
      <c r="N22" s="64"/>
      <c r="O22" s="64"/>
    </row>
    <row r="23" ht="20.25" customHeight="1" spans="1:15">
      <c r="A23" s="161" t="s">
        <v>94</v>
      </c>
      <c r="B23" s="161" t="str">
        <f>"        "&amp;"其他行政事业单位医疗支出"</f>
        <v>        其他行政事业单位医疗支出</v>
      </c>
      <c r="C23" s="64">
        <v>66299.89</v>
      </c>
      <c r="D23" s="64">
        <v>66299.89</v>
      </c>
      <c r="E23" s="64">
        <v>66299.89</v>
      </c>
      <c r="F23" s="64"/>
      <c r="G23" s="64"/>
      <c r="H23" s="64"/>
      <c r="I23" s="64"/>
      <c r="J23" s="64"/>
      <c r="K23" s="64"/>
      <c r="L23" s="64"/>
      <c r="M23" s="64"/>
      <c r="N23" s="64"/>
      <c r="O23" s="64"/>
    </row>
    <row r="24" ht="20.25" customHeight="1" spans="1:15">
      <c r="A24" s="153" t="s">
        <v>95</v>
      </c>
      <c r="B24" s="153" t="str">
        <f>"        "&amp;"城乡社区支出"</f>
        <v>        城乡社区支出</v>
      </c>
      <c r="C24" s="64">
        <v>29350000</v>
      </c>
      <c r="D24" s="64">
        <v>300000</v>
      </c>
      <c r="E24" s="64"/>
      <c r="F24" s="64">
        <v>300000</v>
      </c>
      <c r="G24" s="64">
        <v>29050000</v>
      </c>
      <c r="H24" s="64"/>
      <c r="I24" s="64"/>
      <c r="J24" s="64"/>
      <c r="K24" s="64"/>
      <c r="L24" s="64"/>
      <c r="M24" s="64"/>
      <c r="N24" s="64"/>
      <c r="O24" s="64"/>
    </row>
    <row r="25" ht="20.25" customHeight="1" spans="1:15">
      <c r="A25" s="160" t="s">
        <v>96</v>
      </c>
      <c r="B25" s="160" t="str">
        <f>"        "&amp;"城乡社区规划与管理"</f>
        <v>        城乡社区规划与管理</v>
      </c>
      <c r="C25" s="64">
        <v>300000</v>
      </c>
      <c r="D25" s="64">
        <v>300000</v>
      </c>
      <c r="E25" s="64"/>
      <c r="F25" s="64">
        <v>300000</v>
      </c>
      <c r="G25" s="64"/>
      <c r="H25" s="64"/>
      <c r="I25" s="64"/>
      <c r="J25" s="64"/>
      <c r="K25" s="64"/>
      <c r="L25" s="64"/>
      <c r="M25" s="64"/>
      <c r="N25" s="64"/>
      <c r="O25" s="64"/>
    </row>
    <row r="26" ht="20.25" customHeight="1" spans="1:15">
      <c r="A26" s="161" t="s">
        <v>97</v>
      </c>
      <c r="B26" s="161" t="str">
        <f>"        "&amp;"城乡社区规划与管理"</f>
        <v>        城乡社区规划与管理</v>
      </c>
      <c r="C26" s="64">
        <v>300000</v>
      </c>
      <c r="D26" s="64">
        <v>300000</v>
      </c>
      <c r="E26" s="64"/>
      <c r="F26" s="64">
        <v>300000</v>
      </c>
      <c r="G26" s="64"/>
      <c r="H26" s="64"/>
      <c r="I26" s="64"/>
      <c r="J26" s="64"/>
      <c r="K26" s="64"/>
      <c r="L26" s="64"/>
      <c r="M26" s="64"/>
      <c r="N26" s="64"/>
      <c r="O26" s="64"/>
    </row>
    <row r="27" ht="20.25" customHeight="1" spans="1:15">
      <c r="A27" s="160" t="s">
        <v>98</v>
      </c>
      <c r="B27" s="160" t="str">
        <f>"        "&amp;"国有土地使用权出让收入安排的支出"</f>
        <v>        国有土地使用权出让收入安排的支出</v>
      </c>
      <c r="C27" s="64">
        <v>29050000</v>
      </c>
      <c r="D27" s="64"/>
      <c r="E27" s="64"/>
      <c r="F27" s="64"/>
      <c r="G27" s="64">
        <v>29050000</v>
      </c>
      <c r="H27" s="64"/>
      <c r="I27" s="64"/>
      <c r="J27" s="64"/>
      <c r="K27" s="64"/>
      <c r="L27" s="64"/>
      <c r="M27" s="64"/>
      <c r="N27" s="64"/>
      <c r="O27" s="64"/>
    </row>
    <row r="28" ht="20.25" customHeight="1" spans="1:15">
      <c r="A28" s="161" t="s">
        <v>99</v>
      </c>
      <c r="B28" s="161" t="str">
        <f>"        "&amp;"其他国有土地使用权出让收入安排的支出"</f>
        <v>        其他国有土地使用权出让收入安排的支出</v>
      </c>
      <c r="C28" s="64">
        <v>29050000</v>
      </c>
      <c r="D28" s="64"/>
      <c r="E28" s="64"/>
      <c r="F28" s="64"/>
      <c r="G28" s="64">
        <v>29050000</v>
      </c>
      <c r="H28" s="64"/>
      <c r="I28" s="64"/>
      <c r="J28" s="64"/>
      <c r="K28" s="64"/>
      <c r="L28" s="64"/>
      <c r="M28" s="64"/>
      <c r="N28" s="64"/>
      <c r="O28" s="64"/>
    </row>
    <row r="29" ht="20.25" customHeight="1" spans="1:15">
      <c r="A29" s="153" t="s">
        <v>100</v>
      </c>
      <c r="B29" s="153" t="str">
        <f>"        "&amp;"自然资源海洋气象等支出"</f>
        <v>        自然资源海洋气象等支出</v>
      </c>
      <c r="C29" s="64">
        <v>22549404.78</v>
      </c>
      <c r="D29" s="64">
        <v>22549404.78</v>
      </c>
      <c r="E29" s="64">
        <v>8997193.78</v>
      </c>
      <c r="F29" s="64">
        <v>13552211</v>
      </c>
      <c r="G29" s="64"/>
      <c r="H29" s="64"/>
      <c r="I29" s="64"/>
      <c r="J29" s="64"/>
      <c r="K29" s="64"/>
      <c r="L29" s="64"/>
      <c r="M29" s="64"/>
      <c r="N29" s="64"/>
      <c r="O29" s="64"/>
    </row>
    <row r="30" ht="20.25" customHeight="1" spans="1:15">
      <c r="A30" s="160" t="s">
        <v>101</v>
      </c>
      <c r="B30" s="160" t="str">
        <f>"        "&amp;"自然资源事务"</f>
        <v>        自然资源事务</v>
      </c>
      <c r="C30" s="64">
        <v>22549404.78</v>
      </c>
      <c r="D30" s="64">
        <v>22549404.78</v>
      </c>
      <c r="E30" s="64">
        <v>8997193.78</v>
      </c>
      <c r="F30" s="64">
        <v>13552211</v>
      </c>
      <c r="G30" s="64"/>
      <c r="H30" s="64"/>
      <c r="I30" s="64"/>
      <c r="J30" s="64"/>
      <c r="K30" s="64"/>
      <c r="L30" s="64"/>
      <c r="M30" s="64"/>
      <c r="N30" s="64"/>
      <c r="O30" s="64"/>
    </row>
    <row r="31" ht="20.25" customHeight="1" spans="1:15">
      <c r="A31" s="161" t="s">
        <v>102</v>
      </c>
      <c r="B31" s="161" t="str">
        <f>"        "&amp;"行政运行"</f>
        <v>        行政运行</v>
      </c>
      <c r="C31" s="64">
        <v>7730193.78</v>
      </c>
      <c r="D31" s="64">
        <v>7730193.78</v>
      </c>
      <c r="E31" s="64">
        <v>7730193.78</v>
      </c>
      <c r="F31" s="64"/>
      <c r="G31" s="64"/>
      <c r="H31" s="64"/>
      <c r="I31" s="64"/>
      <c r="J31" s="64"/>
      <c r="K31" s="64"/>
      <c r="L31" s="64"/>
      <c r="M31" s="64"/>
      <c r="N31" s="64"/>
      <c r="O31" s="64"/>
    </row>
    <row r="32" ht="20.25" customHeight="1" spans="1:15">
      <c r="A32" s="161" t="s">
        <v>103</v>
      </c>
      <c r="B32" s="161" t="str">
        <f>"        "&amp;"一般行政管理事务"</f>
        <v>        一般行政管理事务</v>
      </c>
      <c r="C32" s="64">
        <v>1267000</v>
      </c>
      <c r="D32" s="64">
        <v>1267000</v>
      </c>
      <c r="E32" s="64">
        <v>1267000</v>
      </c>
      <c r="F32" s="64"/>
      <c r="G32" s="64"/>
      <c r="H32" s="64"/>
      <c r="I32" s="64"/>
      <c r="J32" s="64"/>
      <c r="K32" s="64"/>
      <c r="L32" s="64"/>
      <c r="M32" s="64"/>
      <c r="N32" s="64"/>
      <c r="O32" s="64"/>
    </row>
    <row r="33" ht="20.25" customHeight="1" spans="1:15">
      <c r="A33" s="161" t="s">
        <v>104</v>
      </c>
      <c r="B33" s="161" t="str">
        <f>"        "&amp;"自然资源规划及管理"</f>
        <v>        自然资源规划及管理</v>
      </c>
      <c r="C33" s="64">
        <v>1380000</v>
      </c>
      <c r="D33" s="64">
        <v>1380000</v>
      </c>
      <c r="E33" s="64"/>
      <c r="F33" s="64">
        <v>1380000</v>
      </c>
      <c r="G33" s="64"/>
      <c r="H33" s="64"/>
      <c r="I33" s="64"/>
      <c r="J33" s="64"/>
      <c r="K33" s="64"/>
      <c r="L33" s="64"/>
      <c r="M33" s="64"/>
      <c r="N33" s="64"/>
      <c r="O33" s="64"/>
    </row>
    <row r="34" ht="20.25" customHeight="1" spans="1:15">
      <c r="A34" s="161" t="s">
        <v>105</v>
      </c>
      <c r="B34" s="161" t="str">
        <f>"        "&amp;"自然资源利用与保护"</f>
        <v>        自然资源利用与保护</v>
      </c>
      <c r="C34" s="64">
        <v>2349900</v>
      </c>
      <c r="D34" s="64">
        <v>2349900</v>
      </c>
      <c r="E34" s="64"/>
      <c r="F34" s="64">
        <v>2349900</v>
      </c>
      <c r="G34" s="64"/>
      <c r="H34" s="64"/>
      <c r="I34" s="64"/>
      <c r="J34" s="64"/>
      <c r="K34" s="64"/>
      <c r="L34" s="64"/>
      <c r="M34" s="64"/>
      <c r="N34" s="64"/>
      <c r="O34" s="64"/>
    </row>
    <row r="35" ht="20.25" customHeight="1" spans="1:15">
      <c r="A35" s="161" t="s">
        <v>106</v>
      </c>
      <c r="B35" s="161" t="str">
        <f>"        "&amp;"自然资源行业业务管理"</f>
        <v>        自然资源行业业务管理</v>
      </c>
      <c r="C35" s="64">
        <v>915600</v>
      </c>
      <c r="D35" s="64">
        <v>915600</v>
      </c>
      <c r="E35" s="64"/>
      <c r="F35" s="64">
        <v>915600</v>
      </c>
      <c r="G35" s="64"/>
      <c r="H35" s="64"/>
      <c r="I35" s="64"/>
      <c r="J35" s="64"/>
      <c r="K35" s="64"/>
      <c r="L35" s="64"/>
      <c r="M35" s="64"/>
      <c r="N35" s="64"/>
      <c r="O35" s="64"/>
    </row>
    <row r="36" ht="20.25" customHeight="1" spans="1:15">
      <c r="A36" s="161" t="s">
        <v>107</v>
      </c>
      <c r="B36" s="161" t="str">
        <f>"        "&amp;"自然资源调查与确权登记"</f>
        <v>        自然资源调查与确权登记</v>
      </c>
      <c r="C36" s="64">
        <v>2680161</v>
      </c>
      <c r="D36" s="64">
        <v>2680161</v>
      </c>
      <c r="E36" s="64"/>
      <c r="F36" s="64">
        <v>2680161</v>
      </c>
      <c r="G36" s="64"/>
      <c r="H36" s="64"/>
      <c r="I36" s="64"/>
      <c r="J36" s="64"/>
      <c r="K36" s="64"/>
      <c r="L36" s="64"/>
      <c r="M36" s="64"/>
      <c r="N36" s="64"/>
      <c r="O36" s="64"/>
    </row>
    <row r="37" ht="20.25" customHeight="1" spans="1:15">
      <c r="A37" s="161" t="s">
        <v>108</v>
      </c>
      <c r="B37" s="161" t="str">
        <f>"        "&amp;"地质勘查与矿产资源管理"</f>
        <v>        地质勘查与矿产资源管理</v>
      </c>
      <c r="C37" s="64">
        <v>6226550</v>
      </c>
      <c r="D37" s="64">
        <v>6226550</v>
      </c>
      <c r="E37" s="64"/>
      <c r="F37" s="64">
        <v>6226550</v>
      </c>
      <c r="G37" s="64"/>
      <c r="H37" s="64"/>
      <c r="I37" s="64"/>
      <c r="J37" s="64"/>
      <c r="K37" s="64"/>
      <c r="L37" s="64"/>
      <c r="M37" s="64"/>
      <c r="N37" s="64"/>
      <c r="O37" s="64"/>
    </row>
    <row r="38" ht="20.25" customHeight="1" spans="1:15">
      <c r="A38" s="153" t="s">
        <v>109</v>
      </c>
      <c r="B38" s="153" t="str">
        <f>"        "&amp;"住房保障支出"</f>
        <v>        住房保障支出</v>
      </c>
      <c r="C38" s="64">
        <v>744888</v>
      </c>
      <c r="D38" s="64">
        <v>744888</v>
      </c>
      <c r="E38" s="64">
        <v>744888</v>
      </c>
      <c r="F38" s="64"/>
      <c r="G38" s="64"/>
      <c r="H38" s="64"/>
      <c r="I38" s="64"/>
      <c r="J38" s="64"/>
      <c r="K38" s="64"/>
      <c r="L38" s="64"/>
      <c r="M38" s="64"/>
      <c r="N38" s="64"/>
      <c r="O38" s="64"/>
    </row>
    <row r="39" ht="20.25" customHeight="1" spans="1:15">
      <c r="A39" s="160" t="s">
        <v>110</v>
      </c>
      <c r="B39" s="160" t="str">
        <f>"        "&amp;"住房改革支出"</f>
        <v>        住房改革支出</v>
      </c>
      <c r="C39" s="64">
        <v>744888</v>
      </c>
      <c r="D39" s="64">
        <v>744888</v>
      </c>
      <c r="E39" s="64">
        <v>744888</v>
      </c>
      <c r="F39" s="64"/>
      <c r="G39" s="64"/>
      <c r="H39" s="64"/>
      <c r="I39" s="64"/>
      <c r="J39" s="64"/>
      <c r="K39" s="64"/>
      <c r="L39" s="64"/>
      <c r="M39" s="64"/>
      <c r="N39" s="64"/>
      <c r="O39" s="64"/>
    </row>
    <row r="40" ht="20.25" customHeight="1" spans="1:15">
      <c r="A40" s="161" t="s">
        <v>111</v>
      </c>
      <c r="B40" s="161" t="str">
        <f>"        "&amp;"住房公积金"</f>
        <v>        住房公积金</v>
      </c>
      <c r="C40" s="64">
        <v>709584</v>
      </c>
      <c r="D40" s="64">
        <v>709584</v>
      </c>
      <c r="E40" s="64">
        <v>709584</v>
      </c>
      <c r="F40" s="64"/>
      <c r="G40" s="64"/>
      <c r="H40" s="64"/>
      <c r="I40" s="64"/>
      <c r="J40" s="64"/>
      <c r="K40" s="64"/>
      <c r="L40" s="64"/>
      <c r="M40" s="64"/>
      <c r="N40" s="64"/>
      <c r="O40" s="64"/>
    </row>
    <row r="41" ht="20.25" customHeight="1" spans="1:15">
      <c r="A41" s="161" t="s">
        <v>112</v>
      </c>
      <c r="B41" s="161" t="str">
        <f>"        "&amp;"购房补贴"</f>
        <v>        购房补贴</v>
      </c>
      <c r="C41" s="64">
        <v>35304</v>
      </c>
      <c r="D41" s="64">
        <v>35304</v>
      </c>
      <c r="E41" s="64">
        <v>35304</v>
      </c>
      <c r="F41" s="64"/>
      <c r="G41" s="64"/>
      <c r="H41" s="64"/>
      <c r="I41" s="64"/>
      <c r="J41" s="64"/>
      <c r="K41" s="64"/>
      <c r="L41" s="64"/>
      <c r="M41" s="64"/>
      <c r="N41" s="64"/>
      <c r="O41" s="64"/>
    </row>
    <row r="42" ht="20.25" customHeight="1" spans="1:15">
      <c r="A42" s="153" t="s">
        <v>113</v>
      </c>
      <c r="B42" s="153" t="str">
        <f>"        "&amp;"灾害防治及应急管理支出"</f>
        <v>        灾害防治及应急管理支出</v>
      </c>
      <c r="C42" s="64">
        <v>8245285.82</v>
      </c>
      <c r="D42" s="64">
        <v>8245285.82</v>
      </c>
      <c r="E42" s="64"/>
      <c r="F42" s="64">
        <v>8245285.82</v>
      </c>
      <c r="G42" s="64"/>
      <c r="H42" s="64"/>
      <c r="I42" s="64"/>
      <c r="J42" s="64"/>
      <c r="K42" s="64"/>
      <c r="L42" s="64"/>
      <c r="M42" s="64"/>
      <c r="N42" s="64"/>
      <c r="O42" s="64"/>
    </row>
    <row r="43" ht="20.25" customHeight="1" spans="1:15">
      <c r="A43" s="160" t="s">
        <v>114</v>
      </c>
      <c r="B43" s="160" t="str">
        <f>"        "&amp;"自然灾害防治"</f>
        <v>        自然灾害防治</v>
      </c>
      <c r="C43" s="64">
        <v>8245285.82</v>
      </c>
      <c r="D43" s="64">
        <v>8245285.82</v>
      </c>
      <c r="E43" s="64"/>
      <c r="F43" s="64">
        <v>8245285.82</v>
      </c>
      <c r="G43" s="64"/>
      <c r="H43" s="64"/>
      <c r="I43" s="64"/>
      <c r="J43" s="64"/>
      <c r="K43" s="64"/>
      <c r="L43" s="64"/>
      <c r="M43" s="64"/>
      <c r="N43" s="64"/>
      <c r="O43" s="64"/>
    </row>
    <row r="44" ht="20.25" customHeight="1" spans="1:15">
      <c r="A44" s="161" t="s">
        <v>115</v>
      </c>
      <c r="B44" s="161" t="str">
        <f>"        "&amp;"地质灾害防治"</f>
        <v>        地质灾害防治</v>
      </c>
      <c r="C44" s="64">
        <v>8245285.82</v>
      </c>
      <c r="D44" s="64">
        <v>8245285.82</v>
      </c>
      <c r="E44" s="64"/>
      <c r="F44" s="64">
        <v>8245285.82</v>
      </c>
      <c r="G44" s="64"/>
      <c r="H44" s="64"/>
      <c r="I44" s="64"/>
      <c r="J44" s="64"/>
      <c r="K44" s="64"/>
      <c r="L44" s="64"/>
      <c r="M44" s="64"/>
      <c r="N44" s="64"/>
      <c r="O44" s="64"/>
    </row>
    <row r="45" ht="20.25" customHeight="1" spans="1:15">
      <c r="A45" s="155" t="s">
        <v>30</v>
      </c>
      <c r="B45" s="153"/>
      <c r="C45" s="156">
        <v>66246644.04</v>
      </c>
      <c r="D45" s="156">
        <v>37196644.04</v>
      </c>
      <c r="E45" s="156">
        <v>15099147.22</v>
      </c>
      <c r="F45" s="156">
        <v>22097496.82</v>
      </c>
      <c r="G45" s="156">
        <v>29050000</v>
      </c>
      <c r="H45" s="156"/>
      <c r="I45" s="156"/>
      <c r="J45" s="156"/>
      <c r="K45" s="156"/>
      <c r="L45" s="156"/>
      <c r="M45" s="156"/>
      <c r="N45" s="156"/>
      <c r="O45" s="156"/>
    </row>
  </sheetData>
  <mergeCells count="12">
    <mergeCell ref="A1:O1"/>
    <mergeCell ref="A2:O2"/>
    <mergeCell ref="A3:N3"/>
    <mergeCell ref="D4:F4"/>
    <mergeCell ref="J4:O4"/>
    <mergeCell ref="A45:B45"/>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1" t="s">
        <v>116</v>
      </c>
      <c r="B1" s="162"/>
      <c r="C1" s="162"/>
      <c r="D1" s="162"/>
    </row>
    <row r="2" ht="28.5" customHeight="1" spans="1:4">
      <c r="A2" s="163" t="s">
        <v>117</v>
      </c>
      <c r="B2" s="163"/>
      <c r="C2" s="163"/>
      <c r="D2" s="163"/>
    </row>
    <row r="3" ht="18.75" customHeight="1" spans="1:4">
      <c r="A3" s="153" t="str">
        <f>"单位名称："&amp;"玉溪市自然资源和规划局"</f>
        <v>单位名称：玉溪市自然资源和规划局</v>
      </c>
      <c r="B3" s="153"/>
      <c r="C3" s="153"/>
      <c r="D3" s="151" t="s">
        <v>2</v>
      </c>
    </row>
    <row r="4" ht="18.75" customHeight="1" spans="1:4">
      <c r="A4" s="59" t="s">
        <v>3</v>
      </c>
      <c r="B4" s="59"/>
      <c r="C4" s="59" t="s">
        <v>4</v>
      </c>
      <c r="D4" s="59"/>
    </row>
    <row r="5" ht="18.75" customHeight="1" spans="1:4">
      <c r="A5" s="59" t="s">
        <v>5</v>
      </c>
      <c r="B5" s="59" t="s">
        <v>6</v>
      </c>
      <c r="C5" s="59" t="s">
        <v>118</v>
      </c>
      <c r="D5" s="59" t="s">
        <v>6</v>
      </c>
    </row>
    <row r="6" ht="18.75" customHeight="1" spans="1:4">
      <c r="A6" s="164" t="s">
        <v>119</v>
      </c>
      <c r="B6" s="165"/>
      <c r="C6" s="166" t="s">
        <v>120</v>
      </c>
      <c r="D6" s="165"/>
    </row>
    <row r="7" ht="18.75" customHeight="1" spans="1:4">
      <c r="A7" s="153" t="s">
        <v>121</v>
      </c>
      <c r="B7" s="167">
        <v>36041778.22</v>
      </c>
      <c r="C7" s="168" t="str">
        <f>"（一）"&amp;"一般公共服务支出"</f>
        <v>（一）一般公共服务支出</v>
      </c>
      <c r="D7" s="167">
        <v>24031.87</v>
      </c>
    </row>
    <row r="8" ht="18.75" customHeight="1" spans="1:4">
      <c r="A8" s="153" t="s">
        <v>122</v>
      </c>
      <c r="B8" s="167">
        <v>29050000</v>
      </c>
      <c r="C8" s="168" t="str">
        <f>"（二）"&amp;"社会保障和就业支出"</f>
        <v>（二）社会保障和就业支出</v>
      </c>
      <c r="D8" s="167">
        <v>4310327.36</v>
      </c>
    </row>
    <row r="9" ht="18.75" customHeight="1" spans="1:4">
      <c r="A9" s="153" t="s">
        <v>123</v>
      </c>
      <c r="B9" s="167"/>
      <c r="C9" s="168" t="str">
        <f>"（三）"&amp;"卫生健康支出"</f>
        <v>（三）卫生健康支出</v>
      </c>
      <c r="D9" s="167">
        <v>1022706.21</v>
      </c>
    </row>
    <row r="10" ht="18.75" customHeight="1" spans="1:4">
      <c r="A10" s="153" t="s">
        <v>124</v>
      </c>
      <c r="B10" s="167"/>
      <c r="C10" s="168" t="str">
        <f>"（四）"&amp;"城乡社区支出"</f>
        <v>（四）城乡社区支出</v>
      </c>
      <c r="D10" s="167">
        <v>29350000</v>
      </c>
    </row>
    <row r="11" ht="18.75" customHeight="1" spans="1:4">
      <c r="A11" s="61" t="s">
        <v>121</v>
      </c>
      <c r="B11" s="167">
        <v>1154865.82</v>
      </c>
      <c r="C11" s="168" t="str">
        <f>"（五）"&amp;"自然资源海洋气象等支出"</f>
        <v>（五）自然资源海洋气象等支出</v>
      </c>
      <c r="D11" s="167">
        <v>22549404.78</v>
      </c>
    </row>
    <row r="12" ht="18.75" customHeight="1" spans="1:4">
      <c r="A12" s="61" t="s">
        <v>122</v>
      </c>
      <c r="B12" s="167"/>
      <c r="C12" s="168" t="str">
        <f>"（六）"&amp;"住房保障支出"</f>
        <v>（六）住房保障支出</v>
      </c>
      <c r="D12" s="167">
        <v>744888</v>
      </c>
    </row>
    <row r="13" ht="18.75" customHeight="1" spans="1:4">
      <c r="A13" s="61" t="s">
        <v>123</v>
      </c>
      <c r="B13" s="167"/>
      <c r="C13" s="168" t="str">
        <f>"（七）"&amp;"灾害防治及应急管理支出"</f>
        <v>（七）灾害防治及应急管理支出</v>
      </c>
      <c r="D13" s="167">
        <v>8245285.82</v>
      </c>
    </row>
    <row r="14" ht="18.75" customHeight="1" spans="1:4">
      <c r="A14" s="153"/>
      <c r="B14" s="153"/>
      <c r="C14" s="153" t="s">
        <v>125</v>
      </c>
      <c r="D14" s="153"/>
    </row>
    <row r="15" ht="18.75" customHeight="1" spans="1:4">
      <c r="A15" s="169" t="s">
        <v>24</v>
      </c>
      <c r="B15" s="167">
        <v>66246644.04</v>
      </c>
      <c r="C15" s="169" t="s">
        <v>25</v>
      </c>
      <c r="D15" s="167">
        <v>66246644.04</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2"/>
  <sheetViews>
    <sheetView showZeros="0" topLeftCell="A13" workbookViewId="0">
      <selection activeCell="A1" sqref="A1:G1"/>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8" t="s">
        <v>126</v>
      </c>
      <c r="B1" s="158"/>
      <c r="C1" s="158"/>
      <c r="D1" s="158"/>
      <c r="E1" s="158"/>
      <c r="F1" s="158"/>
      <c r="G1" s="158"/>
    </row>
    <row r="2" ht="28.5" customHeight="1" spans="1:7">
      <c r="A2" s="152" t="s">
        <v>127</v>
      </c>
      <c r="B2" s="152"/>
      <c r="C2" s="152"/>
      <c r="D2" s="152"/>
      <c r="E2" s="152"/>
      <c r="F2" s="152"/>
      <c r="G2" s="152"/>
    </row>
    <row r="3" ht="20.25" customHeight="1" spans="1:7">
      <c r="A3" s="153" t="str">
        <f>"单位名称："&amp;"玉溪市自然资源和规划局"</f>
        <v>单位名称：玉溪市自然资源和规划局</v>
      </c>
      <c r="B3" s="153"/>
      <c r="C3" s="153"/>
      <c r="D3" s="153"/>
      <c r="E3" s="153"/>
      <c r="F3" s="153"/>
      <c r="G3" s="159" t="s">
        <v>2</v>
      </c>
    </row>
    <row r="4" ht="27" customHeight="1" spans="1:7">
      <c r="A4" s="154" t="s">
        <v>128</v>
      </c>
      <c r="B4" s="154"/>
      <c r="C4" s="154" t="s">
        <v>30</v>
      </c>
      <c r="D4" s="154" t="s">
        <v>33</v>
      </c>
      <c r="E4" s="154"/>
      <c r="F4" s="154"/>
      <c r="G4" s="154" t="s">
        <v>72</v>
      </c>
    </row>
    <row r="5" ht="27" customHeight="1" spans="1:7">
      <c r="A5" s="154" t="s">
        <v>67</v>
      </c>
      <c r="B5" s="154" t="s">
        <v>68</v>
      </c>
      <c r="C5" s="154"/>
      <c r="D5" s="154" t="s">
        <v>32</v>
      </c>
      <c r="E5" s="154" t="s">
        <v>129</v>
      </c>
      <c r="F5" s="154" t="s">
        <v>130</v>
      </c>
      <c r="G5" s="154"/>
    </row>
    <row r="6" ht="20.25" customHeight="1" spans="1:7">
      <c r="A6" s="157" t="s">
        <v>44</v>
      </c>
      <c r="B6" s="157" t="s">
        <v>45</v>
      </c>
      <c r="C6" s="157" t="s">
        <v>46</v>
      </c>
      <c r="D6" s="157" t="s">
        <v>47</v>
      </c>
      <c r="E6" s="157" t="s">
        <v>48</v>
      </c>
      <c r="F6" s="157" t="s">
        <v>49</v>
      </c>
      <c r="G6" s="157">
        <v>7</v>
      </c>
    </row>
    <row r="7" ht="20.25" customHeight="1" spans="1:7">
      <c r="A7" s="153" t="s">
        <v>78</v>
      </c>
      <c r="B7" s="153" t="str">
        <f>"        "&amp;"一般公共服务支出"</f>
        <v>        一般公共服务支出</v>
      </c>
      <c r="C7" s="64">
        <v>24031.87</v>
      </c>
      <c r="D7" s="156">
        <v>24031.87</v>
      </c>
      <c r="E7" s="64"/>
      <c r="F7" s="64">
        <v>24031.87</v>
      </c>
      <c r="G7" s="64"/>
    </row>
    <row r="8" ht="20.25" customHeight="1" spans="1:7">
      <c r="A8" s="160" t="s">
        <v>79</v>
      </c>
      <c r="B8" s="160" t="str">
        <f>"        "&amp;"组织事务"</f>
        <v>        组织事务</v>
      </c>
      <c r="C8" s="64">
        <v>24031.87</v>
      </c>
      <c r="D8" s="156">
        <v>24031.87</v>
      </c>
      <c r="E8" s="64"/>
      <c r="F8" s="64">
        <v>24031.87</v>
      </c>
      <c r="G8" s="64"/>
    </row>
    <row r="9" ht="20.25" customHeight="1" spans="1:7">
      <c r="A9" s="161" t="s">
        <v>80</v>
      </c>
      <c r="B9" s="161" t="str">
        <f>"        "&amp;"其他组织事务支出"</f>
        <v>        其他组织事务支出</v>
      </c>
      <c r="C9" s="64">
        <v>24031.87</v>
      </c>
      <c r="D9" s="156">
        <v>24031.87</v>
      </c>
      <c r="E9" s="64"/>
      <c r="F9" s="64">
        <v>24031.87</v>
      </c>
      <c r="G9" s="64"/>
    </row>
    <row r="10" ht="20.25" customHeight="1" spans="1:7">
      <c r="A10" s="153" t="s">
        <v>81</v>
      </c>
      <c r="B10" s="153" t="str">
        <f>"        "&amp;"社会保障和就业支出"</f>
        <v>        社会保障和就业支出</v>
      </c>
      <c r="C10" s="64">
        <v>4310327.36</v>
      </c>
      <c r="D10" s="156">
        <v>4310327.36</v>
      </c>
      <c r="E10" s="64">
        <v>4265927.36</v>
      </c>
      <c r="F10" s="64">
        <v>44400</v>
      </c>
      <c r="G10" s="64"/>
    </row>
    <row r="11" ht="20.25" customHeight="1" spans="1:7">
      <c r="A11" s="160" t="s">
        <v>82</v>
      </c>
      <c r="B11" s="160" t="str">
        <f>"        "&amp;"行政事业单位养老支出"</f>
        <v>        行政事业单位养老支出</v>
      </c>
      <c r="C11" s="64">
        <v>3710327.36</v>
      </c>
      <c r="D11" s="156">
        <v>3710327.36</v>
      </c>
      <c r="E11" s="64">
        <v>3665927.36</v>
      </c>
      <c r="F11" s="64">
        <v>44400</v>
      </c>
      <c r="G11" s="64"/>
    </row>
    <row r="12" ht="20.25" customHeight="1" spans="1:7">
      <c r="A12" s="161" t="s">
        <v>83</v>
      </c>
      <c r="B12" s="161" t="str">
        <f>"        "&amp;"行政单位离退休"</f>
        <v>        行政单位离退休</v>
      </c>
      <c r="C12" s="64">
        <v>2226000</v>
      </c>
      <c r="D12" s="156">
        <v>2226000</v>
      </c>
      <c r="E12" s="64">
        <v>2184000</v>
      </c>
      <c r="F12" s="64">
        <v>42000</v>
      </c>
      <c r="G12" s="64"/>
    </row>
    <row r="13" ht="20.25" customHeight="1" spans="1:7">
      <c r="A13" s="161" t="s">
        <v>84</v>
      </c>
      <c r="B13" s="161" t="str">
        <f>"        "&amp;"事业单位离退休"</f>
        <v>        事业单位离退休</v>
      </c>
      <c r="C13" s="64">
        <v>108000</v>
      </c>
      <c r="D13" s="156">
        <v>108000</v>
      </c>
      <c r="E13" s="64">
        <v>105600</v>
      </c>
      <c r="F13" s="64">
        <v>2400</v>
      </c>
      <c r="G13" s="64"/>
    </row>
    <row r="14" ht="20.25" customHeight="1" spans="1:7">
      <c r="A14" s="161" t="s">
        <v>85</v>
      </c>
      <c r="B14" s="161" t="str">
        <f>"        "&amp;"机关事业单位基本养老保险缴费支出"</f>
        <v>        机关事业单位基本养老保险缴费支出</v>
      </c>
      <c r="C14" s="64">
        <v>876327.36</v>
      </c>
      <c r="D14" s="156">
        <v>876327.36</v>
      </c>
      <c r="E14" s="64">
        <v>876327.36</v>
      </c>
      <c r="F14" s="64"/>
      <c r="G14" s="64"/>
    </row>
    <row r="15" ht="20.25" customHeight="1" spans="1:7">
      <c r="A15" s="161" t="s">
        <v>86</v>
      </c>
      <c r="B15" s="161" t="str">
        <f>"        "&amp;"机关事业单位职业年金缴费支出"</f>
        <v>        机关事业单位职业年金缴费支出</v>
      </c>
      <c r="C15" s="64">
        <v>500000</v>
      </c>
      <c r="D15" s="156">
        <v>500000</v>
      </c>
      <c r="E15" s="64">
        <v>500000</v>
      </c>
      <c r="F15" s="64"/>
      <c r="G15" s="64"/>
    </row>
    <row r="16" ht="20.25" customHeight="1" spans="1:7">
      <c r="A16" s="160" t="s">
        <v>87</v>
      </c>
      <c r="B16" s="160" t="str">
        <f>"        "&amp;"抚恤"</f>
        <v>        抚恤</v>
      </c>
      <c r="C16" s="64">
        <v>600000</v>
      </c>
      <c r="D16" s="156">
        <v>600000</v>
      </c>
      <c r="E16" s="64">
        <v>600000</v>
      </c>
      <c r="F16" s="64"/>
      <c r="G16" s="64"/>
    </row>
    <row r="17" ht="20.25" customHeight="1" spans="1:7">
      <c r="A17" s="161" t="s">
        <v>88</v>
      </c>
      <c r="B17" s="161" t="str">
        <f>"        "&amp;"死亡抚恤"</f>
        <v>        死亡抚恤</v>
      </c>
      <c r="C17" s="64">
        <v>600000</v>
      </c>
      <c r="D17" s="156">
        <v>600000</v>
      </c>
      <c r="E17" s="64">
        <v>600000</v>
      </c>
      <c r="F17" s="64"/>
      <c r="G17" s="64"/>
    </row>
    <row r="18" ht="20.25" customHeight="1" spans="1:7">
      <c r="A18" s="153" t="s">
        <v>89</v>
      </c>
      <c r="B18" s="153" t="str">
        <f>"        "&amp;"卫生健康支出"</f>
        <v>        卫生健康支出</v>
      </c>
      <c r="C18" s="64">
        <v>1022706.21</v>
      </c>
      <c r="D18" s="156">
        <v>1022706.21</v>
      </c>
      <c r="E18" s="64">
        <v>1022706.21</v>
      </c>
      <c r="F18" s="64"/>
      <c r="G18" s="64"/>
    </row>
    <row r="19" ht="20.25" customHeight="1" spans="1:7">
      <c r="A19" s="160" t="s">
        <v>90</v>
      </c>
      <c r="B19" s="160" t="str">
        <f>"        "&amp;"行政事业单位医疗"</f>
        <v>        行政事业单位医疗</v>
      </c>
      <c r="C19" s="64">
        <v>1022706.21</v>
      </c>
      <c r="D19" s="156">
        <v>1022706.21</v>
      </c>
      <c r="E19" s="64">
        <v>1022706.21</v>
      </c>
      <c r="F19" s="64"/>
      <c r="G19" s="64"/>
    </row>
    <row r="20" ht="20.25" customHeight="1" spans="1:7">
      <c r="A20" s="161" t="s">
        <v>91</v>
      </c>
      <c r="B20" s="161" t="str">
        <f>"        "&amp;"行政单位医疗"</f>
        <v>        行政单位医疗</v>
      </c>
      <c r="C20" s="64">
        <v>457594.82</v>
      </c>
      <c r="D20" s="156">
        <v>457594.82</v>
      </c>
      <c r="E20" s="64">
        <v>457594.82</v>
      </c>
      <c r="F20" s="64"/>
      <c r="G20" s="64"/>
    </row>
    <row r="21" ht="20.25" customHeight="1" spans="1:7">
      <c r="A21" s="161" t="s">
        <v>93</v>
      </c>
      <c r="B21" s="161" t="str">
        <f>"        "&amp;"公务员医疗补助"</f>
        <v>        公务员医疗补助</v>
      </c>
      <c r="C21" s="64">
        <v>498811.5</v>
      </c>
      <c r="D21" s="156">
        <v>498811.5</v>
      </c>
      <c r="E21" s="64">
        <v>498811.5</v>
      </c>
      <c r="F21" s="64"/>
      <c r="G21" s="64"/>
    </row>
    <row r="22" ht="20.25" customHeight="1" spans="1:7">
      <c r="A22" s="161" t="s">
        <v>94</v>
      </c>
      <c r="B22" s="161" t="str">
        <f>"        "&amp;"其他行政事业单位医疗支出"</f>
        <v>        其他行政事业单位医疗支出</v>
      </c>
      <c r="C22" s="64">
        <v>66299.89</v>
      </c>
      <c r="D22" s="156">
        <v>66299.89</v>
      </c>
      <c r="E22" s="64">
        <v>66299.89</v>
      </c>
      <c r="F22" s="64"/>
      <c r="G22" s="64"/>
    </row>
    <row r="23" ht="20.25" customHeight="1" spans="1:7">
      <c r="A23" s="153" t="s">
        <v>95</v>
      </c>
      <c r="B23" s="153" t="str">
        <f>"        "&amp;"城乡社区支出"</f>
        <v>        城乡社区支出</v>
      </c>
      <c r="C23" s="64">
        <v>300000</v>
      </c>
      <c r="D23" s="156"/>
      <c r="E23" s="64"/>
      <c r="F23" s="64"/>
      <c r="G23" s="64">
        <v>300000</v>
      </c>
    </row>
    <row r="24" ht="20.25" customHeight="1" spans="1:7">
      <c r="A24" s="160" t="s">
        <v>96</v>
      </c>
      <c r="B24" s="160" t="str">
        <f>"        "&amp;"城乡社区规划与管理"</f>
        <v>        城乡社区规划与管理</v>
      </c>
      <c r="C24" s="64">
        <v>300000</v>
      </c>
      <c r="D24" s="156"/>
      <c r="E24" s="64"/>
      <c r="F24" s="64"/>
      <c r="G24" s="64">
        <v>300000</v>
      </c>
    </row>
    <row r="25" ht="20.25" customHeight="1" spans="1:7">
      <c r="A25" s="161" t="s">
        <v>97</v>
      </c>
      <c r="B25" s="161" t="str">
        <f>"        "&amp;"城乡社区规划与管理"</f>
        <v>        城乡社区规划与管理</v>
      </c>
      <c r="C25" s="64">
        <v>300000</v>
      </c>
      <c r="D25" s="156"/>
      <c r="E25" s="64"/>
      <c r="F25" s="64"/>
      <c r="G25" s="64">
        <v>300000</v>
      </c>
    </row>
    <row r="26" ht="20.25" customHeight="1" spans="1:7">
      <c r="A26" s="153" t="s">
        <v>100</v>
      </c>
      <c r="B26" s="153" t="str">
        <f>"        "&amp;"自然资源海洋气象等支出"</f>
        <v>        自然资源海洋气象等支出</v>
      </c>
      <c r="C26" s="64">
        <v>22549404.78</v>
      </c>
      <c r="D26" s="156">
        <v>8997193.78</v>
      </c>
      <c r="E26" s="64">
        <v>6149664.46</v>
      </c>
      <c r="F26" s="64">
        <v>2847529.32</v>
      </c>
      <c r="G26" s="64">
        <v>13552211</v>
      </c>
    </row>
    <row r="27" ht="20.25" customHeight="1" spans="1:7">
      <c r="A27" s="160" t="s">
        <v>101</v>
      </c>
      <c r="B27" s="160" t="str">
        <f>"        "&amp;"自然资源事务"</f>
        <v>        自然资源事务</v>
      </c>
      <c r="C27" s="64">
        <v>22549404.78</v>
      </c>
      <c r="D27" s="156">
        <v>8997193.78</v>
      </c>
      <c r="E27" s="64">
        <v>6149664.46</v>
      </c>
      <c r="F27" s="64">
        <v>2847529.32</v>
      </c>
      <c r="G27" s="64">
        <v>13552211</v>
      </c>
    </row>
    <row r="28" ht="20.25" customHeight="1" spans="1:7">
      <c r="A28" s="161" t="s">
        <v>102</v>
      </c>
      <c r="B28" s="161" t="str">
        <f>"        "&amp;"行政运行"</f>
        <v>        行政运行</v>
      </c>
      <c r="C28" s="64">
        <v>7730193.78</v>
      </c>
      <c r="D28" s="156">
        <v>7730193.78</v>
      </c>
      <c r="E28" s="64">
        <v>5957664.46</v>
      </c>
      <c r="F28" s="64">
        <v>1772529.32</v>
      </c>
      <c r="G28" s="64"/>
    </row>
    <row r="29" ht="20.25" customHeight="1" spans="1:7">
      <c r="A29" s="161" t="s">
        <v>103</v>
      </c>
      <c r="B29" s="161" t="str">
        <f>"        "&amp;"一般行政管理事务"</f>
        <v>        一般行政管理事务</v>
      </c>
      <c r="C29" s="64">
        <v>1267000</v>
      </c>
      <c r="D29" s="156">
        <v>1267000</v>
      </c>
      <c r="E29" s="64">
        <v>192000</v>
      </c>
      <c r="F29" s="64">
        <v>1075000</v>
      </c>
      <c r="G29" s="64"/>
    </row>
    <row r="30" ht="20.25" customHeight="1" spans="1:7">
      <c r="A30" s="161" t="s">
        <v>104</v>
      </c>
      <c r="B30" s="161" t="str">
        <f>"        "&amp;"自然资源规划及管理"</f>
        <v>        自然资源规划及管理</v>
      </c>
      <c r="C30" s="64">
        <v>1380000</v>
      </c>
      <c r="D30" s="156"/>
      <c r="E30" s="64"/>
      <c r="F30" s="64"/>
      <c r="G30" s="64">
        <v>1380000</v>
      </c>
    </row>
    <row r="31" ht="20.25" customHeight="1" spans="1:7">
      <c r="A31" s="161" t="s">
        <v>105</v>
      </c>
      <c r="B31" s="161" t="str">
        <f>"        "&amp;"自然资源利用与保护"</f>
        <v>        自然资源利用与保护</v>
      </c>
      <c r="C31" s="64">
        <v>2349900</v>
      </c>
      <c r="D31" s="156"/>
      <c r="E31" s="64"/>
      <c r="F31" s="64"/>
      <c r="G31" s="64">
        <v>2349900</v>
      </c>
    </row>
    <row r="32" ht="20.25" customHeight="1" spans="1:7">
      <c r="A32" s="161" t="s">
        <v>106</v>
      </c>
      <c r="B32" s="161" t="str">
        <f>"        "&amp;"自然资源行业业务管理"</f>
        <v>        自然资源行业业务管理</v>
      </c>
      <c r="C32" s="64">
        <v>915600</v>
      </c>
      <c r="D32" s="156"/>
      <c r="E32" s="64"/>
      <c r="F32" s="64"/>
      <c r="G32" s="64">
        <v>915600</v>
      </c>
    </row>
    <row r="33" ht="20.25" customHeight="1" spans="1:7">
      <c r="A33" s="161" t="s">
        <v>107</v>
      </c>
      <c r="B33" s="161" t="str">
        <f>"        "&amp;"自然资源调查与确权登记"</f>
        <v>        自然资源调查与确权登记</v>
      </c>
      <c r="C33" s="64">
        <v>2680161</v>
      </c>
      <c r="D33" s="156"/>
      <c r="E33" s="64"/>
      <c r="F33" s="64"/>
      <c r="G33" s="64">
        <v>2680161</v>
      </c>
    </row>
    <row r="34" ht="20.25" customHeight="1" spans="1:7">
      <c r="A34" s="161" t="s">
        <v>108</v>
      </c>
      <c r="B34" s="161" t="str">
        <f>"        "&amp;"地质勘查与矿产资源管理"</f>
        <v>        地质勘查与矿产资源管理</v>
      </c>
      <c r="C34" s="64">
        <v>6226550</v>
      </c>
      <c r="D34" s="156"/>
      <c r="E34" s="64"/>
      <c r="F34" s="64"/>
      <c r="G34" s="64">
        <v>6226550</v>
      </c>
    </row>
    <row r="35" ht="20.25" customHeight="1" spans="1:7">
      <c r="A35" s="153" t="s">
        <v>109</v>
      </c>
      <c r="B35" s="153" t="str">
        <f>"        "&amp;"住房保障支出"</f>
        <v>        住房保障支出</v>
      </c>
      <c r="C35" s="64">
        <v>744888</v>
      </c>
      <c r="D35" s="156">
        <v>744888</v>
      </c>
      <c r="E35" s="64">
        <v>744888</v>
      </c>
      <c r="F35" s="64"/>
      <c r="G35" s="64"/>
    </row>
    <row r="36" ht="20.25" customHeight="1" spans="1:7">
      <c r="A36" s="160" t="s">
        <v>110</v>
      </c>
      <c r="B36" s="160" t="str">
        <f>"        "&amp;"住房改革支出"</f>
        <v>        住房改革支出</v>
      </c>
      <c r="C36" s="64">
        <v>744888</v>
      </c>
      <c r="D36" s="156">
        <v>744888</v>
      </c>
      <c r="E36" s="64">
        <v>744888</v>
      </c>
      <c r="F36" s="64"/>
      <c r="G36" s="64"/>
    </row>
    <row r="37" ht="20.25" customHeight="1" spans="1:7">
      <c r="A37" s="161" t="s">
        <v>111</v>
      </c>
      <c r="B37" s="161" t="str">
        <f>"        "&amp;"住房公积金"</f>
        <v>        住房公积金</v>
      </c>
      <c r="C37" s="64">
        <v>709584</v>
      </c>
      <c r="D37" s="156">
        <v>709584</v>
      </c>
      <c r="E37" s="64">
        <v>709584</v>
      </c>
      <c r="F37" s="64"/>
      <c r="G37" s="64"/>
    </row>
    <row r="38" ht="20.25" customHeight="1" spans="1:7">
      <c r="A38" s="161" t="s">
        <v>112</v>
      </c>
      <c r="B38" s="161" t="str">
        <f>"        "&amp;"购房补贴"</f>
        <v>        购房补贴</v>
      </c>
      <c r="C38" s="64">
        <v>35304</v>
      </c>
      <c r="D38" s="156">
        <v>35304</v>
      </c>
      <c r="E38" s="64">
        <v>35304</v>
      </c>
      <c r="F38" s="64"/>
      <c r="G38" s="64"/>
    </row>
    <row r="39" ht="20.25" customHeight="1" spans="1:7">
      <c r="A39" s="153" t="s">
        <v>113</v>
      </c>
      <c r="B39" s="153" t="str">
        <f>"        "&amp;"灾害防治及应急管理支出"</f>
        <v>        灾害防治及应急管理支出</v>
      </c>
      <c r="C39" s="64">
        <v>8245285.82</v>
      </c>
      <c r="D39" s="156"/>
      <c r="E39" s="64"/>
      <c r="F39" s="64"/>
      <c r="G39" s="64">
        <v>8245285.82</v>
      </c>
    </row>
    <row r="40" ht="20.25" customHeight="1" spans="1:7">
      <c r="A40" s="160" t="s">
        <v>114</v>
      </c>
      <c r="B40" s="160" t="str">
        <f>"        "&amp;"自然灾害防治"</f>
        <v>        自然灾害防治</v>
      </c>
      <c r="C40" s="64">
        <v>8245285.82</v>
      </c>
      <c r="D40" s="156"/>
      <c r="E40" s="64"/>
      <c r="F40" s="64"/>
      <c r="G40" s="64">
        <v>8245285.82</v>
      </c>
    </row>
    <row r="41" ht="20.25" customHeight="1" spans="1:7">
      <c r="A41" s="161" t="s">
        <v>115</v>
      </c>
      <c r="B41" s="161" t="str">
        <f>"        "&amp;"地质灾害防治"</f>
        <v>        地质灾害防治</v>
      </c>
      <c r="C41" s="64">
        <v>8245285.82</v>
      </c>
      <c r="D41" s="156"/>
      <c r="E41" s="64"/>
      <c r="F41" s="64"/>
      <c r="G41" s="64">
        <v>8245285.82</v>
      </c>
    </row>
    <row r="42" ht="20.25" customHeight="1" spans="1:7">
      <c r="A42" s="155" t="s">
        <v>30</v>
      </c>
      <c r="B42" s="153"/>
      <c r="C42" s="156">
        <v>37196644.04</v>
      </c>
      <c r="D42" s="156">
        <v>15099147.22</v>
      </c>
      <c r="E42" s="156">
        <v>12183186.03</v>
      </c>
      <c r="F42" s="156">
        <v>2915961.19</v>
      </c>
      <c r="G42" s="156">
        <v>22097496.82</v>
      </c>
    </row>
  </sheetData>
  <mergeCells count="8">
    <mergeCell ref="A1:G1"/>
    <mergeCell ref="A2:G2"/>
    <mergeCell ref="A3:F3"/>
    <mergeCell ref="A4:B4"/>
    <mergeCell ref="D4:F4"/>
    <mergeCell ref="A42:B42"/>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51" t="s">
        <v>131</v>
      </c>
      <c r="B1" s="151"/>
      <c r="C1" s="151"/>
      <c r="D1" s="151"/>
      <c r="E1" s="151"/>
      <c r="F1" s="151"/>
    </row>
    <row r="2" ht="28.5" customHeight="1" spans="1:6">
      <c r="A2" s="152" t="s">
        <v>132</v>
      </c>
      <c r="B2" s="152"/>
      <c r="C2" s="152"/>
      <c r="D2" s="152"/>
      <c r="E2" s="152"/>
      <c r="F2" s="152"/>
    </row>
    <row r="3" ht="20.25" customHeight="1" spans="1:6">
      <c r="A3" s="153" t="str">
        <f>"单位名称："&amp;"玉溪市自然资源和规划局"</f>
        <v>单位名称：玉溪市自然资源和规划局</v>
      </c>
      <c r="B3" s="153"/>
      <c r="C3" s="153"/>
      <c r="D3" s="153"/>
      <c r="E3" s="153"/>
      <c r="F3" s="151" t="s">
        <v>2</v>
      </c>
    </row>
    <row r="4" ht="20.25" customHeight="1" spans="1:6">
      <c r="A4" s="154" t="s">
        <v>133</v>
      </c>
      <c r="B4" s="154" t="s">
        <v>134</v>
      </c>
      <c r="C4" s="154" t="s">
        <v>135</v>
      </c>
      <c r="D4" s="154"/>
      <c r="E4" s="154"/>
      <c r="F4" s="154"/>
    </row>
    <row r="5" ht="35.25" customHeight="1" spans="1:6">
      <c r="A5" s="154"/>
      <c r="B5" s="154"/>
      <c r="C5" s="154" t="s">
        <v>32</v>
      </c>
      <c r="D5" s="154" t="s">
        <v>136</v>
      </c>
      <c r="E5" s="154" t="s">
        <v>137</v>
      </c>
      <c r="F5" s="154" t="s">
        <v>138</v>
      </c>
    </row>
    <row r="6" ht="20.25" customHeight="1" spans="1:6">
      <c r="A6" s="157" t="s">
        <v>44</v>
      </c>
      <c r="B6" s="157">
        <v>2</v>
      </c>
      <c r="C6" s="157">
        <v>3</v>
      </c>
      <c r="D6" s="157">
        <v>4</v>
      </c>
      <c r="E6" s="157">
        <v>5</v>
      </c>
      <c r="F6" s="157">
        <v>6</v>
      </c>
    </row>
    <row r="7" ht="20.25" customHeight="1" spans="1:6">
      <c r="A7" s="64">
        <v>73100</v>
      </c>
      <c r="B7" s="64"/>
      <c r="C7" s="64">
        <v>43100</v>
      </c>
      <c r="D7" s="64"/>
      <c r="E7" s="156">
        <v>43100</v>
      </c>
      <c r="F7" s="64">
        <v>30000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Right="0"/>
  </sheetPr>
  <dimension ref="A1:W47"/>
  <sheetViews>
    <sheetView showZeros="0" workbookViewId="0">
      <selection activeCell="H30" sqref="H24:H25 H30"/>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51" t="s">
        <v>139</v>
      </c>
      <c r="B1" s="151"/>
      <c r="C1" s="151"/>
      <c r="D1" s="151"/>
      <c r="E1" s="151"/>
      <c r="F1" s="151"/>
      <c r="G1" s="151"/>
      <c r="H1" s="151"/>
      <c r="I1" s="151"/>
      <c r="J1" s="151"/>
      <c r="K1" s="151"/>
      <c r="L1" s="151"/>
      <c r="M1" s="151"/>
      <c r="N1" s="151"/>
      <c r="O1" s="151"/>
      <c r="P1" s="151"/>
      <c r="Q1" s="151"/>
      <c r="R1" s="151"/>
      <c r="S1" s="151"/>
      <c r="T1" s="151"/>
      <c r="U1" s="151"/>
      <c r="V1" s="151"/>
      <c r="W1" s="151"/>
    </row>
    <row r="2" ht="28.5" customHeight="1" spans="1:23">
      <c r="A2" s="152" t="s">
        <v>140</v>
      </c>
      <c r="B2" s="152"/>
      <c r="C2" s="152" t="s">
        <v>141</v>
      </c>
      <c r="D2" s="152"/>
      <c r="E2" s="152"/>
      <c r="F2" s="152"/>
      <c r="G2" s="152"/>
      <c r="H2" s="152"/>
      <c r="I2" s="152"/>
      <c r="J2" s="152"/>
      <c r="K2" s="152"/>
      <c r="L2" s="152"/>
      <c r="M2" s="152"/>
      <c r="N2" s="152"/>
      <c r="O2" s="152"/>
      <c r="P2" s="152"/>
      <c r="Q2" s="152"/>
      <c r="R2" s="152"/>
      <c r="S2" s="152"/>
      <c r="T2" s="152"/>
      <c r="U2" s="152"/>
      <c r="V2" s="152"/>
      <c r="W2" s="152"/>
    </row>
    <row r="3" ht="19.5" customHeight="1" spans="1:23">
      <c r="A3" s="153" t="str">
        <f>"单位名称："&amp;"玉溪市自然资源和规划局"</f>
        <v>单位名称：玉溪市自然资源和规划局</v>
      </c>
      <c r="B3" s="153"/>
      <c r="C3" s="153"/>
      <c r="D3" s="153"/>
      <c r="E3" s="153"/>
      <c r="F3" s="153"/>
      <c r="G3" s="153"/>
      <c r="H3" s="153"/>
      <c r="I3" s="153"/>
      <c r="J3" s="153"/>
      <c r="K3" s="153"/>
      <c r="L3" s="153"/>
      <c r="M3" s="153"/>
      <c r="N3" s="153"/>
      <c r="O3" s="153"/>
      <c r="P3" s="153"/>
      <c r="Q3" s="153"/>
      <c r="R3" s="151"/>
      <c r="S3" s="151"/>
      <c r="T3" s="151"/>
      <c r="U3" s="151"/>
      <c r="V3" s="151"/>
      <c r="W3" s="151" t="s">
        <v>2</v>
      </c>
    </row>
    <row r="4" ht="19.5" customHeight="1" spans="1:23">
      <c r="A4" s="154" t="s">
        <v>142</v>
      </c>
      <c r="B4" s="154" t="s">
        <v>143</v>
      </c>
      <c r="C4" s="154" t="s">
        <v>144</v>
      </c>
      <c r="D4" s="154" t="s">
        <v>145</v>
      </c>
      <c r="E4" s="154" t="s">
        <v>146</v>
      </c>
      <c r="F4" s="154" t="s">
        <v>147</v>
      </c>
      <c r="G4" s="154" t="s">
        <v>148</v>
      </c>
      <c r="H4" s="154" t="s">
        <v>149</v>
      </c>
      <c r="I4" s="154"/>
      <c r="J4" s="154"/>
      <c r="K4" s="154"/>
      <c r="L4" s="154"/>
      <c r="M4" s="154"/>
      <c r="N4" s="154"/>
      <c r="O4" s="154"/>
      <c r="P4" s="154"/>
      <c r="Q4" s="154"/>
      <c r="R4" s="154"/>
      <c r="S4" s="154"/>
      <c r="T4" s="154"/>
      <c r="U4" s="154"/>
      <c r="V4" s="154"/>
      <c r="W4" s="154"/>
    </row>
    <row r="5" ht="19.5" customHeight="1" spans="1:23">
      <c r="A5" s="154"/>
      <c r="B5" s="154"/>
      <c r="C5" s="154"/>
      <c r="D5" s="154"/>
      <c r="E5" s="154"/>
      <c r="F5" s="154"/>
      <c r="G5" s="154"/>
      <c r="H5" s="154" t="s">
        <v>30</v>
      </c>
      <c r="I5" s="154" t="s">
        <v>33</v>
      </c>
      <c r="J5" s="154"/>
      <c r="K5" s="154"/>
      <c r="L5" s="154"/>
      <c r="M5" s="154"/>
      <c r="N5" s="154" t="s">
        <v>150</v>
      </c>
      <c r="O5" s="154"/>
      <c r="P5" s="154"/>
      <c r="Q5" s="154" t="s">
        <v>36</v>
      </c>
      <c r="R5" s="154" t="s">
        <v>70</v>
      </c>
      <c r="S5" s="154"/>
      <c r="T5" s="154"/>
      <c r="U5" s="154"/>
      <c r="V5" s="154"/>
      <c r="W5" s="154"/>
    </row>
    <row r="6" ht="41.25" customHeight="1" spans="1:23">
      <c r="A6" s="154"/>
      <c r="B6" s="154"/>
      <c r="C6" s="154"/>
      <c r="D6" s="154"/>
      <c r="E6" s="154"/>
      <c r="F6" s="154"/>
      <c r="G6" s="154"/>
      <c r="H6" s="154"/>
      <c r="I6" s="154" t="s">
        <v>151</v>
      </c>
      <c r="J6" s="154" t="s">
        <v>152</v>
      </c>
      <c r="K6" s="154" t="s">
        <v>153</v>
      </c>
      <c r="L6" s="154" t="s">
        <v>154</v>
      </c>
      <c r="M6" s="154" t="s">
        <v>155</v>
      </c>
      <c r="N6" s="154" t="s">
        <v>33</v>
      </c>
      <c r="O6" s="154" t="s">
        <v>34</v>
      </c>
      <c r="P6" s="154" t="s">
        <v>35</v>
      </c>
      <c r="Q6" s="154"/>
      <c r="R6" s="154" t="s">
        <v>32</v>
      </c>
      <c r="S6" s="154" t="s">
        <v>39</v>
      </c>
      <c r="T6" s="154" t="s">
        <v>156</v>
      </c>
      <c r="U6" s="154" t="s">
        <v>41</v>
      </c>
      <c r="V6" s="154" t="s">
        <v>42</v>
      </c>
      <c r="W6" s="154" t="s">
        <v>43</v>
      </c>
    </row>
    <row r="7" ht="20.25" customHeight="1" spans="1:23">
      <c r="A7" s="155" t="s">
        <v>44</v>
      </c>
      <c r="B7" s="155" t="s">
        <v>45</v>
      </c>
      <c r="C7" s="155" t="s">
        <v>46</v>
      </c>
      <c r="D7" s="155" t="s">
        <v>47</v>
      </c>
      <c r="E7" s="155" t="s">
        <v>48</v>
      </c>
      <c r="F7" s="155" t="s">
        <v>49</v>
      </c>
      <c r="G7" s="155" t="s">
        <v>50</v>
      </c>
      <c r="H7" s="155" t="s">
        <v>51</v>
      </c>
      <c r="I7" s="155" t="s">
        <v>52</v>
      </c>
      <c r="J7" s="155" t="s">
        <v>53</v>
      </c>
      <c r="K7" s="155" t="s">
        <v>54</v>
      </c>
      <c r="L7" s="155" t="s">
        <v>55</v>
      </c>
      <c r="M7" s="155" t="s">
        <v>56</v>
      </c>
      <c r="N7" s="155" t="s">
        <v>57</v>
      </c>
      <c r="O7" s="155" t="s">
        <v>58</v>
      </c>
      <c r="P7" s="155" t="s">
        <v>59</v>
      </c>
      <c r="Q7" s="155" t="s">
        <v>60</v>
      </c>
      <c r="R7" s="155" t="s">
        <v>61</v>
      </c>
      <c r="S7" s="155" t="s">
        <v>62</v>
      </c>
      <c r="T7" s="155" t="s">
        <v>157</v>
      </c>
      <c r="U7" s="155" t="s">
        <v>158</v>
      </c>
      <c r="V7" s="155" t="s">
        <v>159</v>
      </c>
      <c r="W7" s="155" t="s">
        <v>160</v>
      </c>
    </row>
    <row r="8" ht="20.25" customHeight="1" spans="1:23">
      <c r="A8" t="s">
        <v>64</v>
      </c>
      <c r="C8" s="153"/>
      <c r="D8" s="153"/>
      <c r="E8" s="153"/>
      <c r="G8" s="153"/>
      <c r="H8" s="156">
        <v>15099147.22</v>
      </c>
      <c r="I8" s="64">
        <v>15099147.22</v>
      </c>
      <c r="J8" s="64">
        <v>2691752.02</v>
      </c>
      <c r="K8" s="64"/>
      <c r="L8" s="64">
        <v>12407395.2</v>
      </c>
      <c r="M8" s="64"/>
      <c r="N8" s="64"/>
      <c r="O8" s="64"/>
      <c r="P8" s="64"/>
      <c r="Q8" s="64"/>
      <c r="R8" s="64"/>
      <c r="S8" s="64"/>
      <c r="T8" s="64"/>
      <c r="U8" s="64"/>
      <c r="V8" s="64"/>
      <c r="W8" s="64"/>
    </row>
    <row r="9" ht="20.25" customHeight="1" spans="1:23">
      <c r="A9" t="str">
        <f t="shared" ref="A9:A46" si="0">"       "&amp;"玉溪市自然资源和规划局"</f>
        <v>       玉溪市自然资源和规划局</v>
      </c>
      <c r="B9" s="153" t="s">
        <v>161</v>
      </c>
      <c r="C9" s="153" t="s">
        <v>162</v>
      </c>
      <c r="D9" s="153" t="s">
        <v>102</v>
      </c>
      <c r="E9" s="153" t="s">
        <v>163</v>
      </c>
      <c r="F9" s="153" t="s">
        <v>164</v>
      </c>
      <c r="G9" s="153" t="s">
        <v>165</v>
      </c>
      <c r="H9" s="156">
        <v>43100</v>
      </c>
      <c r="I9" s="64">
        <v>43100</v>
      </c>
      <c r="J9" s="64"/>
      <c r="K9" s="64"/>
      <c r="L9" s="64">
        <v>43100</v>
      </c>
      <c r="M9" s="64"/>
      <c r="N9" s="64"/>
      <c r="O9" s="64"/>
      <c r="P9" s="64"/>
      <c r="Q9" s="64"/>
      <c r="R9" s="64"/>
      <c r="S9" s="64"/>
      <c r="T9" s="64"/>
      <c r="U9" s="64"/>
      <c r="V9" s="64"/>
      <c r="W9" s="64"/>
    </row>
    <row r="10" ht="20.25" hidden="1" customHeight="1" spans="1:23">
      <c r="A10" s="153" t="str">
        <f t="shared" si="0"/>
        <v>       玉溪市自然资源和规划局</v>
      </c>
      <c r="B10" s="153" t="s">
        <v>166</v>
      </c>
      <c r="C10" s="153" t="s">
        <v>167</v>
      </c>
      <c r="D10" s="153" t="s">
        <v>102</v>
      </c>
      <c r="E10" s="153" t="s">
        <v>163</v>
      </c>
      <c r="F10" s="153" t="s">
        <v>168</v>
      </c>
      <c r="G10" s="153" t="s">
        <v>169</v>
      </c>
      <c r="H10" s="156">
        <v>398400</v>
      </c>
      <c r="I10" s="64">
        <v>398400</v>
      </c>
      <c r="J10" s="64">
        <v>99600</v>
      </c>
      <c r="K10" s="153"/>
      <c r="L10" s="64">
        <v>298800</v>
      </c>
      <c r="M10" s="153"/>
      <c r="N10" s="64"/>
      <c r="O10" s="64"/>
      <c r="P10" s="153"/>
      <c r="Q10" s="64"/>
      <c r="R10" s="64"/>
      <c r="S10" s="64"/>
      <c r="T10" s="64"/>
      <c r="U10" s="64"/>
      <c r="V10" s="64"/>
      <c r="W10" s="64"/>
    </row>
    <row r="11" ht="20.25" hidden="1" customHeight="1" spans="1:23">
      <c r="A11" s="153" t="str">
        <f t="shared" si="0"/>
        <v>       玉溪市自然资源和规划局</v>
      </c>
      <c r="B11" s="153" t="s">
        <v>170</v>
      </c>
      <c r="C11" s="153" t="s">
        <v>171</v>
      </c>
      <c r="D11" s="153" t="s">
        <v>111</v>
      </c>
      <c r="E11" s="153" t="s">
        <v>171</v>
      </c>
      <c r="F11" s="153" t="s">
        <v>172</v>
      </c>
      <c r="G11" s="153" t="s">
        <v>171</v>
      </c>
      <c r="H11" s="156">
        <v>709584</v>
      </c>
      <c r="I11" s="64">
        <v>709584</v>
      </c>
      <c r="J11" s="64">
        <v>177396</v>
      </c>
      <c r="K11" s="153"/>
      <c r="L11" s="64">
        <v>532188</v>
      </c>
      <c r="M11" s="153"/>
      <c r="N11" s="64"/>
      <c r="O11" s="64"/>
      <c r="P11" s="153"/>
      <c r="Q11" s="64"/>
      <c r="R11" s="64"/>
      <c r="S11" s="64"/>
      <c r="T11" s="64"/>
      <c r="U11" s="64"/>
      <c r="V11" s="64"/>
      <c r="W11" s="64"/>
    </row>
    <row r="12" ht="20.25" hidden="1" customHeight="1" spans="1:23">
      <c r="A12" s="153" t="str">
        <f t="shared" si="0"/>
        <v>       玉溪市自然资源和规划局</v>
      </c>
      <c r="B12" s="153" t="s">
        <v>173</v>
      </c>
      <c r="C12" s="153" t="s">
        <v>174</v>
      </c>
      <c r="D12" s="153" t="s">
        <v>102</v>
      </c>
      <c r="E12" s="153" t="s">
        <v>163</v>
      </c>
      <c r="F12" s="153" t="s">
        <v>175</v>
      </c>
      <c r="G12" s="153" t="s">
        <v>176</v>
      </c>
      <c r="H12" s="156">
        <v>2078280</v>
      </c>
      <c r="I12" s="64">
        <v>2078280</v>
      </c>
      <c r="J12" s="64">
        <v>519570</v>
      </c>
      <c r="K12" s="153"/>
      <c r="L12" s="64">
        <v>1558710</v>
      </c>
      <c r="M12" s="153"/>
      <c r="N12" s="64"/>
      <c r="O12" s="64"/>
      <c r="P12" s="153"/>
      <c r="Q12" s="64"/>
      <c r="R12" s="64"/>
      <c r="S12" s="64"/>
      <c r="T12" s="64"/>
      <c r="U12" s="64"/>
      <c r="V12" s="64"/>
      <c r="W12" s="64"/>
    </row>
    <row r="13" ht="20.25" hidden="1" customHeight="1" spans="1:23">
      <c r="A13" s="153" t="str">
        <f t="shared" si="0"/>
        <v>       玉溪市自然资源和规划局</v>
      </c>
      <c r="B13" s="153" t="s">
        <v>173</v>
      </c>
      <c r="C13" s="153" t="s">
        <v>174</v>
      </c>
      <c r="D13" s="153" t="s">
        <v>102</v>
      </c>
      <c r="E13" s="153" t="s">
        <v>163</v>
      </c>
      <c r="F13" s="153" t="s">
        <v>177</v>
      </c>
      <c r="G13" s="153" t="s">
        <v>178</v>
      </c>
      <c r="H13" s="156">
        <v>2397132</v>
      </c>
      <c r="I13" s="64">
        <v>2397132</v>
      </c>
      <c r="J13" s="64">
        <v>599283</v>
      </c>
      <c r="K13" s="153"/>
      <c r="L13" s="64">
        <v>1797849</v>
      </c>
      <c r="M13" s="153"/>
      <c r="N13" s="64"/>
      <c r="O13" s="64"/>
      <c r="P13" s="153"/>
      <c r="Q13" s="64"/>
      <c r="R13" s="64"/>
      <c r="S13" s="64"/>
      <c r="T13" s="64"/>
      <c r="U13" s="64"/>
      <c r="V13" s="64"/>
      <c r="W13" s="64"/>
    </row>
    <row r="14" ht="20.25" hidden="1" customHeight="1" spans="1:23">
      <c r="A14" s="153" t="str">
        <f t="shared" si="0"/>
        <v>       玉溪市自然资源和规划局</v>
      </c>
      <c r="B14" s="153" t="s">
        <v>173</v>
      </c>
      <c r="C14" s="153" t="s">
        <v>174</v>
      </c>
      <c r="D14" s="153" t="s">
        <v>112</v>
      </c>
      <c r="E14" s="153" t="s">
        <v>179</v>
      </c>
      <c r="F14" s="153" t="s">
        <v>177</v>
      </c>
      <c r="G14" s="153" t="s">
        <v>178</v>
      </c>
      <c r="H14" s="156">
        <v>35304</v>
      </c>
      <c r="I14" s="64">
        <v>35304</v>
      </c>
      <c r="J14" s="64">
        <v>8826</v>
      </c>
      <c r="K14" s="153"/>
      <c r="L14" s="64">
        <v>26478</v>
      </c>
      <c r="M14" s="153"/>
      <c r="N14" s="64"/>
      <c r="O14" s="64"/>
      <c r="P14" s="153"/>
      <c r="Q14" s="64"/>
      <c r="R14" s="64"/>
      <c r="S14" s="64"/>
      <c r="T14" s="64"/>
      <c r="U14" s="64"/>
      <c r="V14" s="64"/>
      <c r="W14" s="64"/>
    </row>
    <row r="15" ht="20.25" hidden="1" customHeight="1" spans="1:23">
      <c r="A15" s="153" t="str">
        <f t="shared" si="0"/>
        <v>       玉溪市自然资源和规划局</v>
      </c>
      <c r="B15" s="153" t="s">
        <v>180</v>
      </c>
      <c r="C15" s="153" t="s">
        <v>181</v>
      </c>
      <c r="D15" s="153" t="s">
        <v>85</v>
      </c>
      <c r="E15" s="153" t="s">
        <v>182</v>
      </c>
      <c r="F15" s="153" t="s">
        <v>183</v>
      </c>
      <c r="G15" s="153" t="s">
        <v>184</v>
      </c>
      <c r="H15" s="156">
        <v>876327.36</v>
      </c>
      <c r="I15" s="64">
        <v>876327.36</v>
      </c>
      <c r="J15" s="64">
        <v>219081.84</v>
      </c>
      <c r="K15" s="153"/>
      <c r="L15" s="64">
        <v>657245.52</v>
      </c>
      <c r="M15" s="153"/>
      <c r="N15" s="64"/>
      <c r="O15" s="64"/>
      <c r="P15" s="153"/>
      <c r="Q15" s="64"/>
      <c r="R15" s="64"/>
      <c r="S15" s="64"/>
      <c r="T15" s="64"/>
      <c r="U15" s="64"/>
      <c r="V15" s="64"/>
      <c r="W15" s="64"/>
    </row>
    <row r="16" ht="20.25" hidden="1" customHeight="1" spans="1:23">
      <c r="A16" s="153" t="str">
        <f t="shared" si="0"/>
        <v>       玉溪市自然资源和规划局</v>
      </c>
      <c r="B16" s="153" t="s">
        <v>180</v>
      </c>
      <c r="C16" s="153" t="s">
        <v>181</v>
      </c>
      <c r="D16" s="153" t="s">
        <v>91</v>
      </c>
      <c r="E16" s="153" t="s">
        <v>185</v>
      </c>
      <c r="F16" s="153" t="s">
        <v>186</v>
      </c>
      <c r="G16" s="153" t="s">
        <v>187</v>
      </c>
      <c r="H16" s="156">
        <v>454594.82</v>
      </c>
      <c r="I16" s="64">
        <v>454594.82</v>
      </c>
      <c r="J16" s="64">
        <v>113648.71</v>
      </c>
      <c r="K16" s="153"/>
      <c r="L16" s="64">
        <v>340946.11</v>
      </c>
      <c r="M16" s="153"/>
      <c r="N16" s="64"/>
      <c r="O16" s="64"/>
      <c r="P16" s="153"/>
      <c r="Q16" s="64"/>
      <c r="R16" s="64"/>
      <c r="S16" s="64"/>
      <c r="T16" s="64"/>
      <c r="U16" s="64"/>
      <c r="V16" s="64"/>
      <c r="W16" s="64"/>
    </row>
    <row r="17" ht="20.25" hidden="1" customHeight="1" spans="1:23">
      <c r="A17" s="153" t="str">
        <f t="shared" si="0"/>
        <v>       玉溪市自然资源和规划局</v>
      </c>
      <c r="B17" s="153" t="s">
        <v>180</v>
      </c>
      <c r="C17" s="153" t="s">
        <v>181</v>
      </c>
      <c r="D17" s="153" t="s">
        <v>93</v>
      </c>
      <c r="E17" s="153" t="s">
        <v>188</v>
      </c>
      <c r="F17" s="153" t="s">
        <v>189</v>
      </c>
      <c r="G17" s="153" t="s">
        <v>190</v>
      </c>
      <c r="H17" s="156">
        <v>498811.5</v>
      </c>
      <c r="I17" s="64">
        <v>498811.5</v>
      </c>
      <c r="J17" s="64">
        <v>124702.88</v>
      </c>
      <c r="K17" s="153"/>
      <c r="L17" s="64">
        <v>374108.62</v>
      </c>
      <c r="M17" s="153"/>
      <c r="N17" s="64"/>
      <c r="O17" s="64"/>
      <c r="P17" s="153"/>
      <c r="Q17" s="64"/>
      <c r="R17" s="64"/>
      <c r="S17" s="64"/>
      <c r="T17" s="64"/>
      <c r="U17" s="64"/>
      <c r="V17" s="64"/>
      <c r="W17" s="64"/>
    </row>
    <row r="18" ht="20.25" hidden="1" customHeight="1" spans="1:23">
      <c r="A18" s="153" t="str">
        <f t="shared" si="0"/>
        <v>       玉溪市自然资源和规划局</v>
      </c>
      <c r="B18" s="153" t="s">
        <v>180</v>
      </c>
      <c r="C18" s="153" t="s">
        <v>181</v>
      </c>
      <c r="D18" s="153" t="s">
        <v>94</v>
      </c>
      <c r="E18" s="153" t="s">
        <v>191</v>
      </c>
      <c r="F18" s="153" t="s">
        <v>192</v>
      </c>
      <c r="G18" s="153" t="s">
        <v>193</v>
      </c>
      <c r="H18" s="156">
        <v>66299.89</v>
      </c>
      <c r="I18" s="64">
        <v>66299.89</v>
      </c>
      <c r="J18" s="64">
        <v>49457.97</v>
      </c>
      <c r="K18" s="153"/>
      <c r="L18" s="64">
        <v>16841.92</v>
      </c>
      <c r="M18" s="153"/>
      <c r="N18" s="64"/>
      <c r="O18" s="64"/>
      <c r="P18" s="153"/>
      <c r="Q18" s="64"/>
      <c r="R18" s="64"/>
      <c r="S18" s="64"/>
      <c r="T18" s="64"/>
      <c r="U18" s="64"/>
      <c r="V18" s="64"/>
      <c r="W18" s="64"/>
    </row>
    <row r="19" ht="20.25" hidden="1" customHeight="1" spans="1:23">
      <c r="A19" s="153" t="str">
        <f t="shared" si="0"/>
        <v>       玉溪市自然资源和规划局</v>
      </c>
      <c r="B19" s="153" t="s">
        <v>180</v>
      </c>
      <c r="C19" s="153" t="s">
        <v>181</v>
      </c>
      <c r="D19" s="153" t="s">
        <v>102</v>
      </c>
      <c r="E19" s="153" t="s">
        <v>163</v>
      </c>
      <c r="F19" s="153" t="s">
        <v>192</v>
      </c>
      <c r="G19" s="153" t="s">
        <v>193</v>
      </c>
      <c r="H19" s="156">
        <v>826.46</v>
      </c>
      <c r="I19" s="64">
        <v>826.46</v>
      </c>
      <c r="J19" s="64">
        <v>206.62</v>
      </c>
      <c r="K19" s="153"/>
      <c r="L19" s="64">
        <v>619.84</v>
      </c>
      <c r="M19" s="153"/>
      <c r="N19" s="64"/>
      <c r="O19" s="64"/>
      <c r="P19" s="153"/>
      <c r="Q19" s="64"/>
      <c r="R19" s="64"/>
      <c r="S19" s="64"/>
      <c r="T19" s="64"/>
      <c r="U19" s="64"/>
      <c r="V19" s="64"/>
      <c r="W19" s="64"/>
    </row>
    <row r="20" ht="20.25" hidden="1" customHeight="1" spans="1:23">
      <c r="A20" s="153" t="str">
        <f t="shared" si="0"/>
        <v>       玉溪市自然资源和规划局</v>
      </c>
      <c r="B20" s="153" t="s">
        <v>194</v>
      </c>
      <c r="C20" s="153" t="s">
        <v>195</v>
      </c>
      <c r="D20" s="153" t="s">
        <v>83</v>
      </c>
      <c r="E20" s="153" t="s">
        <v>196</v>
      </c>
      <c r="F20" s="153" t="s">
        <v>197</v>
      </c>
      <c r="G20" s="153" t="s">
        <v>198</v>
      </c>
      <c r="H20" s="156">
        <v>2184000</v>
      </c>
      <c r="I20" s="64">
        <v>2184000</v>
      </c>
      <c r="J20" s="64">
        <v>436800</v>
      </c>
      <c r="K20" s="153"/>
      <c r="L20" s="64">
        <v>1747200</v>
      </c>
      <c r="M20" s="153"/>
      <c r="N20" s="64"/>
      <c r="O20" s="64"/>
      <c r="P20" s="153"/>
      <c r="Q20" s="64"/>
      <c r="R20" s="64"/>
      <c r="S20" s="64"/>
      <c r="T20" s="64"/>
      <c r="U20" s="64"/>
      <c r="V20" s="64"/>
      <c r="W20" s="64"/>
    </row>
    <row r="21" ht="20.25" hidden="1" customHeight="1" spans="1:23">
      <c r="A21" s="153" t="str">
        <f t="shared" si="0"/>
        <v>       玉溪市自然资源和规划局</v>
      </c>
      <c r="B21" s="153" t="s">
        <v>194</v>
      </c>
      <c r="C21" s="153" t="s">
        <v>195</v>
      </c>
      <c r="D21" s="153" t="s">
        <v>84</v>
      </c>
      <c r="E21" s="153" t="s">
        <v>199</v>
      </c>
      <c r="F21" s="153" t="s">
        <v>197</v>
      </c>
      <c r="G21" s="153" t="s">
        <v>198</v>
      </c>
      <c r="H21" s="156">
        <v>105600</v>
      </c>
      <c r="I21" s="64">
        <v>105600</v>
      </c>
      <c r="J21" s="64">
        <v>21120</v>
      </c>
      <c r="K21" s="153"/>
      <c r="L21" s="64">
        <v>84480</v>
      </c>
      <c r="M21" s="153"/>
      <c r="N21" s="64"/>
      <c r="O21" s="64"/>
      <c r="P21" s="153"/>
      <c r="Q21" s="64"/>
      <c r="R21" s="64"/>
      <c r="S21" s="64"/>
      <c r="T21" s="64"/>
      <c r="U21" s="64"/>
      <c r="V21" s="64"/>
      <c r="W21" s="64"/>
    </row>
    <row r="22" ht="20.25" hidden="1" customHeight="1" spans="1:23">
      <c r="A22" s="153" t="str">
        <f t="shared" si="0"/>
        <v>       玉溪市自然资源和规划局</v>
      </c>
      <c r="B22" s="153" t="s">
        <v>200</v>
      </c>
      <c r="C22" s="153" t="s">
        <v>201</v>
      </c>
      <c r="D22" s="153" t="s">
        <v>102</v>
      </c>
      <c r="E22" s="153" t="s">
        <v>163</v>
      </c>
      <c r="F22" s="153" t="s">
        <v>202</v>
      </c>
      <c r="G22" s="153" t="s">
        <v>203</v>
      </c>
      <c r="H22" s="156">
        <v>1288236</v>
      </c>
      <c r="I22" s="64">
        <v>1288236</v>
      </c>
      <c r="J22" s="64">
        <v>322059</v>
      </c>
      <c r="K22" s="153"/>
      <c r="L22" s="64">
        <v>966177</v>
      </c>
      <c r="M22" s="153"/>
      <c r="N22" s="64"/>
      <c r="O22" s="64"/>
      <c r="P22" s="153"/>
      <c r="Q22" s="64"/>
      <c r="R22" s="64"/>
      <c r="S22" s="64"/>
      <c r="T22" s="64"/>
      <c r="U22" s="64"/>
      <c r="V22" s="64"/>
      <c r="W22" s="64"/>
    </row>
    <row r="23" ht="20.25" hidden="1" customHeight="1" spans="1:23">
      <c r="A23" s="153" t="str">
        <f t="shared" si="0"/>
        <v>       玉溪市自然资源和规划局</v>
      </c>
      <c r="B23" s="153" t="s">
        <v>204</v>
      </c>
      <c r="C23" s="153" t="s">
        <v>205</v>
      </c>
      <c r="D23" s="153" t="s">
        <v>102</v>
      </c>
      <c r="E23" s="153" t="s">
        <v>163</v>
      </c>
      <c r="F23" s="153" t="s">
        <v>206</v>
      </c>
      <c r="G23" s="153" t="s">
        <v>205</v>
      </c>
      <c r="H23" s="156">
        <v>90214.32</v>
      </c>
      <c r="I23" s="64">
        <v>90214.32</v>
      </c>
      <c r="J23" s="64"/>
      <c r="K23" s="153"/>
      <c r="L23" s="64">
        <v>90214.32</v>
      </c>
      <c r="M23" s="153"/>
      <c r="N23" s="64"/>
      <c r="O23" s="64"/>
      <c r="P23" s="153"/>
      <c r="Q23" s="64"/>
      <c r="R23" s="64"/>
      <c r="S23" s="64"/>
      <c r="T23" s="64"/>
      <c r="U23" s="64"/>
      <c r="V23" s="64"/>
      <c r="W23" s="64"/>
    </row>
    <row r="24" ht="20.25" customHeight="1" spans="1:23">
      <c r="A24" s="153" t="str">
        <f t="shared" si="0"/>
        <v>       玉溪市自然资源和规划局</v>
      </c>
      <c r="B24" s="153" t="s">
        <v>207</v>
      </c>
      <c r="C24" s="153" t="s">
        <v>208</v>
      </c>
      <c r="D24" s="153" t="s">
        <v>83</v>
      </c>
      <c r="E24" s="153" t="s">
        <v>196</v>
      </c>
      <c r="F24" s="153" t="s">
        <v>209</v>
      </c>
      <c r="G24" s="153" t="s">
        <v>210</v>
      </c>
      <c r="H24" s="156">
        <v>42000</v>
      </c>
      <c r="I24" s="64">
        <v>42000</v>
      </c>
      <c r="J24" s="64"/>
      <c r="K24" s="153"/>
      <c r="L24" s="64">
        <v>42000</v>
      </c>
      <c r="M24" s="153"/>
      <c r="N24" s="64"/>
      <c r="O24" s="64"/>
      <c r="P24" s="153"/>
      <c r="Q24" s="64"/>
      <c r="R24" s="64"/>
      <c r="S24" s="64"/>
      <c r="T24" s="64"/>
      <c r="U24" s="64"/>
      <c r="V24" s="64"/>
      <c r="W24" s="64"/>
    </row>
    <row r="25" ht="20.25" customHeight="1" spans="1:23">
      <c r="A25" s="153" t="str">
        <f t="shared" si="0"/>
        <v>       玉溪市自然资源和规划局</v>
      </c>
      <c r="B25" s="153" t="s">
        <v>207</v>
      </c>
      <c r="C25" s="153" t="s">
        <v>208</v>
      </c>
      <c r="D25" s="153" t="s">
        <v>84</v>
      </c>
      <c r="E25" s="153" t="s">
        <v>199</v>
      </c>
      <c r="F25" s="153" t="s">
        <v>209</v>
      </c>
      <c r="G25" s="153" t="s">
        <v>210</v>
      </c>
      <c r="H25" s="156">
        <v>2400</v>
      </c>
      <c r="I25" s="64">
        <v>2400</v>
      </c>
      <c r="J25" s="64"/>
      <c r="K25" s="153"/>
      <c r="L25" s="64">
        <v>2400</v>
      </c>
      <c r="M25" s="153"/>
      <c r="N25" s="64"/>
      <c r="O25" s="64"/>
      <c r="P25" s="153"/>
      <c r="Q25" s="64"/>
      <c r="R25" s="64"/>
      <c r="S25" s="64"/>
      <c r="T25" s="64"/>
      <c r="U25" s="64"/>
      <c r="V25" s="64"/>
      <c r="W25" s="64"/>
    </row>
    <row r="26" ht="20.25" customHeight="1" spans="1:23">
      <c r="A26" s="153" t="str">
        <f t="shared" si="0"/>
        <v>       玉溪市自然资源和规划局</v>
      </c>
      <c r="B26" s="153" t="s">
        <v>207</v>
      </c>
      <c r="C26" s="153" t="s">
        <v>208</v>
      </c>
      <c r="D26" s="153" t="s">
        <v>102</v>
      </c>
      <c r="E26" s="153" t="s">
        <v>163</v>
      </c>
      <c r="F26" s="153" t="s">
        <v>211</v>
      </c>
      <c r="G26" s="153" t="s">
        <v>212</v>
      </c>
      <c r="H26" s="156">
        <v>132600</v>
      </c>
      <c r="I26" s="64">
        <v>132600</v>
      </c>
      <c r="J26" s="64"/>
      <c r="K26" s="153"/>
      <c r="L26" s="64">
        <v>132600</v>
      </c>
      <c r="M26" s="153"/>
      <c r="N26" s="64"/>
      <c r="O26" s="64"/>
      <c r="P26" s="153"/>
      <c r="Q26" s="64"/>
      <c r="R26" s="64"/>
      <c r="S26" s="64"/>
      <c r="T26" s="64"/>
      <c r="U26" s="64"/>
      <c r="V26" s="64"/>
      <c r="W26" s="64"/>
    </row>
    <row r="27" ht="20.25" customHeight="1" spans="1:23">
      <c r="A27" s="153" t="str">
        <f t="shared" si="0"/>
        <v>       玉溪市自然资源和规划局</v>
      </c>
      <c r="B27" s="153" t="s">
        <v>207</v>
      </c>
      <c r="C27" s="153" t="s">
        <v>208</v>
      </c>
      <c r="D27" s="153" t="s">
        <v>102</v>
      </c>
      <c r="E27" s="153" t="s">
        <v>163</v>
      </c>
      <c r="F27" s="153" t="s">
        <v>213</v>
      </c>
      <c r="G27" s="153" t="s">
        <v>214</v>
      </c>
      <c r="H27" s="156">
        <v>10000</v>
      </c>
      <c r="I27" s="64">
        <v>10000</v>
      </c>
      <c r="J27" s="64"/>
      <c r="K27" s="153"/>
      <c r="L27" s="64">
        <v>10000</v>
      </c>
      <c r="M27" s="153"/>
      <c r="N27" s="64"/>
      <c r="O27" s="64"/>
      <c r="P27" s="153"/>
      <c r="Q27" s="64"/>
      <c r="R27" s="64"/>
      <c r="S27" s="64"/>
      <c r="T27" s="64"/>
      <c r="U27" s="64"/>
      <c r="V27" s="64"/>
      <c r="W27" s="64"/>
    </row>
    <row r="28" ht="20.25" customHeight="1" spans="1:23">
      <c r="A28" s="153" t="str">
        <f t="shared" si="0"/>
        <v>       玉溪市自然资源和规划局</v>
      </c>
      <c r="B28" s="153" t="s">
        <v>207</v>
      </c>
      <c r="C28" s="153" t="s">
        <v>208</v>
      </c>
      <c r="D28" s="153" t="s">
        <v>102</v>
      </c>
      <c r="E28" s="153" t="s">
        <v>163</v>
      </c>
      <c r="F28" s="153" t="s">
        <v>215</v>
      </c>
      <c r="G28" s="153" t="s">
        <v>216</v>
      </c>
      <c r="H28" s="156">
        <v>320000</v>
      </c>
      <c r="I28" s="64">
        <v>320000</v>
      </c>
      <c r="J28" s="64"/>
      <c r="K28" s="153"/>
      <c r="L28" s="64">
        <v>320000</v>
      </c>
      <c r="M28" s="153"/>
      <c r="N28" s="64"/>
      <c r="O28" s="64"/>
      <c r="P28" s="153"/>
      <c r="Q28" s="64"/>
      <c r="R28" s="64"/>
      <c r="S28" s="64"/>
      <c r="T28" s="64"/>
      <c r="U28" s="64"/>
      <c r="V28" s="64"/>
      <c r="W28" s="64"/>
    </row>
    <row r="29" ht="20.25" customHeight="1" spans="1:23">
      <c r="A29" s="153" t="str">
        <f t="shared" si="0"/>
        <v>       玉溪市自然资源和规划局</v>
      </c>
      <c r="B29" s="153" t="s">
        <v>207</v>
      </c>
      <c r="C29" s="153" t="s">
        <v>208</v>
      </c>
      <c r="D29" s="153" t="s">
        <v>102</v>
      </c>
      <c r="E29" s="153" t="s">
        <v>163</v>
      </c>
      <c r="F29" s="153" t="s">
        <v>168</v>
      </c>
      <c r="G29" s="153" t="s">
        <v>169</v>
      </c>
      <c r="H29" s="156">
        <v>39840</v>
      </c>
      <c r="I29" s="64">
        <v>39840</v>
      </c>
      <c r="J29" s="64"/>
      <c r="K29" s="153"/>
      <c r="L29" s="64">
        <v>39840</v>
      </c>
      <c r="M29" s="153"/>
      <c r="N29" s="64"/>
      <c r="O29" s="64"/>
      <c r="P29" s="153"/>
      <c r="Q29" s="64"/>
      <c r="R29" s="64"/>
      <c r="S29" s="64"/>
      <c r="T29" s="64"/>
      <c r="U29" s="64"/>
      <c r="V29" s="64"/>
      <c r="W29" s="64"/>
    </row>
    <row r="30" ht="20.25" customHeight="1" spans="1:23">
      <c r="A30" s="153" t="str">
        <f t="shared" si="0"/>
        <v>       玉溪市自然资源和规划局</v>
      </c>
      <c r="B30" s="153" t="s">
        <v>207</v>
      </c>
      <c r="C30" s="153" t="s">
        <v>208</v>
      </c>
      <c r="D30" s="153" t="s">
        <v>102</v>
      </c>
      <c r="E30" s="153" t="s">
        <v>163</v>
      </c>
      <c r="F30" s="153" t="s">
        <v>209</v>
      </c>
      <c r="G30" s="153" t="s">
        <v>210</v>
      </c>
      <c r="H30" s="156">
        <v>39000</v>
      </c>
      <c r="I30" s="64">
        <v>39000</v>
      </c>
      <c r="J30" s="64"/>
      <c r="K30" s="153"/>
      <c r="L30" s="64">
        <v>39000</v>
      </c>
      <c r="M30" s="153"/>
      <c r="N30" s="64"/>
      <c r="O30" s="64"/>
      <c r="P30" s="153"/>
      <c r="Q30" s="64"/>
      <c r="R30" s="64"/>
      <c r="S30" s="64"/>
      <c r="T30" s="64"/>
      <c r="U30" s="64"/>
      <c r="V30" s="64"/>
      <c r="W30" s="64"/>
    </row>
    <row r="31" ht="20.25" customHeight="1" spans="1:23">
      <c r="A31" s="153" t="str">
        <f t="shared" si="0"/>
        <v>       玉溪市自然资源和规划局</v>
      </c>
      <c r="B31" s="153" t="s">
        <v>217</v>
      </c>
      <c r="C31" s="153" t="s">
        <v>138</v>
      </c>
      <c r="D31" s="153" t="s">
        <v>102</v>
      </c>
      <c r="E31" s="153" t="s">
        <v>163</v>
      </c>
      <c r="F31" s="153" t="s">
        <v>218</v>
      </c>
      <c r="G31" s="153" t="s">
        <v>138</v>
      </c>
      <c r="H31" s="156">
        <v>30000</v>
      </c>
      <c r="I31" s="64">
        <v>30000</v>
      </c>
      <c r="J31" s="64"/>
      <c r="K31" s="153"/>
      <c r="L31" s="64">
        <v>30000</v>
      </c>
      <c r="M31" s="153"/>
      <c r="N31" s="64"/>
      <c r="O31" s="64"/>
      <c r="P31" s="153"/>
      <c r="Q31" s="64"/>
      <c r="R31" s="64"/>
      <c r="S31" s="64"/>
      <c r="T31" s="64"/>
      <c r="U31" s="64"/>
      <c r="V31" s="64"/>
      <c r="W31" s="64"/>
    </row>
    <row r="32" ht="20.25" customHeight="1" spans="1:23">
      <c r="A32" s="153" t="str">
        <f t="shared" si="0"/>
        <v>       玉溪市自然资源和规划局</v>
      </c>
      <c r="B32" s="153" t="s">
        <v>219</v>
      </c>
      <c r="C32" s="153" t="s">
        <v>220</v>
      </c>
      <c r="D32" s="153" t="s">
        <v>103</v>
      </c>
      <c r="E32" s="153" t="s">
        <v>221</v>
      </c>
      <c r="F32" s="153" t="s">
        <v>211</v>
      </c>
      <c r="G32" s="153" t="s">
        <v>212</v>
      </c>
      <c r="H32" s="156">
        <v>255000</v>
      </c>
      <c r="I32" s="64">
        <v>255000</v>
      </c>
      <c r="J32" s="64"/>
      <c r="K32" s="153"/>
      <c r="L32" s="64">
        <v>255000</v>
      </c>
      <c r="M32" s="153"/>
      <c r="N32" s="64"/>
      <c r="O32" s="64"/>
      <c r="P32" s="153"/>
      <c r="Q32" s="64"/>
      <c r="R32" s="64"/>
      <c r="S32" s="64"/>
      <c r="T32" s="64"/>
      <c r="U32" s="64"/>
      <c r="V32" s="64"/>
      <c r="W32" s="64"/>
    </row>
    <row r="33" ht="20.25" customHeight="1" spans="1:23">
      <c r="A33" s="153" t="str">
        <f t="shared" si="0"/>
        <v>       玉溪市自然资源和规划局</v>
      </c>
      <c r="B33" s="153" t="s">
        <v>219</v>
      </c>
      <c r="C33" s="153" t="s">
        <v>220</v>
      </c>
      <c r="D33" s="153" t="s">
        <v>103</v>
      </c>
      <c r="E33" s="153" t="s">
        <v>221</v>
      </c>
      <c r="F33" s="153" t="s">
        <v>222</v>
      </c>
      <c r="G33" s="153" t="s">
        <v>223</v>
      </c>
      <c r="H33" s="156">
        <v>20000</v>
      </c>
      <c r="I33" s="64">
        <v>20000</v>
      </c>
      <c r="J33" s="64"/>
      <c r="K33" s="153"/>
      <c r="L33" s="64">
        <v>20000</v>
      </c>
      <c r="M33" s="153"/>
      <c r="N33" s="64"/>
      <c r="O33" s="64"/>
      <c r="P33" s="153"/>
      <c r="Q33" s="64"/>
      <c r="R33" s="64"/>
      <c r="S33" s="64"/>
      <c r="T33" s="64"/>
      <c r="U33" s="64"/>
      <c r="V33" s="64"/>
      <c r="W33" s="64"/>
    </row>
    <row r="34" ht="20.25" customHeight="1" spans="1:23">
      <c r="A34" s="153" t="str">
        <f t="shared" si="0"/>
        <v>       玉溪市自然资源和规划局</v>
      </c>
      <c r="B34" s="153" t="s">
        <v>219</v>
      </c>
      <c r="C34" s="153" t="s">
        <v>220</v>
      </c>
      <c r="D34" s="153" t="s">
        <v>103</v>
      </c>
      <c r="E34" s="153" t="s">
        <v>221</v>
      </c>
      <c r="F34" s="153" t="s">
        <v>224</v>
      </c>
      <c r="G34" s="153" t="s">
        <v>225</v>
      </c>
      <c r="H34" s="156">
        <v>150000</v>
      </c>
      <c r="I34" s="64">
        <v>150000</v>
      </c>
      <c r="J34" s="64"/>
      <c r="K34" s="153"/>
      <c r="L34" s="64">
        <v>150000</v>
      </c>
      <c r="M34" s="153"/>
      <c r="N34" s="64"/>
      <c r="O34" s="64"/>
      <c r="P34" s="153"/>
      <c r="Q34" s="64"/>
      <c r="R34" s="64"/>
      <c r="S34" s="64"/>
      <c r="T34" s="64"/>
      <c r="U34" s="64"/>
      <c r="V34" s="64"/>
      <c r="W34" s="64"/>
    </row>
    <row r="35" ht="20.25" customHeight="1" spans="1:23">
      <c r="A35" s="153" t="str">
        <f t="shared" si="0"/>
        <v>       玉溪市自然资源和规划局</v>
      </c>
      <c r="B35" s="153" t="s">
        <v>219</v>
      </c>
      <c r="C35" s="153" t="s">
        <v>220</v>
      </c>
      <c r="D35" s="153" t="s">
        <v>103</v>
      </c>
      <c r="E35" s="153" t="s">
        <v>221</v>
      </c>
      <c r="F35" s="153" t="s">
        <v>226</v>
      </c>
      <c r="G35" s="153" t="s">
        <v>227</v>
      </c>
      <c r="H35" s="156">
        <v>50000</v>
      </c>
      <c r="I35" s="64">
        <v>50000</v>
      </c>
      <c r="J35" s="64"/>
      <c r="K35" s="153"/>
      <c r="L35" s="64">
        <v>50000</v>
      </c>
      <c r="M35" s="153"/>
      <c r="N35" s="64"/>
      <c r="O35" s="64"/>
      <c r="P35" s="153"/>
      <c r="Q35" s="64"/>
      <c r="R35" s="64"/>
      <c r="S35" s="64"/>
      <c r="T35" s="64"/>
      <c r="U35" s="64"/>
      <c r="V35" s="64"/>
      <c r="W35" s="64"/>
    </row>
    <row r="36" ht="20.25" customHeight="1" spans="1:23">
      <c r="A36" s="153" t="str">
        <f t="shared" si="0"/>
        <v>       玉溪市自然资源和规划局</v>
      </c>
      <c r="B36" s="153" t="s">
        <v>219</v>
      </c>
      <c r="C36" s="153" t="s">
        <v>220</v>
      </c>
      <c r="D36" s="153" t="s">
        <v>103</v>
      </c>
      <c r="E36" s="153" t="s">
        <v>221</v>
      </c>
      <c r="F36" s="153" t="s">
        <v>168</v>
      </c>
      <c r="G36" s="153" t="s">
        <v>169</v>
      </c>
      <c r="H36" s="156">
        <v>600000</v>
      </c>
      <c r="I36" s="64">
        <v>600000</v>
      </c>
      <c r="J36" s="64"/>
      <c r="K36" s="153"/>
      <c r="L36" s="64">
        <v>600000</v>
      </c>
      <c r="M36" s="153"/>
      <c r="N36" s="64"/>
      <c r="O36" s="64"/>
      <c r="P36" s="153"/>
      <c r="Q36" s="64"/>
      <c r="R36" s="64"/>
      <c r="S36" s="64"/>
      <c r="T36" s="64"/>
      <c r="U36" s="64"/>
      <c r="V36" s="64"/>
      <c r="W36" s="64"/>
    </row>
    <row r="37" ht="20.25" hidden="1" customHeight="1" spans="1:23">
      <c r="A37" s="153" t="str">
        <f t="shared" si="0"/>
        <v>       玉溪市自然资源和规划局</v>
      </c>
      <c r="B37" s="153" t="s">
        <v>228</v>
      </c>
      <c r="C37" s="153" t="s">
        <v>229</v>
      </c>
      <c r="D37" s="153" t="s">
        <v>103</v>
      </c>
      <c r="E37" s="153" t="s">
        <v>221</v>
      </c>
      <c r="F37" s="153" t="s">
        <v>230</v>
      </c>
      <c r="G37" s="153" t="s">
        <v>201</v>
      </c>
      <c r="H37" s="156">
        <v>192000</v>
      </c>
      <c r="I37" s="64">
        <v>192000</v>
      </c>
      <c r="J37" s="64"/>
      <c r="K37" s="153"/>
      <c r="L37" s="64">
        <v>192000</v>
      </c>
      <c r="M37" s="153"/>
      <c r="N37" s="64"/>
      <c r="O37" s="64"/>
      <c r="P37" s="153"/>
      <c r="Q37" s="64"/>
      <c r="R37" s="64"/>
      <c r="S37" s="64"/>
      <c r="T37" s="64"/>
      <c r="U37" s="64"/>
      <c r="V37" s="64"/>
      <c r="W37" s="64"/>
    </row>
    <row r="38" ht="20.25" hidden="1" customHeight="1" spans="1:23">
      <c r="A38" s="153" t="str">
        <f t="shared" si="0"/>
        <v>       玉溪市自然资源和规划局</v>
      </c>
      <c r="B38" s="153" t="s">
        <v>231</v>
      </c>
      <c r="C38" s="153" t="s">
        <v>232</v>
      </c>
      <c r="D38" s="153" t="s">
        <v>102</v>
      </c>
      <c r="E38" s="153" t="s">
        <v>163</v>
      </c>
      <c r="F38" s="153" t="s">
        <v>202</v>
      </c>
      <c r="G38" s="153" t="s">
        <v>203</v>
      </c>
      <c r="H38" s="156">
        <v>173190</v>
      </c>
      <c r="I38" s="64">
        <v>173190</v>
      </c>
      <c r="J38" s="64"/>
      <c r="K38" s="153"/>
      <c r="L38" s="64">
        <v>173190</v>
      </c>
      <c r="M38" s="153"/>
      <c r="N38" s="64"/>
      <c r="O38" s="64"/>
      <c r="P38" s="153"/>
      <c r="Q38" s="64"/>
      <c r="R38" s="64"/>
      <c r="S38" s="64"/>
      <c r="T38" s="64"/>
      <c r="U38" s="64"/>
      <c r="V38" s="64"/>
      <c r="W38" s="64"/>
    </row>
    <row r="39" ht="20.25" hidden="1" customHeight="1" spans="1:23">
      <c r="A39" s="153" t="str">
        <f t="shared" si="0"/>
        <v>       玉溪市自然资源和规划局</v>
      </c>
      <c r="B39" s="153" t="s">
        <v>233</v>
      </c>
      <c r="C39" s="153" t="s">
        <v>234</v>
      </c>
      <c r="D39" s="153" t="s">
        <v>88</v>
      </c>
      <c r="E39" s="153" t="s">
        <v>235</v>
      </c>
      <c r="F39" s="153" t="s">
        <v>236</v>
      </c>
      <c r="G39" s="153" t="s">
        <v>237</v>
      </c>
      <c r="H39" s="156">
        <v>600000</v>
      </c>
      <c r="I39" s="64">
        <v>600000</v>
      </c>
      <c r="J39" s="64"/>
      <c r="K39" s="153"/>
      <c r="L39" s="64">
        <v>600000</v>
      </c>
      <c r="M39" s="153"/>
      <c r="N39" s="64"/>
      <c r="O39" s="64"/>
      <c r="P39" s="153"/>
      <c r="Q39" s="64"/>
      <c r="R39" s="64"/>
      <c r="S39" s="64"/>
      <c r="T39" s="64"/>
      <c r="U39" s="64"/>
      <c r="V39" s="64"/>
      <c r="W39" s="64"/>
    </row>
    <row r="40" ht="20.25" customHeight="1" spans="1:23">
      <c r="A40" s="153" t="str">
        <f t="shared" si="0"/>
        <v>       玉溪市自然资源和规划局</v>
      </c>
      <c r="B40" s="153" t="s">
        <v>238</v>
      </c>
      <c r="C40" s="153" t="s">
        <v>239</v>
      </c>
      <c r="D40" s="153" t="s">
        <v>102</v>
      </c>
      <c r="E40" s="153" t="s">
        <v>163</v>
      </c>
      <c r="F40" s="153" t="s">
        <v>240</v>
      </c>
      <c r="G40" s="153" t="s">
        <v>239</v>
      </c>
      <c r="H40" s="156">
        <v>417375</v>
      </c>
      <c r="I40" s="64">
        <v>417375</v>
      </c>
      <c r="J40" s="64"/>
      <c r="K40" s="153"/>
      <c r="L40" s="64">
        <v>417375</v>
      </c>
      <c r="M40" s="153"/>
      <c r="N40" s="64"/>
      <c r="O40" s="64"/>
      <c r="P40" s="153"/>
      <c r="Q40" s="64"/>
      <c r="R40" s="64"/>
      <c r="S40" s="64"/>
      <c r="T40" s="64"/>
      <c r="U40" s="64"/>
      <c r="V40" s="64"/>
      <c r="W40" s="64"/>
    </row>
    <row r="41" ht="20.25" hidden="1" customHeight="1" spans="1:23">
      <c r="A41" s="153" t="str">
        <f t="shared" si="0"/>
        <v>       玉溪市自然资源和规划局</v>
      </c>
      <c r="B41" s="153" t="s">
        <v>241</v>
      </c>
      <c r="C41" s="153" t="s">
        <v>242</v>
      </c>
      <c r="D41" s="153" t="s">
        <v>102</v>
      </c>
      <c r="E41" s="153" t="s">
        <v>163</v>
      </c>
      <c r="F41" s="153" t="s">
        <v>202</v>
      </c>
      <c r="G41" s="153" t="s">
        <v>203</v>
      </c>
      <c r="H41" s="156">
        <v>20000</v>
      </c>
      <c r="I41" s="64">
        <v>20000</v>
      </c>
      <c r="J41" s="64"/>
      <c r="K41" s="153"/>
      <c r="L41" s="64">
        <v>20000</v>
      </c>
      <c r="M41" s="153"/>
      <c r="N41" s="64"/>
      <c r="O41" s="64"/>
      <c r="P41" s="153"/>
      <c r="Q41" s="64"/>
      <c r="R41" s="64"/>
      <c r="S41" s="64"/>
      <c r="T41" s="64"/>
      <c r="U41" s="64"/>
      <c r="V41" s="64"/>
      <c r="W41" s="64"/>
    </row>
    <row r="42" ht="20.25" hidden="1" customHeight="1" spans="1:23">
      <c r="A42" s="153" t="str">
        <f t="shared" si="0"/>
        <v>       玉溪市自然资源和规划局</v>
      </c>
      <c r="B42" s="153" t="s">
        <v>243</v>
      </c>
      <c r="C42" s="153" t="s">
        <v>244</v>
      </c>
      <c r="D42" s="153" t="s">
        <v>80</v>
      </c>
      <c r="E42" s="153" t="s">
        <v>245</v>
      </c>
      <c r="F42" s="153" t="s">
        <v>240</v>
      </c>
      <c r="G42" s="153" t="s">
        <v>239</v>
      </c>
      <c r="H42" s="156">
        <v>1947.46</v>
      </c>
      <c r="I42" s="64">
        <v>1947.46</v>
      </c>
      <c r="J42" s="64"/>
      <c r="K42" s="153"/>
      <c r="L42" s="64">
        <v>1947.46</v>
      </c>
      <c r="M42" s="153"/>
      <c r="N42" s="64"/>
      <c r="O42" s="64"/>
      <c r="P42" s="153"/>
      <c r="Q42" s="64"/>
      <c r="R42" s="64"/>
      <c r="S42" s="64"/>
      <c r="T42" s="64"/>
      <c r="U42" s="64"/>
      <c r="V42" s="64"/>
      <c r="W42" s="64"/>
    </row>
    <row r="43" ht="20.25" hidden="1" customHeight="1" spans="1:23">
      <c r="A43" s="153" t="str">
        <f t="shared" si="0"/>
        <v>       玉溪市自然资源和规划局</v>
      </c>
      <c r="B43" s="153" t="s">
        <v>243</v>
      </c>
      <c r="C43" s="153" t="s">
        <v>244</v>
      </c>
      <c r="D43" s="153" t="s">
        <v>80</v>
      </c>
      <c r="E43" s="153" t="s">
        <v>245</v>
      </c>
      <c r="F43" s="153" t="s">
        <v>246</v>
      </c>
      <c r="G43" s="153" t="s">
        <v>247</v>
      </c>
      <c r="H43" s="156">
        <v>22084.41</v>
      </c>
      <c r="I43" s="64">
        <v>22084.41</v>
      </c>
      <c r="J43" s="64"/>
      <c r="K43" s="153"/>
      <c r="L43" s="64">
        <v>22084.41</v>
      </c>
      <c r="M43" s="153"/>
      <c r="N43" s="64"/>
      <c r="O43" s="64"/>
      <c r="P43" s="153"/>
      <c r="Q43" s="64"/>
      <c r="R43" s="64"/>
      <c r="S43" s="64"/>
      <c r="T43" s="64"/>
      <c r="U43" s="64"/>
      <c r="V43" s="64"/>
      <c r="W43" s="64"/>
    </row>
    <row r="44" ht="20.25" customHeight="1" spans="1:23">
      <c r="A44" s="153" t="str">
        <f t="shared" si="0"/>
        <v>       玉溪市自然资源和规划局</v>
      </c>
      <c r="B44" s="153" t="s">
        <v>248</v>
      </c>
      <c r="C44" s="153" t="s">
        <v>249</v>
      </c>
      <c r="D44" s="153" t="s">
        <v>102</v>
      </c>
      <c r="E44" s="153" t="s">
        <v>163</v>
      </c>
      <c r="F44" s="153" t="s">
        <v>250</v>
      </c>
      <c r="G44" s="153" t="s">
        <v>251</v>
      </c>
      <c r="H44" s="156">
        <v>252000</v>
      </c>
      <c r="I44" s="64">
        <v>252000</v>
      </c>
      <c r="J44" s="64"/>
      <c r="K44" s="153"/>
      <c r="L44" s="64">
        <v>252000</v>
      </c>
      <c r="M44" s="153"/>
      <c r="N44" s="64"/>
      <c r="O44" s="64"/>
      <c r="P44" s="153"/>
      <c r="Q44" s="64"/>
      <c r="R44" s="64"/>
      <c r="S44" s="64"/>
      <c r="T44" s="64"/>
      <c r="U44" s="64"/>
      <c r="V44" s="64"/>
      <c r="W44" s="64"/>
    </row>
    <row r="45" ht="20.25" hidden="1" customHeight="1" spans="1:23">
      <c r="A45" s="153" t="str">
        <f t="shared" si="0"/>
        <v>       玉溪市自然资源和规划局</v>
      </c>
      <c r="B45" s="153" t="s">
        <v>252</v>
      </c>
      <c r="C45" s="153" t="s">
        <v>253</v>
      </c>
      <c r="D45" s="153" t="s">
        <v>91</v>
      </c>
      <c r="E45" s="153" t="s">
        <v>185</v>
      </c>
      <c r="F45" s="153" t="s">
        <v>254</v>
      </c>
      <c r="G45" s="153" t="s">
        <v>255</v>
      </c>
      <c r="H45" s="156">
        <v>3000</v>
      </c>
      <c r="I45" s="64">
        <v>3000</v>
      </c>
      <c r="J45" s="64"/>
      <c r="K45" s="153"/>
      <c r="L45" s="64">
        <v>3000</v>
      </c>
      <c r="M45" s="153"/>
      <c r="N45" s="64"/>
      <c r="O45" s="64"/>
      <c r="P45" s="153"/>
      <c r="Q45" s="64"/>
      <c r="R45" s="64"/>
      <c r="S45" s="64"/>
      <c r="T45" s="64"/>
      <c r="U45" s="64"/>
      <c r="V45" s="64"/>
      <c r="W45" s="64"/>
    </row>
    <row r="46" ht="20.25" hidden="1" customHeight="1" spans="1:23">
      <c r="A46" s="153" t="str">
        <f t="shared" si="0"/>
        <v>       玉溪市自然资源和规划局</v>
      </c>
      <c r="B46" s="153" t="s">
        <v>256</v>
      </c>
      <c r="C46" s="153" t="s">
        <v>257</v>
      </c>
      <c r="D46" s="153" t="s">
        <v>86</v>
      </c>
      <c r="E46" s="153" t="s">
        <v>258</v>
      </c>
      <c r="F46" s="153" t="s">
        <v>259</v>
      </c>
      <c r="G46" s="153" t="s">
        <v>260</v>
      </c>
      <c r="H46" s="156">
        <v>500000</v>
      </c>
      <c r="I46" s="64">
        <v>500000</v>
      </c>
      <c r="J46" s="64"/>
      <c r="K46" s="153"/>
      <c r="L46" s="64">
        <v>500000</v>
      </c>
      <c r="M46" s="153"/>
      <c r="N46" s="64"/>
      <c r="O46" s="64"/>
      <c r="P46" s="153"/>
      <c r="Q46" s="64"/>
      <c r="R46" s="64"/>
      <c r="S46" s="64"/>
      <c r="T46" s="64"/>
      <c r="U46" s="64"/>
      <c r="V46" s="64"/>
      <c r="W46" s="64"/>
    </row>
    <row r="47" ht="20.25" hidden="1" customHeight="1" spans="1:23">
      <c r="A47" s="155" t="s">
        <v>30</v>
      </c>
      <c r="B47" s="155"/>
      <c r="C47" s="155"/>
      <c r="D47" s="155"/>
      <c r="E47" s="155"/>
      <c r="F47" s="155"/>
      <c r="G47" s="155"/>
      <c r="H47" s="64">
        <v>15099147.22</v>
      </c>
      <c r="I47" s="64">
        <v>15099147.22</v>
      </c>
      <c r="J47" s="64">
        <v>2691752.02</v>
      </c>
      <c r="K47" s="64"/>
      <c r="L47" s="64">
        <v>12407395.2</v>
      </c>
      <c r="M47" s="64"/>
      <c r="N47" s="64"/>
      <c r="O47" s="64"/>
      <c r="P47" s="64"/>
      <c r="Q47" s="64"/>
      <c r="R47" s="64"/>
      <c r="S47" s="64"/>
      <c r="T47" s="64"/>
      <c r="U47" s="64"/>
      <c r="V47" s="64"/>
      <c r="W47" s="64"/>
    </row>
  </sheetData>
  <autoFilter ref="A8:W47">
    <filterColumn colId="2">
      <filters>
        <filter val="机关后勤购买服务资金"/>
        <filter val="工作业务经费"/>
        <filter val="公务接待费"/>
        <filter val="一般公用经费"/>
        <filter val="物业管理费"/>
        <filter val="公车购置及运维费"/>
      </filters>
    </filterColumn>
    <extLst/>
  </autoFilter>
  <mergeCells count="17">
    <mergeCell ref="A1:W1"/>
    <mergeCell ref="A2:W2"/>
    <mergeCell ref="A3:V3"/>
    <mergeCell ref="H4:W4"/>
    <mergeCell ref="I5:M5"/>
    <mergeCell ref="N5:P5"/>
    <mergeCell ref="R5:W5"/>
    <mergeCell ref="A47:G47"/>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9"/>
  <sheetViews>
    <sheetView showZeros="0" topLeftCell="A18" workbookViewId="0">
      <selection activeCell="I13" sqref="I13"/>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3"/>
      <c r="E1" s="145"/>
      <c r="F1" s="145"/>
      <c r="G1" s="145"/>
      <c r="H1" s="145"/>
      <c r="K1" s="133"/>
      <c r="N1" s="133"/>
      <c r="O1" s="133"/>
      <c r="P1" s="133"/>
      <c r="U1" s="150"/>
      <c r="W1" s="134" t="s">
        <v>261</v>
      </c>
    </row>
    <row r="2" ht="27.75" customHeight="1" spans="1:23">
      <c r="A2" s="33" t="s">
        <v>262</v>
      </c>
      <c r="B2" s="33"/>
      <c r="C2" s="33"/>
      <c r="D2" s="33"/>
      <c r="E2" s="33"/>
      <c r="F2" s="33"/>
      <c r="G2" s="33"/>
      <c r="H2" s="33"/>
      <c r="I2" s="33"/>
      <c r="J2" s="33"/>
      <c r="K2" s="33"/>
      <c r="L2" s="33"/>
      <c r="M2" s="33"/>
      <c r="N2" s="33"/>
      <c r="O2" s="33"/>
      <c r="P2" s="33"/>
      <c r="Q2" s="33"/>
      <c r="R2" s="33"/>
      <c r="S2" s="33"/>
      <c r="T2" s="33"/>
      <c r="U2" s="33"/>
      <c r="V2" s="33"/>
      <c r="W2" s="33"/>
    </row>
    <row r="3" ht="13.5" customHeight="1" spans="1:23">
      <c r="A3" s="5" t="str">
        <f>"单位名称："&amp;"玉溪市自然资源和规划局"</f>
        <v>单位名称：玉溪市自然资源和规划局</v>
      </c>
      <c r="B3" s="146" t="str">
        <f>"单位名称："&amp;"玉溪市自然资源和规划局"</f>
        <v>单位名称：玉溪市自然资源和规划局</v>
      </c>
      <c r="C3" s="146"/>
      <c r="D3" s="146"/>
      <c r="E3" s="146"/>
      <c r="F3" s="146"/>
      <c r="G3" s="146"/>
      <c r="H3" s="146"/>
      <c r="I3" s="146"/>
      <c r="J3" s="7"/>
      <c r="K3" s="7"/>
      <c r="L3" s="7"/>
      <c r="M3" s="7"/>
      <c r="N3" s="7"/>
      <c r="O3" s="7"/>
      <c r="P3" s="7"/>
      <c r="Q3" s="7"/>
      <c r="U3" s="150"/>
      <c r="W3" s="137" t="s">
        <v>2</v>
      </c>
    </row>
    <row r="4" ht="21.75" customHeight="1" spans="1:23">
      <c r="A4" s="9" t="s">
        <v>263</v>
      </c>
      <c r="B4" s="9" t="s">
        <v>143</v>
      </c>
      <c r="C4" s="9" t="s">
        <v>144</v>
      </c>
      <c r="D4" s="9" t="s">
        <v>264</v>
      </c>
      <c r="E4" s="10" t="s">
        <v>145</v>
      </c>
      <c r="F4" s="10" t="s">
        <v>146</v>
      </c>
      <c r="G4" s="10" t="s">
        <v>147</v>
      </c>
      <c r="H4" s="10" t="s">
        <v>148</v>
      </c>
      <c r="I4" s="20" t="s">
        <v>30</v>
      </c>
      <c r="J4" s="20" t="s">
        <v>265</v>
      </c>
      <c r="K4" s="20"/>
      <c r="L4" s="20"/>
      <c r="M4" s="20"/>
      <c r="N4" s="20" t="s">
        <v>150</v>
      </c>
      <c r="O4" s="20"/>
      <c r="P4" s="20"/>
      <c r="Q4" s="10" t="s">
        <v>36</v>
      </c>
      <c r="R4" s="11" t="s">
        <v>266</v>
      </c>
      <c r="S4" s="12"/>
      <c r="T4" s="12"/>
      <c r="U4" s="12"/>
      <c r="V4" s="12"/>
      <c r="W4" s="13"/>
    </row>
    <row r="5" ht="21.75" customHeight="1" spans="1:23">
      <c r="A5" s="14"/>
      <c r="B5" s="14"/>
      <c r="C5" s="14"/>
      <c r="D5" s="14"/>
      <c r="E5" s="15"/>
      <c r="F5" s="15"/>
      <c r="G5" s="15"/>
      <c r="H5" s="15"/>
      <c r="I5" s="20"/>
      <c r="J5" s="149" t="s">
        <v>33</v>
      </c>
      <c r="K5" s="149"/>
      <c r="L5" s="149" t="s">
        <v>34</v>
      </c>
      <c r="M5" s="149" t="s">
        <v>35</v>
      </c>
      <c r="N5" s="10" t="s">
        <v>33</v>
      </c>
      <c r="O5" s="10" t="s">
        <v>34</v>
      </c>
      <c r="P5" s="10" t="s">
        <v>35</v>
      </c>
      <c r="Q5" s="15"/>
      <c r="R5" s="10" t="s">
        <v>32</v>
      </c>
      <c r="S5" s="10" t="s">
        <v>39</v>
      </c>
      <c r="T5" s="10" t="s">
        <v>156</v>
      </c>
      <c r="U5" s="10" t="s">
        <v>41</v>
      </c>
      <c r="V5" s="10" t="s">
        <v>42</v>
      </c>
      <c r="W5" s="10" t="s">
        <v>43</v>
      </c>
    </row>
    <row r="6" ht="40.5" customHeight="1" spans="1:23">
      <c r="A6" s="17"/>
      <c r="B6" s="17"/>
      <c r="C6" s="17"/>
      <c r="D6" s="17"/>
      <c r="E6" s="18"/>
      <c r="F6" s="18"/>
      <c r="G6" s="18"/>
      <c r="H6" s="18"/>
      <c r="I6" s="20"/>
      <c r="J6" s="149" t="s">
        <v>32</v>
      </c>
      <c r="K6" s="149" t="s">
        <v>267</v>
      </c>
      <c r="L6" s="149"/>
      <c r="M6" s="149"/>
      <c r="N6" s="18"/>
      <c r="O6" s="18"/>
      <c r="P6" s="18"/>
      <c r="Q6" s="18"/>
      <c r="R6" s="18"/>
      <c r="S6" s="18"/>
      <c r="T6" s="18"/>
      <c r="U6" s="19"/>
      <c r="V6" s="18"/>
      <c r="W6" s="18"/>
    </row>
    <row r="7" ht="15" customHeight="1" spans="1:23">
      <c r="A7" s="147">
        <v>1</v>
      </c>
      <c r="B7" s="147">
        <v>2</v>
      </c>
      <c r="C7" s="147">
        <v>3</v>
      </c>
      <c r="D7" s="147">
        <v>4</v>
      </c>
      <c r="E7" s="147">
        <v>5</v>
      </c>
      <c r="F7" s="147">
        <v>6</v>
      </c>
      <c r="G7" s="147">
        <v>7</v>
      </c>
      <c r="H7" s="147">
        <v>8</v>
      </c>
      <c r="I7" s="147">
        <v>9</v>
      </c>
      <c r="J7" s="147">
        <v>10</v>
      </c>
      <c r="K7" s="147">
        <v>11</v>
      </c>
      <c r="L7" s="147">
        <v>12</v>
      </c>
      <c r="M7" s="147">
        <v>13</v>
      </c>
      <c r="N7" s="147">
        <v>14</v>
      </c>
      <c r="O7" s="147">
        <v>15</v>
      </c>
      <c r="P7" s="147">
        <v>16</v>
      </c>
      <c r="Q7" s="147">
        <v>17</v>
      </c>
      <c r="R7" s="147">
        <v>18</v>
      </c>
      <c r="S7" s="147">
        <v>19</v>
      </c>
      <c r="T7" s="147">
        <v>20</v>
      </c>
      <c r="U7" s="147">
        <v>21</v>
      </c>
      <c r="V7" s="147">
        <v>22</v>
      </c>
      <c r="W7" s="147">
        <v>23</v>
      </c>
    </row>
    <row r="8" ht="32.9" customHeight="1" spans="1:23">
      <c r="A8" s="26"/>
      <c r="B8" s="148"/>
      <c r="C8" s="26" t="s">
        <v>268</v>
      </c>
      <c r="D8" s="26"/>
      <c r="E8" s="26"/>
      <c r="F8" s="26"/>
      <c r="G8" s="26"/>
      <c r="H8" s="26"/>
      <c r="I8" s="46">
        <v>1680000</v>
      </c>
      <c r="J8" s="46">
        <v>1680000</v>
      </c>
      <c r="K8" s="46">
        <v>1680000</v>
      </c>
      <c r="L8" s="46"/>
      <c r="M8" s="46"/>
      <c r="N8" s="46"/>
      <c r="O8" s="46"/>
      <c r="P8" s="46"/>
      <c r="Q8" s="46"/>
      <c r="R8" s="46"/>
      <c r="S8" s="46"/>
      <c r="T8" s="46"/>
      <c r="U8" s="46"/>
      <c r="V8" s="46"/>
      <c r="W8" s="46"/>
    </row>
    <row r="9" ht="32.9" customHeight="1" spans="1:23">
      <c r="A9" s="26" t="s">
        <v>269</v>
      </c>
      <c r="B9" s="148" t="s">
        <v>270</v>
      </c>
      <c r="C9" s="26" t="s">
        <v>268</v>
      </c>
      <c r="D9" s="26" t="s">
        <v>64</v>
      </c>
      <c r="E9" s="26" t="s">
        <v>97</v>
      </c>
      <c r="F9" s="26" t="s">
        <v>271</v>
      </c>
      <c r="G9" s="26" t="s">
        <v>250</v>
      </c>
      <c r="H9" s="26" t="s">
        <v>251</v>
      </c>
      <c r="I9" s="46">
        <v>300000</v>
      </c>
      <c r="J9" s="46">
        <v>300000</v>
      </c>
      <c r="K9" s="46">
        <v>300000</v>
      </c>
      <c r="L9" s="46"/>
      <c r="M9" s="46"/>
      <c r="N9" s="46"/>
      <c r="O9" s="46"/>
      <c r="P9" s="46"/>
      <c r="Q9" s="46"/>
      <c r="R9" s="46"/>
      <c r="S9" s="46"/>
      <c r="T9" s="46"/>
      <c r="U9" s="46"/>
      <c r="V9" s="46"/>
      <c r="W9" s="46"/>
    </row>
    <row r="10" ht="32.9" customHeight="1" spans="1:23">
      <c r="A10" s="26" t="s">
        <v>269</v>
      </c>
      <c r="B10" s="148" t="s">
        <v>270</v>
      </c>
      <c r="C10" s="26" t="s">
        <v>268</v>
      </c>
      <c r="D10" s="26" t="s">
        <v>64</v>
      </c>
      <c r="E10" s="26" t="s">
        <v>104</v>
      </c>
      <c r="F10" s="26" t="s">
        <v>272</v>
      </c>
      <c r="G10" s="26" t="s">
        <v>250</v>
      </c>
      <c r="H10" s="26" t="s">
        <v>251</v>
      </c>
      <c r="I10" s="46">
        <v>1380000</v>
      </c>
      <c r="J10" s="46">
        <v>1380000</v>
      </c>
      <c r="K10" s="46">
        <v>1380000</v>
      </c>
      <c r="L10" s="46"/>
      <c r="M10" s="46"/>
      <c r="N10" s="46"/>
      <c r="O10" s="46"/>
      <c r="P10" s="46"/>
      <c r="Q10" s="46"/>
      <c r="R10" s="46"/>
      <c r="S10" s="46"/>
      <c r="T10" s="46"/>
      <c r="U10" s="46"/>
      <c r="V10" s="46"/>
      <c r="W10" s="46"/>
    </row>
    <row r="11" ht="32.9" customHeight="1" spans="1:23">
      <c r="A11" s="26"/>
      <c r="B11" s="26"/>
      <c r="C11" s="26" t="s">
        <v>273</v>
      </c>
      <c r="D11" s="26"/>
      <c r="E11" s="26"/>
      <c r="F11" s="26"/>
      <c r="G11" s="26"/>
      <c r="H11" s="26"/>
      <c r="I11" s="46">
        <v>1043500</v>
      </c>
      <c r="J11" s="46">
        <v>1043500</v>
      </c>
      <c r="K11" s="46">
        <v>1043500</v>
      </c>
      <c r="L11" s="46"/>
      <c r="M11" s="46"/>
      <c r="N11" s="46"/>
      <c r="O11" s="46"/>
      <c r="P11" s="46"/>
      <c r="Q11" s="46"/>
      <c r="R11" s="46"/>
      <c r="S11" s="46"/>
      <c r="T11" s="46"/>
      <c r="U11" s="46"/>
      <c r="V11" s="46"/>
      <c r="W11" s="46"/>
    </row>
    <row r="12" ht="32.9" customHeight="1" spans="1:23">
      <c r="A12" s="26" t="s">
        <v>269</v>
      </c>
      <c r="B12" s="148" t="s">
        <v>274</v>
      </c>
      <c r="C12" s="26" t="s">
        <v>273</v>
      </c>
      <c r="D12" s="26" t="s">
        <v>64</v>
      </c>
      <c r="E12" s="26" t="s">
        <v>108</v>
      </c>
      <c r="F12" s="26" t="s">
        <v>275</v>
      </c>
      <c r="G12" s="26" t="s">
        <v>250</v>
      </c>
      <c r="H12" s="26" t="s">
        <v>251</v>
      </c>
      <c r="I12" s="46">
        <v>1043500</v>
      </c>
      <c r="J12" s="46">
        <v>1043500</v>
      </c>
      <c r="K12" s="46">
        <v>1043500</v>
      </c>
      <c r="L12" s="46"/>
      <c r="M12" s="46"/>
      <c r="N12" s="46"/>
      <c r="O12" s="46"/>
      <c r="P12" s="46"/>
      <c r="Q12" s="46"/>
      <c r="R12" s="46"/>
      <c r="S12" s="46"/>
      <c r="T12" s="46"/>
      <c r="U12" s="46"/>
      <c r="V12" s="46"/>
      <c r="W12" s="46"/>
    </row>
    <row r="13" ht="32.9" customHeight="1" spans="1:23">
      <c r="A13" s="26"/>
      <c r="B13" s="26"/>
      <c r="C13" s="26" t="s">
        <v>276</v>
      </c>
      <c r="D13" s="26"/>
      <c r="E13" s="26"/>
      <c r="F13" s="26"/>
      <c r="G13" s="26"/>
      <c r="H13" s="26"/>
      <c r="I13" s="46">
        <v>2349900</v>
      </c>
      <c r="J13" s="46">
        <v>2349900</v>
      </c>
      <c r="K13" s="46">
        <v>2349900</v>
      </c>
      <c r="L13" s="46"/>
      <c r="M13" s="46"/>
      <c r="N13" s="46"/>
      <c r="O13" s="46"/>
      <c r="P13" s="46"/>
      <c r="Q13" s="46"/>
      <c r="R13" s="46"/>
      <c r="S13" s="46"/>
      <c r="T13" s="46"/>
      <c r="U13" s="46"/>
      <c r="V13" s="46"/>
      <c r="W13" s="46"/>
    </row>
    <row r="14" ht="32.9" customHeight="1" spans="1:23">
      <c r="A14" s="26" t="s">
        <v>269</v>
      </c>
      <c r="B14" s="148" t="s">
        <v>277</v>
      </c>
      <c r="C14" s="26" t="s">
        <v>276</v>
      </c>
      <c r="D14" s="26" t="s">
        <v>64</v>
      </c>
      <c r="E14" s="26" t="s">
        <v>105</v>
      </c>
      <c r="F14" s="26" t="s">
        <v>278</v>
      </c>
      <c r="G14" s="26" t="s">
        <v>250</v>
      </c>
      <c r="H14" s="26" t="s">
        <v>251</v>
      </c>
      <c r="I14" s="46">
        <v>2349900</v>
      </c>
      <c r="J14" s="46">
        <v>2349900</v>
      </c>
      <c r="K14" s="46">
        <v>2349900</v>
      </c>
      <c r="L14" s="46"/>
      <c r="M14" s="46"/>
      <c r="N14" s="46"/>
      <c r="O14" s="46"/>
      <c r="P14" s="46"/>
      <c r="Q14" s="46"/>
      <c r="R14" s="46"/>
      <c r="S14" s="46"/>
      <c r="T14" s="46"/>
      <c r="U14" s="46"/>
      <c r="V14" s="46"/>
      <c r="W14" s="46"/>
    </row>
    <row r="15" ht="32.9" customHeight="1" spans="1:23">
      <c r="A15" s="26"/>
      <c r="B15" s="26"/>
      <c r="C15" s="26" t="s">
        <v>279</v>
      </c>
      <c r="D15" s="26"/>
      <c r="E15" s="26"/>
      <c r="F15" s="26"/>
      <c r="G15" s="26"/>
      <c r="H15" s="26"/>
      <c r="I15" s="46">
        <v>2700000</v>
      </c>
      <c r="J15" s="46">
        <v>2700000</v>
      </c>
      <c r="K15" s="46">
        <v>2700000</v>
      </c>
      <c r="L15" s="46"/>
      <c r="M15" s="46"/>
      <c r="N15" s="46"/>
      <c r="O15" s="46"/>
      <c r="P15" s="46"/>
      <c r="Q15" s="46"/>
      <c r="R15" s="46"/>
      <c r="S15" s="46"/>
      <c r="T15" s="46"/>
      <c r="U15" s="46"/>
      <c r="V15" s="46"/>
      <c r="W15" s="46"/>
    </row>
    <row r="16" ht="32.9" customHeight="1" spans="1:23">
      <c r="A16" s="26" t="s">
        <v>280</v>
      </c>
      <c r="B16" s="148" t="s">
        <v>281</v>
      </c>
      <c r="C16" s="26" t="s">
        <v>279</v>
      </c>
      <c r="D16" s="26" t="s">
        <v>64</v>
      </c>
      <c r="E16" s="26" t="s">
        <v>115</v>
      </c>
      <c r="F16" s="26" t="s">
        <v>282</v>
      </c>
      <c r="G16" s="26" t="s">
        <v>283</v>
      </c>
      <c r="H16" s="26" t="s">
        <v>77</v>
      </c>
      <c r="I16" s="46">
        <v>2700000</v>
      </c>
      <c r="J16" s="46">
        <v>2700000</v>
      </c>
      <c r="K16" s="46">
        <v>2700000</v>
      </c>
      <c r="L16" s="46"/>
      <c r="M16" s="46"/>
      <c r="N16" s="46"/>
      <c r="O16" s="46"/>
      <c r="P16" s="46"/>
      <c r="Q16" s="46"/>
      <c r="R16" s="46"/>
      <c r="S16" s="46"/>
      <c r="T16" s="46"/>
      <c r="U16" s="46"/>
      <c r="V16" s="46"/>
      <c r="W16" s="46"/>
    </row>
    <row r="17" ht="32.9" customHeight="1" spans="1:23">
      <c r="A17" s="26"/>
      <c r="B17" s="26"/>
      <c r="C17" s="26" t="s">
        <v>284</v>
      </c>
      <c r="D17" s="26"/>
      <c r="E17" s="26"/>
      <c r="F17" s="26"/>
      <c r="G17" s="26"/>
      <c r="H17" s="26"/>
      <c r="I17" s="46">
        <v>9903892</v>
      </c>
      <c r="J17" s="46">
        <v>9573470</v>
      </c>
      <c r="K17" s="46">
        <v>9573470</v>
      </c>
      <c r="L17" s="46"/>
      <c r="M17" s="46"/>
      <c r="N17" s="46">
        <v>330422</v>
      </c>
      <c r="O17" s="46"/>
      <c r="P17" s="46"/>
      <c r="Q17" s="46"/>
      <c r="R17" s="46"/>
      <c r="S17" s="46"/>
      <c r="T17" s="46"/>
      <c r="U17" s="46"/>
      <c r="V17" s="46"/>
      <c r="W17" s="46"/>
    </row>
    <row r="18" ht="32.9" customHeight="1" spans="1:23">
      <c r="A18" s="26" t="s">
        <v>280</v>
      </c>
      <c r="B18" s="148" t="s">
        <v>285</v>
      </c>
      <c r="C18" s="26" t="s">
        <v>284</v>
      </c>
      <c r="D18" s="26" t="s">
        <v>64</v>
      </c>
      <c r="E18" s="26" t="s">
        <v>108</v>
      </c>
      <c r="F18" s="26" t="s">
        <v>275</v>
      </c>
      <c r="G18" s="26" t="s">
        <v>250</v>
      </c>
      <c r="H18" s="26" t="s">
        <v>251</v>
      </c>
      <c r="I18" s="46">
        <v>5183050</v>
      </c>
      <c r="J18" s="46">
        <v>5183050</v>
      </c>
      <c r="K18" s="46">
        <v>5183050</v>
      </c>
      <c r="L18" s="46"/>
      <c r="M18" s="46"/>
      <c r="N18" s="46"/>
      <c r="O18" s="46"/>
      <c r="P18" s="46"/>
      <c r="Q18" s="46"/>
      <c r="R18" s="46"/>
      <c r="S18" s="46"/>
      <c r="T18" s="46"/>
      <c r="U18" s="46"/>
      <c r="V18" s="46"/>
      <c r="W18" s="46"/>
    </row>
    <row r="19" ht="32.9" customHeight="1" spans="1:23">
      <c r="A19" s="26" t="s">
        <v>280</v>
      </c>
      <c r="B19" s="148" t="s">
        <v>285</v>
      </c>
      <c r="C19" s="26" t="s">
        <v>284</v>
      </c>
      <c r="D19" s="26" t="s">
        <v>64</v>
      </c>
      <c r="E19" s="26" t="s">
        <v>115</v>
      </c>
      <c r="F19" s="26" t="s">
        <v>282</v>
      </c>
      <c r="G19" s="26" t="s">
        <v>250</v>
      </c>
      <c r="H19" s="26" t="s">
        <v>251</v>
      </c>
      <c r="I19" s="46">
        <v>4720842</v>
      </c>
      <c r="J19" s="46">
        <v>4390420</v>
      </c>
      <c r="K19" s="46">
        <v>4390420</v>
      </c>
      <c r="L19" s="46"/>
      <c r="M19" s="46"/>
      <c r="N19" s="46">
        <v>330422</v>
      </c>
      <c r="O19" s="46"/>
      <c r="P19" s="46"/>
      <c r="Q19" s="46"/>
      <c r="R19" s="46"/>
      <c r="S19" s="46"/>
      <c r="T19" s="46"/>
      <c r="U19" s="46"/>
      <c r="V19" s="46"/>
      <c r="W19" s="46"/>
    </row>
    <row r="20" ht="32.9" customHeight="1" spans="1:23">
      <c r="A20" s="26"/>
      <c r="B20" s="26"/>
      <c r="C20" s="26" t="s">
        <v>286</v>
      </c>
      <c r="D20" s="26"/>
      <c r="E20" s="26"/>
      <c r="F20" s="26"/>
      <c r="G20" s="26"/>
      <c r="H20" s="26"/>
      <c r="I20" s="46">
        <v>2680161</v>
      </c>
      <c r="J20" s="46">
        <v>2680161</v>
      </c>
      <c r="K20" s="46">
        <v>2680161</v>
      </c>
      <c r="L20" s="46"/>
      <c r="M20" s="46"/>
      <c r="N20" s="46"/>
      <c r="O20" s="46"/>
      <c r="P20" s="46"/>
      <c r="Q20" s="46"/>
      <c r="R20" s="46"/>
      <c r="S20" s="46"/>
      <c r="T20" s="46"/>
      <c r="U20" s="46"/>
      <c r="V20" s="46"/>
      <c r="W20" s="46"/>
    </row>
    <row r="21" ht="32.9" customHeight="1" spans="1:23">
      <c r="A21" s="26" t="s">
        <v>287</v>
      </c>
      <c r="B21" s="148" t="s">
        <v>288</v>
      </c>
      <c r="C21" s="26" t="s">
        <v>286</v>
      </c>
      <c r="D21" s="26" t="s">
        <v>64</v>
      </c>
      <c r="E21" s="26" t="s">
        <v>107</v>
      </c>
      <c r="F21" s="26" t="s">
        <v>289</v>
      </c>
      <c r="G21" s="26" t="s">
        <v>250</v>
      </c>
      <c r="H21" s="26" t="s">
        <v>251</v>
      </c>
      <c r="I21" s="46">
        <v>2380161</v>
      </c>
      <c r="J21" s="46">
        <v>2380161</v>
      </c>
      <c r="K21" s="46">
        <v>2380161</v>
      </c>
      <c r="L21" s="46"/>
      <c r="M21" s="46"/>
      <c r="N21" s="46"/>
      <c r="O21" s="46"/>
      <c r="P21" s="46"/>
      <c r="Q21" s="46"/>
      <c r="R21" s="46"/>
      <c r="S21" s="46"/>
      <c r="T21" s="46"/>
      <c r="U21" s="46"/>
      <c r="V21" s="46"/>
      <c r="W21" s="46"/>
    </row>
    <row r="22" ht="32.9" customHeight="1" spans="1:23">
      <c r="A22" s="26" t="s">
        <v>287</v>
      </c>
      <c r="B22" s="148" t="s">
        <v>288</v>
      </c>
      <c r="C22" s="26" t="s">
        <v>286</v>
      </c>
      <c r="D22" s="26" t="s">
        <v>64</v>
      </c>
      <c r="E22" s="26" t="s">
        <v>107</v>
      </c>
      <c r="F22" s="26" t="s">
        <v>289</v>
      </c>
      <c r="G22" s="26" t="s">
        <v>290</v>
      </c>
      <c r="H22" s="26" t="s">
        <v>291</v>
      </c>
      <c r="I22" s="46">
        <v>300000</v>
      </c>
      <c r="J22" s="46">
        <v>300000</v>
      </c>
      <c r="K22" s="46">
        <v>300000</v>
      </c>
      <c r="L22" s="46"/>
      <c r="M22" s="46"/>
      <c r="N22" s="46"/>
      <c r="O22" s="46"/>
      <c r="P22" s="46"/>
      <c r="Q22" s="46"/>
      <c r="R22" s="46"/>
      <c r="S22" s="46"/>
      <c r="T22" s="46"/>
      <c r="U22" s="46"/>
      <c r="V22" s="46"/>
      <c r="W22" s="46"/>
    </row>
    <row r="23" ht="32.9" customHeight="1" spans="1:23">
      <c r="A23" s="26"/>
      <c r="B23" s="26"/>
      <c r="C23" s="26" t="s">
        <v>292</v>
      </c>
      <c r="D23" s="26"/>
      <c r="E23" s="26"/>
      <c r="F23" s="26"/>
      <c r="G23" s="26"/>
      <c r="H23" s="26"/>
      <c r="I23" s="46">
        <v>915600</v>
      </c>
      <c r="J23" s="46">
        <v>915600</v>
      </c>
      <c r="K23" s="46">
        <v>915600</v>
      </c>
      <c r="L23" s="46"/>
      <c r="M23" s="46"/>
      <c r="N23" s="46"/>
      <c r="O23" s="46"/>
      <c r="P23" s="46"/>
      <c r="Q23" s="46"/>
      <c r="R23" s="46"/>
      <c r="S23" s="46"/>
      <c r="T23" s="46"/>
      <c r="U23" s="46"/>
      <c r="V23" s="46"/>
      <c r="W23" s="46"/>
    </row>
    <row r="24" ht="32.9" customHeight="1" spans="1:23">
      <c r="A24" s="26" t="s">
        <v>287</v>
      </c>
      <c r="B24" s="148" t="s">
        <v>293</v>
      </c>
      <c r="C24" s="26" t="s">
        <v>292</v>
      </c>
      <c r="D24" s="26" t="s">
        <v>64</v>
      </c>
      <c r="E24" s="26" t="s">
        <v>106</v>
      </c>
      <c r="F24" s="26" t="s">
        <v>294</v>
      </c>
      <c r="G24" s="26" t="s">
        <v>250</v>
      </c>
      <c r="H24" s="26" t="s">
        <v>251</v>
      </c>
      <c r="I24" s="46">
        <v>915600</v>
      </c>
      <c r="J24" s="46">
        <v>915600</v>
      </c>
      <c r="K24" s="46">
        <v>915600</v>
      </c>
      <c r="L24" s="46"/>
      <c r="M24" s="46"/>
      <c r="N24" s="46"/>
      <c r="O24" s="46"/>
      <c r="P24" s="46"/>
      <c r="Q24" s="46"/>
      <c r="R24" s="46"/>
      <c r="S24" s="46"/>
      <c r="T24" s="46"/>
      <c r="U24" s="46"/>
      <c r="V24" s="46"/>
      <c r="W24" s="46"/>
    </row>
    <row r="25" ht="32.9" customHeight="1" spans="1:23">
      <c r="A25" s="26"/>
      <c r="B25" s="26"/>
      <c r="C25" s="26" t="s">
        <v>295</v>
      </c>
      <c r="D25" s="26"/>
      <c r="E25" s="26"/>
      <c r="F25" s="26"/>
      <c r="G25" s="26"/>
      <c r="H25" s="26"/>
      <c r="I25" s="46">
        <v>824443.82</v>
      </c>
      <c r="J25" s="46"/>
      <c r="K25" s="46"/>
      <c r="L25" s="46"/>
      <c r="M25" s="46"/>
      <c r="N25" s="46">
        <v>824443.82</v>
      </c>
      <c r="O25" s="46"/>
      <c r="P25" s="46"/>
      <c r="Q25" s="46"/>
      <c r="R25" s="46"/>
      <c r="S25" s="46"/>
      <c r="T25" s="46"/>
      <c r="U25" s="46"/>
      <c r="V25" s="46"/>
      <c r="W25" s="46"/>
    </row>
    <row r="26" ht="32.9" customHeight="1" spans="1:23">
      <c r="A26" s="26" t="s">
        <v>287</v>
      </c>
      <c r="B26" s="148" t="s">
        <v>296</v>
      </c>
      <c r="C26" s="26" t="s">
        <v>295</v>
      </c>
      <c r="D26" s="26" t="s">
        <v>64</v>
      </c>
      <c r="E26" s="26" t="s">
        <v>115</v>
      </c>
      <c r="F26" s="26" t="s">
        <v>282</v>
      </c>
      <c r="G26" s="26" t="s">
        <v>250</v>
      </c>
      <c r="H26" s="26" t="s">
        <v>251</v>
      </c>
      <c r="I26" s="46">
        <v>824443.82</v>
      </c>
      <c r="J26" s="46"/>
      <c r="K26" s="46"/>
      <c r="L26" s="46"/>
      <c r="M26" s="46"/>
      <c r="N26" s="46">
        <v>824443.82</v>
      </c>
      <c r="O26" s="46"/>
      <c r="P26" s="46"/>
      <c r="Q26" s="46"/>
      <c r="R26" s="46"/>
      <c r="S26" s="46"/>
      <c r="T26" s="46"/>
      <c r="U26" s="46"/>
      <c r="V26" s="46"/>
      <c r="W26" s="46"/>
    </row>
    <row r="27" ht="32.9" customHeight="1" spans="1:23">
      <c r="A27" s="26"/>
      <c r="B27" s="26"/>
      <c r="C27" s="26" t="s">
        <v>297</v>
      </c>
      <c r="D27" s="26"/>
      <c r="E27" s="26"/>
      <c r="F27" s="26"/>
      <c r="G27" s="26"/>
      <c r="H27" s="26"/>
      <c r="I27" s="46">
        <v>29050000</v>
      </c>
      <c r="J27" s="46"/>
      <c r="K27" s="46"/>
      <c r="L27" s="46">
        <v>29050000</v>
      </c>
      <c r="M27" s="46"/>
      <c r="N27" s="46"/>
      <c r="O27" s="46"/>
      <c r="P27" s="46"/>
      <c r="Q27" s="46"/>
      <c r="R27" s="46"/>
      <c r="S27" s="46"/>
      <c r="T27" s="46"/>
      <c r="U27" s="46"/>
      <c r="V27" s="46"/>
      <c r="W27" s="46"/>
    </row>
    <row r="28" ht="32.9" customHeight="1" spans="1:23">
      <c r="A28" s="26" t="s">
        <v>287</v>
      </c>
      <c r="B28" s="148" t="s">
        <v>298</v>
      </c>
      <c r="C28" s="26" t="s">
        <v>297</v>
      </c>
      <c r="D28" s="26" t="s">
        <v>64</v>
      </c>
      <c r="E28" s="26" t="s">
        <v>99</v>
      </c>
      <c r="F28" s="26" t="s">
        <v>299</v>
      </c>
      <c r="G28" s="26" t="s">
        <v>283</v>
      </c>
      <c r="H28" s="26" t="s">
        <v>77</v>
      </c>
      <c r="I28" s="46">
        <v>29050000</v>
      </c>
      <c r="J28" s="46"/>
      <c r="K28" s="46"/>
      <c r="L28" s="46">
        <v>29050000</v>
      </c>
      <c r="M28" s="46"/>
      <c r="N28" s="46"/>
      <c r="O28" s="46"/>
      <c r="P28" s="46"/>
      <c r="Q28" s="46"/>
      <c r="R28" s="46"/>
      <c r="S28" s="46"/>
      <c r="T28" s="46"/>
      <c r="U28" s="46"/>
      <c r="V28" s="46"/>
      <c r="W28" s="46"/>
    </row>
    <row r="29" ht="18.75" customHeight="1" spans="1:23">
      <c r="A29" s="47" t="s">
        <v>300</v>
      </c>
      <c r="B29" s="48"/>
      <c r="C29" s="48"/>
      <c r="D29" s="48"/>
      <c r="E29" s="48"/>
      <c r="F29" s="48"/>
      <c r="G29" s="48"/>
      <c r="H29" s="49"/>
      <c r="I29" s="46">
        <v>51147496.82</v>
      </c>
      <c r="J29" s="46">
        <v>20942631</v>
      </c>
      <c r="K29" s="46">
        <v>20942631</v>
      </c>
      <c r="L29" s="46">
        <v>29050000</v>
      </c>
      <c r="M29" s="46"/>
      <c r="N29" s="46">
        <v>1154865.82</v>
      </c>
      <c r="O29" s="46"/>
      <c r="P29" s="46"/>
      <c r="Q29" s="46"/>
      <c r="R29" s="46"/>
      <c r="S29" s="46"/>
      <c r="T29" s="46"/>
      <c r="U29" s="46"/>
      <c r="V29" s="46"/>
      <c r="W29" s="46"/>
    </row>
  </sheetData>
  <mergeCells count="28">
    <mergeCell ref="A2:W2"/>
    <mergeCell ref="A3:I3"/>
    <mergeCell ref="J4:M4"/>
    <mergeCell ref="N4:P4"/>
    <mergeCell ref="R4:W4"/>
    <mergeCell ref="J5:K5"/>
    <mergeCell ref="A29:H2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7"/>
  <sheetViews>
    <sheetView showZeros="0" workbookViewId="0">
      <selection activeCell="A1" sqref="A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4" t="s">
        <v>301</v>
      </c>
    </row>
    <row r="2" ht="28.5" customHeight="1" spans="1:10">
      <c r="A2" s="143" t="s">
        <v>302</v>
      </c>
      <c r="B2" s="33"/>
      <c r="C2" s="33"/>
      <c r="D2" s="33"/>
      <c r="E2" s="33"/>
      <c r="F2" s="102"/>
      <c r="G2" s="33"/>
      <c r="H2" s="102"/>
      <c r="I2" s="102"/>
      <c r="J2" s="33"/>
    </row>
    <row r="3" ht="15" customHeight="1" spans="1:1">
      <c r="A3" s="5" t="str">
        <f>"单位名称："&amp;"玉溪市自然资源和规划局"</f>
        <v>单位名称：玉溪市自然资源和规划局</v>
      </c>
    </row>
    <row r="4" ht="14.25" customHeight="1" spans="1:10">
      <c r="A4" s="68" t="s">
        <v>303</v>
      </c>
      <c r="B4" s="68" t="s">
        <v>304</v>
      </c>
      <c r="C4" s="68" t="s">
        <v>305</v>
      </c>
      <c r="D4" s="68" t="s">
        <v>306</v>
      </c>
      <c r="E4" s="68" t="s">
        <v>307</v>
      </c>
      <c r="F4" s="55" t="s">
        <v>308</v>
      </c>
      <c r="G4" s="68" t="s">
        <v>309</v>
      </c>
      <c r="H4" s="55" t="s">
        <v>310</v>
      </c>
      <c r="I4" s="55" t="s">
        <v>311</v>
      </c>
      <c r="J4" s="68" t="s">
        <v>312</v>
      </c>
    </row>
    <row r="5" ht="14.25" customHeight="1" spans="1:10">
      <c r="A5" s="68">
        <v>1</v>
      </c>
      <c r="B5" s="68">
        <v>2</v>
      </c>
      <c r="C5" s="68">
        <v>3</v>
      </c>
      <c r="D5" s="68">
        <v>4</v>
      </c>
      <c r="E5" s="68">
        <v>5</v>
      </c>
      <c r="F5" s="55">
        <v>6</v>
      </c>
      <c r="G5" s="68">
        <v>7</v>
      </c>
      <c r="H5" s="55">
        <v>8</v>
      </c>
      <c r="I5" s="55">
        <v>9</v>
      </c>
      <c r="J5" s="68">
        <v>10</v>
      </c>
    </row>
    <row r="6" ht="15" customHeight="1" spans="1:10">
      <c r="A6" s="26" t="s">
        <v>64</v>
      </c>
      <c r="B6" s="69"/>
      <c r="C6" s="69"/>
      <c r="D6" s="69"/>
      <c r="E6" s="70"/>
      <c r="F6" s="71"/>
      <c r="G6" s="70"/>
      <c r="H6" s="71"/>
      <c r="I6" s="71"/>
      <c r="J6" s="70"/>
    </row>
    <row r="7" ht="33.75" customHeight="1" spans="1:10">
      <c r="A7" s="26" t="s">
        <v>284</v>
      </c>
      <c r="B7" s="26" t="s">
        <v>313</v>
      </c>
      <c r="C7" s="26" t="s">
        <v>314</v>
      </c>
      <c r="D7" s="26" t="s">
        <v>315</v>
      </c>
      <c r="E7" s="26" t="s">
        <v>316</v>
      </c>
      <c r="F7" s="26" t="s">
        <v>317</v>
      </c>
      <c r="G7" s="44" t="s">
        <v>318</v>
      </c>
      <c r="H7" s="26" t="s">
        <v>319</v>
      </c>
      <c r="I7" s="26" t="s">
        <v>320</v>
      </c>
      <c r="J7" s="26" t="s">
        <v>321</v>
      </c>
    </row>
    <row r="8" ht="33.75" customHeight="1" spans="1:10">
      <c r="A8" s="26" t="s">
        <v>284</v>
      </c>
      <c r="B8" s="26" t="s">
        <v>313</v>
      </c>
      <c r="C8" s="26" t="s">
        <v>314</v>
      </c>
      <c r="D8" s="26" t="s">
        <v>315</v>
      </c>
      <c r="E8" s="26" t="s">
        <v>322</v>
      </c>
      <c r="F8" s="26" t="s">
        <v>323</v>
      </c>
      <c r="G8" s="44" t="s">
        <v>324</v>
      </c>
      <c r="H8" s="26" t="s">
        <v>325</v>
      </c>
      <c r="I8" s="26" t="s">
        <v>320</v>
      </c>
      <c r="J8" s="26" t="s">
        <v>326</v>
      </c>
    </row>
    <row r="9" ht="33.75" customHeight="1" spans="1:10">
      <c r="A9" s="26" t="s">
        <v>284</v>
      </c>
      <c r="B9" s="26" t="s">
        <v>313</v>
      </c>
      <c r="C9" s="26" t="s">
        <v>314</v>
      </c>
      <c r="D9" s="26" t="s">
        <v>315</v>
      </c>
      <c r="E9" s="26" t="s">
        <v>327</v>
      </c>
      <c r="F9" s="26" t="s">
        <v>317</v>
      </c>
      <c r="G9" s="44" t="s">
        <v>328</v>
      </c>
      <c r="H9" s="26" t="s">
        <v>329</v>
      </c>
      <c r="I9" s="26" t="s">
        <v>320</v>
      </c>
      <c r="J9" s="26" t="s">
        <v>330</v>
      </c>
    </row>
    <row r="10" ht="33.75" customHeight="1" spans="1:10">
      <c r="A10" s="26" t="s">
        <v>284</v>
      </c>
      <c r="B10" s="26" t="s">
        <v>313</v>
      </c>
      <c r="C10" s="26" t="s">
        <v>314</v>
      </c>
      <c r="D10" s="26" t="s">
        <v>315</v>
      </c>
      <c r="E10" s="26" t="s">
        <v>331</v>
      </c>
      <c r="F10" s="26" t="s">
        <v>317</v>
      </c>
      <c r="G10" s="44" t="s">
        <v>332</v>
      </c>
      <c r="H10" s="26" t="s">
        <v>333</v>
      </c>
      <c r="I10" s="26" t="s">
        <v>320</v>
      </c>
      <c r="J10" s="26" t="s">
        <v>334</v>
      </c>
    </row>
    <row r="11" ht="33.75" customHeight="1" spans="1:10">
      <c r="A11" s="26" t="s">
        <v>284</v>
      </c>
      <c r="B11" s="26" t="s">
        <v>313</v>
      </c>
      <c r="C11" s="26" t="s">
        <v>314</v>
      </c>
      <c r="D11" s="26" t="s">
        <v>315</v>
      </c>
      <c r="E11" s="26" t="s">
        <v>335</v>
      </c>
      <c r="F11" s="26" t="s">
        <v>323</v>
      </c>
      <c r="G11" s="44" t="s">
        <v>336</v>
      </c>
      <c r="H11" s="26" t="s">
        <v>337</v>
      </c>
      <c r="I11" s="26" t="s">
        <v>320</v>
      </c>
      <c r="J11" s="26" t="s">
        <v>338</v>
      </c>
    </row>
    <row r="12" ht="33.75" customHeight="1" spans="1:10">
      <c r="A12" s="26" t="s">
        <v>284</v>
      </c>
      <c r="B12" s="26" t="s">
        <v>313</v>
      </c>
      <c r="C12" s="26" t="s">
        <v>314</v>
      </c>
      <c r="D12" s="26" t="s">
        <v>315</v>
      </c>
      <c r="E12" s="26" t="s">
        <v>339</v>
      </c>
      <c r="F12" s="26" t="s">
        <v>317</v>
      </c>
      <c r="G12" s="44" t="s">
        <v>340</v>
      </c>
      <c r="H12" s="26" t="s">
        <v>341</v>
      </c>
      <c r="I12" s="26" t="s">
        <v>320</v>
      </c>
      <c r="J12" s="26" t="s">
        <v>342</v>
      </c>
    </row>
    <row r="13" ht="33.75" customHeight="1" spans="1:10">
      <c r="A13" s="26" t="s">
        <v>284</v>
      </c>
      <c r="B13" s="26" t="s">
        <v>313</v>
      </c>
      <c r="C13" s="26" t="s">
        <v>314</v>
      </c>
      <c r="D13" s="26" t="s">
        <v>315</v>
      </c>
      <c r="E13" s="26" t="s">
        <v>343</v>
      </c>
      <c r="F13" s="26" t="s">
        <v>317</v>
      </c>
      <c r="G13" s="44" t="s">
        <v>52</v>
      </c>
      <c r="H13" s="26" t="s">
        <v>337</v>
      </c>
      <c r="I13" s="26" t="s">
        <v>320</v>
      </c>
      <c r="J13" s="26" t="s">
        <v>344</v>
      </c>
    </row>
    <row r="14" ht="33.75" customHeight="1" spans="1:10">
      <c r="A14" s="26" t="s">
        <v>284</v>
      </c>
      <c r="B14" s="26" t="s">
        <v>313</v>
      </c>
      <c r="C14" s="26" t="s">
        <v>314</v>
      </c>
      <c r="D14" s="26" t="s">
        <v>315</v>
      </c>
      <c r="E14" s="26" t="s">
        <v>345</v>
      </c>
      <c r="F14" s="26" t="s">
        <v>317</v>
      </c>
      <c r="G14" s="44" t="s">
        <v>47</v>
      </c>
      <c r="H14" s="26" t="s">
        <v>325</v>
      </c>
      <c r="I14" s="26" t="s">
        <v>320</v>
      </c>
      <c r="J14" s="26" t="s">
        <v>346</v>
      </c>
    </row>
    <row r="15" ht="33.75" customHeight="1" spans="1:10">
      <c r="A15" s="26" t="s">
        <v>284</v>
      </c>
      <c r="B15" s="26" t="s">
        <v>313</v>
      </c>
      <c r="C15" s="26" t="s">
        <v>314</v>
      </c>
      <c r="D15" s="26" t="s">
        <v>347</v>
      </c>
      <c r="E15" s="26" t="s">
        <v>348</v>
      </c>
      <c r="F15" s="26" t="s">
        <v>317</v>
      </c>
      <c r="G15" s="44" t="s">
        <v>349</v>
      </c>
      <c r="H15" s="26" t="s">
        <v>350</v>
      </c>
      <c r="I15" s="26" t="s">
        <v>320</v>
      </c>
      <c r="J15" s="26" t="s">
        <v>351</v>
      </c>
    </row>
    <row r="16" ht="33.75" customHeight="1" spans="1:10">
      <c r="A16" s="26" t="s">
        <v>284</v>
      </c>
      <c r="B16" s="26" t="s">
        <v>313</v>
      </c>
      <c r="C16" s="26" t="s">
        <v>314</v>
      </c>
      <c r="D16" s="26" t="s">
        <v>347</v>
      </c>
      <c r="E16" s="26" t="s">
        <v>352</v>
      </c>
      <c r="F16" s="26" t="s">
        <v>323</v>
      </c>
      <c r="G16" s="44" t="s">
        <v>328</v>
      </c>
      <c r="H16" s="26" t="s">
        <v>350</v>
      </c>
      <c r="I16" s="26" t="s">
        <v>320</v>
      </c>
      <c r="J16" s="26" t="s">
        <v>353</v>
      </c>
    </row>
    <row r="17" ht="33.75" customHeight="1" spans="1:10">
      <c r="A17" s="26" t="s">
        <v>284</v>
      </c>
      <c r="B17" s="26" t="s">
        <v>313</v>
      </c>
      <c r="C17" s="26" t="s">
        <v>314</v>
      </c>
      <c r="D17" s="26" t="s">
        <v>347</v>
      </c>
      <c r="E17" s="26" t="s">
        <v>354</v>
      </c>
      <c r="F17" s="26" t="s">
        <v>323</v>
      </c>
      <c r="G17" s="44" t="s">
        <v>328</v>
      </c>
      <c r="H17" s="26" t="s">
        <v>350</v>
      </c>
      <c r="I17" s="26" t="s">
        <v>320</v>
      </c>
      <c r="J17" s="26" t="s">
        <v>355</v>
      </c>
    </row>
    <row r="18" ht="33.75" customHeight="1" spans="1:10">
      <c r="A18" s="26" t="s">
        <v>284</v>
      </c>
      <c r="B18" s="26" t="s">
        <v>313</v>
      </c>
      <c r="C18" s="26" t="s">
        <v>314</v>
      </c>
      <c r="D18" s="26" t="s">
        <v>347</v>
      </c>
      <c r="E18" s="26" t="s">
        <v>356</v>
      </c>
      <c r="F18" s="26" t="s">
        <v>317</v>
      </c>
      <c r="G18" s="44" t="s">
        <v>357</v>
      </c>
      <c r="H18" s="26" t="s">
        <v>350</v>
      </c>
      <c r="I18" s="26" t="s">
        <v>320</v>
      </c>
      <c r="J18" s="26" t="s">
        <v>358</v>
      </c>
    </row>
    <row r="19" ht="33.75" customHeight="1" spans="1:10">
      <c r="A19" s="26" t="s">
        <v>284</v>
      </c>
      <c r="B19" s="26" t="s">
        <v>313</v>
      </c>
      <c r="C19" s="26" t="s">
        <v>314</v>
      </c>
      <c r="D19" s="26" t="s">
        <v>359</v>
      </c>
      <c r="E19" s="26" t="s">
        <v>360</v>
      </c>
      <c r="F19" s="26" t="s">
        <v>361</v>
      </c>
      <c r="G19" s="44" t="s">
        <v>336</v>
      </c>
      <c r="H19" s="26" t="s">
        <v>362</v>
      </c>
      <c r="I19" s="26" t="s">
        <v>320</v>
      </c>
      <c r="J19" s="26" t="s">
        <v>363</v>
      </c>
    </row>
    <row r="20" ht="33.75" customHeight="1" spans="1:10">
      <c r="A20" s="26" t="s">
        <v>284</v>
      </c>
      <c r="B20" s="26" t="s">
        <v>313</v>
      </c>
      <c r="C20" s="26" t="s">
        <v>314</v>
      </c>
      <c r="D20" s="26" t="s">
        <v>359</v>
      </c>
      <c r="E20" s="26" t="s">
        <v>364</v>
      </c>
      <c r="F20" s="26" t="s">
        <v>361</v>
      </c>
      <c r="G20" s="44" t="s">
        <v>45</v>
      </c>
      <c r="H20" s="26" t="s">
        <v>365</v>
      </c>
      <c r="I20" s="26" t="s">
        <v>320</v>
      </c>
      <c r="J20" s="26" t="s">
        <v>366</v>
      </c>
    </row>
    <row r="21" ht="33.75" customHeight="1" spans="1:10">
      <c r="A21" s="26" t="s">
        <v>284</v>
      </c>
      <c r="B21" s="26" t="s">
        <v>313</v>
      </c>
      <c r="C21" s="26" t="s">
        <v>367</v>
      </c>
      <c r="D21" s="26" t="s">
        <v>368</v>
      </c>
      <c r="E21" s="26" t="s">
        <v>369</v>
      </c>
      <c r="F21" s="26" t="s">
        <v>317</v>
      </c>
      <c r="G21" s="44" t="s">
        <v>370</v>
      </c>
      <c r="H21" s="26" t="s">
        <v>350</v>
      </c>
      <c r="I21" s="26" t="s">
        <v>320</v>
      </c>
      <c r="J21" s="26" t="s">
        <v>371</v>
      </c>
    </row>
    <row r="22" ht="33.75" customHeight="1" spans="1:10">
      <c r="A22" s="26" t="s">
        <v>284</v>
      </c>
      <c r="B22" s="26" t="s">
        <v>313</v>
      </c>
      <c r="C22" s="26" t="s">
        <v>367</v>
      </c>
      <c r="D22" s="26" t="s">
        <v>368</v>
      </c>
      <c r="E22" s="26" t="s">
        <v>372</v>
      </c>
      <c r="F22" s="26" t="s">
        <v>323</v>
      </c>
      <c r="G22" s="44" t="s">
        <v>328</v>
      </c>
      <c r="H22" s="26" t="s">
        <v>350</v>
      </c>
      <c r="I22" s="26" t="s">
        <v>320</v>
      </c>
      <c r="J22" s="26" t="s">
        <v>373</v>
      </c>
    </row>
    <row r="23" ht="33.75" customHeight="1" spans="1:10">
      <c r="A23" s="26" t="s">
        <v>284</v>
      </c>
      <c r="B23" s="26" t="s">
        <v>313</v>
      </c>
      <c r="C23" s="26" t="s">
        <v>374</v>
      </c>
      <c r="D23" s="26" t="s">
        <v>375</v>
      </c>
      <c r="E23" s="26" t="s">
        <v>376</v>
      </c>
      <c r="F23" s="26" t="s">
        <v>317</v>
      </c>
      <c r="G23" s="44" t="s">
        <v>370</v>
      </c>
      <c r="H23" s="26" t="s">
        <v>350</v>
      </c>
      <c r="I23" s="26" t="s">
        <v>320</v>
      </c>
      <c r="J23" s="26" t="s">
        <v>377</v>
      </c>
    </row>
    <row r="24" ht="33.75" customHeight="1" spans="1:10">
      <c r="A24" s="26" t="s">
        <v>286</v>
      </c>
      <c r="B24" s="26" t="s">
        <v>378</v>
      </c>
      <c r="C24" s="26" t="s">
        <v>314</v>
      </c>
      <c r="D24" s="26" t="s">
        <v>315</v>
      </c>
      <c r="E24" s="26" t="s">
        <v>379</v>
      </c>
      <c r="F24" s="26" t="s">
        <v>317</v>
      </c>
      <c r="G24" s="44" t="s">
        <v>380</v>
      </c>
      <c r="H24" s="26" t="s">
        <v>381</v>
      </c>
      <c r="I24" s="26" t="s">
        <v>320</v>
      </c>
      <c r="J24" s="26" t="s">
        <v>382</v>
      </c>
    </row>
    <row r="25" ht="33.75" customHeight="1" spans="1:10">
      <c r="A25" s="26" t="s">
        <v>286</v>
      </c>
      <c r="B25" s="26" t="s">
        <v>378</v>
      </c>
      <c r="C25" s="26" t="s">
        <v>314</v>
      </c>
      <c r="D25" s="26" t="s">
        <v>315</v>
      </c>
      <c r="E25" s="26" t="s">
        <v>383</v>
      </c>
      <c r="F25" s="26" t="s">
        <v>323</v>
      </c>
      <c r="G25" s="44" t="s">
        <v>336</v>
      </c>
      <c r="H25" s="26" t="s">
        <v>384</v>
      </c>
      <c r="I25" s="26" t="s">
        <v>320</v>
      </c>
      <c r="J25" s="26" t="s">
        <v>385</v>
      </c>
    </row>
    <row r="26" ht="33.75" customHeight="1" spans="1:10">
      <c r="A26" s="26" t="s">
        <v>286</v>
      </c>
      <c r="B26" s="26" t="s">
        <v>378</v>
      </c>
      <c r="C26" s="26" t="s">
        <v>314</v>
      </c>
      <c r="D26" s="26" t="s">
        <v>315</v>
      </c>
      <c r="E26" s="26" t="s">
        <v>386</v>
      </c>
      <c r="F26" s="26" t="s">
        <v>317</v>
      </c>
      <c r="G26" s="44" t="s">
        <v>59</v>
      </c>
      <c r="H26" s="26" t="s">
        <v>387</v>
      </c>
      <c r="I26" s="26" t="s">
        <v>320</v>
      </c>
      <c r="J26" s="26" t="s">
        <v>388</v>
      </c>
    </row>
    <row r="27" ht="33.75" customHeight="1" spans="1:10">
      <c r="A27" s="26" t="s">
        <v>286</v>
      </c>
      <c r="B27" s="26" t="s">
        <v>378</v>
      </c>
      <c r="C27" s="26" t="s">
        <v>314</v>
      </c>
      <c r="D27" s="26" t="s">
        <v>315</v>
      </c>
      <c r="E27" s="26" t="s">
        <v>389</v>
      </c>
      <c r="F27" s="26" t="s">
        <v>317</v>
      </c>
      <c r="G27" s="44" t="s">
        <v>46</v>
      </c>
      <c r="H27" s="26" t="s">
        <v>387</v>
      </c>
      <c r="I27" s="26" t="s">
        <v>320</v>
      </c>
      <c r="J27" s="26" t="s">
        <v>390</v>
      </c>
    </row>
    <row r="28" ht="33.75" customHeight="1" spans="1:10">
      <c r="A28" s="26" t="s">
        <v>286</v>
      </c>
      <c r="B28" s="26" t="s">
        <v>378</v>
      </c>
      <c r="C28" s="26" t="s">
        <v>314</v>
      </c>
      <c r="D28" s="26" t="s">
        <v>315</v>
      </c>
      <c r="E28" s="26" t="s">
        <v>391</v>
      </c>
      <c r="F28" s="26" t="s">
        <v>317</v>
      </c>
      <c r="G28" s="44" t="s">
        <v>62</v>
      </c>
      <c r="H28" s="26" t="s">
        <v>392</v>
      </c>
      <c r="I28" s="26" t="s">
        <v>320</v>
      </c>
      <c r="J28" s="26" t="s">
        <v>393</v>
      </c>
    </row>
    <row r="29" ht="33.75" customHeight="1" spans="1:10">
      <c r="A29" s="26" t="s">
        <v>286</v>
      </c>
      <c r="B29" s="26" t="s">
        <v>378</v>
      </c>
      <c r="C29" s="26" t="s">
        <v>314</v>
      </c>
      <c r="D29" s="26" t="s">
        <v>315</v>
      </c>
      <c r="E29" s="26" t="s">
        <v>394</v>
      </c>
      <c r="F29" s="26" t="s">
        <v>323</v>
      </c>
      <c r="G29" s="44" t="s">
        <v>395</v>
      </c>
      <c r="H29" s="26" t="s">
        <v>396</v>
      </c>
      <c r="I29" s="26" t="s">
        <v>320</v>
      </c>
      <c r="J29" s="26" t="s">
        <v>397</v>
      </c>
    </row>
    <row r="30" ht="33.75" customHeight="1" spans="1:10">
      <c r="A30" s="26" t="s">
        <v>286</v>
      </c>
      <c r="B30" s="26" t="s">
        <v>378</v>
      </c>
      <c r="C30" s="26" t="s">
        <v>314</v>
      </c>
      <c r="D30" s="26" t="s">
        <v>315</v>
      </c>
      <c r="E30" s="26" t="s">
        <v>398</v>
      </c>
      <c r="F30" s="26" t="s">
        <v>323</v>
      </c>
      <c r="G30" s="44" t="s">
        <v>52</v>
      </c>
      <c r="H30" s="26" t="s">
        <v>337</v>
      </c>
      <c r="I30" s="26" t="s">
        <v>320</v>
      </c>
      <c r="J30" s="26" t="s">
        <v>399</v>
      </c>
    </row>
    <row r="31" ht="33.75" customHeight="1" spans="1:10">
      <c r="A31" s="26" t="s">
        <v>286</v>
      </c>
      <c r="B31" s="26" t="s">
        <v>378</v>
      </c>
      <c r="C31" s="26" t="s">
        <v>314</v>
      </c>
      <c r="D31" s="26" t="s">
        <v>315</v>
      </c>
      <c r="E31" s="26" t="s">
        <v>400</v>
      </c>
      <c r="F31" s="26" t="s">
        <v>323</v>
      </c>
      <c r="G31" s="44" t="s">
        <v>52</v>
      </c>
      <c r="H31" s="26" t="s">
        <v>337</v>
      </c>
      <c r="I31" s="26" t="s">
        <v>320</v>
      </c>
      <c r="J31" s="26" t="s">
        <v>401</v>
      </c>
    </row>
    <row r="32" ht="33.75" customHeight="1" spans="1:10">
      <c r="A32" s="26" t="s">
        <v>286</v>
      </c>
      <c r="B32" s="26" t="s">
        <v>378</v>
      </c>
      <c r="C32" s="26" t="s">
        <v>314</v>
      </c>
      <c r="D32" s="26" t="s">
        <v>347</v>
      </c>
      <c r="E32" s="26" t="s">
        <v>402</v>
      </c>
      <c r="F32" s="26" t="s">
        <v>323</v>
      </c>
      <c r="G32" s="44" t="s">
        <v>328</v>
      </c>
      <c r="H32" s="26" t="s">
        <v>350</v>
      </c>
      <c r="I32" s="26" t="s">
        <v>320</v>
      </c>
      <c r="J32" s="26" t="s">
        <v>403</v>
      </c>
    </row>
    <row r="33" ht="33.75" customHeight="1" spans="1:10">
      <c r="A33" s="26" t="s">
        <v>286</v>
      </c>
      <c r="B33" s="26" t="s">
        <v>378</v>
      </c>
      <c r="C33" s="26" t="s">
        <v>314</v>
      </c>
      <c r="D33" s="26" t="s">
        <v>347</v>
      </c>
      <c r="E33" s="26" t="s">
        <v>404</v>
      </c>
      <c r="F33" s="26" t="s">
        <v>317</v>
      </c>
      <c r="G33" s="44" t="s">
        <v>357</v>
      </c>
      <c r="H33" s="26" t="s">
        <v>350</v>
      </c>
      <c r="I33" s="26" t="s">
        <v>320</v>
      </c>
      <c r="J33" s="26" t="s">
        <v>405</v>
      </c>
    </row>
    <row r="34" ht="33.75" customHeight="1" spans="1:10">
      <c r="A34" s="26" t="s">
        <v>286</v>
      </c>
      <c r="B34" s="26" t="s">
        <v>378</v>
      </c>
      <c r="C34" s="26" t="s">
        <v>314</v>
      </c>
      <c r="D34" s="26" t="s">
        <v>347</v>
      </c>
      <c r="E34" s="26" t="s">
        <v>406</v>
      </c>
      <c r="F34" s="26" t="s">
        <v>323</v>
      </c>
      <c r="G34" s="44" t="s">
        <v>328</v>
      </c>
      <c r="H34" s="26" t="s">
        <v>350</v>
      </c>
      <c r="I34" s="26" t="s">
        <v>320</v>
      </c>
      <c r="J34" s="26" t="s">
        <v>407</v>
      </c>
    </row>
    <row r="35" ht="33.75" customHeight="1" spans="1:10">
      <c r="A35" s="26" t="s">
        <v>286</v>
      </c>
      <c r="B35" s="26" t="s">
        <v>378</v>
      </c>
      <c r="C35" s="26" t="s">
        <v>314</v>
      </c>
      <c r="D35" s="26" t="s">
        <v>347</v>
      </c>
      <c r="E35" s="26" t="s">
        <v>408</v>
      </c>
      <c r="F35" s="26" t="s">
        <v>317</v>
      </c>
      <c r="G35" s="44" t="s">
        <v>409</v>
      </c>
      <c r="H35" s="26" t="s">
        <v>350</v>
      </c>
      <c r="I35" s="26" t="s">
        <v>320</v>
      </c>
      <c r="J35" s="26" t="s">
        <v>410</v>
      </c>
    </row>
    <row r="36" ht="33.75" customHeight="1" spans="1:10">
      <c r="A36" s="26" t="s">
        <v>286</v>
      </c>
      <c r="B36" s="26" t="s">
        <v>378</v>
      </c>
      <c r="C36" s="26" t="s">
        <v>314</v>
      </c>
      <c r="D36" s="26" t="s">
        <v>359</v>
      </c>
      <c r="E36" s="26" t="s">
        <v>411</v>
      </c>
      <c r="F36" s="26" t="s">
        <v>317</v>
      </c>
      <c r="G36" s="44" t="s">
        <v>357</v>
      </c>
      <c r="H36" s="26" t="s">
        <v>350</v>
      </c>
      <c r="I36" s="26" t="s">
        <v>320</v>
      </c>
      <c r="J36" s="26" t="s">
        <v>412</v>
      </c>
    </row>
    <row r="37" ht="33.75" customHeight="1" spans="1:10">
      <c r="A37" s="26" t="s">
        <v>286</v>
      </c>
      <c r="B37" s="26" t="s">
        <v>378</v>
      </c>
      <c r="C37" s="26" t="s">
        <v>314</v>
      </c>
      <c r="D37" s="26" t="s">
        <v>359</v>
      </c>
      <c r="E37" s="26" t="s">
        <v>413</v>
      </c>
      <c r="F37" s="26" t="s">
        <v>317</v>
      </c>
      <c r="G37" s="44" t="s">
        <v>357</v>
      </c>
      <c r="H37" s="26" t="s">
        <v>350</v>
      </c>
      <c r="I37" s="26" t="s">
        <v>320</v>
      </c>
      <c r="J37" s="26" t="s">
        <v>414</v>
      </c>
    </row>
    <row r="38" ht="33.75" customHeight="1" spans="1:10">
      <c r="A38" s="26" t="s">
        <v>286</v>
      </c>
      <c r="B38" s="26" t="s">
        <v>378</v>
      </c>
      <c r="C38" s="26" t="s">
        <v>367</v>
      </c>
      <c r="D38" s="26" t="s">
        <v>368</v>
      </c>
      <c r="E38" s="26" t="s">
        <v>415</v>
      </c>
      <c r="F38" s="26" t="s">
        <v>317</v>
      </c>
      <c r="G38" s="44" t="s">
        <v>357</v>
      </c>
      <c r="H38" s="26" t="s">
        <v>350</v>
      </c>
      <c r="I38" s="26" t="s">
        <v>320</v>
      </c>
      <c r="J38" s="26" t="s">
        <v>416</v>
      </c>
    </row>
    <row r="39" ht="33.75" customHeight="1" spans="1:10">
      <c r="A39" s="26" t="s">
        <v>286</v>
      </c>
      <c r="B39" s="26" t="s">
        <v>378</v>
      </c>
      <c r="C39" s="26" t="s">
        <v>367</v>
      </c>
      <c r="D39" s="26" t="s">
        <v>368</v>
      </c>
      <c r="E39" s="26" t="s">
        <v>417</v>
      </c>
      <c r="F39" s="26" t="s">
        <v>317</v>
      </c>
      <c r="G39" s="44" t="s">
        <v>357</v>
      </c>
      <c r="H39" s="26" t="s">
        <v>350</v>
      </c>
      <c r="I39" s="26" t="s">
        <v>320</v>
      </c>
      <c r="J39" s="26" t="s">
        <v>418</v>
      </c>
    </row>
    <row r="40" ht="33.75" customHeight="1" spans="1:10">
      <c r="A40" s="26" t="s">
        <v>286</v>
      </c>
      <c r="B40" s="26" t="s">
        <v>378</v>
      </c>
      <c r="C40" s="26" t="s">
        <v>374</v>
      </c>
      <c r="D40" s="26" t="s">
        <v>375</v>
      </c>
      <c r="E40" s="26" t="s">
        <v>419</v>
      </c>
      <c r="F40" s="26" t="s">
        <v>317</v>
      </c>
      <c r="G40" s="44" t="s">
        <v>370</v>
      </c>
      <c r="H40" s="26" t="s">
        <v>350</v>
      </c>
      <c r="I40" s="26" t="s">
        <v>320</v>
      </c>
      <c r="J40" s="26" t="s">
        <v>420</v>
      </c>
    </row>
    <row r="41" ht="33.75" customHeight="1" spans="1:10">
      <c r="A41" s="26" t="s">
        <v>286</v>
      </c>
      <c r="B41" s="26" t="s">
        <v>378</v>
      </c>
      <c r="C41" s="26" t="s">
        <v>374</v>
      </c>
      <c r="D41" s="26" t="s">
        <v>375</v>
      </c>
      <c r="E41" s="26" t="s">
        <v>421</v>
      </c>
      <c r="F41" s="26" t="s">
        <v>317</v>
      </c>
      <c r="G41" s="44" t="s">
        <v>370</v>
      </c>
      <c r="H41" s="26" t="s">
        <v>350</v>
      </c>
      <c r="I41" s="26" t="s">
        <v>320</v>
      </c>
      <c r="J41" s="26" t="s">
        <v>422</v>
      </c>
    </row>
    <row r="42" ht="33.75" customHeight="1" spans="1:10">
      <c r="A42" s="26" t="s">
        <v>273</v>
      </c>
      <c r="B42" s="26" t="s">
        <v>423</v>
      </c>
      <c r="C42" s="26" t="s">
        <v>314</v>
      </c>
      <c r="D42" s="26" t="s">
        <v>315</v>
      </c>
      <c r="E42" s="26" t="s">
        <v>424</v>
      </c>
      <c r="F42" s="26" t="s">
        <v>317</v>
      </c>
      <c r="G42" s="44" t="s">
        <v>46</v>
      </c>
      <c r="H42" s="26" t="s">
        <v>337</v>
      </c>
      <c r="I42" s="26" t="s">
        <v>320</v>
      </c>
      <c r="J42" s="26" t="s">
        <v>425</v>
      </c>
    </row>
    <row r="43" ht="33.75" customHeight="1" spans="1:10">
      <c r="A43" s="26" t="s">
        <v>273</v>
      </c>
      <c r="B43" s="26" t="s">
        <v>423</v>
      </c>
      <c r="C43" s="26" t="s">
        <v>314</v>
      </c>
      <c r="D43" s="26" t="s">
        <v>315</v>
      </c>
      <c r="E43" s="26" t="s">
        <v>426</v>
      </c>
      <c r="F43" s="26" t="s">
        <v>317</v>
      </c>
      <c r="G43" s="44" t="s">
        <v>47</v>
      </c>
      <c r="H43" s="26" t="s">
        <v>337</v>
      </c>
      <c r="I43" s="26" t="s">
        <v>320</v>
      </c>
      <c r="J43" s="26" t="s">
        <v>427</v>
      </c>
    </row>
    <row r="44" ht="33.75" customHeight="1" spans="1:10">
      <c r="A44" s="26" t="s">
        <v>273</v>
      </c>
      <c r="B44" s="26" t="s">
        <v>423</v>
      </c>
      <c r="C44" s="26" t="s">
        <v>314</v>
      </c>
      <c r="D44" s="26" t="s">
        <v>315</v>
      </c>
      <c r="E44" s="26" t="s">
        <v>428</v>
      </c>
      <c r="F44" s="26" t="s">
        <v>317</v>
      </c>
      <c r="G44" s="44" t="s">
        <v>53</v>
      </c>
      <c r="H44" s="26" t="s">
        <v>337</v>
      </c>
      <c r="I44" s="26" t="s">
        <v>320</v>
      </c>
      <c r="J44" s="26" t="s">
        <v>429</v>
      </c>
    </row>
    <row r="45" ht="33.75" customHeight="1" spans="1:10">
      <c r="A45" s="26" t="s">
        <v>273</v>
      </c>
      <c r="B45" s="26" t="s">
        <v>423</v>
      </c>
      <c r="C45" s="26" t="s">
        <v>314</v>
      </c>
      <c r="D45" s="26" t="s">
        <v>315</v>
      </c>
      <c r="E45" s="26" t="s">
        <v>430</v>
      </c>
      <c r="F45" s="26" t="s">
        <v>323</v>
      </c>
      <c r="G45" s="44" t="s">
        <v>431</v>
      </c>
      <c r="H45" s="26" t="s">
        <v>337</v>
      </c>
      <c r="I45" s="26" t="s">
        <v>320</v>
      </c>
      <c r="J45" s="26" t="s">
        <v>432</v>
      </c>
    </row>
    <row r="46" ht="33.75" customHeight="1" spans="1:10">
      <c r="A46" s="26" t="s">
        <v>273</v>
      </c>
      <c r="B46" s="26" t="s">
        <v>423</v>
      </c>
      <c r="C46" s="26" t="s">
        <v>314</v>
      </c>
      <c r="D46" s="26" t="s">
        <v>315</v>
      </c>
      <c r="E46" s="26" t="s">
        <v>433</v>
      </c>
      <c r="F46" s="26" t="s">
        <v>317</v>
      </c>
      <c r="G46" s="44" t="s">
        <v>434</v>
      </c>
      <c r="H46" s="26" t="s">
        <v>337</v>
      </c>
      <c r="I46" s="26" t="s">
        <v>320</v>
      </c>
      <c r="J46" s="26" t="s">
        <v>435</v>
      </c>
    </row>
    <row r="47" ht="33.75" customHeight="1" spans="1:10">
      <c r="A47" s="26" t="s">
        <v>273</v>
      </c>
      <c r="B47" s="26" t="s">
        <v>423</v>
      </c>
      <c r="C47" s="26" t="s">
        <v>314</v>
      </c>
      <c r="D47" s="26" t="s">
        <v>347</v>
      </c>
      <c r="E47" s="26" t="s">
        <v>436</v>
      </c>
      <c r="F47" s="26" t="s">
        <v>323</v>
      </c>
      <c r="G47" s="44" t="s">
        <v>328</v>
      </c>
      <c r="H47" s="26" t="s">
        <v>350</v>
      </c>
      <c r="I47" s="26" t="s">
        <v>320</v>
      </c>
      <c r="J47" s="26" t="s">
        <v>437</v>
      </c>
    </row>
    <row r="48" ht="33.75" customHeight="1" spans="1:10">
      <c r="A48" s="26" t="s">
        <v>273</v>
      </c>
      <c r="B48" s="26" t="s">
        <v>423</v>
      </c>
      <c r="C48" s="26" t="s">
        <v>314</v>
      </c>
      <c r="D48" s="26" t="s">
        <v>347</v>
      </c>
      <c r="E48" s="26" t="s">
        <v>438</v>
      </c>
      <c r="F48" s="26" t="s">
        <v>323</v>
      </c>
      <c r="G48" s="44" t="s">
        <v>328</v>
      </c>
      <c r="H48" s="26" t="s">
        <v>350</v>
      </c>
      <c r="I48" s="26" t="s">
        <v>320</v>
      </c>
      <c r="J48" s="26" t="s">
        <v>439</v>
      </c>
    </row>
    <row r="49" ht="33.75" customHeight="1" spans="1:10">
      <c r="A49" s="26" t="s">
        <v>273</v>
      </c>
      <c r="B49" s="26" t="s">
        <v>423</v>
      </c>
      <c r="C49" s="26" t="s">
        <v>314</v>
      </c>
      <c r="D49" s="26" t="s">
        <v>347</v>
      </c>
      <c r="E49" s="26" t="s">
        <v>440</v>
      </c>
      <c r="F49" s="26" t="s">
        <v>323</v>
      </c>
      <c r="G49" s="44" t="s">
        <v>328</v>
      </c>
      <c r="H49" s="26" t="s">
        <v>350</v>
      </c>
      <c r="I49" s="26" t="s">
        <v>320</v>
      </c>
      <c r="J49" s="26" t="s">
        <v>441</v>
      </c>
    </row>
    <row r="50" ht="33.75" customHeight="1" spans="1:10">
      <c r="A50" s="26" t="s">
        <v>273</v>
      </c>
      <c r="B50" s="26" t="s">
        <v>423</v>
      </c>
      <c r="C50" s="26" t="s">
        <v>314</v>
      </c>
      <c r="D50" s="26" t="s">
        <v>347</v>
      </c>
      <c r="E50" s="26" t="s">
        <v>356</v>
      </c>
      <c r="F50" s="26" t="s">
        <v>323</v>
      </c>
      <c r="G50" s="44" t="s">
        <v>328</v>
      </c>
      <c r="H50" s="26" t="s">
        <v>350</v>
      </c>
      <c r="I50" s="26" t="s">
        <v>320</v>
      </c>
      <c r="J50" s="26" t="s">
        <v>442</v>
      </c>
    </row>
    <row r="51" ht="33.75" customHeight="1" spans="1:10">
      <c r="A51" s="26" t="s">
        <v>273</v>
      </c>
      <c r="B51" s="26" t="s">
        <v>423</v>
      </c>
      <c r="C51" s="26" t="s">
        <v>367</v>
      </c>
      <c r="D51" s="26" t="s">
        <v>443</v>
      </c>
      <c r="E51" s="26" t="s">
        <v>444</v>
      </c>
      <c r="F51" s="26" t="s">
        <v>317</v>
      </c>
      <c r="G51" s="44" t="s">
        <v>445</v>
      </c>
      <c r="H51" s="26" t="s">
        <v>446</v>
      </c>
      <c r="I51" s="26" t="s">
        <v>320</v>
      </c>
      <c r="J51" s="26" t="s">
        <v>447</v>
      </c>
    </row>
    <row r="52" ht="33.75" customHeight="1" spans="1:10">
      <c r="A52" s="26" t="s">
        <v>273</v>
      </c>
      <c r="B52" s="26" t="s">
        <v>423</v>
      </c>
      <c r="C52" s="26" t="s">
        <v>367</v>
      </c>
      <c r="D52" s="26" t="s">
        <v>368</v>
      </c>
      <c r="E52" s="26" t="s">
        <v>448</v>
      </c>
      <c r="F52" s="26" t="s">
        <v>317</v>
      </c>
      <c r="G52" s="44" t="s">
        <v>357</v>
      </c>
      <c r="H52" s="26" t="s">
        <v>350</v>
      </c>
      <c r="I52" s="26" t="s">
        <v>320</v>
      </c>
      <c r="J52" s="26" t="s">
        <v>449</v>
      </c>
    </row>
    <row r="53" ht="33.75" customHeight="1" spans="1:10">
      <c r="A53" s="26" t="s">
        <v>273</v>
      </c>
      <c r="B53" s="26" t="s">
        <v>423</v>
      </c>
      <c r="C53" s="26" t="s">
        <v>367</v>
      </c>
      <c r="D53" s="26" t="s">
        <v>368</v>
      </c>
      <c r="E53" s="26" t="s">
        <v>450</v>
      </c>
      <c r="F53" s="26" t="s">
        <v>317</v>
      </c>
      <c r="G53" s="44" t="s">
        <v>409</v>
      </c>
      <c r="H53" s="26" t="s">
        <v>350</v>
      </c>
      <c r="I53" s="26" t="s">
        <v>320</v>
      </c>
      <c r="J53" s="26" t="s">
        <v>451</v>
      </c>
    </row>
    <row r="54" ht="33.75" customHeight="1" spans="1:10">
      <c r="A54" s="26" t="s">
        <v>273</v>
      </c>
      <c r="B54" s="26" t="s">
        <v>423</v>
      </c>
      <c r="C54" s="26" t="s">
        <v>367</v>
      </c>
      <c r="D54" s="26" t="s">
        <v>368</v>
      </c>
      <c r="E54" s="26" t="s">
        <v>452</v>
      </c>
      <c r="F54" s="26" t="s">
        <v>323</v>
      </c>
      <c r="G54" s="44" t="s">
        <v>328</v>
      </c>
      <c r="H54" s="26" t="s">
        <v>350</v>
      </c>
      <c r="I54" s="26" t="s">
        <v>320</v>
      </c>
      <c r="J54" s="26" t="s">
        <v>453</v>
      </c>
    </row>
    <row r="55" ht="33.75" customHeight="1" spans="1:10">
      <c r="A55" s="26" t="s">
        <v>279</v>
      </c>
      <c r="B55" s="26" t="s">
        <v>454</v>
      </c>
      <c r="C55" s="26" t="s">
        <v>314</v>
      </c>
      <c r="D55" s="26" t="s">
        <v>315</v>
      </c>
      <c r="E55" s="26" t="s">
        <v>455</v>
      </c>
      <c r="F55" s="26" t="s">
        <v>317</v>
      </c>
      <c r="G55" s="44" t="s">
        <v>456</v>
      </c>
      <c r="H55" s="26" t="s">
        <v>337</v>
      </c>
      <c r="I55" s="26" t="s">
        <v>320</v>
      </c>
      <c r="J55" s="26" t="s">
        <v>457</v>
      </c>
    </row>
    <row r="56" ht="33.75" customHeight="1" spans="1:10">
      <c r="A56" s="26" t="s">
        <v>279</v>
      </c>
      <c r="B56" s="26" t="s">
        <v>454</v>
      </c>
      <c r="C56" s="26" t="s">
        <v>314</v>
      </c>
      <c r="D56" s="26" t="s">
        <v>315</v>
      </c>
      <c r="E56" s="26" t="s">
        <v>458</v>
      </c>
      <c r="F56" s="26" t="s">
        <v>317</v>
      </c>
      <c r="G56" s="44" t="s">
        <v>318</v>
      </c>
      <c r="H56" s="26" t="s">
        <v>319</v>
      </c>
      <c r="I56" s="26" t="s">
        <v>320</v>
      </c>
      <c r="J56" s="26" t="s">
        <v>459</v>
      </c>
    </row>
    <row r="57" ht="33.75" customHeight="1" spans="1:10">
      <c r="A57" s="26" t="s">
        <v>279</v>
      </c>
      <c r="B57" s="26" t="s">
        <v>454</v>
      </c>
      <c r="C57" s="26" t="s">
        <v>314</v>
      </c>
      <c r="D57" s="26" t="s">
        <v>347</v>
      </c>
      <c r="E57" s="26" t="s">
        <v>460</v>
      </c>
      <c r="F57" s="26" t="s">
        <v>323</v>
      </c>
      <c r="G57" s="44" t="s">
        <v>328</v>
      </c>
      <c r="H57" s="26" t="s">
        <v>350</v>
      </c>
      <c r="I57" s="26" t="s">
        <v>320</v>
      </c>
      <c r="J57" s="26" t="s">
        <v>461</v>
      </c>
    </row>
    <row r="58" ht="33.75" customHeight="1" spans="1:10">
      <c r="A58" s="26" t="s">
        <v>279</v>
      </c>
      <c r="B58" s="26" t="s">
        <v>454</v>
      </c>
      <c r="C58" s="26" t="s">
        <v>314</v>
      </c>
      <c r="D58" s="26" t="s">
        <v>359</v>
      </c>
      <c r="E58" s="26" t="s">
        <v>462</v>
      </c>
      <c r="F58" s="26" t="s">
        <v>317</v>
      </c>
      <c r="G58" s="44" t="s">
        <v>463</v>
      </c>
      <c r="H58" s="26" t="s">
        <v>350</v>
      </c>
      <c r="I58" s="26" t="s">
        <v>320</v>
      </c>
      <c r="J58" s="26" t="s">
        <v>464</v>
      </c>
    </row>
    <row r="59" ht="33.75" customHeight="1" spans="1:10">
      <c r="A59" s="26" t="s">
        <v>279</v>
      </c>
      <c r="B59" s="26" t="s">
        <v>454</v>
      </c>
      <c r="C59" s="26" t="s">
        <v>367</v>
      </c>
      <c r="D59" s="26" t="s">
        <v>368</v>
      </c>
      <c r="E59" s="26" t="s">
        <v>465</v>
      </c>
      <c r="F59" s="26" t="s">
        <v>323</v>
      </c>
      <c r="G59" s="44" t="s">
        <v>328</v>
      </c>
      <c r="H59" s="26" t="s">
        <v>350</v>
      </c>
      <c r="I59" s="26" t="s">
        <v>320</v>
      </c>
      <c r="J59" s="26" t="s">
        <v>466</v>
      </c>
    </row>
    <row r="60" ht="33.75" customHeight="1" spans="1:10">
      <c r="A60" s="26" t="s">
        <v>279</v>
      </c>
      <c r="B60" s="26" t="s">
        <v>454</v>
      </c>
      <c r="C60" s="26" t="s">
        <v>367</v>
      </c>
      <c r="D60" s="26" t="s">
        <v>368</v>
      </c>
      <c r="E60" s="26" t="s">
        <v>369</v>
      </c>
      <c r="F60" s="26" t="s">
        <v>323</v>
      </c>
      <c r="G60" s="44" t="s">
        <v>328</v>
      </c>
      <c r="H60" s="26" t="s">
        <v>350</v>
      </c>
      <c r="I60" s="26" t="s">
        <v>320</v>
      </c>
      <c r="J60" s="26" t="s">
        <v>467</v>
      </c>
    </row>
    <row r="61" ht="33.75" customHeight="1" spans="1:10">
      <c r="A61" s="26" t="s">
        <v>279</v>
      </c>
      <c r="B61" s="26" t="s">
        <v>454</v>
      </c>
      <c r="C61" s="26" t="s">
        <v>367</v>
      </c>
      <c r="D61" s="26" t="s">
        <v>368</v>
      </c>
      <c r="E61" s="26" t="s">
        <v>468</v>
      </c>
      <c r="F61" s="26" t="s">
        <v>323</v>
      </c>
      <c r="G61" s="44" t="s">
        <v>328</v>
      </c>
      <c r="H61" s="26" t="s">
        <v>350</v>
      </c>
      <c r="I61" s="26" t="s">
        <v>320</v>
      </c>
      <c r="J61" s="26" t="s">
        <v>469</v>
      </c>
    </row>
    <row r="62" ht="33.75" customHeight="1" spans="1:10">
      <c r="A62" s="26" t="s">
        <v>279</v>
      </c>
      <c r="B62" s="26" t="s">
        <v>454</v>
      </c>
      <c r="C62" s="26" t="s">
        <v>374</v>
      </c>
      <c r="D62" s="26" t="s">
        <v>375</v>
      </c>
      <c r="E62" s="26" t="s">
        <v>470</v>
      </c>
      <c r="F62" s="26" t="s">
        <v>317</v>
      </c>
      <c r="G62" s="44" t="s">
        <v>370</v>
      </c>
      <c r="H62" s="26" t="s">
        <v>350</v>
      </c>
      <c r="I62" s="26" t="s">
        <v>320</v>
      </c>
      <c r="J62" s="26" t="s">
        <v>471</v>
      </c>
    </row>
    <row r="63" ht="33.75" customHeight="1" spans="1:10">
      <c r="A63" s="26" t="s">
        <v>292</v>
      </c>
      <c r="B63" s="26" t="s">
        <v>472</v>
      </c>
      <c r="C63" s="26" t="s">
        <v>314</v>
      </c>
      <c r="D63" s="26" t="s">
        <v>315</v>
      </c>
      <c r="E63" s="26" t="s">
        <v>473</v>
      </c>
      <c r="F63" s="26" t="s">
        <v>317</v>
      </c>
      <c r="G63" s="44" t="s">
        <v>48</v>
      </c>
      <c r="H63" s="26" t="s">
        <v>387</v>
      </c>
      <c r="I63" s="26" t="s">
        <v>320</v>
      </c>
      <c r="J63" s="26" t="s">
        <v>474</v>
      </c>
    </row>
    <row r="64" ht="33.75" customHeight="1" spans="1:10">
      <c r="A64" s="26" t="s">
        <v>292</v>
      </c>
      <c r="B64" s="26" t="s">
        <v>472</v>
      </c>
      <c r="C64" s="26" t="s">
        <v>314</v>
      </c>
      <c r="D64" s="26" t="s">
        <v>315</v>
      </c>
      <c r="E64" s="26" t="s">
        <v>475</v>
      </c>
      <c r="F64" s="26" t="s">
        <v>323</v>
      </c>
      <c r="G64" s="44" t="s">
        <v>328</v>
      </c>
      <c r="H64" s="26" t="s">
        <v>350</v>
      </c>
      <c r="I64" s="26" t="s">
        <v>320</v>
      </c>
      <c r="J64" s="26" t="s">
        <v>476</v>
      </c>
    </row>
    <row r="65" ht="33.75" customHeight="1" spans="1:10">
      <c r="A65" s="26" t="s">
        <v>292</v>
      </c>
      <c r="B65" s="26" t="s">
        <v>472</v>
      </c>
      <c r="C65" s="26" t="s">
        <v>314</v>
      </c>
      <c r="D65" s="26" t="s">
        <v>315</v>
      </c>
      <c r="E65" s="26" t="s">
        <v>477</v>
      </c>
      <c r="F65" s="26" t="s">
        <v>317</v>
      </c>
      <c r="G65" s="44" t="s">
        <v>53</v>
      </c>
      <c r="H65" s="26" t="s">
        <v>337</v>
      </c>
      <c r="I65" s="26" t="s">
        <v>320</v>
      </c>
      <c r="J65" s="26" t="s">
        <v>478</v>
      </c>
    </row>
    <row r="66" ht="33.75" customHeight="1" spans="1:10">
      <c r="A66" s="26" t="s">
        <v>292</v>
      </c>
      <c r="B66" s="26" t="s">
        <v>472</v>
      </c>
      <c r="C66" s="26" t="s">
        <v>314</v>
      </c>
      <c r="D66" s="26" t="s">
        <v>315</v>
      </c>
      <c r="E66" s="26" t="s">
        <v>479</v>
      </c>
      <c r="F66" s="26" t="s">
        <v>317</v>
      </c>
      <c r="G66" s="44" t="s">
        <v>480</v>
      </c>
      <c r="H66" s="26" t="s">
        <v>481</v>
      </c>
      <c r="I66" s="26" t="s">
        <v>320</v>
      </c>
      <c r="J66" s="26" t="s">
        <v>482</v>
      </c>
    </row>
    <row r="67" ht="33.75" customHeight="1" spans="1:10">
      <c r="A67" s="26" t="s">
        <v>292</v>
      </c>
      <c r="B67" s="26" t="s">
        <v>472</v>
      </c>
      <c r="C67" s="26" t="s">
        <v>314</v>
      </c>
      <c r="D67" s="26" t="s">
        <v>315</v>
      </c>
      <c r="E67" s="26" t="s">
        <v>483</v>
      </c>
      <c r="F67" s="26" t="s">
        <v>323</v>
      </c>
      <c r="G67" s="44" t="s">
        <v>336</v>
      </c>
      <c r="H67" s="26" t="s">
        <v>392</v>
      </c>
      <c r="I67" s="26" t="s">
        <v>320</v>
      </c>
      <c r="J67" s="26" t="s">
        <v>484</v>
      </c>
    </row>
    <row r="68" ht="33.75" customHeight="1" spans="1:10">
      <c r="A68" s="26" t="s">
        <v>292</v>
      </c>
      <c r="B68" s="26" t="s">
        <v>472</v>
      </c>
      <c r="C68" s="26" t="s">
        <v>314</v>
      </c>
      <c r="D68" s="26" t="s">
        <v>315</v>
      </c>
      <c r="E68" s="26" t="s">
        <v>485</v>
      </c>
      <c r="F68" s="26" t="s">
        <v>317</v>
      </c>
      <c r="G68" s="44" t="s">
        <v>486</v>
      </c>
      <c r="H68" s="26" t="s">
        <v>319</v>
      </c>
      <c r="I68" s="26" t="s">
        <v>320</v>
      </c>
      <c r="J68" s="26" t="s">
        <v>487</v>
      </c>
    </row>
    <row r="69" ht="33.75" customHeight="1" spans="1:10">
      <c r="A69" s="26" t="s">
        <v>292</v>
      </c>
      <c r="B69" s="26" t="s">
        <v>472</v>
      </c>
      <c r="C69" s="26" t="s">
        <v>314</v>
      </c>
      <c r="D69" s="26" t="s">
        <v>347</v>
      </c>
      <c r="E69" s="26" t="s">
        <v>488</v>
      </c>
      <c r="F69" s="26" t="s">
        <v>317</v>
      </c>
      <c r="G69" s="44" t="s">
        <v>357</v>
      </c>
      <c r="H69" s="26" t="s">
        <v>350</v>
      </c>
      <c r="I69" s="26" t="s">
        <v>320</v>
      </c>
      <c r="J69" s="26" t="s">
        <v>489</v>
      </c>
    </row>
    <row r="70" ht="33.75" customHeight="1" spans="1:10">
      <c r="A70" s="26" t="s">
        <v>292</v>
      </c>
      <c r="B70" s="26" t="s">
        <v>472</v>
      </c>
      <c r="C70" s="26" t="s">
        <v>314</v>
      </c>
      <c r="D70" s="26" t="s">
        <v>347</v>
      </c>
      <c r="E70" s="26" t="s">
        <v>490</v>
      </c>
      <c r="F70" s="26" t="s">
        <v>323</v>
      </c>
      <c r="G70" s="44" t="s">
        <v>328</v>
      </c>
      <c r="H70" s="26" t="s">
        <v>350</v>
      </c>
      <c r="I70" s="26" t="s">
        <v>320</v>
      </c>
      <c r="J70" s="26" t="s">
        <v>491</v>
      </c>
    </row>
    <row r="71" ht="33.75" customHeight="1" spans="1:10">
      <c r="A71" s="26" t="s">
        <v>292</v>
      </c>
      <c r="B71" s="26" t="s">
        <v>472</v>
      </c>
      <c r="C71" s="26" t="s">
        <v>314</v>
      </c>
      <c r="D71" s="26" t="s">
        <v>347</v>
      </c>
      <c r="E71" s="26" t="s">
        <v>492</v>
      </c>
      <c r="F71" s="26" t="s">
        <v>323</v>
      </c>
      <c r="G71" s="44" t="s">
        <v>328</v>
      </c>
      <c r="H71" s="26" t="s">
        <v>350</v>
      </c>
      <c r="I71" s="26" t="s">
        <v>320</v>
      </c>
      <c r="J71" s="26" t="s">
        <v>493</v>
      </c>
    </row>
    <row r="72" ht="33.75" customHeight="1" spans="1:10">
      <c r="A72" s="26" t="s">
        <v>292</v>
      </c>
      <c r="B72" s="26" t="s">
        <v>472</v>
      </c>
      <c r="C72" s="26" t="s">
        <v>367</v>
      </c>
      <c r="D72" s="26" t="s">
        <v>368</v>
      </c>
      <c r="E72" s="26" t="s">
        <v>494</v>
      </c>
      <c r="F72" s="26" t="s">
        <v>323</v>
      </c>
      <c r="G72" s="44" t="s">
        <v>328</v>
      </c>
      <c r="H72" s="26" t="s">
        <v>350</v>
      </c>
      <c r="I72" s="26" t="s">
        <v>320</v>
      </c>
      <c r="J72" s="26" t="s">
        <v>495</v>
      </c>
    </row>
    <row r="73" ht="33.75" customHeight="1" spans="1:10">
      <c r="A73" s="26" t="s">
        <v>292</v>
      </c>
      <c r="B73" s="26" t="s">
        <v>472</v>
      </c>
      <c r="C73" s="26" t="s">
        <v>367</v>
      </c>
      <c r="D73" s="26" t="s">
        <v>368</v>
      </c>
      <c r="E73" s="26" t="s">
        <v>496</v>
      </c>
      <c r="F73" s="26" t="s">
        <v>317</v>
      </c>
      <c r="G73" s="44" t="s">
        <v>497</v>
      </c>
      <c r="H73" s="26" t="s">
        <v>498</v>
      </c>
      <c r="I73" s="26" t="s">
        <v>320</v>
      </c>
      <c r="J73" s="26" t="s">
        <v>499</v>
      </c>
    </row>
    <row r="74" ht="33.75" customHeight="1" spans="1:10">
      <c r="A74" s="26" t="s">
        <v>292</v>
      </c>
      <c r="B74" s="26" t="s">
        <v>472</v>
      </c>
      <c r="C74" s="26" t="s">
        <v>367</v>
      </c>
      <c r="D74" s="26" t="s">
        <v>368</v>
      </c>
      <c r="E74" s="26" t="s">
        <v>500</v>
      </c>
      <c r="F74" s="26" t="s">
        <v>317</v>
      </c>
      <c r="G74" s="44" t="s">
        <v>54</v>
      </c>
      <c r="H74" s="26" t="s">
        <v>501</v>
      </c>
      <c r="I74" s="26" t="s">
        <v>320</v>
      </c>
      <c r="J74" s="26" t="s">
        <v>502</v>
      </c>
    </row>
    <row r="75" ht="33.75" customHeight="1" spans="1:10">
      <c r="A75" s="26" t="s">
        <v>292</v>
      </c>
      <c r="B75" s="26" t="s">
        <v>472</v>
      </c>
      <c r="C75" s="26" t="s">
        <v>367</v>
      </c>
      <c r="D75" s="26" t="s">
        <v>368</v>
      </c>
      <c r="E75" s="26" t="s">
        <v>496</v>
      </c>
      <c r="F75" s="26" t="s">
        <v>317</v>
      </c>
      <c r="G75" s="44" t="s">
        <v>324</v>
      </c>
      <c r="H75" s="26" t="s">
        <v>503</v>
      </c>
      <c r="I75" s="26" t="s">
        <v>320</v>
      </c>
      <c r="J75" s="26" t="s">
        <v>504</v>
      </c>
    </row>
    <row r="76" ht="33.75" customHeight="1" spans="1:10">
      <c r="A76" s="26" t="s">
        <v>292</v>
      </c>
      <c r="B76" s="26" t="s">
        <v>472</v>
      </c>
      <c r="C76" s="26" t="s">
        <v>367</v>
      </c>
      <c r="D76" s="26" t="s">
        <v>368</v>
      </c>
      <c r="E76" s="26" t="s">
        <v>505</v>
      </c>
      <c r="F76" s="26" t="s">
        <v>317</v>
      </c>
      <c r="G76" s="44" t="s">
        <v>409</v>
      </c>
      <c r="H76" s="26" t="s">
        <v>350</v>
      </c>
      <c r="I76" s="26" t="s">
        <v>320</v>
      </c>
      <c r="J76" s="26" t="s">
        <v>506</v>
      </c>
    </row>
    <row r="77" ht="33.75" customHeight="1" spans="1:10">
      <c r="A77" s="26" t="s">
        <v>292</v>
      </c>
      <c r="B77" s="26" t="s">
        <v>472</v>
      </c>
      <c r="C77" s="26" t="s">
        <v>367</v>
      </c>
      <c r="D77" s="26" t="s">
        <v>368</v>
      </c>
      <c r="E77" s="26" t="s">
        <v>507</v>
      </c>
      <c r="F77" s="26" t="s">
        <v>317</v>
      </c>
      <c r="G77" s="44" t="s">
        <v>508</v>
      </c>
      <c r="H77" s="26" t="s">
        <v>498</v>
      </c>
      <c r="I77" s="26" t="s">
        <v>320</v>
      </c>
      <c r="J77" s="26" t="s">
        <v>509</v>
      </c>
    </row>
    <row r="78" ht="33.75" customHeight="1" spans="1:10">
      <c r="A78" s="26" t="s">
        <v>292</v>
      </c>
      <c r="B78" s="26" t="s">
        <v>472</v>
      </c>
      <c r="C78" s="26" t="s">
        <v>374</v>
      </c>
      <c r="D78" s="26" t="s">
        <v>375</v>
      </c>
      <c r="E78" s="26" t="s">
        <v>375</v>
      </c>
      <c r="F78" s="26" t="s">
        <v>317</v>
      </c>
      <c r="G78" s="44" t="s">
        <v>409</v>
      </c>
      <c r="H78" s="26" t="s">
        <v>350</v>
      </c>
      <c r="I78" s="26" t="s">
        <v>320</v>
      </c>
      <c r="J78" s="26" t="s">
        <v>510</v>
      </c>
    </row>
    <row r="79" ht="33.75" customHeight="1" spans="1:10">
      <c r="A79" s="26" t="s">
        <v>276</v>
      </c>
      <c r="B79" s="26" t="s">
        <v>511</v>
      </c>
      <c r="C79" s="26" t="s">
        <v>314</v>
      </c>
      <c r="D79" s="26" t="s">
        <v>315</v>
      </c>
      <c r="E79" s="26" t="s">
        <v>512</v>
      </c>
      <c r="F79" s="26" t="s">
        <v>317</v>
      </c>
      <c r="G79" s="44" t="s">
        <v>53</v>
      </c>
      <c r="H79" s="26" t="s">
        <v>387</v>
      </c>
      <c r="I79" s="26" t="s">
        <v>320</v>
      </c>
      <c r="J79" s="26" t="s">
        <v>513</v>
      </c>
    </row>
    <row r="80" ht="33.75" customHeight="1" spans="1:10">
      <c r="A80" s="26" t="s">
        <v>276</v>
      </c>
      <c r="B80" s="26" t="s">
        <v>511</v>
      </c>
      <c r="C80" s="26" t="s">
        <v>314</v>
      </c>
      <c r="D80" s="26" t="s">
        <v>315</v>
      </c>
      <c r="E80" s="26" t="s">
        <v>514</v>
      </c>
      <c r="F80" s="26" t="s">
        <v>317</v>
      </c>
      <c r="G80" s="44" t="s">
        <v>515</v>
      </c>
      <c r="H80" s="26" t="s">
        <v>516</v>
      </c>
      <c r="I80" s="26" t="s">
        <v>320</v>
      </c>
      <c r="J80" s="26" t="s">
        <v>517</v>
      </c>
    </row>
    <row r="81" ht="33.75" customHeight="1" spans="1:10">
      <c r="A81" s="26" t="s">
        <v>276</v>
      </c>
      <c r="B81" s="26" t="s">
        <v>511</v>
      </c>
      <c r="C81" s="26" t="s">
        <v>314</v>
      </c>
      <c r="D81" s="26" t="s">
        <v>315</v>
      </c>
      <c r="E81" s="26" t="s">
        <v>518</v>
      </c>
      <c r="F81" s="26" t="s">
        <v>317</v>
      </c>
      <c r="G81" s="44" t="s">
        <v>519</v>
      </c>
      <c r="H81" s="26" t="s">
        <v>396</v>
      </c>
      <c r="I81" s="26" t="s">
        <v>320</v>
      </c>
      <c r="J81" s="26" t="s">
        <v>520</v>
      </c>
    </row>
    <row r="82" ht="33.75" customHeight="1" spans="1:10">
      <c r="A82" s="26" t="s">
        <v>276</v>
      </c>
      <c r="B82" s="26" t="s">
        <v>511</v>
      </c>
      <c r="C82" s="26" t="s">
        <v>314</v>
      </c>
      <c r="D82" s="26" t="s">
        <v>315</v>
      </c>
      <c r="E82" s="26" t="s">
        <v>521</v>
      </c>
      <c r="F82" s="26" t="s">
        <v>317</v>
      </c>
      <c r="G82" s="44" t="s">
        <v>53</v>
      </c>
      <c r="H82" s="26" t="s">
        <v>396</v>
      </c>
      <c r="I82" s="26" t="s">
        <v>320</v>
      </c>
      <c r="J82" s="26" t="s">
        <v>522</v>
      </c>
    </row>
    <row r="83" ht="33.75" customHeight="1" spans="1:10">
      <c r="A83" s="26" t="s">
        <v>276</v>
      </c>
      <c r="B83" s="26" t="s">
        <v>511</v>
      </c>
      <c r="C83" s="26" t="s">
        <v>314</v>
      </c>
      <c r="D83" s="26" t="s">
        <v>315</v>
      </c>
      <c r="E83" s="26" t="s">
        <v>523</v>
      </c>
      <c r="F83" s="26" t="s">
        <v>317</v>
      </c>
      <c r="G83" s="44" t="s">
        <v>524</v>
      </c>
      <c r="H83" s="26" t="s">
        <v>525</v>
      </c>
      <c r="I83" s="26" t="s">
        <v>320</v>
      </c>
      <c r="J83" s="26" t="s">
        <v>526</v>
      </c>
    </row>
    <row r="84" ht="33.75" customHeight="1" spans="1:10">
      <c r="A84" s="26" t="s">
        <v>276</v>
      </c>
      <c r="B84" s="26" t="s">
        <v>511</v>
      </c>
      <c r="C84" s="26" t="s">
        <v>314</v>
      </c>
      <c r="D84" s="26" t="s">
        <v>315</v>
      </c>
      <c r="E84" s="26" t="s">
        <v>527</v>
      </c>
      <c r="F84" s="26" t="s">
        <v>317</v>
      </c>
      <c r="G84" s="44" t="s">
        <v>328</v>
      </c>
      <c r="H84" s="26" t="s">
        <v>396</v>
      </c>
      <c r="I84" s="26" t="s">
        <v>320</v>
      </c>
      <c r="J84" s="26" t="s">
        <v>528</v>
      </c>
    </row>
    <row r="85" ht="33.75" customHeight="1" spans="1:10">
      <c r="A85" s="26" t="s">
        <v>276</v>
      </c>
      <c r="B85" s="26" t="s">
        <v>511</v>
      </c>
      <c r="C85" s="26" t="s">
        <v>314</v>
      </c>
      <c r="D85" s="26" t="s">
        <v>315</v>
      </c>
      <c r="E85" s="26" t="s">
        <v>529</v>
      </c>
      <c r="F85" s="26" t="s">
        <v>317</v>
      </c>
      <c r="G85" s="44" t="s">
        <v>508</v>
      </c>
      <c r="H85" s="26" t="s">
        <v>337</v>
      </c>
      <c r="I85" s="26" t="s">
        <v>320</v>
      </c>
      <c r="J85" s="26" t="s">
        <v>530</v>
      </c>
    </row>
    <row r="86" ht="33.75" customHeight="1" spans="1:10">
      <c r="A86" s="26" t="s">
        <v>276</v>
      </c>
      <c r="B86" s="26" t="s">
        <v>511</v>
      </c>
      <c r="C86" s="26" t="s">
        <v>314</v>
      </c>
      <c r="D86" s="26" t="s">
        <v>315</v>
      </c>
      <c r="E86" s="26" t="s">
        <v>531</v>
      </c>
      <c r="F86" s="26" t="s">
        <v>317</v>
      </c>
      <c r="G86" s="44" t="s">
        <v>532</v>
      </c>
      <c r="H86" s="26" t="s">
        <v>337</v>
      </c>
      <c r="I86" s="26" t="s">
        <v>320</v>
      </c>
      <c r="J86" s="26" t="s">
        <v>533</v>
      </c>
    </row>
    <row r="87" ht="33.75" customHeight="1" spans="1:10">
      <c r="A87" s="26" t="s">
        <v>276</v>
      </c>
      <c r="B87" s="26" t="s">
        <v>511</v>
      </c>
      <c r="C87" s="26" t="s">
        <v>314</v>
      </c>
      <c r="D87" s="26" t="s">
        <v>315</v>
      </c>
      <c r="E87" s="26" t="s">
        <v>534</v>
      </c>
      <c r="F87" s="26" t="s">
        <v>323</v>
      </c>
      <c r="G87" s="44" t="s">
        <v>336</v>
      </c>
      <c r="H87" s="26" t="s">
        <v>337</v>
      </c>
      <c r="I87" s="26" t="s">
        <v>320</v>
      </c>
      <c r="J87" s="26" t="s">
        <v>535</v>
      </c>
    </row>
    <row r="88" ht="33.75" customHeight="1" spans="1:10">
      <c r="A88" s="26" t="s">
        <v>276</v>
      </c>
      <c r="B88" s="26" t="s">
        <v>511</v>
      </c>
      <c r="C88" s="26" t="s">
        <v>314</v>
      </c>
      <c r="D88" s="26" t="s">
        <v>315</v>
      </c>
      <c r="E88" s="26" t="s">
        <v>536</v>
      </c>
      <c r="F88" s="26" t="s">
        <v>323</v>
      </c>
      <c r="G88" s="44" t="s">
        <v>336</v>
      </c>
      <c r="H88" s="26" t="s">
        <v>392</v>
      </c>
      <c r="I88" s="26" t="s">
        <v>320</v>
      </c>
      <c r="J88" s="26" t="s">
        <v>537</v>
      </c>
    </row>
    <row r="89" ht="33.75" customHeight="1" spans="1:10">
      <c r="A89" s="26" t="s">
        <v>276</v>
      </c>
      <c r="B89" s="26" t="s">
        <v>511</v>
      </c>
      <c r="C89" s="26" t="s">
        <v>314</v>
      </c>
      <c r="D89" s="26" t="s">
        <v>347</v>
      </c>
      <c r="E89" s="26" t="s">
        <v>404</v>
      </c>
      <c r="F89" s="26" t="s">
        <v>323</v>
      </c>
      <c r="G89" s="44" t="s">
        <v>328</v>
      </c>
      <c r="H89" s="26" t="s">
        <v>350</v>
      </c>
      <c r="I89" s="26" t="s">
        <v>320</v>
      </c>
      <c r="J89" s="26" t="s">
        <v>538</v>
      </c>
    </row>
    <row r="90" ht="33.75" customHeight="1" spans="1:10">
      <c r="A90" s="26" t="s">
        <v>276</v>
      </c>
      <c r="B90" s="26" t="s">
        <v>511</v>
      </c>
      <c r="C90" s="26" t="s">
        <v>314</v>
      </c>
      <c r="D90" s="26" t="s">
        <v>347</v>
      </c>
      <c r="E90" s="26" t="s">
        <v>539</v>
      </c>
      <c r="F90" s="26" t="s">
        <v>317</v>
      </c>
      <c r="G90" s="44" t="s">
        <v>409</v>
      </c>
      <c r="H90" s="26" t="s">
        <v>350</v>
      </c>
      <c r="I90" s="26" t="s">
        <v>320</v>
      </c>
      <c r="J90" s="26" t="s">
        <v>540</v>
      </c>
    </row>
    <row r="91" ht="33.75" customHeight="1" spans="1:10">
      <c r="A91" s="26" t="s">
        <v>276</v>
      </c>
      <c r="B91" s="26" t="s">
        <v>511</v>
      </c>
      <c r="C91" s="26" t="s">
        <v>314</v>
      </c>
      <c r="D91" s="26" t="s">
        <v>347</v>
      </c>
      <c r="E91" s="26" t="s">
        <v>541</v>
      </c>
      <c r="F91" s="26" t="s">
        <v>317</v>
      </c>
      <c r="G91" s="44" t="s">
        <v>409</v>
      </c>
      <c r="H91" s="26" t="s">
        <v>350</v>
      </c>
      <c r="I91" s="26" t="s">
        <v>320</v>
      </c>
      <c r="J91" s="26" t="s">
        <v>542</v>
      </c>
    </row>
    <row r="92" ht="33.75" customHeight="1" spans="1:10">
      <c r="A92" s="26" t="s">
        <v>276</v>
      </c>
      <c r="B92" s="26" t="s">
        <v>511</v>
      </c>
      <c r="C92" s="26" t="s">
        <v>314</v>
      </c>
      <c r="D92" s="26" t="s">
        <v>347</v>
      </c>
      <c r="E92" s="26" t="s">
        <v>543</v>
      </c>
      <c r="F92" s="26" t="s">
        <v>317</v>
      </c>
      <c r="G92" s="44" t="s">
        <v>357</v>
      </c>
      <c r="H92" s="26" t="s">
        <v>350</v>
      </c>
      <c r="I92" s="26" t="s">
        <v>320</v>
      </c>
      <c r="J92" s="26" t="s">
        <v>544</v>
      </c>
    </row>
    <row r="93" ht="33.75" customHeight="1" spans="1:10">
      <c r="A93" s="26" t="s">
        <v>276</v>
      </c>
      <c r="B93" s="26" t="s">
        <v>511</v>
      </c>
      <c r="C93" s="26" t="s">
        <v>314</v>
      </c>
      <c r="D93" s="26" t="s">
        <v>359</v>
      </c>
      <c r="E93" s="26" t="s">
        <v>545</v>
      </c>
      <c r="F93" s="26" t="s">
        <v>361</v>
      </c>
      <c r="G93" s="44" t="s">
        <v>546</v>
      </c>
      <c r="H93" s="26" t="s">
        <v>547</v>
      </c>
      <c r="I93" s="26" t="s">
        <v>320</v>
      </c>
      <c r="J93" s="26" t="s">
        <v>548</v>
      </c>
    </row>
    <row r="94" ht="33.75" customHeight="1" spans="1:10">
      <c r="A94" s="26" t="s">
        <v>276</v>
      </c>
      <c r="B94" s="26" t="s">
        <v>511</v>
      </c>
      <c r="C94" s="26" t="s">
        <v>367</v>
      </c>
      <c r="D94" s="26" t="s">
        <v>368</v>
      </c>
      <c r="E94" s="26" t="s">
        <v>549</v>
      </c>
      <c r="F94" s="26" t="s">
        <v>317</v>
      </c>
      <c r="G94" s="44" t="s">
        <v>409</v>
      </c>
      <c r="H94" s="26" t="s">
        <v>350</v>
      </c>
      <c r="I94" s="26" t="s">
        <v>320</v>
      </c>
      <c r="J94" s="26" t="s">
        <v>550</v>
      </c>
    </row>
    <row r="95" ht="33.75" customHeight="1" spans="1:10">
      <c r="A95" s="26" t="s">
        <v>276</v>
      </c>
      <c r="B95" s="26" t="s">
        <v>511</v>
      </c>
      <c r="C95" s="26" t="s">
        <v>367</v>
      </c>
      <c r="D95" s="26" t="s">
        <v>368</v>
      </c>
      <c r="E95" s="26" t="s">
        <v>551</v>
      </c>
      <c r="F95" s="26" t="s">
        <v>317</v>
      </c>
      <c r="G95" s="44" t="s">
        <v>349</v>
      </c>
      <c r="H95" s="26" t="s">
        <v>350</v>
      </c>
      <c r="I95" s="26" t="s">
        <v>320</v>
      </c>
      <c r="J95" s="26" t="s">
        <v>552</v>
      </c>
    </row>
    <row r="96" ht="33.75" customHeight="1" spans="1:10">
      <c r="A96" s="26" t="s">
        <v>276</v>
      </c>
      <c r="B96" s="26" t="s">
        <v>511</v>
      </c>
      <c r="C96" s="26" t="s">
        <v>367</v>
      </c>
      <c r="D96" s="26" t="s">
        <v>368</v>
      </c>
      <c r="E96" s="26" t="s">
        <v>553</v>
      </c>
      <c r="F96" s="26" t="s">
        <v>323</v>
      </c>
      <c r="G96" s="44" t="s">
        <v>554</v>
      </c>
      <c r="H96" s="26"/>
      <c r="I96" s="26" t="s">
        <v>555</v>
      </c>
      <c r="J96" s="26" t="s">
        <v>556</v>
      </c>
    </row>
    <row r="97" ht="33.75" customHeight="1" spans="1:10">
      <c r="A97" s="26" t="s">
        <v>276</v>
      </c>
      <c r="B97" s="26" t="s">
        <v>511</v>
      </c>
      <c r="C97" s="26" t="s">
        <v>374</v>
      </c>
      <c r="D97" s="26" t="s">
        <v>375</v>
      </c>
      <c r="E97" s="26" t="s">
        <v>557</v>
      </c>
      <c r="F97" s="26" t="s">
        <v>317</v>
      </c>
      <c r="G97" s="44" t="s">
        <v>370</v>
      </c>
      <c r="H97" s="26" t="s">
        <v>350</v>
      </c>
      <c r="I97" s="26" t="s">
        <v>320</v>
      </c>
      <c r="J97" s="26" t="s">
        <v>510</v>
      </c>
    </row>
    <row r="98" ht="33.75" customHeight="1" spans="1:10">
      <c r="A98" s="26" t="s">
        <v>276</v>
      </c>
      <c r="B98" s="26" t="s">
        <v>511</v>
      </c>
      <c r="C98" s="26" t="s">
        <v>374</v>
      </c>
      <c r="D98" s="26" t="s">
        <v>375</v>
      </c>
      <c r="E98" s="26" t="s">
        <v>558</v>
      </c>
      <c r="F98" s="26" t="s">
        <v>317</v>
      </c>
      <c r="G98" s="44" t="s">
        <v>409</v>
      </c>
      <c r="H98" s="26" t="s">
        <v>350</v>
      </c>
      <c r="I98" s="26" t="s">
        <v>320</v>
      </c>
      <c r="J98" s="26" t="s">
        <v>559</v>
      </c>
    </row>
    <row r="99" ht="33.75" customHeight="1" spans="1:10">
      <c r="A99" s="26" t="s">
        <v>297</v>
      </c>
      <c r="B99" s="26" t="s">
        <v>560</v>
      </c>
      <c r="C99" s="26" t="s">
        <v>314</v>
      </c>
      <c r="D99" s="26" t="s">
        <v>315</v>
      </c>
      <c r="E99" s="26" t="s">
        <v>561</v>
      </c>
      <c r="F99" s="26" t="s">
        <v>317</v>
      </c>
      <c r="G99" s="44" t="s">
        <v>456</v>
      </c>
      <c r="H99" s="26" t="s">
        <v>337</v>
      </c>
      <c r="I99" s="26" t="s">
        <v>320</v>
      </c>
      <c r="J99" s="26" t="s">
        <v>562</v>
      </c>
    </row>
    <row r="100" ht="33.75" customHeight="1" spans="1:10">
      <c r="A100" s="26" t="s">
        <v>297</v>
      </c>
      <c r="B100" s="26" t="s">
        <v>560</v>
      </c>
      <c r="C100" s="26" t="s">
        <v>314</v>
      </c>
      <c r="D100" s="26" t="s">
        <v>315</v>
      </c>
      <c r="E100" s="26" t="s">
        <v>563</v>
      </c>
      <c r="F100" s="26" t="s">
        <v>317</v>
      </c>
      <c r="G100" s="44" t="s">
        <v>160</v>
      </c>
      <c r="H100" s="26" t="s">
        <v>337</v>
      </c>
      <c r="I100" s="26" t="s">
        <v>320</v>
      </c>
      <c r="J100" s="26" t="s">
        <v>564</v>
      </c>
    </row>
    <row r="101" ht="33.75" customHeight="1" spans="1:10">
      <c r="A101" s="26" t="s">
        <v>297</v>
      </c>
      <c r="B101" s="26" t="s">
        <v>560</v>
      </c>
      <c r="C101" s="26" t="s">
        <v>314</v>
      </c>
      <c r="D101" s="26" t="s">
        <v>347</v>
      </c>
      <c r="E101" s="26" t="s">
        <v>565</v>
      </c>
      <c r="F101" s="26" t="s">
        <v>323</v>
      </c>
      <c r="G101" s="44" t="s">
        <v>328</v>
      </c>
      <c r="H101" s="26" t="s">
        <v>350</v>
      </c>
      <c r="I101" s="26" t="s">
        <v>320</v>
      </c>
      <c r="J101" s="26" t="s">
        <v>566</v>
      </c>
    </row>
    <row r="102" ht="33.75" customHeight="1" spans="1:10">
      <c r="A102" s="26" t="s">
        <v>297</v>
      </c>
      <c r="B102" s="26" t="s">
        <v>560</v>
      </c>
      <c r="C102" s="26" t="s">
        <v>314</v>
      </c>
      <c r="D102" s="26" t="s">
        <v>359</v>
      </c>
      <c r="E102" s="26" t="s">
        <v>567</v>
      </c>
      <c r="F102" s="26" t="s">
        <v>323</v>
      </c>
      <c r="G102" s="44" t="s">
        <v>328</v>
      </c>
      <c r="H102" s="26" t="s">
        <v>350</v>
      </c>
      <c r="I102" s="26" t="s">
        <v>320</v>
      </c>
      <c r="J102" s="26" t="s">
        <v>568</v>
      </c>
    </row>
    <row r="103" ht="33.75" customHeight="1" spans="1:10">
      <c r="A103" s="26" t="s">
        <v>297</v>
      </c>
      <c r="B103" s="26" t="s">
        <v>560</v>
      </c>
      <c r="C103" s="26" t="s">
        <v>367</v>
      </c>
      <c r="D103" s="26" t="s">
        <v>368</v>
      </c>
      <c r="E103" s="26" t="s">
        <v>569</v>
      </c>
      <c r="F103" s="26" t="s">
        <v>317</v>
      </c>
      <c r="G103" s="44" t="s">
        <v>570</v>
      </c>
      <c r="H103" s="26" t="s">
        <v>350</v>
      </c>
      <c r="I103" s="26" t="s">
        <v>320</v>
      </c>
      <c r="J103" s="26" t="s">
        <v>571</v>
      </c>
    </row>
    <row r="104" ht="33.75" customHeight="1" spans="1:10">
      <c r="A104" s="26" t="s">
        <v>297</v>
      </c>
      <c r="B104" s="26" t="s">
        <v>560</v>
      </c>
      <c r="C104" s="26" t="s">
        <v>367</v>
      </c>
      <c r="D104" s="26" t="s">
        <v>368</v>
      </c>
      <c r="E104" s="26" t="s">
        <v>465</v>
      </c>
      <c r="F104" s="26" t="s">
        <v>323</v>
      </c>
      <c r="G104" s="44" t="s">
        <v>328</v>
      </c>
      <c r="H104" s="26" t="s">
        <v>350</v>
      </c>
      <c r="I104" s="26" t="s">
        <v>320</v>
      </c>
      <c r="J104" s="26" t="s">
        <v>466</v>
      </c>
    </row>
    <row r="105" ht="33.75" customHeight="1" spans="1:10">
      <c r="A105" s="26" t="s">
        <v>297</v>
      </c>
      <c r="B105" s="26" t="s">
        <v>560</v>
      </c>
      <c r="C105" s="26" t="s">
        <v>374</v>
      </c>
      <c r="D105" s="26" t="s">
        <v>375</v>
      </c>
      <c r="E105" s="26" t="s">
        <v>470</v>
      </c>
      <c r="F105" s="26" t="s">
        <v>317</v>
      </c>
      <c r="G105" s="44" t="s">
        <v>370</v>
      </c>
      <c r="H105" s="26" t="s">
        <v>350</v>
      </c>
      <c r="I105" s="26" t="s">
        <v>320</v>
      </c>
      <c r="J105" s="26" t="s">
        <v>471</v>
      </c>
    </row>
    <row r="106" ht="33.75" customHeight="1" spans="1:10">
      <c r="A106" s="26" t="s">
        <v>297</v>
      </c>
      <c r="B106" s="26" t="s">
        <v>560</v>
      </c>
      <c r="C106" s="26" t="s">
        <v>374</v>
      </c>
      <c r="D106" s="26" t="s">
        <v>375</v>
      </c>
      <c r="E106" s="26" t="s">
        <v>572</v>
      </c>
      <c r="F106" s="26" t="s">
        <v>317</v>
      </c>
      <c r="G106" s="44" t="s">
        <v>370</v>
      </c>
      <c r="H106" s="26" t="s">
        <v>350</v>
      </c>
      <c r="I106" s="26" t="s">
        <v>320</v>
      </c>
      <c r="J106" s="26" t="s">
        <v>573</v>
      </c>
    </row>
    <row r="107" ht="33.75" customHeight="1" spans="1:10">
      <c r="A107" s="26" t="s">
        <v>268</v>
      </c>
      <c r="B107" s="26" t="s">
        <v>574</v>
      </c>
      <c r="C107" s="26" t="s">
        <v>314</v>
      </c>
      <c r="D107" s="26" t="s">
        <v>315</v>
      </c>
      <c r="E107" s="26" t="s">
        <v>575</v>
      </c>
      <c r="F107" s="26" t="s">
        <v>323</v>
      </c>
      <c r="G107" s="44" t="s">
        <v>57</v>
      </c>
      <c r="H107" s="26" t="s">
        <v>337</v>
      </c>
      <c r="I107" s="26" t="s">
        <v>320</v>
      </c>
      <c r="J107" s="26" t="s">
        <v>576</v>
      </c>
    </row>
    <row r="108" ht="33.75" customHeight="1" spans="1:10">
      <c r="A108" s="26" t="s">
        <v>268</v>
      </c>
      <c r="B108" s="26" t="s">
        <v>574</v>
      </c>
      <c r="C108" s="26" t="s">
        <v>314</v>
      </c>
      <c r="D108" s="26" t="s">
        <v>315</v>
      </c>
      <c r="E108" s="26" t="s">
        <v>577</v>
      </c>
      <c r="F108" s="26" t="s">
        <v>317</v>
      </c>
      <c r="G108" s="44" t="s">
        <v>45</v>
      </c>
      <c r="H108" s="26" t="s">
        <v>387</v>
      </c>
      <c r="I108" s="26" t="s">
        <v>320</v>
      </c>
      <c r="J108" s="26" t="s">
        <v>578</v>
      </c>
    </row>
    <row r="109" ht="33.75" customHeight="1" spans="1:10">
      <c r="A109" s="26" t="s">
        <v>268</v>
      </c>
      <c r="B109" s="26" t="s">
        <v>574</v>
      </c>
      <c r="C109" s="26" t="s">
        <v>314</v>
      </c>
      <c r="D109" s="26" t="s">
        <v>347</v>
      </c>
      <c r="E109" s="26" t="s">
        <v>579</v>
      </c>
      <c r="F109" s="26" t="s">
        <v>323</v>
      </c>
      <c r="G109" s="44" t="s">
        <v>328</v>
      </c>
      <c r="H109" s="26" t="s">
        <v>350</v>
      </c>
      <c r="I109" s="26" t="s">
        <v>320</v>
      </c>
      <c r="J109" s="26" t="s">
        <v>580</v>
      </c>
    </row>
    <row r="110" ht="33.75" customHeight="1" spans="1:10">
      <c r="A110" s="26" t="s">
        <v>268</v>
      </c>
      <c r="B110" s="26" t="s">
        <v>574</v>
      </c>
      <c r="C110" s="26" t="s">
        <v>314</v>
      </c>
      <c r="D110" s="26" t="s">
        <v>347</v>
      </c>
      <c r="E110" s="26" t="s">
        <v>581</v>
      </c>
      <c r="F110" s="26" t="s">
        <v>323</v>
      </c>
      <c r="G110" s="44" t="s">
        <v>328</v>
      </c>
      <c r="H110" s="26" t="s">
        <v>350</v>
      </c>
      <c r="I110" s="26" t="s">
        <v>320</v>
      </c>
      <c r="J110" s="26" t="s">
        <v>582</v>
      </c>
    </row>
    <row r="111" ht="33.75" customHeight="1" spans="1:10">
      <c r="A111" s="26" t="s">
        <v>268</v>
      </c>
      <c r="B111" s="26" t="s">
        <v>574</v>
      </c>
      <c r="C111" s="26" t="s">
        <v>314</v>
      </c>
      <c r="D111" s="26" t="s">
        <v>347</v>
      </c>
      <c r="E111" s="26" t="s">
        <v>583</v>
      </c>
      <c r="F111" s="26" t="s">
        <v>361</v>
      </c>
      <c r="G111" s="44" t="s">
        <v>46</v>
      </c>
      <c r="H111" s="26" t="s">
        <v>387</v>
      </c>
      <c r="I111" s="26" t="s">
        <v>320</v>
      </c>
      <c r="J111" s="26" t="s">
        <v>584</v>
      </c>
    </row>
    <row r="112" ht="33.75" customHeight="1" spans="1:10">
      <c r="A112" s="26" t="s">
        <v>268</v>
      </c>
      <c r="B112" s="26" t="s">
        <v>574</v>
      </c>
      <c r="C112" s="26" t="s">
        <v>314</v>
      </c>
      <c r="D112" s="26" t="s">
        <v>359</v>
      </c>
      <c r="E112" s="26" t="s">
        <v>585</v>
      </c>
      <c r="F112" s="26" t="s">
        <v>361</v>
      </c>
      <c r="G112" s="44" t="s">
        <v>340</v>
      </c>
      <c r="H112" s="26" t="s">
        <v>365</v>
      </c>
      <c r="I112" s="26" t="s">
        <v>320</v>
      </c>
      <c r="J112" s="26" t="s">
        <v>586</v>
      </c>
    </row>
    <row r="113" ht="33.75" customHeight="1" spans="1:10">
      <c r="A113" s="26" t="s">
        <v>268</v>
      </c>
      <c r="B113" s="26" t="s">
        <v>574</v>
      </c>
      <c r="C113" s="26" t="s">
        <v>367</v>
      </c>
      <c r="D113" s="26" t="s">
        <v>368</v>
      </c>
      <c r="E113" s="26" t="s">
        <v>587</v>
      </c>
      <c r="F113" s="26" t="s">
        <v>323</v>
      </c>
      <c r="G113" s="44" t="s">
        <v>588</v>
      </c>
      <c r="H113" s="26"/>
      <c r="I113" s="26" t="s">
        <v>555</v>
      </c>
      <c r="J113" s="26" t="s">
        <v>589</v>
      </c>
    </row>
    <row r="114" ht="33.75" customHeight="1" spans="1:10">
      <c r="A114" s="26" t="s">
        <v>268</v>
      </c>
      <c r="B114" s="26" t="s">
        <v>574</v>
      </c>
      <c r="C114" s="26" t="s">
        <v>367</v>
      </c>
      <c r="D114" s="26" t="s">
        <v>368</v>
      </c>
      <c r="E114" s="26" t="s">
        <v>590</v>
      </c>
      <c r="F114" s="26" t="s">
        <v>323</v>
      </c>
      <c r="G114" s="44" t="s">
        <v>591</v>
      </c>
      <c r="H114" s="26"/>
      <c r="I114" s="26" t="s">
        <v>555</v>
      </c>
      <c r="J114" s="26" t="s">
        <v>592</v>
      </c>
    </row>
    <row r="115" ht="33.75" customHeight="1" spans="1:10">
      <c r="A115" s="26" t="s">
        <v>268</v>
      </c>
      <c r="B115" s="26" t="s">
        <v>574</v>
      </c>
      <c r="C115" s="26" t="s">
        <v>367</v>
      </c>
      <c r="D115" s="26" t="s">
        <v>593</v>
      </c>
      <c r="E115" s="26" t="s">
        <v>594</v>
      </c>
      <c r="F115" s="26" t="s">
        <v>317</v>
      </c>
      <c r="G115" s="44" t="s">
        <v>409</v>
      </c>
      <c r="H115" s="26" t="s">
        <v>350</v>
      </c>
      <c r="I115" s="26" t="s">
        <v>320</v>
      </c>
      <c r="J115" s="26" t="s">
        <v>595</v>
      </c>
    </row>
    <row r="116" ht="33.75" customHeight="1" spans="1:10">
      <c r="A116" s="26" t="s">
        <v>268</v>
      </c>
      <c r="B116" s="26" t="s">
        <v>574</v>
      </c>
      <c r="C116" s="26" t="s">
        <v>374</v>
      </c>
      <c r="D116" s="26" t="s">
        <v>375</v>
      </c>
      <c r="E116" s="26" t="s">
        <v>596</v>
      </c>
      <c r="F116" s="26" t="s">
        <v>317</v>
      </c>
      <c r="G116" s="44" t="s">
        <v>370</v>
      </c>
      <c r="H116" s="26" t="s">
        <v>350</v>
      </c>
      <c r="I116" s="26" t="s">
        <v>320</v>
      </c>
      <c r="J116" s="26" t="s">
        <v>597</v>
      </c>
    </row>
    <row r="117" ht="33.75" customHeight="1" spans="1:10">
      <c r="A117" s="26" t="s">
        <v>268</v>
      </c>
      <c r="B117" s="26" t="s">
        <v>574</v>
      </c>
      <c r="C117" s="26" t="s">
        <v>374</v>
      </c>
      <c r="D117" s="26" t="s">
        <v>375</v>
      </c>
      <c r="E117" s="26" t="s">
        <v>598</v>
      </c>
      <c r="F117" s="26" t="s">
        <v>317</v>
      </c>
      <c r="G117" s="44" t="s">
        <v>370</v>
      </c>
      <c r="H117" s="26" t="s">
        <v>350</v>
      </c>
      <c r="I117" s="26" t="s">
        <v>320</v>
      </c>
      <c r="J117" s="26" t="s">
        <v>599</v>
      </c>
    </row>
  </sheetData>
  <mergeCells count="18">
    <mergeCell ref="A2:J2"/>
    <mergeCell ref="A3:H3"/>
    <mergeCell ref="A7:A23"/>
    <mergeCell ref="A24:A41"/>
    <mergeCell ref="A42:A54"/>
    <mergeCell ref="A55:A62"/>
    <mergeCell ref="A63:A78"/>
    <mergeCell ref="A79:A98"/>
    <mergeCell ref="A99:A106"/>
    <mergeCell ref="A107:A117"/>
    <mergeCell ref="B7:B23"/>
    <mergeCell ref="B24:B41"/>
    <mergeCell ref="B42:B54"/>
    <mergeCell ref="B55:B62"/>
    <mergeCell ref="B63:B78"/>
    <mergeCell ref="B79:B98"/>
    <mergeCell ref="B99:B106"/>
    <mergeCell ref="B107:B11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2026-02-05T08:23:46Z</dcterms:created>
  <dcterms:modified xsi:type="dcterms:W3CDTF">2026-02-05T09:23:55Z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EAA613970EEA483ABE0F3550584250A1</vt:lpwstr>
  </property>
  <property fmtid="{D5CDD505-2E9C-101B-9397-08002B2CF9AE}" pid="3" name="KSOProductBuildVer">
    <vt:lpwstr>2052-11.8.2.12085</vt:lpwstr>
  </property>
</Properties>
</file>