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<sst xmlns="http://schemas.openxmlformats.org/spreadsheetml/2006/main" count="4229" uniqueCount="1038">
  <si>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</si>
  <si>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</si>
  <si>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</si>
  <si>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</si>
  <si>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</si>
  <si>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</si>
  <si>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</si>
  <si>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</si>
  <si>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</si>
  <si>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</si>
  <si>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</si>
  <si>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</si>
  <si>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</si>
  <si>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</si>
  <si>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</si>
  <si>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</si>
  <si>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</si>
  <si>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</si>
  <si>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</si>
  <si>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</si>
  <si>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</si>
  <si>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</si>
  <si>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</si>
  <si>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</si>
  <si>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</si>
  <si>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</si>
  <si>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</si>
  <si>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</si>
  <si>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</si>
  <si>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</si>
  <si>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</si>
  <si>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</si>
  <si>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</si>
  <si>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</si>
  <si>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</si>
  <si>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</si>
  <si>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</si>
  <si>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</si>
  <si>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</si>
  <si>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</si>
  <si>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</si>
  <si>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</si>
  <si>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</si>
  <si>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</si>
  <si>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</si>
  <si>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</si>
  <si>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</si>
  <si>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</si>
  <si>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</si>
  <si>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</si>
  <si>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</si>
  <si>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</si>
  <si>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</si>
  <si>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</si>
  <si>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</si>
  <si>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</si>
  <si>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</si>
  <si>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</si>
  <si>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</si>
  <si>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</si>
  <si>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</si>
  <si>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</si>
  <si>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</si>
  <si>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121</t>
  </si>
  <si>
    <t>玉溪市自然资源和规划局</t>
  </si>
  <si>
    <t>121009</t>
  </si>
  <si>
    <t>玉溪市土地整治中心</t>
  </si>
  <si>
    <t>121001</t>
  </si>
  <si>
    <t>121010</t>
  </si>
  <si>
    <t>玉溪市土地储备中心</t>
  </si>
  <si>
    <t>121006</t>
  </si>
  <si>
    <t>玉溪市不动产登记中心（玉溪市基础地理信息中心）</t>
  </si>
  <si>
    <t>121007</t>
  </si>
  <si>
    <t>玉溪市自然资源和规划局总规划师办公室</t>
  </si>
  <si>
    <t>121008</t>
  </si>
  <si>
    <t>玉溪市规划馆</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</si>
  <si>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</si>
  <si>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</si>
  <si>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</si>
  <si>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</si>
  <si>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</si>
  <si>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</si>
  <si>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</si>
  <si>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</si>
  <si>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</si>
  <si>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</si>
  <si>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</si>
  <si>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</si>
  <si>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</si>
  <si>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</si>
  <si>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20132</t>
  </si>
  <si>
    <t>2013299</t>
  </si>
  <si>
    <t>208</t>
  </si>
  <si>
    <t>20805</t>
  </si>
  <si>
    <t>2080501</t>
  </si>
  <si>
    <t>2080502</t>
  </si>
  <si>
    <t>2080505</t>
  </si>
  <si>
    <t>2080506</t>
  </si>
  <si>
    <t>20808</t>
  </si>
  <si>
    <t>2080801</t>
  </si>
  <si>
    <t>210</t>
  </si>
  <si>
    <t>21011</t>
  </si>
  <si>
    <t>2101101</t>
  </si>
  <si>
    <t>2101102</t>
  </si>
  <si>
    <t>2101103</t>
  </si>
  <si>
    <t>2101199</t>
  </si>
  <si>
    <t>212</t>
  </si>
  <si>
    <t>21201</t>
  </si>
  <si>
    <t>2120103</t>
  </si>
  <si>
    <t>2120199</t>
  </si>
  <si>
    <t>21202</t>
  </si>
  <si>
    <t>2120201</t>
  </si>
  <si>
    <t>21208</t>
  </si>
  <si>
    <t>2120899</t>
  </si>
  <si>
    <t>220</t>
  </si>
  <si>
    <t>22001</t>
  </si>
  <si>
    <t>2200101</t>
  </si>
  <si>
    <t>2200102</t>
  </si>
  <si>
    <t>2200104</t>
  </si>
  <si>
    <t>2200106</t>
  </si>
  <si>
    <t>2200108</t>
  </si>
  <si>
    <t>2200109</t>
  </si>
  <si>
    <t>2200114</t>
  </si>
  <si>
    <t>2200129</t>
  </si>
  <si>
    <t>2200150</t>
  </si>
  <si>
    <t>2200199</t>
  </si>
  <si>
    <t>221</t>
  </si>
  <si>
    <t>22102</t>
  </si>
  <si>
    <t>2210201</t>
  </si>
  <si>
    <t>2210203</t>
  </si>
  <si>
    <t>224</t>
  </si>
  <si>
    <t>22406</t>
  </si>
  <si>
    <t>2240601</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</si>
  <si>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</si>
  <si>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</si>
  <si>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</si>
  <si>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</si>
  <si>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</si>
  <si>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</si>
  <si>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</si>
  <si>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</si>
  <si>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</si>
  <si>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</si>
  <si>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</si>
  <si>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</si>
  <si>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</si>
  <si>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</si>
  <si>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</si>
  <si>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</si>
  <si>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</si>
  <si>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</si>
  <si>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</si>
  <si>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</si>
  <si>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</si>
  <si>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</si>
  <si>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</si>
  <si>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</si>
  <si>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</si>
  <si>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</si>
  <si>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</si>
  <si>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</si>
  <si>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</si>
  <si>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</si>
  <si>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</si>
  <si>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</si>
  <si>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</si>
  <si>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</si>
  <si>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</si>
  <si>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</si>
  <si>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</si>
  <si>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</si>
  <si>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</si>
  <si>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</si>
  <si>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</si>
  <si>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</si>
  <si>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</si>
  <si>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</si>
  <si>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</si>
  <si>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530400210000000627713</t>
  </si>
  <si>
    <t>公车购置及运维费</t>
  </si>
  <si>
    <t>行政运行</t>
  </si>
  <si>
    <t>30231</t>
  </si>
  <si>
    <t>公务用车运行维护费</t>
  </si>
  <si>
    <t>530400210000000627714</t>
  </si>
  <si>
    <t>行政人员公务交通补贴</t>
  </si>
  <si>
    <t>30239</t>
  </si>
  <si>
    <t>其他交通费用</t>
  </si>
  <si>
    <t>530400210000000628651</t>
  </si>
  <si>
    <t>住房公积金</t>
  </si>
  <si>
    <t>30113</t>
  </si>
  <si>
    <t>530400210000000628917</t>
  </si>
  <si>
    <t>行政人员工资支出</t>
  </si>
  <si>
    <t>30101</t>
  </si>
  <si>
    <t>基本工资</t>
  </si>
  <si>
    <t>30102</t>
  </si>
  <si>
    <t>津贴补贴</t>
  </si>
  <si>
    <t>购房补贴</t>
  </si>
  <si>
    <t>530400210000000628919</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</si>
  <si>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</si>
  <si>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</si>
  <si>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</si>
  <si>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</si>
  <si>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</si>
  <si>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</si>
  <si>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</si>
  <si>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</si>
  <si>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</si>
  <si>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</si>
  <si>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</si>
  <si>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</si>
  <si>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</si>
  <si>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530400210000000628920</t>
  </si>
  <si>
    <t>对个人和家庭的补助</t>
  </si>
  <si>
    <t>行政单位离退休</t>
  </si>
  <si>
    <t>30305</t>
  </si>
  <si>
    <t>生活补助</t>
  </si>
  <si>
    <t>事业单位离退休</t>
  </si>
  <si>
    <t>530400210000000628921</t>
  </si>
  <si>
    <t>其他工资福利支出</t>
  </si>
  <si>
    <t>30103</t>
  </si>
  <si>
    <t>奖金</t>
  </si>
  <si>
    <t>530400210000000628922</t>
  </si>
  <si>
    <t>工会经费</t>
  </si>
  <si>
    <t>30228</t>
  </si>
  <si>
    <t>530400210000000629108</t>
  </si>
  <si>
    <t>一般公用经费</t>
  </si>
  <si>
    <t>30299</t>
  </si>
  <si>
    <t>其他商品和服务支出</t>
  </si>
  <si>
    <t>30201</t>
  </si>
  <si>
    <t>办公费</t>
  </si>
  <si>
    <t>30207</t>
  </si>
  <si>
    <t>邮电费</t>
  </si>
  <si>
    <t>30211</t>
  </si>
  <si>
    <t>差旅费</t>
  </si>
  <si>
    <t>530400221100000540491</t>
  </si>
  <si>
    <t>30217</t>
  </si>
  <si>
    <t>530400241100002075536</t>
  </si>
  <si>
    <t>工作业务经费</t>
  </si>
  <si>
    <t>一般行政管理事务</t>
  </si>
  <si>
    <t>30205</t>
  </si>
  <si>
    <t>水费</t>
  </si>
  <si>
    <t>30206</t>
  </si>
  <si>
    <t>电费</t>
  </si>
  <si>
    <t>30215</t>
  </si>
  <si>
    <t>会议费</t>
  </si>
  <si>
    <t>530400241100002075573</t>
  </si>
  <si>
    <t>编外人员临聘经费</t>
  </si>
  <si>
    <t>30199</t>
  </si>
  <si>
    <t>530400241100002090541</t>
  </si>
  <si>
    <t>年终一次性奖金</t>
  </si>
  <si>
    <t>530400241100002783789</t>
  </si>
  <si>
    <t>死亡人员抚恤资金</t>
  </si>
  <si>
    <t>死亡抚恤</t>
  </si>
  <si>
    <t>30304</t>
  </si>
  <si>
    <t>抚恤金</t>
  </si>
  <si>
    <t>530400251100003844122</t>
  </si>
  <si>
    <t>物业管理费</t>
  </si>
  <si>
    <t>30209</t>
  </si>
  <si>
    <t>530400251100004334285</t>
  </si>
  <si>
    <t>考核优秀人员奖金资金</t>
  </si>
  <si>
    <t>530400251100004450120</t>
  </si>
  <si>
    <t>市级人才公寓租赁使用经费</t>
  </si>
  <si>
    <t>其他组织事务支出</t>
  </si>
  <si>
    <t>30214</t>
  </si>
  <si>
    <t>租赁费</t>
  </si>
  <si>
    <t>530400261100005163695</t>
  </si>
  <si>
    <t>机关后勤购买服务资金</t>
  </si>
  <si>
    <t>30227</t>
  </si>
  <si>
    <t>委托业务费</t>
  </si>
  <si>
    <t>530400261100005164151</t>
  </si>
  <si>
    <t>市直退休医疗照顾人员医疗费补助经费</t>
  </si>
  <si>
    <t>30307</t>
  </si>
  <si>
    <t>医疗费补助</t>
  </si>
  <si>
    <t>530400261100005164211</t>
  </si>
  <si>
    <t>职业年金纪实部分资金</t>
  </si>
  <si>
    <t>机关事业单位职业年金缴费支出</t>
  </si>
  <si>
    <t>30109</t>
  </si>
  <si>
    <t>职业年金缴费</t>
  </si>
  <si>
    <t>530400210000000628951</t>
  </si>
  <si>
    <t>事业人员工资支出</t>
  </si>
  <si>
    <t>事业运行</t>
  </si>
  <si>
    <t>30107</t>
  </si>
  <si>
    <t>绩效工资</t>
  </si>
  <si>
    <t>530400210000000628952</t>
  </si>
  <si>
    <t>事业单位医疗</t>
  </si>
  <si>
    <t>530400210000000628953</t>
  </si>
  <si>
    <t>530400210000000628955</t>
  </si>
  <si>
    <t>530400210000000628956</t>
  </si>
  <si>
    <t>530400210000000628958</t>
  </si>
  <si>
    <t>30216</t>
  </si>
  <si>
    <t>培训费</t>
  </si>
  <si>
    <t>31003</t>
  </si>
  <si>
    <t>专用设备购置</t>
  </si>
  <si>
    <t>530400221100000560027</t>
  </si>
  <si>
    <t>530400241100002112603</t>
  </si>
  <si>
    <t>奖励性绩效工资（工资部分）经费</t>
  </si>
  <si>
    <t>530400241100002112856</t>
  </si>
  <si>
    <t>其他自然资源事务支出</t>
  </si>
  <si>
    <t>530400251100003558615</t>
  </si>
  <si>
    <t>530400261100004899909</t>
  </si>
  <si>
    <t>奖励性绩效工资(高于部分)经费</t>
  </si>
  <si>
    <t>530400261100004958886</t>
  </si>
  <si>
    <t>年度考核优秀奖经费</t>
  </si>
  <si>
    <t>530400210000000629189</t>
  </si>
  <si>
    <t>机关服务</t>
  </si>
  <si>
    <t>530400210000000629190</t>
  </si>
  <si>
    <t>530400210000000629191</t>
  </si>
  <si>
    <t>530400210000000629192</t>
  </si>
  <si>
    <t>530400210000000629194</t>
  </si>
  <si>
    <t>530400210000000629196</t>
  </si>
  <si>
    <t>30213</t>
  </si>
  <si>
    <t>维修（护）费</t>
  </si>
  <si>
    <t>530400221100000321872</t>
  </si>
  <si>
    <t>530400241100002075549</t>
  </si>
  <si>
    <t>530400241100002377467</t>
  </si>
  <si>
    <t>530400241100002859442</t>
  </si>
  <si>
    <t>事业单位人员优秀奖励经费</t>
  </si>
  <si>
    <t>530400251100004477346</t>
  </si>
  <si>
    <t>奖励性绩效工资（高于部分）资金</t>
  </si>
  <si>
    <t>530400210000000629528</t>
  </si>
  <si>
    <t>其他城乡社区管理事务支出</t>
  </si>
  <si>
    <t>530400210000000629529</t>
  </si>
  <si>
    <t>530400210000000629530</t>
  </si>
  <si>
    <t>530400210000000629533</t>
  </si>
  <si>
    <t>530400210000000629535</t>
  </si>
  <si>
    <t>530400221100000620553</t>
  </si>
  <si>
    <t>530400241100002102101</t>
  </si>
  <si>
    <t>530400241100002102177</t>
  </si>
  <si>
    <t>奖励性绩效工资（高于部分）经费</t>
  </si>
  <si>
    <t>530400241100002102289</t>
  </si>
  <si>
    <t>530400251100003843142</t>
  </si>
  <si>
    <t>530400210000000627332</t>
  </si>
  <si>
    <t>530400210000000627333</t>
  </si>
  <si>
    <t>530400210000000627334</t>
  </si>
  <si>
    <t>530400210000000627336</t>
  </si>
  <si>
    <t>530400210000000627338</t>
  </si>
  <si>
    <t>30226</t>
  </si>
  <si>
    <t>劳务费</t>
  </si>
  <si>
    <t>530400221100000565974</t>
  </si>
  <si>
    <t>530400231100001389713</t>
  </si>
  <si>
    <t>530400241100002080526</t>
  </si>
  <si>
    <t>奖励性绩效工资（工资部分）资金</t>
  </si>
  <si>
    <t>530400241100002085105</t>
  </si>
  <si>
    <t>编外临聘人员经费</t>
  </si>
  <si>
    <t>530400251100003843025</t>
  </si>
  <si>
    <t>530400251100004320683</t>
  </si>
  <si>
    <t>考核优秀人员奖金项目资金</t>
  </si>
  <si>
    <t>530400251100004470723</t>
  </si>
  <si>
    <t>530400261100005141489</t>
  </si>
  <si>
    <t>土地整治部门运行专项资金</t>
  </si>
  <si>
    <t>530400261100004886400</t>
  </si>
  <si>
    <t>530400261100004887049</t>
  </si>
  <si>
    <t>530400261100004887160</t>
  </si>
  <si>
    <t>其他人员经费</t>
  </si>
  <si>
    <t>530400261100004897820</t>
  </si>
  <si>
    <t>530400261100004897821</t>
  </si>
  <si>
    <t>530400261100004897822</t>
  </si>
  <si>
    <t>530400261100004897823</t>
  </si>
  <si>
    <t>530400261100004897845</t>
  </si>
  <si>
    <t>530400261100004897847</t>
  </si>
  <si>
    <t>530400261100004897851</t>
  </si>
  <si>
    <t>530400261100004897853</t>
  </si>
  <si>
    <t>530400261100004898461</t>
  </si>
  <si>
    <t>预算05-1表</t>
  </si>
  <si>
    <t>2026年部门项目支出预算表</t>
  </si>
  <si>
    <t>项目分类</t>
  </si>
  <si>
    <t>项目单位</t>
  </si>
  <si>
    <t>本年拨款</t>
  </si>
  <si>
    <t>单位资金</t>
  </si>
  <si>
    <t>其中：本次下达</t>
  </si>
  <si>
    <t>玉溪市国土空间及城乡规划专项资金</t>
  </si>
  <si>
    <t>事业发展类</t>
  </si>
  <si>
    <t>530400200000000000028</t>
  </si>
  <si>
    <t>城乡社区规划与管理</t>
  </si>
  <si>
    <t>自然资源规划及管理</t>
  </si>
  <si>
    <t>玉溪市矿产资源管理专项资金</t>
  </si>
  <si>
    <t>530400210000000626441</t>
  </si>
  <si>
    <t>地质勘查与矿产资源管理</t>
  </si>
  <si>
    <t>玉溪市国土空间生态修复及耕地保护专项资金</t>
  </si>
  <si>
    <t>530400210000000626455</t>
  </si>
  <si>
    <t>自然资源利用与保护</t>
  </si>
  <si>
    <t>玉溪市地质灾害防治市级补助专项资金</t>
  </si>
  <si>
    <t>民生类</t>
  </si>
  <si>
    <t>530400221100000227025</t>
  </si>
  <si>
    <t>地质灾害防治</t>
  </si>
  <si>
    <t>39999</t>
  </si>
  <si>
    <t>玉溪市地质灾害防治专项资金</t>
  </si>
  <si>
    <t>530400231100001131141</t>
  </si>
  <si>
    <t>玉溪市自然资源调查及确权专项资金</t>
  </si>
  <si>
    <t>专项业务类</t>
  </si>
  <si>
    <t>530400231100001131697</t>
  </si>
  <si>
    <t>自然资源调查与确权登记</t>
  </si>
  <si>
    <t>玉溪市自然资源管理专项资金</t>
  </si>
  <si>
    <t>530400231100001132220</t>
  </si>
  <si>
    <t>自然资源行业业务管理</t>
  </si>
  <si>
    <t>自然灾害防治体系建中央设补助资金</t>
  </si>
  <si>
    <t>530400251100004122412</t>
  </si>
  <si>
    <t>玉溪市地质灾害搬迁市级补助专项资金</t>
  </si>
  <si>
    <t>530400261100005141472</t>
  </si>
  <si>
    <t>其他国有土地使用权出让收入安排的支出</t>
  </si>
  <si>
    <t>实景三维玉溪建设专项资金</t>
  </si>
  <si>
    <t>530400241100002081195</t>
  </si>
  <si>
    <t>基础测绘与地理信息监管</t>
  </si>
  <si>
    <t>不动产登记和测绘地理信息相关平台及设备管理维护专项资金</t>
  </si>
  <si>
    <t>530400241100002081264</t>
  </si>
  <si>
    <t>玉溪市国土专有云运行维护项目专项资金</t>
  </si>
  <si>
    <t>530400251100003558409</t>
  </si>
  <si>
    <t>玉溪市时空信息云平台升级改造专项资金</t>
  </si>
  <si>
    <t>530400261100004876948</t>
  </si>
  <si>
    <t>玉溪市国土空间基础信息平台及国土空间规划一张图实施监督系统运维专项资金</t>
  </si>
  <si>
    <t>530400261100004877073</t>
  </si>
  <si>
    <t>玉溪市综合卫星定位服务系统数据中心技术服务专项资金</t>
  </si>
  <si>
    <t>530400261100004877077</t>
  </si>
  <si>
    <t>玉溪市不动产登记信息平台容灾备份系统升级运维服务项目专项资金</t>
  </si>
  <si>
    <t>530400261100004930862</t>
  </si>
  <si>
    <t>玉溪市规划馆设备软硬件维修维保服务项目资金</t>
  </si>
  <si>
    <t>530400251100003567079</t>
  </si>
  <si>
    <t>玉溪市江川区安化乡董炳村土地整治（提质改造）项目资金</t>
  </si>
  <si>
    <t>530400231100001126865</t>
  </si>
  <si>
    <t>玉溪市峨山县富良棚乡婀娜等2个村土地整治项目资金</t>
  </si>
  <si>
    <t>530400231100001129459</t>
  </si>
  <si>
    <t>玉溪市元江县甘庄街道干坝社区五队土地整治(提质改造)项目资金</t>
  </si>
  <si>
    <t>530400241100002106298</t>
  </si>
  <si>
    <t>市级统筹实施土地整治项目资金</t>
  </si>
  <si>
    <t>530400251100004263569</t>
  </si>
  <si>
    <t>玉溪市耕地后备资源调查专项资金</t>
  </si>
  <si>
    <t>530400251100004389276</t>
  </si>
  <si>
    <t>土地储备管理专项资金</t>
  </si>
  <si>
    <t>530400251100004026184</t>
  </si>
  <si>
    <t>31002</t>
  </si>
  <si>
    <t>办公设备购置</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</si>
  <si>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</si>
  <si>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</si>
  <si>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</si>
  <si>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</si>
  <si>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</si>
  <si>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</si>
  <si>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</si>
  <si>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</si>
  <si>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</si>
  <si>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</si>
  <si>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</si>
  <si>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</si>
  <si>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</si>
  <si>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评审野外实地核查和工程勘查报告及可行性研究报告数量大于等于10个；构建县（市、区）级地质灾害防治技术指导站9个；委派驻县区技术人员大于等于9人；地质灾害气象专题制作期数大于等于30期；发布雨情通报期数大于等于30期;气候预测制作期数大于等于10期;完成地质灾害智慧防灾系统平台建设大于等于1个；地质灾害预测预报准确率大于等于80%；系统正常运行率95% 以上；报告评审论证率100% ；重要天气消息发布时限小于等于1小时；地质灾害专题气象服务、雨情通报发布时限小于等于2天；预警信号发布覆盖率85%以上；保护人民生命财产安全率达100%；服务区受益人员满意度85%以上。</t>
  </si>
  <si>
    <t>产出指标</t>
  </si>
  <si>
    <t>数量指标</t>
  </si>
  <si>
    <t>评审野外实地核查和工程勘查报告及可行性研究报告数量</t>
  </si>
  <si>
    <t>&gt;=</t>
  </si>
  <si>
    <t>100</t>
  </si>
  <si>
    <t>张</t>
  </si>
  <si>
    <t>定量指标</t>
  </si>
  <si>
    <t>反映玉溪市地质灾害隐患点分布图数量</t>
  </si>
  <si>
    <t>地质灾害群专结合监测预警数</t>
  </si>
  <si>
    <t>=</t>
  </si>
  <si>
    <t>60</t>
  </si>
  <si>
    <t>处</t>
  </si>
  <si>
    <t>反映地质灾害群专结合监测预警数</t>
  </si>
  <si>
    <t>意外伤害保险保障人数</t>
  </si>
  <si>
    <t>1200</t>
  </si>
  <si>
    <t>人</t>
  </si>
  <si>
    <t>反映意外伤害保险保障人数</t>
  </si>
  <si>
    <t>地质灾害气象专题制作期数</t>
  </si>
  <si>
    <t>120</t>
  </si>
  <si>
    <t>本</t>
  </si>
  <si>
    <t>反映玉溪市地质灾害防治公报数量</t>
  </si>
  <si>
    <t>发布雨情通报期数</t>
  </si>
  <si>
    <t>1.00</t>
  </si>
  <si>
    <t>个</t>
  </si>
  <si>
    <t>反映发布雨情通报期数</t>
  </si>
  <si>
    <t>气候预测制作期数</t>
  </si>
  <si>
    <t>30</t>
  </si>
  <si>
    <t>期</t>
  </si>
  <si>
    <t>反映地质灾害气象专题制作期数</t>
  </si>
  <si>
    <t>构建县（市、区）级地质灾害防治技术指导站</t>
  </si>
  <si>
    <t>反映构建县（市、区）级地质灾害防治技术指导站数量</t>
  </si>
  <si>
    <t>委派驻县区技术人员</t>
  </si>
  <si>
    <t>反映勘查项目计划实施圈定靶区数</t>
  </si>
  <si>
    <t>质量指标</t>
  </si>
  <si>
    <t>地质灾害预测预报准确率</t>
  </si>
  <si>
    <t>80</t>
  </si>
  <si>
    <t>%</t>
  </si>
  <si>
    <t>反映地质灾害预测预报准确率</t>
  </si>
  <si>
    <t>地质灾害气象预警覆盖率</t>
  </si>
  <si>
    <t>反映地质灾害气象预警覆盖率</t>
  </si>
  <si>
    <t>报告评审论证率</t>
  </si>
  <si>
    <t>反映宣传资料验收合格率</t>
  </si>
  <si>
    <t>系统正常运行率</t>
  </si>
  <si>
    <t>95</t>
  </si>
  <si>
    <t>反映报告评审论证率</t>
  </si>
  <si>
    <t>时效指标</t>
  </si>
  <si>
    <t>重要天气消息发布时限</t>
  </si>
  <si>
    <t>&lt;=</t>
  </si>
  <si>
    <t>小时</t>
  </si>
  <si>
    <t>反映重要天气消息发布时限</t>
  </si>
  <si>
    <t>地质灾害专题气象服务、雨情通报发布时限</t>
  </si>
  <si>
    <t>天</t>
  </si>
  <si>
    <t>反映地质灾害专题气象服务、雨情通报发布时限</t>
  </si>
  <si>
    <t>效益指标</t>
  </si>
  <si>
    <t>社会效益</t>
  </si>
  <si>
    <t>地质灾害预警信号发布覆盖率</t>
  </si>
  <si>
    <t>85</t>
  </si>
  <si>
    <t>反映预警信号发布覆盖率</t>
  </si>
  <si>
    <t>保护人民生命财产安全率</t>
  </si>
  <si>
    <t>反映项目实施对人民生命财产安全的保护效果</t>
  </si>
  <si>
    <t>满意度指标</t>
  </si>
  <si>
    <t>服务对象满意度</t>
  </si>
  <si>
    <t>服务区受益人员满意度</t>
  </si>
  <si>
    <t>反映服务区受益人员满意度</t>
  </si>
  <si>
    <t>根据《玉溪市通海县纳古镇宗教治理总体方案》、《通海县纳古镇土地违法问题全面全量起底摸排处置工作方案》及《玉溪市人民政府办公室关于印发〈玉溪市打击整治盗采矿产资源违法违规行为三年攻坚行动方案（2024—2026年）〉的通知》等文件精神，为切实提升全市自然资源执法规范化水平与案件查处质效，全面起底通海县纳古镇土地违法问题，落实“长牙齿”的耕地保护措施，保障打击盗采矿产资源三年攻坚行动落地见效，有效破解当前自然资源执法“底数不清、取证不严”难题，2026年计划完成两项重点工作：一是全面完成通海县纳古镇不少于3000宗城镇村建设用地的信息摸排采集及内业分析研判，同步建立土地违法建设工作台账清单及矢量数据库1套，并推进违法问题分类处置；二是为全市自然资源违法案件查处提供技术支撑，提供不少于16次的案件勘测定界服务及不少于3次的案件司法鉴定服务，确保案件调查取证合法合规。通过项目实施，进一步夯实执法数据基础，将为通海县纳古镇土地违法分类处置提供数据支撑，规范群众和企业用地行为，强化行刑衔接，提升打击盗采矿产资源执法质效，为全市耕地保护和矿产资源监管提供“底数清晰、取证规范”的执法实践样本，切实维护自然资源管理秩序。</t>
  </si>
  <si>
    <t>玉溪市土地利用现状数据库完成全市数据库</t>
  </si>
  <si>
    <t>套</t>
  </si>
  <si>
    <t>反映建立土地违法建设台账及矢量数据库数量</t>
  </si>
  <si>
    <t>玉溪市土地利用现状分析报告</t>
  </si>
  <si>
    <t>3000</t>
  </si>
  <si>
    <t>宗</t>
  </si>
  <si>
    <t>反映纳古镇城镇村建设用地摸排宗数</t>
  </si>
  <si>
    <t>测量标志点更新数据库</t>
  </si>
  <si>
    <t>次</t>
  </si>
  <si>
    <t>反映提供违法案件勘测定界服务次数</t>
  </si>
  <si>
    <t>城市国土空间监测数据成果</t>
  </si>
  <si>
    <t>反映提供司法鉴定数</t>
  </si>
  <si>
    <t>季度监测报告</t>
  </si>
  <si>
    <t>份</t>
  </si>
  <si>
    <t>反映形成案件技术成果报告数量情况。</t>
  </si>
  <si>
    <t>调查数据更新库</t>
  </si>
  <si>
    <t>1494156.39</t>
  </si>
  <si>
    <t>公顷</t>
  </si>
  <si>
    <t>反映建库图斑总面积数量</t>
  </si>
  <si>
    <t>完成历史欠债合同支付</t>
  </si>
  <si>
    <t>反映建库县（市、区）数据数量</t>
  </si>
  <si>
    <t>登记系统的升级改造</t>
  </si>
  <si>
    <t>反映全市汇总表格数量</t>
  </si>
  <si>
    <t>自然资源确权登记正确率</t>
  </si>
  <si>
    <t>反映自然资源确权登记正确率</t>
  </si>
  <si>
    <t>合同支付准确率</t>
  </si>
  <si>
    <t>反映建设用地外业摸排数据准确率准确率</t>
  </si>
  <si>
    <t>调查更新成果通过省级核查通报次数</t>
  </si>
  <si>
    <t>反映勘测定界成果合规率</t>
  </si>
  <si>
    <t>监测数据更新率</t>
  </si>
  <si>
    <t>90</t>
  </si>
  <si>
    <t>反映城市国土空间监测要素合格率</t>
  </si>
  <si>
    <t>成果提交及时率</t>
  </si>
  <si>
    <t>反映勘测定界、司法鉴定响应及时率</t>
  </si>
  <si>
    <t>案件办结率1</t>
  </si>
  <si>
    <t>反映案件办结情况</t>
  </si>
  <si>
    <t>监测更新数据部门应用次数</t>
  </si>
  <si>
    <t>反映监测更新数据部门应用次数</t>
  </si>
  <si>
    <t>成果应用自然资源管理</t>
  </si>
  <si>
    <t>反映成果应用自然资源管理的效益</t>
  </si>
  <si>
    <t>公众满意度</t>
  </si>
  <si>
    <t>反映公众满意度</t>
  </si>
  <si>
    <t>调查成果使用对象满意度</t>
  </si>
  <si>
    <t>反映调查成果使用对象满意度</t>
  </si>
  <si>
    <t>2026 年聚焦矿业权管理、储量评审、规划编制等关键环节，计划完成矿业权出让收益评估、储量及勘查开采方案评审、公示信息核查、总体规划编制、开发利用水平调查评估、基准价调整制定等7项量化任务，矿业权出让收益评估=3个；矿产资源储量报告评审=4个；矿业权人勘查开采公示信息核查=10个；矿产资源总体规划编制=1个；矿产资源开发利用水平调查评估=61个；以实现矿产资源管理的科学化、规范化、精细化，全面强化资源监管与配置效能，为玉溪市经济社会高质量发展提供坚实资源保障。</t>
  </si>
  <si>
    <t>评估矿业权数</t>
  </si>
  <si>
    <t>反映矿业权出让收益评估的数量</t>
  </si>
  <si>
    <t>资源储量核实报告评审</t>
  </si>
  <si>
    <t>反映矿产资源储量报告评审评审数量</t>
  </si>
  <si>
    <t>进行勘查矿产及资源实施方案评估</t>
  </si>
  <si>
    <t>反映矿业权人勘查开采公示信息核查数量</t>
  </si>
  <si>
    <t>勘查开采信息核查矿业权</t>
  </si>
  <si>
    <t>1.0</t>
  </si>
  <si>
    <t>反映矿产资源总体规划编制数量</t>
  </si>
  <si>
    <t>进行勘查矿产及资源开发利用方案评估</t>
  </si>
  <si>
    <t>61</t>
  </si>
  <si>
    <t>反映矿产资源开发利用水平调查评估源量</t>
  </si>
  <si>
    <t>开发利用水平调查评估指标准确率</t>
  </si>
  <si>
    <t>反映开发利用水平调查评估指标准确率，评估指标准确率=（开发利用水平调查评估指标准确数/总的开发利用水平调查评估指标数）*100%</t>
  </si>
  <si>
    <t>项目汇交资料成果验收合格率</t>
  </si>
  <si>
    <t>反映矿业权出让收益评估方法合规率，出让收益评估方法合规率=（矿业权出让收益评估方法合规数量/总矿业权出让收益评估方法数量）*100%。</t>
  </si>
  <si>
    <t>为矿业权出让收益管理提供基础数据支撑率</t>
  </si>
  <si>
    <t>反映报告和方案评审针对性合格率，针对性合格率=（合格的数据数/总的方案数）*100%</t>
  </si>
  <si>
    <t>反映公示信息核查信息完整性达标率，达标率=（公示信息核查信息完整性达标数/总的公示信息核查信息、数）*100%</t>
  </si>
  <si>
    <t>经济效益</t>
  </si>
  <si>
    <t>完成矿业权出让收益</t>
  </si>
  <si>
    <t>945</t>
  </si>
  <si>
    <t>万元</t>
  </si>
  <si>
    <t>反映完成矿业权出让收益</t>
  </si>
  <si>
    <t>为矿产及自然资源储量统计和动态更新提供数据支撑率</t>
  </si>
  <si>
    <t>反映矿业权出让收益评估完成率，完成率=（矿业权出让收益评估完成数/总矿业权出让收益评估数）*100%</t>
  </si>
  <si>
    <t>公示信息核查问题整改完成率</t>
  </si>
  <si>
    <t>反映公示信息核查问题整改完成率，完成率=（公示信息核查问题整改完成数/总的公示信息核查问题数）*100%</t>
  </si>
  <si>
    <t>为出让收益管理提供数据支撑率</t>
  </si>
  <si>
    <t>为矿业权出让收益管理提供基础数据支撑率，支撑率=（为出让收益管理提供数据支撑数/总的出让收益管理提数）*100%</t>
  </si>
  <si>
    <t>根据《地质灾害防治条例》、《云南省人民政府关于进一步加强地质灾害群测群防工作的通知》（云政发〔2013〕20号）、《玉溪市人民政府办公室关于印发玉溪市地质灾害监测员管理办法的通知》（玉政办发〔2014〕160号）、《云南省地质灾害应急指挥部关于做好全省因地质灾害避险搬迁调查核准工作的通知》（云地灾指〔2024〕8号）及《云南省地质灾害避险搬迁项目及资金管理办法》（云自然资地勘〔2025〕217号）等文件精神，为全面提升玉溪市地质灾害防治能力，最大限度减少人员伤亡与财产损失，2026年计划实施以下工作：
群测群防体系强化：保障1200名监测员市级补助经费（每人500元，合计60万元），规范完成777个在册隐患点巡查监测、预警传递及防灾知识普及，实现地质灾害气象预警覆盖率、“三查”覆盖率、隐患管控率均达100%，任务按期完成率不低于90%，受益人群满意度不低于90%；
？避险搬迁工程推进？：完成1231户4405人搬迁（6月底前首批450户，12月底前剩余任务），落实中央、省、市补助资金（市级7万元/户，总预算8617万元），核销隐患点≥26个，确保搬迁房屋验收合格率100%、群众满意度≥85%，同步构建新型现代化农村城镇≥23个；
应急治理项目实施：投入210万元专项资金，完成江川区陈家湾排危除险等6类应急工程，确保险情发生后24小时内踏勘、7日内施工，验收合格率100%，保障群众及基础设施安全。
通过上述措施，实现隐患管控、搬迁安置与应急响应的协同增效，全面提升玉溪市地质灾害防御能力。</t>
  </si>
  <si>
    <t>因地质灾害搬迁户数</t>
  </si>
  <si>
    <t>26</t>
  </si>
  <si>
    <t>反映核销隐患点数量</t>
  </si>
  <si>
    <t>补助地质灾害监测员人数</t>
  </si>
  <si>
    <t>反映补助地质灾害监测员人数</t>
  </si>
  <si>
    <t>补助地质灾害监测员准确率</t>
  </si>
  <si>
    <t>反映补助地质灾害监测员准确率</t>
  </si>
  <si>
    <t>灾害发生处理及时率</t>
  </si>
  <si>
    <t>98</t>
  </si>
  <si>
    <t>反映灾害发生处理及时率</t>
  </si>
  <si>
    <t>群众生命及财产受保护率</t>
  </si>
  <si>
    <t>反映群众生命及财产受保护情况</t>
  </si>
  <si>
    <t>反映地质灾害“三查”覆盖率</t>
  </si>
  <si>
    <t>受灾群众识灾避险能力</t>
  </si>
  <si>
    <t>反映地质灾害隐患管控率</t>
  </si>
  <si>
    <t>服务区受益人群众满意度</t>
  </si>
  <si>
    <t>反映服务区受益人群众满意度</t>
  </si>
  <si>
    <t>完成国土资源业务档案归档数量460卷，完成建设用地“一码通”信息系统，达到密码建设设备采购匹配率、合同支付率、国土资源业务档案和地质资料归档目录合格率、系统正常运行率100%。档案整理60天内完成，该项目通过实施档案数字化、密码测评、用地“一码通”等工作，实现部门管理的提升，不断优化服务流程，提高管理服务效能。</t>
  </si>
  <si>
    <t>自然资源资产清查地区区域数量</t>
  </si>
  <si>
    <t>反映自然资源资产清查地区区域数量</t>
  </si>
  <si>
    <t>评审完成率</t>
  </si>
  <si>
    <t>反映评审完成情况</t>
  </si>
  <si>
    <t>国土资源业务档案归档数量</t>
  </si>
  <si>
    <t>反映组织宣传活动的数量</t>
  </si>
  <si>
    <t>完成建设用地“一码通”信息系统</t>
  </si>
  <si>
    <t>65</t>
  </si>
  <si>
    <t>分</t>
  </si>
  <si>
    <t>反映系统密评得分</t>
  </si>
  <si>
    <t>编制溪市地质灾害防治公报</t>
  </si>
  <si>
    <t>反映不动产登记信息系统密码管理制度数量</t>
  </si>
  <si>
    <t>玉溪市地质灾害隐患点分布图</t>
  </si>
  <si>
    <t>35</t>
  </si>
  <si>
    <t>反映评审初、中级国土空间规划职称人数数量</t>
  </si>
  <si>
    <t>密码建设设备采购匹配率</t>
  </si>
  <si>
    <t>反映不动产登记信息系统正常运行率程度</t>
  </si>
  <si>
    <t>培训人员参训率</t>
  </si>
  <si>
    <t>反映密码管理制度可执行情况</t>
  </si>
  <si>
    <t>国土资源业务档案和地质资料归档目录合格率</t>
  </si>
  <si>
    <t>反映国土资源业务档案和地质资料归档目录合格的情况</t>
  </si>
  <si>
    <t>满足密评硬件要求率</t>
  </si>
  <si>
    <t>万件</t>
  </si>
  <si>
    <t>反映不动产登记发证情况</t>
  </si>
  <si>
    <t>系统使用查询人次</t>
  </si>
  <si>
    <t>500</t>
  </si>
  <si>
    <t>人次</t>
  </si>
  <si>
    <t>反映建设用地“一码通”信息系统使用的人次</t>
  </si>
  <si>
    <t>明确全市自然资源资产产权率</t>
  </si>
  <si>
    <t>反映明确全市自然资源资产产权率</t>
  </si>
  <si>
    <t>件</t>
  </si>
  <si>
    <t>反映审查报批建设用地情况</t>
  </si>
  <si>
    <t>宣传内容知晓率</t>
  </si>
  <si>
    <t>反映宣传效果</t>
  </si>
  <si>
    <t>宣传活动参与人次</t>
  </si>
  <si>
    <t>1000</t>
  </si>
  <si>
    <t>反映参加宣传人数</t>
  </si>
  <si>
    <t>反映受益对象满意度</t>
  </si>
  <si>
    <t>落实新一轮国土空间规划明确的耕地和永久基本农田保护任务，全国耕地保有量不低于18.65亿亩，永久基本农田保护面积不低于15.46亿亩，逐步把永久基本农田建成适宜耕作、旱涝保收、高产稳产的现代化良田；核查新增耕地面积数≧100公顷；完成耕地综合业务图斑核查≧1000个;统筹收购耕地数量=32公顷;统筹收购水田规模=10公顷;统筹收购粮食产能=31万公斤;矿山地质环境保护与土地复垦方案组织评审数量≧25次；“十四五”土地整治专项规划报告=1份；玉溪市国土空间生态修复规划报告=1份；采矿损毁土地状况调查报告=1份；耕地流出及保护目标形势年度分析报告=1份；耕地资源分区分类更新涉及的指标信息补充调查及县级成果=1份。耕地保护责任全面压实，耕地质量管理机制健全，耕地占补平衡制度严密规范，各类主体保护耕地、种粮抓粮积极性普遍提高，各类耕地资源得到有效利用，支撑粮食生产和重要农产品供给能力进一步增强，为保障国家粮食安全、建设农业强国奠定坚实基础。</t>
  </si>
  <si>
    <t>统筹收购耕地数量</t>
  </si>
  <si>
    <t>32</t>
  </si>
  <si>
    <t>反映统筹收购耕地数量</t>
  </si>
  <si>
    <t>土地征收成片开发方案审查数量</t>
  </si>
  <si>
    <t>反映通过项目实施完成土地征收成片开发方案审查数量</t>
  </si>
  <si>
    <t>审查上报新增建设用地面积数</t>
  </si>
  <si>
    <t>4000</t>
  </si>
  <si>
    <t>亩</t>
  </si>
  <si>
    <t>反映通过项目实施审查上报新增耕地面积</t>
  </si>
  <si>
    <t>统筹收购水田数量</t>
  </si>
  <si>
    <t>反映统筹的水田规模</t>
  </si>
  <si>
    <t>统筹收购粮食产能</t>
  </si>
  <si>
    <t>310000</t>
  </si>
  <si>
    <t>公斤</t>
  </si>
  <si>
    <t>反映统筹的粮食产能</t>
  </si>
  <si>
    <t>核查新增造耕地面积数</t>
  </si>
  <si>
    <t>反映核查新增耕地面积数</t>
  </si>
  <si>
    <t>完成耕地综合业务图斑核查</t>
  </si>
  <si>
    <t>反映完成耕地综合业务图斑核查数量</t>
  </si>
  <si>
    <t>矿山地质环境保护与土地复垦方案组织评审数量</t>
  </si>
  <si>
    <t>25</t>
  </si>
  <si>
    <t>反映矿山地质环境保护与土地复垦方案组织评审数量</t>
  </si>
  <si>
    <t>十四五”土地整治专项规划报告</t>
  </si>
  <si>
    <t>反映编制十四五”土地整治专项规划报告数量</t>
  </si>
  <si>
    <t>增加耕地面积</t>
  </si>
  <si>
    <t>反映采矿损毁土地状况调查报告产出数量</t>
  </si>
  <si>
    <t>土地征收成片开发方案专家评审通过率</t>
  </si>
  <si>
    <t>反映项目实施成果评审通过率</t>
  </si>
  <si>
    <t>反映历史遗留合同支付完成率</t>
  </si>
  <si>
    <t>成果备案率或合格率</t>
  </si>
  <si>
    <t>反映规划成果备案率或合格率情况</t>
  </si>
  <si>
    <t>耕地流出整改完成比例</t>
  </si>
  <si>
    <t>反映耕地流出整改完成情况</t>
  </si>
  <si>
    <t>项目完成时限</t>
  </si>
  <si>
    <t>2026.11</t>
  </si>
  <si>
    <t>年月</t>
  </si>
  <si>
    <t>反映项目完成时限</t>
  </si>
  <si>
    <t>保障市级重大项目落地率</t>
  </si>
  <si>
    <t>反映收购耕地、水田保障市政府重大项目落地情况</t>
  </si>
  <si>
    <t>成果使用及应用率</t>
  </si>
  <si>
    <t>反映玉溪市园、林、草地分等报告，征收农用地区片综合地价成果市级汇总报告成果使用应用率</t>
  </si>
  <si>
    <t>对耕地数量、质量及保障国家粮食安全的保障</t>
  </si>
  <si>
    <t>切实保障</t>
  </si>
  <si>
    <t>定性指标</t>
  </si>
  <si>
    <t>反映对耕地数量、质量、国家粮食安全的保障情况</t>
  </si>
  <si>
    <t>受益对象满意度</t>
  </si>
  <si>
    <t>成果使用部门人员满意度</t>
  </si>
  <si>
    <t>反映成果使用部门人员满意度</t>
  </si>
  <si>
    <t>避险搬迁工程推进：完成1231户4405人搬迁（6月底前首批450户，12月底前剩余任务），落实中央、省、市补助资金（市级7万元/户，总预算8617万元），核销隐患点≥26个，确保搬迁房屋验收合格率100%、群众满意度≥85%，同步构建新型现代化农村城镇≥23个；
通过上述措施，实现隐患管控、搬迁安置与应急响应的协同增效，全面提升玉溪市地质灾害防御能力。</t>
  </si>
  <si>
    <t>核销隐患点</t>
  </si>
  <si>
    <t>反映核销隐患点数量。完成率=（完成指标值/指标值）*100%</t>
  </si>
  <si>
    <t>构建新型现代化农村城镇建设</t>
  </si>
  <si>
    <t>反映构建新型现代化农村城镇建设数量。</t>
  </si>
  <si>
    <t>搬迁工作及技术指导任务完成率</t>
  </si>
  <si>
    <t>反映搬迁工作及技术指导任务完成情况。完成率=（完成指标值/指标值）*100%</t>
  </si>
  <si>
    <t>工程验收合格率</t>
  </si>
  <si>
    <t>反映工程验收合格率。合格率=（合格指标值/指标值）*100%</t>
  </si>
  <si>
    <t>社区服务设施使用率</t>
  </si>
  <si>
    <t>75</t>
  </si>
  <si>
    <t>反映社区服务设施使用率。使用率率=（年社区服务设施使用天数/365）*100%</t>
  </si>
  <si>
    <t>搬迁群众满意度</t>
  </si>
  <si>
    <t>反映搬迁群众满意度</t>
  </si>
  <si>
    <t>根据《自然资源部关于加强国土空间详细规划工作的通知》（自然资发〔2023〕43号）、《云南省国土空间规划委员会办公室关于全面加强村庄规划审批入库和实施管理的通知》(云规委办〔2023〕2号)、《云南省村庄规划动态调整管理规则（试行）》《云南省村庄规划动态调整成果数据汇交要求（试行）》等，村庄规划是法定规划，是国土空间规划体系中乡村地区的详细规划，项目的顺利完成，将为乡村地区开展国土空间开发保护活动、实施国土空间用途管制、核发乡村建设项目规划许可、进行各项建设提供法定依据。</t>
  </si>
  <si>
    <t>村庄规划审批入库核查报告</t>
  </si>
  <si>
    <t>反映完成专项规划审查服务数量</t>
  </si>
  <si>
    <t>发展总体定位和城市性质专题研究</t>
  </si>
  <si>
    <t>反映年度总规成果退回维护次数</t>
  </si>
  <si>
    <t>体检评估成果省级核查上报退回次数</t>
  </si>
  <si>
    <t>反映规划方案市级审查和数据库入库完成率</t>
  </si>
  <si>
    <t>规划成果验收合格率</t>
  </si>
  <si>
    <t>反映省厅备案抽查合格率</t>
  </si>
  <si>
    <t>村庄规划成果通过省级备案抽查合格率</t>
  </si>
  <si>
    <t>反映省级数据退回次数</t>
  </si>
  <si>
    <t>规划成果批复后入库时间</t>
  </si>
  <si>
    <t>反映规划成果批复后入库时间</t>
  </si>
  <si>
    <t>建设安全韧性、绿色低碳、开放协调、创新智慧、包容共享的城市</t>
  </si>
  <si>
    <t>提供</t>
  </si>
  <si>
    <t>反映项目实施的效益。</t>
  </si>
  <si>
    <t>居民居住条件改善情况</t>
  </si>
  <si>
    <t>有效改善</t>
  </si>
  <si>
    <t>反映居民居住条件改善情况</t>
  </si>
  <si>
    <t>可持续影响</t>
  </si>
  <si>
    <t>对各县（市、区）村庄规划编制指导的利用率</t>
  </si>
  <si>
    <t>反映对各县（市、区）村庄规划编制指导的利用率</t>
  </si>
  <si>
    <t>群众满意度</t>
  </si>
  <si>
    <t>反映群众满意度</t>
  </si>
  <si>
    <t>成果使用人员满意度</t>
  </si>
  <si>
    <t>反映成果使用人员满意度</t>
  </si>
  <si>
    <t>按照《云南省自然资源厅关于加快推进云南省地理信息公共服务平台省市一体化建设的通知》、云南省自然资源厅《云南省“一张图”地理底图建设实施方案》要求，2026年通过项目的实施完成以前搭建的时空信息云平台升级、进一步整合、丰富平台地理信息数据资源，更新卫星影像数据、编制平台用户手册、解决平台现有适用性问题等，实现通过电子政务外网、互联网面向全市提供地理信息平台及数据资源服务。</t>
  </si>
  <si>
    <t>购置设备数量</t>
  </si>
  <si>
    <t>反映项目技术文档成果数量</t>
  </si>
  <si>
    <t>反映政务网端地理信息服务平台建设成果数量。</t>
  </si>
  <si>
    <t>信息系统建设变更率</t>
  </si>
  <si>
    <t>反映信息系统新增数据服务合规情况。新增数据服务合规率=（新增数据服务不合规条数/新增数据服务总条数）*100%</t>
  </si>
  <si>
    <t>反映项目成果通过专家组验收情况。</t>
  </si>
  <si>
    <t>信息数据安全</t>
  </si>
  <si>
    <t>反映信息系统政务网和外网端建设成果满足系统的信息安全等级保护测评情况。</t>
  </si>
  <si>
    <t>设备部署及时率</t>
  </si>
  <si>
    <t>0</t>
  </si>
  <si>
    <t>天（工作日）</t>
  </si>
  <si>
    <t>反映项目建设工作完成的及时情况</t>
  </si>
  <si>
    <t>管理增量数据条数</t>
  </si>
  <si>
    <t>反映信息系统全年正常运行服务时间情况。</t>
  </si>
  <si>
    <t>系统正常使用年限</t>
  </si>
  <si>
    <t>年</t>
  </si>
  <si>
    <t>反映系统正常使用期限。</t>
  </si>
  <si>
    <t>使用人员满意度度</t>
  </si>
  <si>
    <t>反映使用对象对信息系统使用的满意度。
使用人员满意度=（对信息系统满意的使用人员/问卷调查人数）*100%</t>
  </si>
  <si>
    <t>根据云南省人民政府《研究近期自然资源重点工作专题会议纪要》要求，为达到建设、应用好国土空间基础信息平台及国土空间规划“一张图”系统，充分发挥对玉溪市提升空间治理能力现代化水平、支撑高质量发展具有基础性作用的目标，2026年计划完成玉溪市国土空间基础信息平台及国土空间规划“一张图”实施监督系统以下目标：
1、日常运行维护工作，要求系统全年7*24小时在线运行；
2、按照自然资源部、云南省自然资源厅最新要求及时完成阶段性接系统口改造、服务保障规划等信息数据上报等系统功能优化，包括系统版本迭代升级；
3、半年一次，全年完成至少2次自然资源规划相关系统数据的更新，包括收集、整合、上载系统应用等；
4、每个季度至少一次，全年至少4次，技术人员为期1周的驻场运维、培训指导服务。</t>
  </si>
  <si>
    <t>周</t>
  </si>
  <si>
    <t>反映驻场运维及培训指导时间</t>
  </si>
  <si>
    <t>购置计划完成率</t>
  </si>
  <si>
    <t>反映批量系统数据更新频率情况</t>
  </si>
  <si>
    <t>反映信息系统新增信息数据合规情况。新增信息数据合规率=（新增信息数据不合规条数/新增信息数据总条数）*100%</t>
  </si>
  <si>
    <t>系统终验时间偏差率</t>
  </si>
  <si>
    <t>反映系统正常运行时间</t>
  </si>
  <si>
    <t>反映系统问题处理的时效性</t>
  </si>
  <si>
    <t>反映年度运维计划、阶段性优化任务完成情况</t>
  </si>
  <si>
    <t>系统全年正常运行时长</t>
  </si>
  <si>
    <t>反映系统服务保障玉溪项目用地合规性分析的正确率。</t>
  </si>
  <si>
    <t>反映系统正常使用年限。</t>
  </si>
  <si>
    <t>履行好我单位职能职责，做好国土专有云平台管理维护，消除安全隐患风险，保障系统平台稳定运行和业务正常开展，包括：基础硬件资源运行维护、虚拟服务器资源管理维护、操作系统等支撑软件运行维护、网络传输数据安全运行维护。做好国土专有云平台运行维护，为系统平台提供安全稳定的支撑环境，保证玉溪市不动产登记信息平台、玉溪市国土空间基础信息平台及国土空间规划“一张图”实施监督系统、云南省城乡一体化不动产登记平台和权籍管理系统、玉溪市国土资源局电子政务平台、玉溪市建设用地一码通信息系统、玉溪市房管系统正常运行、人民群众满意。</t>
  </si>
  <si>
    <t>反映平台支撑硬件正常运行维护情况</t>
  </si>
  <si>
    <t>平台资源参数达到系统资源需求率</t>
  </si>
  <si>
    <t>反映平台资源参数达到系统资源需求情况</t>
  </si>
  <si>
    <t>开展检查（核查）次数</t>
  </si>
  <si>
    <t>反映平台支撑软件正常运行维护情况</t>
  </si>
  <si>
    <t>验收通过率</t>
  </si>
  <si>
    <t>反映信息系统相关数据安全的保障情况。</t>
  </si>
  <si>
    <t>购置设备利用率</t>
  </si>
  <si>
    <t>反映反映设备安全的保障情况。
设备安全率=（安全设备数/购置设备总数）*100%。</t>
  </si>
  <si>
    <t>反映系统问题处理情况。
系统问题处理及时率=（及时处理系统问题数量/系统问题总数）*100%。</t>
  </si>
  <si>
    <t>365</t>
  </si>
  <si>
    <t>反映信息系统全年正常运行时间情况。</t>
  </si>
  <si>
    <t>提升</t>
  </si>
  <si>
    <t>反映政务服务效能提升情况，优化国土空间规划、登记系统，简化流程，提升系统效率，优化营商环境。</t>
  </si>
  <si>
    <t>设备使用年限</t>
  </si>
  <si>
    <t>标准化流程</t>
  </si>
  <si>
    <t>反映建立标准化硬件、虚拟资产、软件级安全运维流程，运维知识库建立情况。</t>
  </si>
  <si>
    <t>反映新投入设备使用年限情况。</t>
  </si>
  <si>
    <t>平台使用人员满意度</t>
  </si>
  <si>
    <t>反映平台使用人员满意度。
平台使用人员满意度=（平台使用人员满意度/问卷调查人数）*100%</t>
  </si>
  <si>
    <t>履行好我单位职能职责，做好不动产登记和测绘地理信息相关平台及设备管理维护，包括：无人机的管理维护；玉溪市不动产登记信息平台市级运行维护；不动产登记信息平台三级等保复测，保证不动产登记和测绘地理信息相关平台运行稳定，设备完好。管好用好无人机，做好基础地理信息工作。做好做好玉溪市不动产登记信息平台市级运行维护、三级等保测评，保证不动产登记工作正常运行、人民群众满意。</t>
  </si>
  <si>
    <t>无人机保险购买计划完成率</t>
  </si>
  <si>
    <t xml:space="preserve">反映无人机保险购买计划完成率情况。
</t>
  </si>
  <si>
    <t>设备安全</t>
  </si>
  <si>
    <t>反映设备安全的保障情况。</t>
  </si>
  <si>
    <t>系统问题处理及时率</t>
  </si>
  <si>
    <t>不动产登记办理时效</t>
  </si>
  <si>
    <t>&lt;</t>
  </si>
  <si>
    <t>工作日</t>
  </si>
  <si>
    <t>反映不动产登记是否按承诺的时限办理登记业务。</t>
  </si>
  <si>
    <t>反映政务服务效能提升情况，优化登记系统，简化办理流程，压缩登记时限，提升登记服务质量，优化营商环境。</t>
  </si>
  <si>
    <t>使用人员满意度</t>
  </si>
  <si>
    <t>反映办理不动产登记人民群众满意度。
办理不动产登记人民群众满意度=（办理不动产登记人民群众满意度/问卷调查人数）*100%</t>
  </si>
  <si>
    <t>项目运行维护计划周期1年。
计划主要划分为二个阶段：
（一）招标阶段：采购项目服务、签署合同。
（二）升级运行维护阶段：利用原有备份服务器等设备资源，升级运行维护不动产登记容灾备份系统，定期完成不动产登记系统数据备份工作。</t>
  </si>
  <si>
    <t>反映组织全流程的灾备演练情况</t>
  </si>
  <si>
    <t xml:space="preserve">反映信息系统平台运维达到需求率情况。
</t>
  </si>
  <si>
    <t xml:space="preserve">反映系统设备安全情况。
</t>
  </si>
  <si>
    <t>反映数据安全公信力提升情况，强化数据安全防护，年度未发生数据泄露、篡改等安全事件</t>
  </si>
  <si>
    <t>反映建立标准化流程，涵盖询价、演练、故障处理等环节，形成可复用的操作手册及应急预案情况。</t>
  </si>
  <si>
    <t>实现数据中心托管：服务器租用、数据管理服务系统迁移、2011玉溪地方坐标系迁移、三级等保安全保护、互联网服务专线等服务。系统年均提供200多个账号服务、年均测绘产值初估超1000万元（根据测绘单位申请资料项目合同金额测算），取得了良好的社会效益，经整改后将更好地发挥效益。</t>
  </si>
  <si>
    <t>等级</t>
  </si>
  <si>
    <t>反映信息系统数据中心环境信息网络安全保护等级情况。</t>
  </si>
  <si>
    <t>40</t>
  </si>
  <si>
    <t>家</t>
  </si>
  <si>
    <t>反映信息系统全年服务测绘单位数量情况。</t>
  </si>
  <si>
    <t>24</t>
  </si>
  <si>
    <t>反映信息系统服务器每天运转时长情况。</t>
  </si>
  <si>
    <t>反映信息系统每天数据网络传输服务行时间情况。</t>
  </si>
  <si>
    <t>200</t>
  </si>
  <si>
    <t>反映系统注册用户的数量情况。</t>
  </si>
  <si>
    <t>通过开展实景三维玉溪建设项目，建成玉溪市城市城镇开发边界范围内城市级实景三维，初步实现2米格网、优于1米分辨率地形级实景三维全市覆盖，优于0.05米分辨率城市级实景三维对州（市）政府驻地城市城镇开发边界范围内覆盖，建成与省级实景三维在线与离线相结合的管理服务系统，初步形成数字空间与现实空间实时关联互通能力，为数字玉溪、数字政府和数字经济建设提供三维空间定位框架和分析基础，支撑自然资源调查监管工作“立起来”，实现对自然资源的精细化调查、动态化监测及场景化管理；为玉溪市城市级国土空间规划提供辅助分析决策，提升国土空间规划治理能力；将实景三维应用到不动产登记中，建立三维不动产登记系统，提升不动产登记效率等，为不同行业提供应用服务，做到50%以上的政府决策、生产调度和生活规划可通过线上实景三维空间完成。自合同签订之日起，按年度进行付款，2026年度主要工作内容为实景三维数据现有资料收集、数据采集、更新及生产建库，先支付2026年度预算经费合同价款的20%，进行现有数据资料整合收集和分析后，进行前期资料成果验收，验收合格后支付合同价款的50%用于数据的补充采集、更新、成果制作及入库，通过成果质量检查和验收通过后支付2026年度尾款30%。</t>
  </si>
  <si>
    <t>派出中级及以上职称人员数量</t>
  </si>
  <si>
    <t>反映实景三维玉溪建设工作派出中级及以上职称人员人数情况。</t>
  </si>
  <si>
    <t>反映建设项目完成质量。
项目验收合格率=（验收合格项目数/项目数）*100%</t>
  </si>
  <si>
    <t>反映新购设备按时部署情况。
设备部署及时率=（及时部署设备数量/新购设备总数）*100%。</t>
  </si>
  <si>
    <t>全面提升玉溪市基础地理信息数据保障服务能力</t>
  </si>
  <si>
    <t>数据保障服务能力</t>
  </si>
  <si>
    <t>为数字玉溪、数字政府和数字经济建设提供三维空间定位框架和分析基础，支撑自然资源调查监管工作“立起来”</t>
  </si>
  <si>
    <t>系统使用年限</t>
  </si>
  <si>
    <t>反映服务对象对购置设备的整体满意情况。
使用人员满意度=（对购置设备满意的人数/问卷调查人数）*100%。</t>
  </si>
  <si>
    <t>该项目从产出指标、效益指标和满意度指标三大绩效目标出发，结合展区设备实际情况具体细分为日均开放时长、维护设备服务项、维护设备覆盖层数、设备故障上门维修时间、场馆（设施、设备）完好率、完成时间、维护按时完成率、场馆接待人次、免费开放天数、使用人员满意度。目标设置贴合工作实际，满足工作需要。</t>
  </si>
  <si>
    <t>维护设备覆盖层数</t>
  </si>
  <si>
    <t>层</t>
  </si>
  <si>
    <t>反映规划馆设备维护层数</t>
  </si>
  <si>
    <t>维护设备服务项</t>
  </si>
  <si>
    <t>项</t>
  </si>
  <si>
    <t>反映规划馆设备维护项数</t>
  </si>
  <si>
    <t>日均开放时长</t>
  </si>
  <si>
    <t>反映大型场馆设备日均可开放的时长情况。</t>
  </si>
  <si>
    <t>场馆（设施、设备）正常运行率</t>
  </si>
  <si>
    <t>反映大型场馆设施设备完好的情况。场馆（设施、设备）正常运行率=完好的场馆（设施、设备）数量/在用场馆（设施、设备）数量*100%</t>
  </si>
  <si>
    <t>设备上门维修时间</t>
  </si>
  <si>
    <t>反映设被出现故障维护公司上门效率</t>
  </si>
  <si>
    <t>场馆接待人次</t>
  </si>
  <si>
    <t>30000</t>
  </si>
  <si>
    <t>反映大型场馆接待的人数情况。</t>
  </si>
  <si>
    <t>免费开放天数</t>
  </si>
  <si>
    <t>300</t>
  </si>
  <si>
    <t>反映大型场馆免费开放的天数情况。</t>
  </si>
  <si>
    <t>根据自《然资源部 农业农村部 国家林业和草原局关于严格耕地用途管制有关问题的通知》（自然资发【2021】166号）的文件精神，为有效增加玉溪市耕地面积，提高耕地质量，实现耕地总量动态平衡，强化耕地数量、质量和生态保护，保障全市经济社会发展用地需求，促进农村现代化建设和社会经济发展。2026年计划完成项目建设规模59.8204公顷，新增水田面积500亩，新增粮食产能50000公斤，实现指标调剂收益4193.63万元。通过项目实施，将形成较完善的农田灌排系统和田间道路系统，项目区农业生产条件将得到根本改善，劳动强度大大降低，耕地质量得到提高，增强了项目区农业发展后劲。同时提高了劳动生产率，增加了群众收益，促进地方经济的发展，有利于巩固脱贫攻坚成果，助推乡村振兴战略实施。</t>
  </si>
  <si>
    <t>水田规模</t>
  </si>
  <si>
    <t>反映通过项目实施后可产出的水田数量。</t>
  </si>
  <si>
    <t>粮食产能</t>
  </si>
  <si>
    <t>50000</t>
  </si>
  <si>
    <t>反映通过项目实施后可产出的粮食产能数量。</t>
  </si>
  <si>
    <t>指标收益</t>
  </si>
  <si>
    <t>1400</t>
  </si>
  <si>
    <t>反映项目入库备案后，扣除项目投资成本可结余指标收益额。</t>
  </si>
  <si>
    <t>项目区群众满意度</t>
  </si>
  <si>
    <t>反映通过项目实施为项目区群众创造收益，提升生活质量而感到的满意度</t>
  </si>
  <si>
    <t>成本指标</t>
  </si>
  <si>
    <t>经济成本指标</t>
  </si>
  <si>
    <t>项目投资成本</t>
  </si>
  <si>
    <t>2777</t>
  </si>
  <si>
    <t>反映实施该项目所产生的直接经济成本。</t>
  </si>
  <si>
    <t>一、实现市级统筹实施土地整治项目实现产出补充耕地指标不低于5800亩，同时根据土地整治项目竣工验收时进行耕地质量等别评定获得相应粮食产能指标（按整治后旱地平均国家利用等别为11.0等计算，5800亩新增耕地数量将得到粮食产能指标290万千克）。该项目预估可以实现耕地占补平衡指标调剂收益58000万元，约可以实现净收益37000万元。
二、通过土地整治，将形成较完善的农田灌排系统和田间道路系统，项目区农业生产条件将得到根本改善，劳动强度大大降低，耕地质量得到提高，增强了项目区农业发展后劲。</t>
  </si>
  <si>
    <t>土地整治新增耕地数</t>
  </si>
  <si>
    <t>5800</t>
  </si>
  <si>
    <t>反映通过项目实施可新增耕地数量指标值</t>
  </si>
  <si>
    <t>粮食产能指标</t>
  </si>
  <si>
    <t>2900000</t>
  </si>
  <si>
    <t>千克</t>
  </si>
  <si>
    <t>反映通过项目实施可产出的粮食产能数量</t>
  </si>
  <si>
    <t>指标净收益</t>
  </si>
  <si>
    <t>37000</t>
  </si>
  <si>
    <t>反映通过项目实施，扣除投资成本后可结余指标收益额</t>
  </si>
  <si>
    <t>项目群众满意度</t>
  </si>
  <si>
    <t>投资成本</t>
  </si>
  <si>
    <t>16360</t>
  </si>
  <si>
    <t>反映项目成本控制情况</t>
  </si>
  <si>
    <t>根据《自然资源部 农业农村部关于改革完善耕地占补平衡管理的通知》（自然资发〔2024〕204号）、《玉溪市人民政府办公室关于印发进一步加强土地整治工作若干措施的通知》（玉政办通〔2025〕6号）文件精神，通过本项目的实施，为了将具备条件的图斑以乡镇为单位落图建表，最终形成《耕地后备资源调查分析报告》以及市级耕地后备资源调查评价成果数据库。以此支撑2026年度玉溪市耕地垦造任务的推进。</t>
  </si>
  <si>
    <t>筛查面积</t>
  </si>
  <si>
    <t>580000</t>
  </si>
  <si>
    <t>内外业分析筛查面积≥国家和省级部门下发玉溪市耕地后备资源总面积58万亩</t>
  </si>
  <si>
    <t>核查图斑个数</t>
  </si>
  <si>
    <t>100000</t>
  </si>
  <si>
    <t>反映通过项目实施完成耕地后备资源图斑核查个数。</t>
  </si>
  <si>
    <t>提交成果满足要求</t>
  </si>
  <si>
    <t>反映通过项目实施后规划纳入补充耕地储备库的项目个数。</t>
  </si>
  <si>
    <t>成果验收合格率</t>
  </si>
  <si>
    <t>反映项目提交成果通过主管部门验收情况</t>
  </si>
  <si>
    <t>项目任务完成率</t>
  </si>
  <si>
    <t>旨在反映2026年内（按计划时间节点）完成全部调查、建库和报告编制工作。</t>
  </si>
  <si>
    <t>筛查出的土地整治项目数量后续产出带来的效益</t>
  </si>
  <si>
    <t>反映通过项目实施产出的成果在后续工作中的应用率。</t>
  </si>
  <si>
    <t>项目委托单位满意度</t>
  </si>
  <si>
    <t>反映通过项目实施形成的成果在使用过程中使用人对提交成果质量满意度</t>
  </si>
  <si>
    <t>本项目的实施，可新增水田规模31.7308公顷、新增粮食产能46898.86公斤，耕地质量等别提高0.9个等别，可以实现净收益909.6734万元。通过项目实施，项目区群众劳动强度大大降低，耕地质量得到提高，增强了项目区农业发展后劲。同时，项目实施后项目区农民年纯收入增加量204.24元/人，大大提高农民收益。
    通过本项目的实施，旨在增加项目区耕地面积、提高土地利用率，加强农田基础设施建设，有效改善项目区农业生产条件，提高农田生产能力，降低农业生产成本，有效改善传统的农用地利用格局，扩大经营规模，促进农业增效和农民增收，符合国家耕地保护政策的相关要求，也符合市委、市政府对我单位机构职能的定位和工作目标。按照讲求效率的要求，绩效目标围绕中心职责内容进行设置。</t>
  </si>
  <si>
    <t>新增水田规模</t>
  </si>
  <si>
    <t>31</t>
  </si>
  <si>
    <t>公倾</t>
  </si>
  <si>
    <t>衡量项目实施后可产出水田数量</t>
  </si>
  <si>
    <t>新增粮食产量</t>
  </si>
  <si>
    <t>46000</t>
  </si>
  <si>
    <t>通过项目实施后可产出的粮食产能</t>
  </si>
  <si>
    <t>耕地国家平均利用等别提升</t>
  </si>
  <si>
    <t>0.9</t>
  </si>
  <si>
    <t>等别</t>
  </si>
  <si>
    <t>项目完成后，项目区耕地国家利用等别较土地整治前提升量</t>
  </si>
  <si>
    <t>项目实施及管护时长</t>
  </si>
  <si>
    <t>项目工程实施及项目区水生作物种植管护的时间不宜超过三年，项目实施时间自2022年10月开始计算</t>
  </si>
  <si>
    <t>900</t>
  </si>
  <si>
    <t>反映项目入库备案后，扣除项目投资成本后可结余的指标收益额。</t>
  </si>
  <si>
    <t>项目区群众受益，加强耕地保护，增加群众收入</t>
  </si>
  <si>
    <t>（1）项目实施后能增加水田面积70.139公顷，新增耕地指标，能有效增加市财政收入，预计可以实现指标调剂收益6312万元，扣除项目投资成本3147万元（含资金占用费），收益3165万元；（2）通过土地整治，将形成较完善的农田灌排系统和田间道路系统，项目区农业生产条件将得到根本改善，劳动强度大大降低，耕地质量得到提高，增强了项目区农业发展后劲。同时提高了劳动生产率，增加群众收益，促进地方经济的发展，有利于巩固脱贫攻坚成果，助推乡村振兴战略实施，改变山区农村面貌。</t>
  </si>
  <si>
    <t>850</t>
  </si>
  <si>
    <t>反映通过项目实施可产出的水田数量。</t>
  </si>
  <si>
    <t>80000</t>
  </si>
  <si>
    <t>反映通过项目实施可产出的粮食产能数量。</t>
  </si>
  <si>
    <t>工程质量等级</t>
  </si>
  <si>
    <t>反映通过土地整治，项目区耕地国家平均利用等别提升量</t>
  </si>
  <si>
    <t>项目工程实施及项目区水生作物种植管护的时间不超过三年</t>
  </si>
  <si>
    <t>反映通过项目实施，扣除投资成本后可结余的指标收益额。</t>
  </si>
  <si>
    <t>31470000</t>
  </si>
  <si>
    <t>元</t>
  </si>
  <si>
    <t>反映项目成本控制情况。</t>
  </si>
  <si>
    <t>本项目主要用于保障市土地储备中心的正常运转，确保市级土地收储和供应工作顺利开展，坚持依法办事，规范档案管理，提升各县（市、区）土地储备相关工作人员业务能力，同时配合市规划土储委办公室做好全市土地储备工作的统筹管理。
当年项目实现的绩效目标：1.组织业务培训次数1次，参训人员满意度大于95%；2.筹备召开储委会会议不少于1次，研究全市土地收储和供应业务，盘活土地资产，加强土地的宏观调控；3.加强法律咨询和法制宣传，最大限度地降低单位的法律风险，合同履约率大于98%，普法宣传满意度达到95%；4.加强档案管理，档案数字化加工按质完成率100%；5.加快土地的盘活供应，开展1次土地推介，完成140亩出让土地的评估，土地储备计划编制率达到100%，土地供应率大于85%，净地供应率达到100%，土地增值率大于等于10%。</t>
  </si>
  <si>
    <t>组织业务培训次数</t>
  </si>
  <si>
    <t>反映预算部门（单位）组织开展土地储备业务等培训的次数。</t>
  </si>
  <si>
    <t>合同纠纷发生率</t>
  </si>
  <si>
    <t>反映合同履约情况。合同履约率=当年履约合同个数/当年签订合同总数*100%</t>
  </si>
  <si>
    <t>完成评估土地面积</t>
  </si>
  <si>
    <t>140</t>
  </si>
  <si>
    <t>反映预算部门开展土地评估情况。评分值=实际完成面积/140*目标分值。</t>
  </si>
  <si>
    <t>土地推介次数</t>
  </si>
  <si>
    <t>反映预算部门开展土地推介情况。</t>
  </si>
  <si>
    <t>土地储备计划编制率</t>
  </si>
  <si>
    <t>反映土地储备计划编制情况。完成率=实际完成值/目标值</t>
  </si>
  <si>
    <t>档案数字化加工率</t>
  </si>
  <si>
    <t>反映档案数字化加工安置完成的情况。完成率=实际按质完成值/目标值*100%</t>
  </si>
  <si>
    <t>培训计划按时完成率</t>
  </si>
  <si>
    <t>反映预算部门（单位）组织开展土地储备业务等培训的时效。</t>
  </si>
  <si>
    <t>土地增值率</t>
  </si>
  <si>
    <t>指标内容：反映土地保值增值情况。评分值=收益/成本×指标分值。</t>
  </si>
  <si>
    <t>净地供应率</t>
  </si>
  <si>
    <t>指标内容：反映拟供应土地补偿到位情况。</t>
  </si>
  <si>
    <t>土地供应率</t>
  </si>
  <si>
    <t>指标内容：反映土地供应完成情况。评分值=实际供应面积/计划供应面积×指标分值。</t>
  </si>
  <si>
    <t>参训人员满意度</t>
  </si>
  <si>
    <t>反映参训人员对培训内容、讲师授课、课程设置和培训效果等的满意度。
参训人员满意度=（满意人数/参训总人数）*100%</t>
  </si>
  <si>
    <t>普法宣传满意度</t>
  </si>
  <si>
    <t>反映职工对普法宣传满意度。满意度=问卷调查满意数/总的调查数*100%</t>
  </si>
  <si>
    <t>预算06表</t>
  </si>
  <si>
    <t>2026年部门政府性基金预算支出预算表</t>
  </si>
  <si>
    <t>单位:元</t>
  </si>
  <si>
    <t>政府性基金预算支出</t>
  </si>
  <si>
    <t>城乡社区支出</t>
  </si>
  <si>
    <t>国有土地使用权出让收入安排的支出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</si>
  <si>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</si>
  <si>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</si>
  <si>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</si>
  <si>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</si>
  <si>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</si>
  <si>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</si>
  <si>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</si>
  <si>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</si>
  <si>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</si>
  <si>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</si>
  <si>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</si>
  <si>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</si>
  <si>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公务用车加油</t>
  </si>
  <si>
    <t>公务用车维修保养</t>
  </si>
  <si>
    <t>公务用车保险</t>
  </si>
  <si>
    <t>复印纸</t>
  </si>
  <si>
    <t>箱</t>
  </si>
  <si>
    <t>车辆保险费</t>
  </si>
  <si>
    <t>车辆加油服务</t>
  </si>
  <si>
    <t>车辆维修保养服务</t>
  </si>
  <si>
    <t>玉溪市规划馆物业管理服务采购项目</t>
  </si>
  <si>
    <t>保留公务用车维修保养服务</t>
  </si>
  <si>
    <t>保留公务用车保险服务费</t>
  </si>
  <si>
    <t>公车保险</t>
  </si>
  <si>
    <t>批</t>
  </si>
  <si>
    <t>公车维修</t>
  </si>
  <si>
    <t>公车加油</t>
  </si>
  <si>
    <t>包</t>
  </si>
  <si>
    <t>预算08表</t>
  </si>
  <si>
    <t>2026年部门政府购买服务预算表</t>
  </si>
  <si>
    <t>政府购买服务项目</t>
  </si>
  <si>
    <t>政府购买服务目录</t>
  </si>
  <si>
    <t>B1101 维修保养服务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</si>
  <si>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</si>
  <si>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</si>
  <si>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</si>
  <si>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</si>
  <si>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</si>
  <si>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</si>
  <si>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</si>
  <si>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</si>
  <si>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</si>
  <si>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</si>
  <si>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</si>
  <si>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</si>
  <si>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</si>
  <si>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</si>
  <si>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</si>
  <si>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</si>
  <si>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</si>
  <si>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</si>
  <si>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</si>
  <si>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</si>
  <si>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</si>
  <si>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</si>
  <si>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</si>
  <si>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</si>
  <si>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</si>
  <si>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</si>
  <si>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设备</t>
  </si>
  <si>
    <t>A02010508 移动存储设备</t>
  </si>
  <si>
    <t>移动硬盘</t>
  </si>
  <si>
    <t>A02430900 无人机</t>
  </si>
  <si>
    <t>无人机</t>
  </si>
  <si>
    <t>A02101900 测绘仪器</t>
  </si>
  <si>
    <t>单北斗RTK</t>
  </si>
  <si>
    <t>台</t>
  </si>
  <si>
    <t>DJI matrice 4E</t>
  </si>
  <si>
    <t>架</t>
  </si>
  <si>
    <t>预算11表</t>
  </si>
  <si>
    <t>2026年上级补助项目支出预算表</t>
  </si>
  <si>
    <t>上级补助</t>
  </si>
  <si>
    <t>2026年不涉及上级补助项目支出，此表为空</t>
  </si>
  <si>
    <t>预算12表</t>
  </si>
  <si>
    <t>2026年部门项目支出中期规划预算表</t>
  </si>
  <si>
    <t>项目级次</t>
  </si>
  <si>
    <t>2026年</t>
  </si>
  <si>
    <t>2027年</t>
  </si>
  <si>
    <t>2028年</t>
  </si>
  <si>
    <t>312 民生类</t>
  </si>
  <si>
    <t>本级</t>
  </si>
  <si>
    <t>311 专项业务类</t>
  </si>
  <si>
    <t>313 事业发展类</t>
  </si>
  <si>
    <t>322 民生类</t>
  </si>
  <si>
    <t>下级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</si>
</sst>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0;\-#,##0;;@"/>
    <numFmt numFmtId="179" formatCode="yyyy\-mm\-dd"/>
    <numFmt numFmtId="180" formatCode="hh:mm:ss"/>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6"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9" fontId="11" fillId="0" borderId="7">
      <alignment horizontal="right" vertical="center"/>
    </xf>
    <xf numFmtId="0" fontId="27" fillId="0" borderId="0" applyNumberFormat="0" applyFill="0" applyBorder="0" applyAlignment="0" applyProtection="0">
      <alignment vertical="center"/>
    </xf>
    <xf numFmtId="0" fontId="19"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7" fontId="11" fillId="0" borderId="7">
      <alignment horizontal="right" vertical="center"/>
    </xf>
    <xf numFmtId="49" fontId="11" fillId="0" borderId="7">
      <alignment horizontal="left" vertical="center" wrapText="1"/>
    </xf>
    <xf numFmtId="177" fontId="11" fillId="0" borderId="7">
      <alignment horizontal="right" vertical="center"/>
    </xf>
    <xf numFmtId="180" fontId="11" fillId="0" borderId="7">
      <alignment horizontal="right" vertical="center"/>
    </xf>
    <xf numFmtId="178" fontId="11" fillId="0" borderId="7">
      <alignment horizontal="right" vertical="center"/>
    </xf>
  </cellStyleXfs>
  <cellXfs count="173">
    <xf numFmtId="0" fontId="0" fillId="0" borderId="0" xfId="0" applyFont="1">
      <alignment vertical="top"/>
    </xf>
    <xf numFmtId="0" fontId="0" fillId="0" borderId="0" xfId="0" applyFont="1" applyFill="1" applyAlignme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protection locked="0"/>
    </xf>
    <xf numFmtId="49" fontId="6" fillId="0" borderId="7" xfId="53" applyNumberFormat="1" applyFont="1" applyBorder="1">
      <alignment horizontal="left" vertical="center" wrapText="1"/>
    </xf>
    <xf numFmtId="177" fontId="7" fillId="0" borderId="7" xfId="0" applyNumberFormat="1" applyFont="1" applyFill="1" applyBorder="1" applyAlignment="1">
      <alignment horizontal="right" vertical="center"/>
    </xf>
    <xf numFmtId="49" fontId="6" fillId="0" borderId="7" xfId="0" applyNumberFormat="1" applyFont="1" applyFill="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7"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8" fontId="11" fillId="0" borderId="7" xfId="0" applyNumberFormat="1" applyFont="1" applyBorder="1" applyAlignment="1">
      <alignment horizontal="right" vertical="center" wrapText="1"/>
    </xf>
    <xf numFmtId="177" fontId="11" fillId="0" borderId="7" xfId="0" applyNumberFormat="1" applyFont="1" applyBorder="1" applyAlignment="1">
      <alignment horizontal="right" vertical="center" wrapText="1"/>
    </xf>
    <xf numFmtId="49" fontId="11" fillId="0" borderId="7" xfId="0" applyNumberFormat="1" applyFont="1" applyBorder="1" applyAlignment="1">
      <alignment horizontal="left" vertical="center" wrapText="1" indent="2"/>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3" applyNumberFormat="1" applyFont="1" applyBorder="1" applyAlignment="1">
      <alignment horizontal="left" vertical="center" wrapText="1" inden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7"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1" xfId="0" applyFont="1" applyBorder="1" applyAlignment="1">
      <alignment horizontal="center" vertical="center" wrapText="1"/>
    </xf>
    <xf numFmtId="178" fontId="7" fillId="0" borderId="7" xfId="56" applyNumberFormat="1" applyFont="1" applyBorder="1" applyAlignment="1">
      <alignment horizontal="center" vertical="center" wrapText="1"/>
    </xf>
    <xf numFmtId="177" fontId="7" fillId="0" borderId="7" xfId="0" applyNumberFormat="1" applyFont="1" applyBorder="1" applyAlignment="1">
      <alignment horizontal="right" vertical="center"/>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7" fontId="7" fillId="0" borderId="7" xfId="54"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7" fontId="11" fillId="0" borderId="7"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178"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7" fontId="11" fillId="0" borderId="7" xfId="0" applyNumberFormat="1" applyFont="1" applyBorder="1" applyAlignment="1">
      <alignment horizontal="right" vertical="center"/>
    </xf>
    <xf numFmtId="177" fontId="21" fillId="0" borderId="7" xfId="0" applyNumberFormat="1" applyFont="1" applyBorder="1" applyAlignment="1">
      <alignment horizontal="left" vertical="center"/>
    </xf>
    <xf numFmtId="177" fontId="11" fillId="0" borderId="7" xfId="54" applyNumberFormat="1" applyFont="1" applyBorder="1">
      <alignment horizontal="right" vertical="center"/>
    </xf>
    <xf numFmtId="177"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opLeftCell="A4"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4" t="s">
        <v>0</v>
      </c>
      <c r="B1" s="165"/>
      <c r="C1" s="165"/>
      <c r="D1" s="165"/>
    </row>
    <row r="2" ht="28.5" customHeight="1" spans="1:4">
      <c r="A2" s="166" t="s">
        <v>1</v>
      </c>
      <c r="B2" s="166"/>
      <c r="C2" s="166"/>
      <c r="D2" s="166"/>
    </row>
    <row r="3" ht="18.75" customHeight="1" spans="1:4">
      <c r="A3" s="156" t="str">
        <f>"单位名称："&amp;"玉溪市自然资源和规划局"</f>
        <v>单位名称：玉溪市自然资源和规划局</v>
      </c>
      <c r="B3" s="156"/>
      <c r="C3" s="156"/>
      <c r="D3" s="154" t="s">
        <v>2</v>
      </c>
    </row>
    <row r="4" ht="18.75" customHeight="1" spans="1:4">
      <c r="A4" s="157" t="s">
        <v>3</v>
      </c>
      <c r="B4" s="157"/>
      <c r="C4" s="157" t="s">
        <v>4</v>
      </c>
      <c r="D4" s="157"/>
    </row>
    <row r="5" ht="18.75" customHeight="1" spans="1:4">
      <c r="A5" s="157" t="s">
        <v>5</v>
      </c>
      <c r="B5" s="157" t="s">
        <v>6</v>
      </c>
      <c r="C5" s="157" t="s">
        <v>7</v>
      </c>
      <c r="D5" s="157" t="s">
        <v>6</v>
      </c>
    </row>
    <row r="6" ht="18.75" customHeight="1" spans="1:4">
      <c r="A6" s="156" t="s">
        <v>8</v>
      </c>
      <c r="B6" s="170">
        <v>188396588.48</v>
      </c>
      <c r="C6" s="171" t="str">
        <f>"一"&amp;"、"&amp;"一般公共服务支出"</f>
        <v>一、一般公共服务支出</v>
      </c>
      <c r="D6" s="170">
        <v>24031.87</v>
      </c>
    </row>
    <row r="7" ht="18.75" customHeight="1" spans="1:4">
      <c r="A7" s="156" t="s">
        <v>9</v>
      </c>
      <c r="B7" s="170">
        <v>31050000</v>
      </c>
      <c r="C7" s="171" t="str">
        <f>"二"&amp;"、"&amp;"社会保障和就业支出"</f>
        <v>二、社会保障和就业支出</v>
      </c>
      <c r="D7" s="170">
        <v>5737348.16</v>
      </c>
    </row>
    <row r="8" ht="18.75" customHeight="1" spans="1:4">
      <c r="A8" s="156" t="s">
        <v>10</v>
      </c>
      <c r="B8" s="170"/>
      <c r="C8" s="171" t="str">
        <f>"三"&amp;"、"&amp;"卫生健康支出"</f>
        <v>三、卫生健康支出</v>
      </c>
      <c r="D8" s="170">
        <v>2196054.15</v>
      </c>
    </row>
    <row r="9" ht="18.75" customHeight="1" spans="1:4">
      <c r="A9" s="156" t="s">
        <v>11</v>
      </c>
      <c r="B9" s="170"/>
      <c r="C9" s="171" t="str">
        <f>"四"&amp;"、"&amp;"城乡社区支出"</f>
        <v>四、城乡社区支出</v>
      </c>
      <c r="D9" s="170">
        <v>35323374.38</v>
      </c>
    </row>
    <row r="10" ht="18.75" customHeight="1" spans="1:4">
      <c r="A10" s="156" t="s">
        <v>12</v>
      </c>
      <c r="B10" s="170"/>
      <c r="C10" s="171" t="str">
        <f>"五"&amp;"、"&amp;"自然资源海洋气象等支出"</f>
        <v>五、自然资源海洋气象等支出</v>
      </c>
      <c r="D10" s="170">
        <v>167131035.92</v>
      </c>
    </row>
    <row r="11" ht="18.75" customHeight="1" spans="1:4">
      <c r="A11" s="156" t="s">
        <v>13</v>
      </c>
      <c r="B11" s="170"/>
      <c r="C11" s="171" t="str">
        <f>"六"&amp;"、"&amp;"住房保障支出"</f>
        <v>六、住房保障支出</v>
      </c>
      <c r="D11" s="170">
        <v>1944324</v>
      </c>
    </row>
    <row r="12" ht="18.75" customHeight="1" spans="1:4">
      <c r="A12" s="156" t="s">
        <v>14</v>
      </c>
      <c r="B12" s="170"/>
      <c r="C12" s="171" t="str">
        <f>"七"&amp;"、"&amp;"灾害防治及应急管理支出"</f>
        <v>七、灾害防治及应急管理支出</v>
      </c>
      <c r="D12" s="170">
        <v>8245285.82</v>
      </c>
    </row>
    <row r="13" ht="18.75" customHeight="1" spans="1:4">
      <c r="A13" s="156" t="s">
        <v>15</v>
      </c>
      <c r="B13" s="170"/>
      <c r="C13" s="156"/>
      <c r="D13" s="156"/>
    </row>
    <row r="14" ht="18.75" customHeight="1" spans="1:4">
      <c r="A14" s="156" t="s">
        <v>16</v>
      </c>
      <c r="B14" s="170"/>
      <c r="C14" s="156"/>
      <c r="D14" s="156"/>
    </row>
    <row r="15" ht="18.75" customHeight="1" spans="1:4">
      <c r="A15" s="156" t="s">
        <v>17</v>
      </c>
      <c r="B15" s="170"/>
      <c r="C15" s="156"/>
      <c r="D15" s="156"/>
    </row>
    <row r="16" ht="18.75" customHeight="1" spans="1:4">
      <c r="A16" s="172" t="s">
        <v>18</v>
      </c>
      <c r="B16" s="170">
        <v>219446588.48</v>
      </c>
      <c r="C16" s="172" t="s">
        <v>19</v>
      </c>
      <c r="D16" s="170">
        <v>220601454.3</v>
      </c>
    </row>
    <row r="17" ht="18.75" customHeight="1" spans="1:4">
      <c r="A17" s="167" t="s">
        <v>20</v>
      </c>
      <c r="B17" s="156"/>
      <c r="C17" s="167" t="s">
        <v>21</v>
      </c>
      <c r="D17" s="156"/>
    </row>
    <row r="18" ht="18.75" customHeight="1" spans="1:4">
      <c r="A18" s="61" t="s">
        <v>22</v>
      </c>
      <c r="B18" s="170">
        <v>1154865.82</v>
      </c>
      <c r="C18" s="61" t="s">
        <v>22</v>
      </c>
      <c r="D18" s="170"/>
    </row>
    <row r="19" ht="18.75" customHeight="1" spans="1:4">
      <c r="A19" s="61" t="s">
        <v>23</v>
      </c>
      <c r="B19" s="170"/>
      <c r="C19" s="61" t="s">
        <v>23</v>
      </c>
      <c r="D19" s="170"/>
    </row>
    <row r="20" ht="18.75" customHeight="1" spans="1:4">
      <c r="A20" s="172" t="s">
        <v>24</v>
      </c>
      <c r="B20" s="170">
        <v>220601454.3</v>
      </c>
      <c r="C20" s="172" t="s">
        <v>25</v>
      </c>
      <c r="D20" s="170">
        <v>220601454.3</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4"/>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6"/>
      <c r="F1" s="137" t="s">
        <v>947</v>
      </c>
    </row>
    <row r="2" ht="28.5" customHeight="1" spans="1:6">
      <c r="A2" s="33" t="s">
        <v>948</v>
      </c>
      <c r="B2" s="33"/>
      <c r="C2" s="33"/>
      <c r="D2" s="33"/>
      <c r="E2" s="33"/>
      <c r="F2" s="33"/>
    </row>
    <row r="3" ht="15" customHeight="1" spans="1:6">
      <c r="A3" s="138" t="str">
        <f>"单位名称："&amp;"玉溪市自然资源和规划局"</f>
        <v>单位名称：玉溪市自然资源和规划局</v>
      </c>
      <c r="B3" s="139"/>
      <c r="C3" s="139"/>
      <c r="D3" s="76"/>
      <c r="E3" s="76"/>
      <c r="F3" s="140" t="s">
        <v>949</v>
      </c>
    </row>
    <row r="4" ht="18.75" customHeight="1" spans="1:6">
      <c r="A4" s="35" t="s">
        <v>159</v>
      </c>
      <c r="B4" s="35" t="s">
        <v>78</v>
      </c>
      <c r="C4" s="35" t="s">
        <v>79</v>
      </c>
      <c r="D4" s="36" t="s">
        <v>950</v>
      </c>
      <c r="E4" s="43"/>
      <c r="F4" s="43"/>
    </row>
    <row r="5" ht="30" customHeight="1" spans="1:6">
      <c r="A5" s="42"/>
      <c r="B5" s="42"/>
      <c r="C5" s="42"/>
      <c r="D5" s="36" t="s">
        <v>30</v>
      </c>
      <c r="E5" s="43" t="s">
        <v>82</v>
      </c>
      <c r="F5" s="43" t="s">
        <v>83</v>
      </c>
    </row>
    <row r="6" ht="16.5" customHeight="1" spans="1:6">
      <c r="A6" s="43">
        <v>1</v>
      </c>
      <c r="B6" s="43">
        <v>2</v>
      </c>
      <c r="C6" s="43">
        <v>3</v>
      </c>
      <c r="D6" s="43">
        <v>4</v>
      </c>
      <c r="E6" s="43">
        <v>5</v>
      </c>
      <c r="F6" s="43">
        <v>6</v>
      </c>
    </row>
    <row r="7" ht="20.25" customHeight="1" spans="1:6">
      <c r="A7" s="44" t="s">
        <v>64</v>
      </c>
      <c r="B7" s="44"/>
      <c r="C7" s="44"/>
      <c r="D7" s="125">
        <v>31050000</v>
      </c>
      <c r="E7" s="141"/>
      <c r="F7" s="141">
        <v>31050000</v>
      </c>
    </row>
    <row r="8" ht="20.25" customHeight="1" spans="1:6">
      <c r="A8" s="142" t="s">
        <v>64</v>
      </c>
      <c r="B8" s="44" t="s">
        <v>106</v>
      </c>
      <c r="C8" s="44" t="s">
        <v>951</v>
      </c>
      <c r="D8" s="125">
        <v>29050000</v>
      </c>
      <c r="E8" s="141"/>
      <c r="F8" s="141">
        <v>29050000</v>
      </c>
    </row>
    <row r="9" ht="20.25" customHeight="1" spans="1:6">
      <c r="A9" s="142" t="s">
        <v>64</v>
      </c>
      <c r="B9" s="142" t="s">
        <v>112</v>
      </c>
      <c r="C9" s="142" t="s">
        <v>952</v>
      </c>
      <c r="D9" s="125">
        <v>29050000</v>
      </c>
      <c r="E9" s="141"/>
      <c r="F9" s="141">
        <v>29050000</v>
      </c>
    </row>
    <row r="10" ht="20.25" customHeight="1" spans="1:6">
      <c r="A10" s="142" t="s">
        <v>64</v>
      </c>
      <c r="B10" s="143" t="s">
        <v>113</v>
      </c>
      <c r="C10" s="143" t="s">
        <v>399</v>
      </c>
      <c r="D10" s="125">
        <v>29050000</v>
      </c>
      <c r="E10" s="141"/>
      <c r="F10" s="141">
        <v>29050000</v>
      </c>
    </row>
    <row r="11" ht="20.25" customHeight="1" spans="1:6">
      <c r="A11" s="142" t="s">
        <v>69</v>
      </c>
      <c r="B11" s="44" t="s">
        <v>106</v>
      </c>
      <c r="C11" s="44" t="s">
        <v>951</v>
      </c>
      <c r="D11" s="125">
        <v>2000000</v>
      </c>
      <c r="E11" s="141"/>
      <c r="F11" s="141">
        <v>2000000</v>
      </c>
    </row>
    <row r="12" ht="20.25" customHeight="1" spans="1:6">
      <c r="A12" s="142" t="s">
        <v>69</v>
      </c>
      <c r="B12" s="142" t="s">
        <v>112</v>
      </c>
      <c r="C12" s="142" t="s">
        <v>952</v>
      </c>
      <c r="D12" s="125">
        <v>2000000</v>
      </c>
      <c r="E12" s="141"/>
      <c r="F12" s="141">
        <v>2000000</v>
      </c>
    </row>
    <row r="13" ht="20.25" customHeight="1" spans="1:6">
      <c r="A13" s="142" t="s">
        <v>69</v>
      </c>
      <c r="B13" s="143" t="s">
        <v>113</v>
      </c>
      <c r="C13" s="143" t="s">
        <v>399</v>
      </c>
      <c r="D13" s="125">
        <v>2000000</v>
      </c>
      <c r="E13" s="141"/>
      <c r="F13" s="141">
        <v>2000000</v>
      </c>
    </row>
    <row r="14" ht="17.25" customHeight="1" spans="1:6">
      <c r="A14" s="144" t="s">
        <v>431</v>
      </c>
      <c r="B14" s="145"/>
      <c r="C14" s="145" t="s">
        <v>431</v>
      </c>
      <c r="D14" s="141">
        <v>31050000</v>
      </c>
      <c r="E14" s="141"/>
      <c r="F14" s="141">
        <v>31050000</v>
      </c>
    </row>
  </sheetData>
  <mergeCells count="7">
    <mergeCell ref="A2:F2"/>
    <mergeCell ref="A3:E3"/>
    <mergeCell ref="D4:F4"/>
    <mergeCell ref="A14:C14"/>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8"/>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953</v>
      </c>
      <c r="B1" s="31"/>
      <c r="C1" s="31"/>
      <c r="D1" s="31"/>
      <c r="E1" s="31"/>
      <c r="F1" s="31"/>
      <c r="G1" s="31"/>
      <c r="H1" s="31"/>
      <c r="I1" s="31"/>
      <c r="J1" s="31"/>
      <c r="K1" s="31"/>
      <c r="L1" s="31"/>
      <c r="M1" s="31"/>
      <c r="N1" s="31"/>
      <c r="O1" s="50"/>
      <c r="P1" s="50"/>
      <c r="Q1" s="31"/>
    </row>
    <row r="2" ht="27.75" customHeight="1" spans="1:17">
      <c r="A2" s="74" t="s">
        <v>954</v>
      </c>
      <c r="B2" s="33"/>
      <c r="C2" s="33"/>
      <c r="D2" s="33"/>
      <c r="E2" s="33"/>
      <c r="F2" s="33"/>
      <c r="G2" s="33"/>
      <c r="H2" s="33"/>
      <c r="I2" s="33"/>
      <c r="J2" s="33"/>
      <c r="K2" s="104"/>
      <c r="L2" s="33"/>
      <c r="M2" s="33"/>
      <c r="N2" s="33"/>
      <c r="O2" s="104"/>
      <c r="P2" s="104"/>
      <c r="Q2" s="33"/>
    </row>
    <row r="3" ht="18.75" customHeight="1" spans="1:17">
      <c r="A3" s="113" t="str">
        <f>"单位名称："&amp;"玉溪市自然资源和规划局"</f>
        <v>单位名称：玉溪市自然资源和规划局</v>
      </c>
      <c r="B3" s="8"/>
      <c r="C3" s="8"/>
      <c r="D3" s="8"/>
      <c r="E3" s="8"/>
      <c r="F3" s="8"/>
      <c r="G3" s="8"/>
      <c r="H3" s="8"/>
      <c r="I3" s="8"/>
      <c r="J3" s="8"/>
      <c r="O3" s="80"/>
      <c r="P3" s="80"/>
      <c r="Q3" s="134" t="s">
        <v>2</v>
      </c>
    </row>
    <row r="4" ht="15.75" customHeight="1" spans="1:17">
      <c r="A4" s="35" t="s">
        <v>955</v>
      </c>
      <c r="B4" s="114" t="s">
        <v>956</v>
      </c>
      <c r="C4" s="114" t="s">
        <v>957</v>
      </c>
      <c r="D4" s="114" t="s">
        <v>958</v>
      </c>
      <c r="E4" s="114" t="s">
        <v>959</v>
      </c>
      <c r="F4" s="114" t="s">
        <v>960</v>
      </c>
      <c r="G4" s="115" t="s">
        <v>166</v>
      </c>
      <c r="H4" s="115"/>
      <c r="I4" s="115"/>
      <c r="J4" s="115"/>
      <c r="K4" s="126"/>
      <c r="L4" s="115"/>
      <c r="M4" s="115"/>
      <c r="N4" s="115"/>
      <c r="O4" s="127"/>
      <c r="P4" s="126"/>
      <c r="Q4" s="135"/>
    </row>
    <row r="5" ht="17.25" customHeight="1" spans="1:17">
      <c r="A5" s="38"/>
      <c r="B5" s="116"/>
      <c r="C5" s="116"/>
      <c r="D5" s="116"/>
      <c r="E5" s="116"/>
      <c r="F5" s="116"/>
      <c r="G5" s="116" t="s">
        <v>30</v>
      </c>
      <c r="H5" s="116" t="s">
        <v>33</v>
      </c>
      <c r="I5" s="116" t="s">
        <v>961</v>
      </c>
      <c r="J5" s="116" t="s">
        <v>962</v>
      </c>
      <c r="K5" s="128" t="s">
        <v>963</v>
      </c>
      <c r="L5" s="129" t="s">
        <v>964</v>
      </c>
      <c r="M5" s="129"/>
      <c r="N5" s="129"/>
      <c r="O5" s="130"/>
      <c r="P5" s="131"/>
      <c r="Q5" s="117"/>
    </row>
    <row r="6" ht="54" customHeight="1" spans="1:17">
      <c r="A6" s="41"/>
      <c r="B6" s="117"/>
      <c r="C6" s="117"/>
      <c r="D6" s="117"/>
      <c r="E6" s="117"/>
      <c r="F6" s="117"/>
      <c r="G6" s="117"/>
      <c r="H6" s="117" t="s">
        <v>32</v>
      </c>
      <c r="I6" s="117"/>
      <c r="J6" s="117"/>
      <c r="K6" s="132"/>
      <c r="L6" s="117" t="s">
        <v>32</v>
      </c>
      <c r="M6" s="117" t="s">
        <v>39</v>
      </c>
      <c r="N6" s="117" t="s">
        <v>173</v>
      </c>
      <c r="O6" s="133" t="s">
        <v>41</v>
      </c>
      <c r="P6" s="132" t="s">
        <v>42</v>
      </c>
      <c r="Q6" s="117" t="s">
        <v>43</v>
      </c>
    </row>
    <row r="7" ht="15" customHeight="1" spans="1:17">
      <c r="A7" s="42">
        <v>1</v>
      </c>
      <c r="B7" s="118">
        <v>2</v>
      </c>
      <c r="C7" s="118">
        <v>3</v>
      </c>
      <c r="D7" s="118">
        <v>4</v>
      </c>
      <c r="E7" s="118">
        <v>5</v>
      </c>
      <c r="F7" s="118">
        <v>6</v>
      </c>
      <c r="G7" s="119">
        <v>7</v>
      </c>
      <c r="H7" s="119">
        <v>8</v>
      </c>
      <c r="I7" s="119">
        <v>9</v>
      </c>
      <c r="J7" s="119">
        <v>10</v>
      </c>
      <c r="K7" s="119">
        <v>11</v>
      </c>
      <c r="L7" s="119">
        <v>12</v>
      </c>
      <c r="M7" s="119">
        <v>13</v>
      </c>
      <c r="N7" s="119">
        <v>14</v>
      </c>
      <c r="O7" s="119">
        <v>15</v>
      </c>
      <c r="P7" s="119">
        <v>16</v>
      </c>
      <c r="Q7" s="119">
        <v>17</v>
      </c>
    </row>
    <row r="8" ht="21" customHeight="1" spans="1:17">
      <c r="A8" s="96" t="s">
        <v>64</v>
      </c>
      <c r="B8" s="97"/>
      <c r="C8" s="97"/>
      <c r="D8" s="97"/>
      <c r="E8" s="120"/>
      <c r="F8" s="121">
        <v>531535.52</v>
      </c>
      <c r="G8" s="46">
        <v>588535.52</v>
      </c>
      <c r="H8" s="46">
        <v>588535.52</v>
      </c>
      <c r="I8" s="46"/>
      <c r="J8" s="46"/>
      <c r="K8" s="46"/>
      <c r="L8" s="46"/>
      <c r="M8" s="46"/>
      <c r="N8" s="46"/>
      <c r="O8" s="46"/>
      <c r="P8" s="46"/>
      <c r="Q8" s="46"/>
    </row>
    <row r="9" ht="21" customHeight="1" spans="1:17">
      <c r="A9" s="122" t="s">
        <v>64</v>
      </c>
      <c r="B9" s="97"/>
      <c r="C9" s="97"/>
      <c r="D9" s="123"/>
      <c r="E9" s="124"/>
      <c r="F9" s="121"/>
      <c r="G9" s="46">
        <v>17000</v>
      </c>
      <c r="H9" s="46">
        <v>17000</v>
      </c>
      <c r="I9" s="46"/>
      <c r="J9" s="46"/>
      <c r="K9" s="46"/>
      <c r="L9" s="46"/>
      <c r="M9" s="46"/>
      <c r="N9" s="46"/>
      <c r="O9" s="46"/>
      <c r="P9" s="46"/>
      <c r="Q9" s="46"/>
    </row>
    <row r="10" ht="21" customHeight="1" spans="1:17">
      <c r="A10" s="96" t="str">
        <f>"      "&amp;"公车购置及运维费"</f>
        <v>      公车购置及运维费</v>
      </c>
      <c r="B10" s="97" t="s">
        <v>965</v>
      </c>
      <c r="C10" s="97" t="str">
        <f>"C23120302"&amp;"  "&amp;"车辆加油、添加燃料服务"</f>
        <v>C23120302  车辆加油、添加燃料服务</v>
      </c>
      <c r="D10" s="123" t="s">
        <v>830</v>
      </c>
      <c r="E10" s="124">
        <v>1</v>
      </c>
      <c r="F10" s="125"/>
      <c r="G10" s="46">
        <v>10000</v>
      </c>
      <c r="H10" s="46">
        <v>10000</v>
      </c>
      <c r="I10" s="46"/>
      <c r="J10" s="46"/>
      <c r="K10" s="46"/>
      <c r="L10" s="46"/>
      <c r="M10" s="46"/>
      <c r="N10" s="46"/>
      <c r="O10" s="46"/>
      <c r="P10" s="46"/>
      <c r="Q10" s="46"/>
    </row>
    <row r="11" ht="21" customHeight="1" spans="1:17">
      <c r="A11" s="96" t="str">
        <f>"      "&amp;"公车购置及运维费"</f>
        <v>      公车购置及运维费</v>
      </c>
      <c r="B11" s="97" t="s">
        <v>966</v>
      </c>
      <c r="C11" s="97" t="str">
        <f>"C23120301"&amp;"  "&amp;"车辆维修和保养服务"</f>
        <v>C23120301  车辆维修和保养服务</v>
      </c>
      <c r="D11" s="123" t="s">
        <v>830</v>
      </c>
      <c r="E11" s="124">
        <v>1</v>
      </c>
      <c r="F11" s="125"/>
      <c r="G11" s="46">
        <v>3000</v>
      </c>
      <c r="H11" s="46">
        <v>3000</v>
      </c>
      <c r="I11" s="46"/>
      <c r="J11" s="46"/>
      <c r="K11" s="46"/>
      <c r="L11" s="46"/>
      <c r="M11" s="46"/>
      <c r="N11" s="46"/>
      <c r="O11" s="46"/>
      <c r="P11" s="46"/>
      <c r="Q11" s="46"/>
    </row>
    <row r="12" ht="21" customHeight="1" spans="1:17">
      <c r="A12" s="96" t="str">
        <f>"      "&amp;"公车购置及运维费"</f>
        <v>      公车购置及运维费</v>
      </c>
      <c r="B12" s="97" t="s">
        <v>967</v>
      </c>
      <c r="C12" s="97" t="str">
        <f>"C1804010201"&amp;"  "&amp;"机动车保险服务"</f>
        <v>C1804010201  机动车保险服务</v>
      </c>
      <c r="D12" s="123" t="s">
        <v>830</v>
      </c>
      <c r="E12" s="124">
        <v>1</v>
      </c>
      <c r="F12" s="125"/>
      <c r="G12" s="46">
        <v>4000</v>
      </c>
      <c r="H12" s="46">
        <v>4000</v>
      </c>
      <c r="I12" s="46"/>
      <c r="J12" s="46"/>
      <c r="K12" s="46"/>
      <c r="L12" s="46"/>
      <c r="M12" s="46"/>
      <c r="N12" s="46"/>
      <c r="O12" s="46"/>
      <c r="P12" s="46"/>
      <c r="Q12" s="46"/>
    </row>
    <row r="13" ht="21" customHeight="1" spans="1:17">
      <c r="A13" s="122" t="s">
        <v>71</v>
      </c>
      <c r="B13" s="27"/>
      <c r="C13" s="27"/>
      <c r="D13" s="27"/>
      <c r="E13" s="27"/>
      <c r="F13" s="121">
        <v>7600</v>
      </c>
      <c r="G13" s="46">
        <v>13100</v>
      </c>
      <c r="H13" s="46">
        <v>13100</v>
      </c>
      <c r="I13" s="46"/>
      <c r="J13" s="46"/>
      <c r="K13" s="46"/>
      <c r="L13" s="46"/>
      <c r="M13" s="46"/>
      <c r="N13" s="46"/>
      <c r="O13" s="46"/>
      <c r="P13" s="46"/>
      <c r="Q13" s="46"/>
    </row>
    <row r="14" ht="21" customHeight="1" spans="1:17">
      <c r="A14" s="96" t="str">
        <f>"      "&amp;"一般公用经费"</f>
        <v>      一般公用经费</v>
      </c>
      <c r="B14" s="97" t="s">
        <v>968</v>
      </c>
      <c r="C14" s="97" t="str">
        <f>"A05040101"&amp;"  "&amp;"复印纸"</f>
        <v>A05040101  复印纸</v>
      </c>
      <c r="D14" s="123" t="s">
        <v>969</v>
      </c>
      <c r="E14" s="124">
        <v>10</v>
      </c>
      <c r="F14" s="125">
        <v>2000</v>
      </c>
      <c r="G14" s="46">
        <v>2000</v>
      </c>
      <c r="H14" s="46">
        <v>2000</v>
      </c>
      <c r="I14" s="46"/>
      <c r="J14" s="46"/>
      <c r="K14" s="46"/>
      <c r="L14" s="46"/>
      <c r="M14" s="46"/>
      <c r="N14" s="46"/>
      <c r="O14" s="46"/>
      <c r="P14" s="46"/>
      <c r="Q14" s="46"/>
    </row>
    <row r="15" ht="21" customHeight="1" spans="1:17">
      <c r="A15" s="96" t="str">
        <f>"      "&amp;"公车购置及运维费"</f>
        <v>      公车购置及运维费</v>
      </c>
      <c r="B15" s="97" t="s">
        <v>970</v>
      </c>
      <c r="C15" s="97" t="str">
        <f>"C1804010201"&amp;"  "&amp;"机动车保险服务"</f>
        <v>C1804010201  机动车保险服务</v>
      </c>
      <c r="D15" s="123" t="s">
        <v>747</v>
      </c>
      <c r="E15" s="124">
        <v>1</v>
      </c>
      <c r="F15" s="125"/>
      <c r="G15" s="46">
        <v>2500</v>
      </c>
      <c r="H15" s="46">
        <v>2500</v>
      </c>
      <c r="I15" s="46"/>
      <c r="J15" s="46"/>
      <c r="K15" s="46"/>
      <c r="L15" s="46"/>
      <c r="M15" s="46"/>
      <c r="N15" s="46"/>
      <c r="O15" s="46"/>
      <c r="P15" s="46"/>
      <c r="Q15" s="46"/>
    </row>
    <row r="16" ht="21" customHeight="1" spans="1:17">
      <c r="A16" s="96" t="str">
        <f>"      "&amp;"公车购置及运维费"</f>
        <v>      公车购置及运维费</v>
      </c>
      <c r="B16" s="97" t="s">
        <v>971</v>
      </c>
      <c r="C16" s="97" t="str">
        <f>"C23120302"&amp;"  "&amp;"车辆加油、添加燃料服务"</f>
        <v>C23120302  车辆加油、添加燃料服务</v>
      </c>
      <c r="D16" s="123" t="s">
        <v>747</v>
      </c>
      <c r="E16" s="124">
        <v>1</v>
      </c>
      <c r="F16" s="125"/>
      <c r="G16" s="46">
        <v>3000</v>
      </c>
      <c r="H16" s="46">
        <v>3000</v>
      </c>
      <c r="I16" s="46"/>
      <c r="J16" s="46"/>
      <c r="K16" s="46"/>
      <c r="L16" s="46"/>
      <c r="M16" s="46"/>
      <c r="N16" s="46"/>
      <c r="O16" s="46"/>
      <c r="P16" s="46"/>
      <c r="Q16" s="46"/>
    </row>
    <row r="17" ht="21" customHeight="1" spans="1:17">
      <c r="A17" s="96" t="str">
        <f>"      "&amp;"公车购置及运维费"</f>
        <v>      公车购置及运维费</v>
      </c>
      <c r="B17" s="97" t="s">
        <v>972</v>
      </c>
      <c r="C17" s="97" t="str">
        <f>"C23120301"&amp;"  "&amp;"车辆维修和保养服务"</f>
        <v>C23120301  车辆维修和保养服务</v>
      </c>
      <c r="D17" s="123" t="s">
        <v>747</v>
      </c>
      <c r="E17" s="124">
        <v>1</v>
      </c>
      <c r="F17" s="125">
        <v>5600</v>
      </c>
      <c r="G17" s="46">
        <v>5600</v>
      </c>
      <c r="H17" s="46">
        <v>5600</v>
      </c>
      <c r="I17" s="46"/>
      <c r="J17" s="46"/>
      <c r="K17" s="46"/>
      <c r="L17" s="46"/>
      <c r="M17" s="46"/>
      <c r="N17" s="46"/>
      <c r="O17" s="46"/>
      <c r="P17" s="46"/>
      <c r="Q17" s="46"/>
    </row>
    <row r="18" ht="21" customHeight="1" spans="1:17">
      <c r="A18" s="122" t="s">
        <v>75</v>
      </c>
      <c r="B18" s="27"/>
      <c r="C18" s="27"/>
      <c r="D18" s="27"/>
      <c r="E18" s="27"/>
      <c r="F18" s="121">
        <v>502955.52</v>
      </c>
      <c r="G18" s="46">
        <v>502955.52</v>
      </c>
      <c r="H18" s="46">
        <v>502955.52</v>
      </c>
      <c r="I18" s="46"/>
      <c r="J18" s="46"/>
      <c r="K18" s="46"/>
      <c r="L18" s="46"/>
      <c r="M18" s="46"/>
      <c r="N18" s="46"/>
      <c r="O18" s="46"/>
      <c r="P18" s="46"/>
      <c r="Q18" s="46"/>
    </row>
    <row r="19" ht="21" customHeight="1" spans="1:17">
      <c r="A19" s="96" t="str">
        <f>"      "&amp;"物业管理费"</f>
        <v>      物业管理费</v>
      </c>
      <c r="B19" s="97" t="s">
        <v>973</v>
      </c>
      <c r="C19" s="97" t="str">
        <f>"C21040001"&amp;"  "&amp;"物业管理服务"</f>
        <v>C21040001  物业管理服务</v>
      </c>
      <c r="D19" s="123" t="s">
        <v>830</v>
      </c>
      <c r="E19" s="124">
        <v>1</v>
      </c>
      <c r="F19" s="125">
        <v>502955.52</v>
      </c>
      <c r="G19" s="46">
        <v>502955.52</v>
      </c>
      <c r="H19" s="46">
        <v>502955.52</v>
      </c>
      <c r="I19" s="46"/>
      <c r="J19" s="46"/>
      <c r="K19" s="46"/>
      <c r="L19" s="46"/>
      <c r="M19" s="46"/>
      <c r="N19" s="46"/>
      <c r="O19" s="46"/>
      <c r="P19" s="46"/>
      <c r="Q19" s="46"/>
    </row>
    <row r="20" ht="21" customHeight="1" spans="1:17">
      <c r="A20" s="122" t="s">
        <v>66</v>
      </c>
      <c r="B20" s="27"/>
      <c r="C20" s="27"/>
      <c r="D20" s="27"/>
      <c r="E20" s="27"/>
      <c r="F20" s="121"/>
      <c r="G20" s="46">
        <v>6500</v>
      </c>
      <c r="H20" s="46">
        <v>6500</v>
      </c>
      <c r="I20" s="46"/>
      <c r="J20" s="46"/>
      <c r="K20" s="46"/>
      <c r="L20" s="46"/>
      <c r="M20" s="46"/>
      <c r="N20" s="46"/>
      <c r="O20" s="46"/>
      <c r="P20" s="46"/>
      <c r="Q20" s="46"/>
    </row>
    <row r="21" ht="21" customHeight="1" spans="1:17">
      <c r="A21" s="96" t="str">
        <f>"      "&amp;"公车购置及运维费"</f>
        <v>      公车购置及运维费</v>
      </c>
      <c r="B21" s="97" t="s">
        <v>974</v>
      </c>
      <c r="C21" s="97" t="str">
        <f>"C23120301"&amp;"  "&amp;"车辆维修和保养服务"</f>
        <v>C23120301  车辆维修和保养服务</v>
      </c>
      <c r="D21" s="123" t="s">
        <v>518</v>
      </c>
      <c r="E21" s="124">
        <v>1</v>
      </c>
      <c r="F21" s="125"/>
      <c r="G21" s="46">
        <v>2000</v>
      </c>
      <c r="H21" s="46">
        <v>2000</v>
      </c>
      <c r="I21" s="46"/>
      <c r="J21" s="46"/>
      <c r="K21" s="46"/>
      <c r="L21" s="46"/>
      <c r="M21" s="46"/>
      <c r="N21" s="46"/>
      <c r="O21" s="46"/>
      <c r="P21" s="46"/>
      <c r="Q21" s="46"/>
    </row>
    <row r="22" ht="21" customHeight="1" spans="1:17">
      <c r="A22" s="96" t="str">
        <f>"      "&amp;"公车购置及运维费"</f>
        <v>      公车购置及运维费</v>
      </c>
      <c r="B22" s="97" t="s">
        <v>975</v>
      </c>
      <c r="C22" s="97" t="str">
        <f>"C1804010201"&amp;"  "&amp;"机动车保险服务"</f>
        <v>C1804010201  机动车保险服务</v>
      </c>
      <c r="D22" s="123" t="s">
        <v>747</v>
      </c>
      <c r="E22" s="124">
        <v>1</v>
      </c>
      <c r="F22" s="125"/>
      <c r="G22" s="46">
        <v>4500</v>
      </c>
      <c r="H22" s="46">
        <v>4500</v>
      </c>
      <c r="I22" s="46"/>
      <c r="J22" s="46"/>
      <c r="K22" s="46"/>
      <c r="L22" s="46"/>
      <c r="M22" s="46"/>
      <c r="N22" s="46"/>
      <c r="O22" s="46"/>
      <c r="P22" s="46"/>
      <c r="Q22" s="46"/>
    </row>
    <row r="23" ht="21" customHeight="1" spans="1:17">
      <c r="A23" s="122" t="s">
        <v>69</v>
      </c>
      <c r="B23" s="27"/>
      <c r="C23" s="27"/>
      <c r="D23" s="27"/>
      <c r="E23" s="27"/>
      <c r="F23" s="121">
        <v>20980</v>
      </c>
      <c r="G23" s="46">
        <v>48980</v>
      </c>
      <c r="H23" s="46">
        <v>48980</v>
      </c>
      <c r="I23" s="46"/>
      <c r="J23" s="46"/>
      <c r="K23" s="46"/>
      <c r="L23" s="46"/>
      <c r="M23" s="46"/>
      <c r="N23" s="46"/>
      <c r="O23" s="46"/>
      <c r="P23" s="46"/>
      <c r="Q23" s="46"/>
    </row>
    <row r="24" ht="21" customHeight="1" spans="1:17">
      <c r="A24" s="96" t="str">
        <f>"      "&amp;"公车购置及运维费"</f>
        <v>      公车购置及运维费</v>
      </c>
      <c r="B24" s="97" t="s">
        <v>976</v>
      </c>
      <c r="C24" s="97" t="str">
        <f>"C18040000"&amp;"  "&amp;"保险服务"</f>
        <v>C18040000  保险服务</v>
      </c>
      <c r="D24" s="123" t="s">
        <v>977</v>
      </c>
      <c r="E24" s="124">
        <v>1</v>
      </c>
      <c r="F24" s="125"/>
      <c r="G24" s="46">
        <v>18000</v>
      </c>
      <c r="H24" s="46">
        <v>18000</v>
      </c>
      <c r="I24" s="46"/>
      <c r="J24" s="46"/>
      <c r="K24" s="46"/>
      <c r="L24" s="46"/>
      <c r="M24" s="46"/>
      <c r="N24" s="46"/>
      <c r="O24" s="46"/>
      <c r="P24" s="46"/>
      <c r="Q24" s="46"/>
    </row>
    <row r="25" ht="21" customHeight="1" spans="1:17">
      <c r="A25" s="96" t="str">
        <f>"      "&amp;"公车购置及运维费"</f>
        <v>      公车购置及运维费</v>
      </c>
      <c r="B25" s="97" t="s">
        <v>978</v>
      </c>
      <c r="C25" s="97" t="str">
        <f>"C23120000"&amp;"  "&amp;"维修和保养服务"</f>
        <v>C23120000  维修和保养服务</v>
      </c>
      <c r="D25" s="123" t="s">
        <v>747</v>
      </c>
      <c r="E25" s="124">
        <v>1</v>
      </c>
      <c r="F25" s="125">
        <v>15000</v>
      </c>
      <c r="G25" s="46">
        <v>15000</v>
      </c>
      <c r="H25" s="46">
        <v>15000</v>
      </c>
      <c r="I25" s="46"/>
      <c r="J25" s="46"/>
      <c r="K25" s="46"/>
      <c r="L25" s="46"/>
      <c r="M25" s="46"/>
      <c r="N25" s="46"/>
      <c r="O25" s="46"/>
      <c r="P25" s="46"/>
      <c r="Q25" s="46"/>
    </row>
    <row r="26" ht="21" customHeight="1" spans="1:17">
      <c r="A26" s="96" t="str">
        <f>"      "&amp;"公车购置及运维费"</f>
        <v>      公车购置及运维费</v>
      </c>
      <c r="B26" s="97" t="s">
        <v>979</v>
      </c>
      <c r="C26" s="97" t="str">
        <f>"C23120000"&amp;"  "&amp;"维修和保养服务"</f>
        <v>C23120000  维修和保养服务</v>
      </c>
      <c r="D26" s="123" t="s">
        <v>747</v>
      </c>
      <c r="E26" s="124">
        <v>1</v>
      </c>
      <c r="F26" s="125"/>
      <c r="G26" s="46">
        <v>10000</v>
      </c>
      <c r="H26" s="46">
        <v>10000</v>
      </c>
      <c r="I26" s="46"/>
      <c r="J26" s="46"/>
      <c r="K26" s="46"/>
      <c r="L26" s="46"/>
      <c r="M26" s="46"/>
      <c r="N26" s="46"/>
      <c r="O26" s="46"/>
      <c r="P26" s="46"/>
      <c r="Q26" s="46"/>
    </row>
    <row r="27" ht="21" customHeight="1" spans="1:17">
      <c r="A27" s="96" t="str">
        <f>"      "&amp;"一般公用经费"</f>
        <v>      一般公用经费</v>
      </c>
      <c r="B27" s="97" t="s">
        <v>968</v>
      </c>
      <c r="C27" s="97" t="str">
        <f>"A05040101"&amp;"  "&amp;"复印纸"</f>
        <v>A05040101  复印纸</v>
      </c>
      <c r="D27" s="123" t="s">
        <v>980</v>
      </c>
      <c r="E27" s="124">
        <v>230</v>
      </c>
      <c r="F27" s="125">
        <v>5980</v>
      </c>
      <c r="G27" s="46">
        <v>5980</v>
      </c>
      <c r="H27" s="46">
        <v>5980</v>
      </c>
      <c r="I27" s="46"/>
      <c r="J27" s="46"/>
      <c r="K27" s="46"/>
      <c r="L27" s="46"/>
      <c r="M27" s="46"/>
      <c r="N27" s="46"/>
      <c r="O27" s="46"/>
      <c r="P27" s="46"/>
      <c r="Q27" s="46"/>
    </row>
    <row r="28" ht="21" customHeight="1" spans="1:17">
      <c r="A28" s="99" t="s">
        <v>431</v>
      </c>
      <c r="B28" s="100"/>
      <c r="C28" s="100"/>
      <c r="D28" s="100"/>
      <c r="E28" s="120"/>
      <c r="F28" s="121">
        <v>531535.52</v>
      </c>
      <c r="G28" s="46">
        <v>588535.52</v>
      </c>
      <c r="H28" s="46">
        <v>588535.52</v>
      </c>
      <c r="I28" s="46"/>
      <c r="J28" s="46"/>
      <c r="K28" s="46"/>
      <c r="L28" s="46"/>
      <c r="M28" s="46"/>
      <c r="N28" s="46"/>
      <c r="O28" s="46"/>
      <c r="P28" s="46"/>
      <c r="Q28" s="46"/>
    </row>
  </sheetData>
  <mergeCells count="17">
    <mergeCell ref="A1:Q1"/>
    <mergeCell ref="A2:Q2"/>
    <mergeCell ref="A3:E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1" t="s">
        <v>981</v>
      </c>
      <c r="B1" s="81"/>
      <c r="C1" s="81"/>
      <c r="D1" s="81"/>
      <c r="E1" s="81"/>
      <c r="F1" s="81"/>
      <c r="G1" s="81"/>
      <c r="H1" s="82"/>
      <c r="I1" s="81"/>
      <c r="J1" s="81"/>
      <c r="K1" s="81"/>
      <c r="L1" s="102"/>
      <c r="M1" s="82"/>
      <c r="N1" s="103"/>
    </row>
    <row r="2" ht="27.75" customHeight="1" spans="1:14">
      <c r="A2" s="74" t="s">
        <v>982</v>
      </c>
      <c r="B2" s="83"/>
      <c r="C2" s="83"/>
      <c r="D2" s="83"/>
      <c r="E2" s="83"/>
      <c r="F2" s="83"/>
      <c r="G2" s="83"/>
      <c r="H2" s="84"/>
      <c r="I2" s="83"/>
      <c r="J2" s="83"/>
      <c r="K2" s="83"/>
      <c r="L2" s="104"/>
      <c r="M2" s="84"/>
      <c r="N2" s="83"/>
    </row>
    <row r="3" ht="18.75" customHeight="1" spans="1:14">
      <c r="A3" s="75" t="str">
        <f>"单位名称："&amp;"玉溪市自然资源和规划局"</f>
        <v>单位名称：玉溪市自然资源和规划局</v>
      </c>
      <c r="B3" s="76"/>
      <c r="C3" s="76"/>
      <c r="D3" s="76"/>
      <c r="E3" s="76"/>
      <c r="F3" s="76"/>
      <c r="G3" s="76"/>
      <c r="H3" s="85"/>
      <c r="I3" s="78"/>
      <c r="J3" s="78"/>
      <c r="K3" s="78"/>
      <c r="L3" s="80"/>
      <c r="M3" s="105"/>
      <c r="N3" s="106" t="s">
        <v>2</v>
      </c>
    </row>
    <row r="4" ht="15.75" customHeight="1" spans="1:14">
      <c r="A4" s="86" t="s">
        <v>955</v>
      </c>
      <c r="B4" s="87" t="s">
        <v>983</v>
      </c>
      <c r="C4" s="87" t="s">
        <v>984</v>
      </c>
      <c r="D4" s="88" t="s">
        <v>166</v>
      </c>
      <c r="E4" s="88"/>
      <c r="F4" s="88"/>
      <c r="G4" s="88"/>
      <c r="H4" s="89"/>
      <c r="I4" s="88"/>
      <c r="J4" s="88"/>
      <c r="K4" s="88"/>
      <c r="L4" s="107"/>
      <c r="M4" s="89"/>
      <c r="N4" s="108"/>
    </row>
    <row r="5" ht="17.25" customHeight="1" spans="1:14">
      <c r="A5" s="90"/>
      <c r="B5" s="91"/>
      <c r="C5" s="91"/>
      <c r="D5" s="91" t="s">
        <v>30</v>
      </c>
      <c r="E5" s="91" t="s">
        <v>33</v>
      </c>
      <c r="F5" s="91" t="s">
        <v>961</v>
      </c>
      <c r="G5" s="91" t="s">
        <v>962</v>
      </c>
      <c r="H5" s="92" t="s">
        <v>963</v>
      </c>
      <c r="I5" s="109" t="s">
        <v>964</v>
      </c>
      <c r="J5" s="109"/>
      <c r="K5" s="109"/>
      <c r="L5" s="110"/>
      <c r="M5" s="111"/>
      <c r="N5" s="94"/>
    </row>
    <row r="6" ht="54" customHeight="1" spans="1:14">
      <c r="A6" s="93"/>
      <c r="B6" s="94"/>
      <c r="C6" s="94"/>
      <c r="D6" s="94"/>
      <c r="E6" s="94"/>
      <c r="F6" s="94"/>
      <c r="G6" s="94"/>
      <c r="H6" s="95"/>
      <c r="I6" s="94" t="s">
        <v>32</v>
      </c>
      <c r="J6" s="94" t="s">
        <v>39</v>
      </c>
      <c r="K6" s="94" t="s">
        <v>173</v>
      </c>
      <c r="L6" s="112" t="s">
        <v>41</v>
      </c>
      <c r="M6" s="95" t="s">
        <v>42</v>
      </c>
      <c r="N6" s="94" t="s">
        <v>43</v>
      </c>
    </row>
    <row r="7" ht="15" customHeight="1" spans="1:14">
      <c r="A7" s="93">
        <v>1</v>
      </c>
      <c r="B7" s="94">
        <v>2</v>
      </c>
      <c r="C7" s="94">
        <v>3</v>
      </c>
      <c r="D7" s="95">
        <v>4</v>
      </c>
      <c r="E7" s="95">
        <v>5</v>
      </c>
      <c r="F7" s="95">
        <v>6</v>
      </c>
      <c r="G7" s="95">
        <v>7</v>
      </c>
      <c r="H7" s="95">
        <v>8</v>
      </c>
      <c r="I7" s="95">
        <v>9</v>
      </c>
      <c r="J7" s="95">
        <v>10</v>
      </c>
      <c r="K7" s="95">
        <v>11</v>
      </c>
      <c r="L7" s="95">
        <v>12</v>
      </c>
      <c r="M7" s="95">
        <v>13</v>
      </c>
      <c r="N7" s="95">
        <v>14</v>
      </c>
    </row>
    <row r="8" ht="21" customHeight="1" spans="1:14">
      <c r="A8" s="96" t="s">
        <v>64</v>
      </c>
      <c r="B8" s="97"/>
      <c r="C8" s="97"/>
      <c r="D8" s="46">
        <v>3000</v>
      </c>
      <c r="E8" s="46">
        <v>3000</v>
      </c>
      <c r="F8" s="46"/>
      <c r="G8" s="46"/>
      <c r="H8" s="46"/>
      <c r="I8" s="46"/>
      <c r="J8" s="46"/>
      <c r="K8" s="46"/>
      <c r="L8" s="46"/>
      <c r="M8" s="46"/>
      <c r="N8" s="46"/>
    </row>
    <row r="9" ht="21" customHeight="1" spans="1:14">
      <c r="A9" s="98" t="s">
        <v>64</v>
      </c>
      <c r="B9" s="97"/>
      <c r="C9" s="97"/>
      <c r="D9" s="46">
        <v>3000</v>
      </c>
      <c r="E9" s="46">
        <v>3000</v>
      </c>
      <c r="F9" s="46"/>
      <c r="G9" s="46"/>
      <c r="H9" s="46"/>
      <c r="I9" s="46"/>
      <c r="J9" s="46"/>
      <c r="K9" s="46"/>
      <c r="L9" s="46"/>
      <c r="M9" s="46"/>
      <c r="N9" s="46"/>
    </row>
    <row r="10" ht="21" customHeight="1" spans="1:14">
      <c r="A10" s="96" t="str">
        <f>"    "&amp;"公车购置及运维费"</f>
        <v>    公车购置及运维费</v>
      </c>
      <c r="B10" s="97" t="s">
        <v>966</v>
      </c>
      <c r="C10" s="97" t="s">
        <v>985</v>
      </c>
      <c r="D10" s="46">
        <v>3000</v>
      </c>
      <c r="E10" s="46">
        <v>3000</v>
      </c>
      <c r="F10" s="46"/>
      <c r="G10" s="46"/>
      <c r="H10" s="46"/>
      <c r="I10" s="46"/>
      <c r="J10" s="46"/>
      <c r="K10" s="46"/>
      <c r="L10" s="46"/>
      <c r="M10" s="46"/>
      <c r="N10" s="46"/>
    </row>
    <row r="11" ht="21" customHeight="1" spans="1:14">
      <c r="A11" s="99" t="s">
        <v>431</v>
      </c>
      <c r="B11" s="100"/>
      <c r="C11" s="101"/>
      <c r="D11" s="46">
        <v>3000</v>
      </c>
      <c r="E11" s="46">
        <v>3000</v>
      </c>
      <c r="F11" s="46"/>
      <c r="G11" s="46"/>
      <c r="H11" s="46"/>
      <c r="I11" s="46"/>
      <c r="J11" s="46"/>
      <c r="K11" s="46"/>
      <c r="L11" s="46"/>
      <c r="M11" s="46"/>
      <c r="N11" s="46"/>
    </row>
  </sheetData>
  <mergeCells count="14">
    <mergeCell ref="A1:N1"/>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 sqref="A1:N1"/>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986</v>
      </c>
      <c r="B1" s="31"/>
      <c r="C1" s="31"/>
      <c r="D1" s="31"/>
      <c r="E1" s="31"/>
      <c r="F1" s="31"/>
      <c r="G1" s="31"/>
      <c r="H1" s="31"/>
      <c r="I1" s="31"/>
      <c r="J1" s="31"/>
      <c r="K1" s="31"/>
      <c r="L1" s="31"/>
      <c r="M1" s="31"/>
      <c r="N1" s="50"/>
    </row>
    <row r="2" ht="27.75" customHeight="1" spans="1:14">
      <c r="A2" s="74" t="s">
        <v>987</v>
      </c>
      <c r="B2" s="33"/>
      <c r="C2" s="33"/>
      <c r="D2" s="33"/>
      <c r="E2" s="33"/>
      <c r="F2" s="33"/>
      <c r="G2" s="33"/>
      <c r="H2" s="33"/>
      <c r="I2" s="33"/>
      <c r="J2" s="33"/>
      <c r="K2" s="33"/>
      <c r="L2" s="33"/>
      <c r="M2" s="33"/>
      <c r="N2" s="33"/>
    </row>
    <row r="3" ht="18" customHeight="1" spans="1:14">
      <c r="A3" s="75" t="str">
        <f>"单位名称："&amp;"玉溪市自然资源和规划局"</f>
        <v>单位名称：玉溪市自然资源和规划局</v>
      </c>
      <c r="B3" s="76"/>
      <c r="C3" s="76"/>
      <c r="D3" s="77"/>
      <c r="E3" s="78"/>
      <c r="F3" s="78"/>
      <c r="G3" s="78"/>
      <c r="H3" s="78"/>
      <c r="I3" s="78"/>
      <c r="N3" s="80" t="s">
        <v>2</v>
      </c>
    </row>
    <row r="4" ht="19.5" customHeight="1" spans="1:14">
      <c r="A4" s="36" t="s">
        <v>988</v>
      </c>
      <c r="B4" s="52" t="s">
        <v>166</v>
      </c>
      <c r="C4" s="53"/>
      <c r="D4" s="53"/>
      <c r="E4" s="52" t="s">
        <v>989</v>
      </c>
      <c r="F4" s="53"/>
      <c r="G4" s="53"/>
      <c r="H4" s="53"/>
      <c r="I4" s="53"/>
      <c r="J4" s="53"/>
      <c r="K4" s="53"/>
      <c r="L4" s="53"/>
      <c r="M4" s="53"/>
      <c r="N4" s="53"/>
    </row>
    <row r="5" ht="40.5" customHeight="1" spans="1:14">
      <c r="A5" s="42"/>
      <c r="B5" s="39" t="s">
        <v>30</v>
      </c>
      <c r="C5" s="35" t="s">
        <v>33</v>
      </c>
      <c r="D5" s="79" t="s">
        <v>990</v>
      </c>
      <c r="E5" s="43" t="s">
        <v>991</v>
      </c>
      <c r="F5" s="43" t="s">
        <v>992</v>
      </c>
      <c r="G5" s="43" t="s">
        <v>993</v>
      </c>
      <c r="H5" s="43" t="s">
        <v>994</v>
      </c>
      <c r="I5" s="43" t="s">
        <v>995</v>
      </c>
      <c r="J5" s="43" t="s">
        <v>996</v>
      </c>
      <c r="K5" s="43" t="s">
        <v>997</v>
      </c>
      <c r="L5" s="43" t="s">
        <v>998</v>
      </c>
      <c r="M5" s="43" t="s">
        <v>999</v>
      </c>
      <c r="N5" s="43" t="s">
        <v>1000</v>
      </c>
    </row>
    <row r="6" ht="19.5" customHeight="1" spans="1:14">
      <c r="A6" s="43">
        <v>1</v>
      </c>
      <c r="B6" s="43">
        <v>2</v>
      </c>
      <c r="C6" s="43">
        <v>3</v>
      </c>
      <c r="D6" s="52">
        <v>4</v>
      </c>
      <c r="E6" s="43">
        <v>5</v>
      </c>
      <c r="F6" s="43">
        <v>6</v>
      </c>
      <c r="G6" s="43">
        <v>7</v>
      </c>
      <c r="H6" s="52">
        <v>8</v>
      </c>
      <c r="I6" s="43">
        <v>9</v>
      </c>
      <c r="J6" s="43">
        <v>10</v>
      </c>
      <c r="K6" s="43">
        <v>11</v>
      </c>
      <c r="L6" s="52">
        <v>12</v>
      </c>
      <c r="M6" s="43">
        <v>13</v>
      </c>
      <c r="N6" s="43">
        <v>14</v>
      </c>
    </row>
    <row r="7" ht="20.25" customHeight="1" spans="1:14">
      <c r="A7" s="44" t="s">
        <v>64</v>
      </c>
      <c r="B7" s="46">
        <v>31750000</v>
      </c>
      <c r="C7" s="46">
        <v>2700000</v>
      </c>
      <c r="D7" s="46">
        <v>29050000</v>
      </c>
      <c r="E7" s="46">
        <v>527000</v>
      </c>
      <c r="F7" s="46">
        <v>1189000</v>
      </c>
      <c r="G7" s="46">
        <v>1260000</v>
      </c>
      <c r="H7" s="46">
        <v>833000</v>
      </c>
      <c r="I7" s="46">
        <v>625000</v>
      </c>
      <c r="J7" s="46">
        <v>6450000</v>
      </c>
      <c r="K7" s="46">
        <v>147000</v>
      </c>
      <c r="L7" s="46">
        <v>1586000</v>
      </c>
      <c r="M7" s="46">
        <v>19133000</v>
      </c>
      <c r="N7" s="46"/>
    </row>
    <row r="8" ht="20.25" customHeight="1" spans="1:14">
      <c r="A8" s="44" t="s">
        <v>64</v>
      </c>
      <c r="B8" s="46">
        <v>31750000</v>
      </c>
      <c r="C8" s="46">
        <v>2700000</v>
      </c>
      <c r="D8" s="46">
        <v>29050000</v>
      </c>
      <c r="E8" s="46">
        <v>527000</v>
      </c>
      <c r="F8" s="46">
        <v>1189000</v>
      </c>
      <c r="G8" s="46">
        <v>1260000</v>
      </c>
      <c r="H8" s="46">
        <v>833000</v>
      </c>
      <c r="I8" s="46">
        <v>625000</v>
      </c>
      <c r="J8" s="46">
        <v>6450000</v>
      </c>
      <c r="K8" s="46">
        <v>147000</v>
      </c>
      <c r="L8" s="46">
        <v>1586000</v>
      </c>
      <c r="M8" s="46">
        <v>19133000</v>
      </c>
      <c r="N8" s="46"/>
    </row>
    <row r="9" ht="20.25" customHeight="1" spans="1:14">
      <c r="A9" s="44" t="str">
        <f>"      "&amp;"玉溪市地质灾害防治市级补助专项资金"</f>
        <v>      玉溪市地质灾害防治市级补助专项资金</v>
      </c>
      <c r="B9" s="46">
        <v>2700000</v>
      </c>
      <c r="C9" s="46">
        <v>2700000</v>
      </c>
      <c r="D9" s="46"/>
      <c r="E9" s="46">
        <v>37000</v>
      </c>
      <c r="F9" s="46">
        <v>979000</v>
      </c>
      <c r="G9" s="46">
        <v>140000</v>
      </c>
      <c r="H9" s="46">
        <v>343000</v>
      </c>
      <c r="I9" s="46">
        <v>625000</v>
      </c>
      <c r="J9" s="46">
        <v>80000</v>
      </c>
      <c r="K9" s="46">
        <v>147000</v>
      </c>
      <c r="L9" s="46">
        <v>116000</v>
      </c>
      <c r="M9" s="46">
        <v>233000</v>
      </c>
      <c r="N9" s="46"/>
    </row>
    <row r="10" ht="20.25" customHeight="1" spans="1:14">
      <c r="A10" s="44" t="str">
        <f>"      "&amp;"玉溪市地质灾害搬迁市级补助专项资金"</f>
        <v>      玉溪市地质灾害搬迁市级补助专项资金</v>
      </c>
      <c r="B10" s="46">
        <v>29050000</v>
      </c>
      <c r="C10" s="46"/>
      <c r="D10" s="46">
        <v>29050000</v>
      </c>
      <c r="E10" s="46">
        <v>490000</v>
      </c>
      <c r="F10" s="46">
        <v>210000</v>
      </c>
      <c r="G10" s="46">
        <v>1120000</v>
      </c>
      <c r="H10" s="46">
        <v>490000</v>
      </c>
      <c r="I10" s="46"/>
      <c r="J10" s="46">
        <v>6370000</v>
      </c>
      <c r="K10" s="46"/>
      <c r="L10" s="46">
        <v>1470000</v>
      </c>
      <c r="M10" s="46">
        <v>18900000</v>
      </c>
      <c r="N10" s="46"/>
    </row>
    <row r="11" ht="20.25" customHeight="1" spans="1:14">
      <c r="A11" s="71" t="s">
        <v>30</v>
      </c>
      <c r="B11" s="46">
        <v>31750000</v>
      </c>
      <c r="C11" s="46">
        <v>2700000</v>
      </c>
      <c r="D11" s="46">
        <v>29050000</v>
      </c>
      <c r="E11" s="46">
        <v>527000</v>
      </c>
      <c r="F11" s="46">
        <v>1189000</v>
      </c>
      <c r="G11" s="46">
        <v>1260000</v>
      </c>
      <c r="H11" s="46">
        <v>833000</v>
      </c>
      <c r="I11" s="46">
        <v>625000</v>
      </c>
      <c r="J11" s="46">
        <v>6450000</v>
      </c>
      <c r="K11" s="46">
        <v>147000</v>
      </c>
      <c r="L11" s="46">
        <v>1586000</v>
      </c>
      <c r="M11" s="46">
        <v>19133000</v>
      </c>
      <c r="N11" s="46"/>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3"/>
  <sheetViews>
    <sheetView showZeros="0" topLeftCell="A13" workbookViewId="0">
      <selection activeCell="A1" sqref="A1:J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1001</v>
      </c>
      <c r="B1" s="31"/>
      <c r="C1" s="31"/>
      <c r="D1" s="31"/>
      <c r="E1" s="31"/>
      <c r="F1" s="31"/>
      <c r="G1" s="31"/>
      <c r="H1" s="31"/>
      <c r="I1" s="31"/>
      <c r="J1" s="50"/>
    </row>
    <row r="2" ht="28.5" customHeight="1" spans="1:10">
      <c r="A2" s="66" t="s">
        <v>1002</v>
      </c>
      <c r="B2" s="67"/>
      <c r="C2" s="67"/>
      <c r="D2" s="67"/>
      <c r="E2" s="67"/>
      <c r="F2" s="68"/>
      <c r="G2" s="67"/>
      <c r="H2" s="68"/>
      <c r="I2" s="68"/>
      <c r="J2" s="67"/>
    </row>
    <row r="3" ht="15" customHeight="1" spans="1:1">
      <c r="A3" s="6" t="str">
        <f>"单位名称："&amp;"玉溪市自然资源和规划局"</f>
        <v>单位名称：玉溪市自然资源和规划局</v>
      </c>
    </row>
    <row r="4" ht="14.25" customHeight="1" spans="1:10">
      <c r="A4" s="69" t="s">
        <v>434</v>
      </c>
      <c r="B4" s="69" t="s">
        <v>435</v>
      </c>
      <c r="C4" s="69" t="s">
        <v>436</v>
      </c>
      <c r="D4" s="69" t="s">
        <v>437</v>
      </c>
      <c r="E4" s="69" t="s">
        <v>438</v>
      </c>
      <c r="F4" s="55" t="s">
        <v>439</v>
      </c>
      <c r="G4" s="69" t="s">
        <v>440</v>
      </c>
      <c r="H4" s="55" t="s">
        <v>441</v>
      </c>
      <c r="I4" s="55" t="s">
        <v>442</v>
      </c>
      <c r="J4" s="69" t="s">
        <v>443</v>
      </c>
    </row>
    <row r="5" ht="14.25" customHeight="1" spans="1:10">
      <c r="A5" s="69">
        <v>1</v>
      </c>
      <c r="B5" s="69">
        <v>2</v>
      </c>
      <c r="C5" s="69">
        <v>3</v>
      </c>
      <c r="D5" s="69">
        <v>4</v>
      </c>
      <c r="E5" s="69">
        <v>5</v>
      </c>
      <c r="F5" s="55">
        <v>6</v>
      </c>
      <c r="G5" s="69">
        <v>7</v>
      </c>
      <c r="H5" s="55">
        <v>8</v>
      </c>
      <c r="I5" s="55">
        <v>9</v>
      </c>
      <c r="J5" s="69">
        <v>10</v>
      </c>
    </row>
    <row r="6" ht="15" customHeight="1" spans="1:10">
      <c r="A6" s="27" t="s">
        <v>64</v>
      </c>
      <c r="B6" s="70"/>
      <c r="C6" s="70"/>
      <c r="D6" s="70"/>
      <c r="E6" s="71"/>
      <c r="F6" s="72"/>
      <c r="G6" s="71"/>
      <c r="H6" s="72"/>
      <c r="I6" s="72"/>
      <c r="J6" s="71"/>
    </row>
    <row r="7" ht="33.75" customHeight="1" spans="1:10">
      <c r="A7" s="73" t="s">
        <v>64</v>
      </c>
      <c r="B7" s="27"/>
      <c r="C7" s="27"/>
      <c r="D7" s="27"/>
      <c r="E7" s="27"/>
      <c r="F7" s="27"/>
      <c r="G7" s="44"/>
      <c r="H7" s="27"/>
      <c r="I7" s="27"/>
      <c r="J7" s="27"/>
    </row>
    <row r="8" ht="33.75" customHeight="1" spans="1:10">
      <c r="A8" s="27" t="s">
        <v>381</v>
      </c>
      <c r="B8" s="27" t="s">
        <v>585</v>
      </c>
      <c r="C8" s="27" t="s">
        <v>445</v>
      </c>
      <c r="D8" s="27" t="s">
        <v>446</v>
      </c>
      <c r="E8" s="27" t="s">
        <v>586</v>
      </c>
      <c r="F8" s="27" t="s">
        <v>448</v>
      </c>
      <c r="G8" s="44" t="s">
        <v>587</v>
      </c>
      <c r="H8" s="27" t="s">
        <v>468</v>
      </c>
      <c r="I8" s="27" t="s">
        <v>451</v>
      </c>
      <c r="J8" s="27" t="s">
        <v>588</v>
      </c>
    </row>
    <row r="9" ht="33.75" customHeight="1" spans="1:10">
      <c r="A9" s="27" t="s">
        <v>381</v>
      </c>
      <c r="B9" s="27" t="s">
        <v>585</v>
      </c>
      <c r="C9" s="27" t="s">
        <v>445</v>
      </c>
      <c r="D9" s="27" t="s">
        <v>446</v>
      </c>
      <c r="E9" s="27" t="s">
        <v>589</v>
      </c>
      <c r="F9" s="27" t="s">
        <v>448</v>
      </c>
      <c r="G9" s="44" t="s">
        <v>459</v>
      </c>
      <c r="H9" s="27" t="s">
        <v>460</v>
      </c>
      <c r="I9" s="27" t="s">
        <v>451</v>
      </c>
      <c r="J9" s="27" t="s">
        <v>590</v>
      </c>
    </row>
    <row r="10" ht="33.75" customHeight="1" spans="1:10">
      <c r="A10" s="27" t="s">
        <v>381</v>
      </c>
      <c r="B10" s="27" t="s">
        <v>585</v>
      </c>
      <c r="C10" s="27" t="s">
        <v>445</v>
      </c>
      <c r="D10" s="27" t="s">
        <v>478</v>
      </c>
      <c r="E10" s="27" t="s">
        <v>591</v>
      </c>
      <c r="F10" s="27" t="s">
        <v>454</v>
      </c>
      <c r="G10" s="44" t="s">
        <v>449</v>
      </c>
      <c r="H10" s="27" t="s">
        <v>481</v>
      </c>
      <c r="I10" s="27" t="s">
        <v>451</v>
      </c>
      <c r="J10" s="27" t="s">
        <v>592</v>
      </c>
    </row>
    <row r="11" ht="33.75" customHeight="1" spans="1:10">
      <c r="A11" s="27" t="s">
        <v>381</v>
      </c>
      <c r="B11" s="27" t="s">
        <v>585</v>
      </c>
      <c r="C11" s="27" t="s">
        <v>445</v>
      </c>
      <c r="D11" s="27" t="s">
        <v>490</v>
      </c>
      <c r="E11" s="27" t="s">
        <v>593</v>
      </c>
      <c r="F11" s="27" t="s">
        <v>448</v>
      </c>
      <c r="G11" s="44" t="s">
        <v>594</v>
      </c>
      <c r="H11" s="27" t="s">
        <v>481</v>
      </c>
      <c r="I11" s="27" t="s">
        <v>451</v>
      </c>
      <c r="J11" s="27" t="s">
        <v>595</v>
      </c>
    </row>
    <row r="12" ht="33.75" customHeight="1" spans="1:10">
      <c r="A12" s="27" t="s">
        <v>381</v>
      </c>
      <c r="B12" s="27" t="s">
        <v>585</v>
      </c>
      <c r="C12" s="27" t="s">
        <v>498</v>
      </c>
      <c r="D12" s="27" t="s">
        <v>499</v>
      </c>
      <c r="E12" s="27" t="s">
        <v>500</v>
      </c>
      <c r="F12" s="27" t="s">
        <v>454</v>
      </c>
      <c r="G12" s="44" t="s">
        <v>449</v>
      </c>
      <c r="H12" s="27" t="s">
        <v>481</v>
      </c>
      <c r="I12" s="27" t="s">
        <v>451</v>
      </c>
      <c r="J12" s="27" t="s">
        <v>598</v>
      </c>
    </row>
    <row r="13" ht="33.75" customHeight="1" spans="1:10">
      <c r="A13" s="27" t="s">
        <v>381</v>
      </c>
      <c r="B13" s="27" t="s">
        <v>585</v>
      </c>
      <c r="C13" s="27" t="s">
        <v>498</v>
      </c>
      <c r="D13" s="27" t="s">
        <v>499</v>
      </c>
      <c r="E13" s="27" t="s">
        <v>596</v>
      </c>
      <c r="F13" s="27" t="s">
        <v>454</v>
      </c>
      <c r="G13" s="44" t="s">
        <v>449</v>
      </c>
      <c r="H13" s="27" t="s">
        <v>481</v>
      </c>
      <c r="I13" s="27" t="s">
        <v>451</v>
      </c>
      <c r="J13" s="27" t="s">
        <v>597</v>
      </c>
    </row>
    <row r="14" ht="33.75" customHeight="1" spans="1:10">
      <c r="A14" s="27" t="s">
        <v>381</v>
      </c>
      <c r="B14" s="27" t="s">
        <v>585</v>
      </c>
      <c r="C14" s="27" t="s">
        <v>498</v>
      </c>
      <c r="D14" s="27" t="s">
        <v>499</v>
      </c>
      <c r="E14" s="27" t="s">
        <v>599</v>
      </c>
      <c r="F14" s="27" t="s">
        <v>454</v>
      </c>
      <c r="G14" s="44" t="s">
        <v>449</v>
      </c>
      <c r="H14" s="27" t="s">
        <v>481</v>
      </c>
      <c r="I14" s="27" t="s">
        <v>451</v>
      </c>
      <c r="J14" s="27" t="s">
        <v>600</v>
      </c>
    </row>
    <row r="15" ht="33.75" customHeight="1" spans="1:10">
      <c r="A15" s="27" t="s">
        <v>381</v>
      </c>
      <c r="B15" s="27" t="s">
        <v>585</v>
      </c>
      <c r="C15" s="27" t="s">
        <v>505</v>
      </c>
      <c r="D15" s="27" t="s">
        <v>506</v>
      </c>
      <c r="E15" s="27" t="s">
        <v>601</v>
      </c>
      <c r="F15" s="27" t="s">
        <v>448</v>
      </c>
      <c r="G15" s="44" t="s">
        <v>501</v>
      </c>
      <c r="H15" s="27" t="s">
        <v>481</v>
      </c>
      <c r="I15" s="27" t="s">
        <v>451</v>
      </c>
      <c r="J15" s="27" t="s">
        <v>602</v>
      </c>
    </row>
    <row r="16" ht="33.75" customHeight="1" spans="1:10">
      <c r="A16" s="27" t="s">
        <v>397</v>
      </c>
      <c r="B16" s="27" t="s">
        <v>691</v>
      </c>
      <c r="C16" s="27" t="s">
        <v>445</v>
      </c>
      <c r="D16" s="27" t="s">
        <v>446</v>
      </c>
      <c r="E16" s="27" t="s">
        <v>692</v>
      </c>
      <c r="F16" s="27" t="s">
        <v>448</v>
      </c>
      <c r="G16" s="44" t="s">
        <v>587</v>
      </c>
      <c r="H16" s="27" t="s">
        <v>468</v>
      </c>
      <c r="I16" s="27" t="s">
        <v>451</v>
      </c>
      <c r="J16" s="27" t="s">
        <v>693</v>
      </c>
    </row>
    <row r="17" ht="33.75" customHeight="1" spans="1:10">
      <c r="A17" s="27" t="s">
        <v>397</v>
      </c>
      <c r="B17" s="27" t="s">
        <v>691</v>
      </c>
      <c r="C17" s="27" t="s">
        <v>445</v>
      </c>
      <c r="D17" s="27" t="s">
        <v>446</v>
      </c>
      <c r="E17" s="27" t="s">
        <v>694</v>
      </c>
      <c r="F17" s="27" t="s">
        <v>448</v>
      </c>
      <c r="G17" s="44" t="s">
        <v>177</v>
      </c>
      <c r="H17" s="27" t="s">
        <v>468</v>
      </c>
      <c r="I17" s="27" t="s">
        <v>451</v>
      </c>
      <c r="J17" s="27" t="s">
        <v>695</v>
      </c>
    </row>
    <row r="18" ht="33.75" customHeight="1" spans="1:10">
      <c r="A18" s="27" t="s">
        <v>397</v>
      </c>
      <c r="B18" s="27" t="s">
        <v>691</v>
      </c>
      <c r="C18" s="27" t="s">
        <v>445</v>
      </c>
      <c r="D18" s="27" t="s">
        <v>478</v>
      </c>
      <c r="E18" s="27" t="s">
        <v>696</v>
      </c>
      <c r="F18" s="27" t="s">
        <v>454</v>
      </c>
      <c r="G18" s="44" t="s">
        <v>449</v>
      </c>
      <c r="H18" s="27" t="s">
        <v>481</v>
      </c>
      <c r="I18" s="27" t="s">
        <v>451</v>
      </c>
      <c r="J18" s="27" t="s">
        <v>697</v>
      </c>
    </row>
    <row r="19" ht="33.75" customHeight="1" spans="1:10">
      <c r="A19" s="27" t="s">
        <v>397</v>
      </c>
      <c r="B19" s="27" t="s">
        <v>691</v>
      </c>
      <c r="C19" s="27" t="s">
        <v>445</v>
      </c>
      <c r="D19" s="27" t="s">
        <v>490</v>
      </c>
      <c r="E19" s="27" t="s">
        <v>698</v>
      </c>
      <c r="F19" s="27" t="s">
        <v>454</v>
      </c>
      <c r="G19" s="44" t="s">
        <v>449</v>
      </c>
      <c r="H19" s="27" t="s">
        <v>481</v>
      </c>
      <c r="I19" s="27" t="s">
        <v>451</v>
      </c>
      <c r="J19" s="27" t="s">
        <v>699</v>
      </c>
    </row>
    <row r="20" ht="33.75" customHeight="1" spans="1:10">
      <c r="A20" s="27" t="s">
        <v>397</v>
      </c>
      <c r="B20" s="27" t="s">
        <v>691</v>
      </c>
      <c r="C20" s="27" t="s">
        <v>498</v>
      </c>
      <c r="D20" s="27" t="s">
        <v>499</v>
      </c>
      <c r="E20" s="27" t="s">
        <v>700</v>
      </c>
      <c r="F20" s="27" t="s">
        <v>448</v>
      </c>
      <c r="G20" s="44" t="s">
        <v>701</v>
      </c>
      <c r="H20" s="27" t="s">
        <v>481</v>
      </c>
      <c r="I20" s="27" t="s">
        <v>451</v>
      </c>
      <c r="J20" s="27" t="s">
        <v>702</v>
      </c>
    </row>
    <row r="21" ht="33.75" customHeight="1" spans="1:10">
      <c r="A21" s="27" t="s">
        <v>397</v>
      </c>
      <c r="B21" s="27" t="s">
        <v>691</v>
      </c>
      <c r="C21" s="27" t="s">
        <v>498</v>
      </c>
      <c r="D21" s="27" t="s">
        <v>499</v>
      </c>
      <c r="E21" s="27" t="s">
        <v>596</v>
      </c>
      <c r="F21" s="27" t="s">
        <v>454</v>
      </c>
      <c r="G21" s="44" t="s">
        <v>449</v>
      </c>
      <c r="H21" s="27" t="s">
        <v>481</v>
      </c>
      <c r="I21" s="27" t="s">
        <v>451</v>
      </c>
      <c r="J21" s="27" t="s">
        <v>597</v>
      </c>
    </row>
    <row r="22" ht="33.75" customHeight="1" spans="1:10">
      <c r="A22" s="27" t="s">
        <v>397</v>
      </c>
      <c r="B22" s="27" t="s">
        <v>691</v>
      </c>
      <c r="C22" s="27" t="s">
        <v>505</v>
      </c>
      <c r="D22" s="27" t="s">
        <v>506</v>
      </c>
      <c r="E22" s="27" t="s">
        <v>601</v>
      </c>
      <c r="F22" s="27" t="s">
        <v>448</v>
      </c>
      <c r="G22" s="44" t="s">
        <v>501</v>
      </c>
      <c r="H22" s="27" t="s">
        <v>481</v>
      </c>
      <c r="I22" s="27" t="s">
        <v>451</v>
      </c>
      <c r="J22" s="27" t="s">
        <v>602</v>
      </c>
    </row>
    <row r="23" ht="33.75" customHeight="1" spans="1:10">
      <c r="A23" s="27" t="s">
        <v>397</v>
      </c>
      <c r="B23" s="27" t="s">
        <v>691</v>
      </c>
      <c r="C23" s="27" t="s">
        <v>505</v>
      </c>
      <c r="D23" s="27" t="s">
        <v>506</v>
      </c>
      <c r="E23" s="27" t="s">
        <v>703</v>
      </c>
      <c r="F23" s="27" t="s">
        <v>448</v>
      </c>
      <c r="G23" s="44" t="s">
        <v>501</v>
      </c>
      <c r="H23" s="27" t="s">
        <v>481</v>
      </c>
      <c r="I23" s="27" t="s">
        <v>451</v>
      </c>
      <c r="J23" s="27" t="s">
        <v>704</v>
      </c>
    </row>
  </sheetData>
  <mergeCells count="7">
    <mergeCell ref="A1:J1"/>
    <mergeCell ref="A2:J2"/>
    <mergeCell ref="A3:H3"/>
    <mergeCell ref="A8:A15"/>
    <mergeCell ref="A16:A23"/>
    <mergeCell ref="B8:B15"/>
    <mergeCell ref="B16:B2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workbookViewId="0">
      <selection activeCell="A1" sqref="A1:H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1003</v>
      </c>
      <c r="B1" s="56"/>
      <c r="C1" s="56"/>
      <c r="D1" s="56"/>
      <c r="E1" s="56"/>
      <c r="F1" s="56"/>
      <c r="G1" s="56"/>
      <c r="H1" s="56" t="s">
        <v>1003</v>
      </c>
    </row>
    <row r="2" ht="28.5" customHeight="1" spans="1:8">
      <c r="A2" s="57" t="s">
        <v>1004</v>
      </c>
      <c r="B2" s="57"/>
      <c r="C2" s="57"/>
      <c r="D2" s="57"/>
      <c r="E2" s="57"/>
      <c r="F2" s="57"/>
      <c r="G2" s="57"/>
      <c r="H2" s="57"/>
    </row>
    <row r="3" ht="18.75" customHeight="1" spans="1:8">
      <c r="A3" s="58" t="str">
        <f>"单位名称："&amp;"玉溪市自然资源和规划局"</f>
        <v>单位名称：玉溪市自然资源和规划局</v>
      </c>
      <c r="B3" s="58"/>
      <c r="C3" s="58"/>
      <c r="D3" s="58"/>
      <c r="E3" s="58"/>
      <c r="F3" s="58"/>
      <c r="G3" s="58"/>
      <c r="H3" s="58"/>
    </row>
    <row r="4" ht="18.75" customHeight="1" spans="1:8">
      <c r="A4" s="59" t="s">
        <v>159</v>
      </c>
      <c r="B4" s="59" t="s">
        <v>1005</v>
      </c>
      <c r="C4" s="59" t="s">
        <v>1006</v>
      </c>
      <c r="D4" s="59" t="s">
        <v>1007</v>
      </c>
      <c r="E4" s="59" t="s">
        <v>1008</v>
      </c>
      <c r="F4" s="59" t="s">
        <v>1009</v>
      </c>
      <c r="G4" s="59"/>
      <c r="H4" s="59"/>
    </row>
    <row r="5" ht="18.75" customHeight="1" spans="1:8">
      <c r="A5" s="59"/>
      <c r="B5" s="59"/>
      <c r="C5" s="59"/>
      <c r="D5" s="59"/>
      <c r="E5" s="59"/>
      <c r="F5" s="59" t="s">
        <v>959</v>
      </c>
      <c r="G5" s="59" t="s">
        <v>1010</v>
      </c>
      <c r="H5" s="59" t="s">
        <v>1011</v>
      </c>
    </row>
    <row r="6" ht="18.75" customHeight="1" spans="1:8">
      <c r="A6" s="60" t="s">
        <v>44</v>
      </c>
      <c r="B6" s="60" t="s">
        <v>45</v>
      </c>
      <c r="C6" s="60" t="s">
        <v>46</v>
      </c>
      <c r="D6" s="60" t="s">
        <v>47</v>
      </c>
      <c r="E6" s="60" t="s">
        <v>48</v>
      </c>
      <c r="F6" s="60" t="s">
        <v>49</v>
      </c>
      <c r="G6" s="60" t="s">
        <v>50</v>
      </c>
      <c r="H6" s="60" t="s">
        <v>51</v>
      </c>
    </row>
    <row r="7" ht="18" customHeight="1" spans="1:8">
      <c r="A7" s="61" t="s">
        <v>64</v>
      </c>
      <c r="B7" s="61"/>
      <c r="C7" s="61"/>
      <c r="D7" s="61"/>
      <c r="E7" s="62"/>
      <c r="F7" s="63">
        <v>7</v>
      </c>
      <c r="G7" s="64">
        <v>74873</v>
      </c>
      <c r="H7" s="64">
        <v>100873</v>
      </c>
    </row>
    <row r="8" ht="18" customHeight="1" spans="1:8">
      <c r="A8" s="65" t="s">
        <v>71</v>
      </c>
      <c r="B8" s="61" t="s">
        <v>1012</v>
      </c>
      <c r="C8" s="61" t="s">
        <v>1013</v>
      </c>
      <c r="D8" s="61" t="s">
        <v>1014</v>
      </c>
      <c r="E8" s="62" t="s">
        <v>468</v>
      </c>
      <c r="F8" s="63">
        <v>2</v>
      </c>
      <c r="G8" s="64">
        <v>5000</v>
      </c>
      <c r="H8" s="64">
        <v>10000</v>
      </c>
    </row>
    <row r="9" ht="18" customHeight="1" spans="1:8">
      <c r="A9" s="65" t="s">
        <v>71</v>
      </c>
      <c r="B9" s="61" t="s">
        <v>1012</v>
      </c>
      <c r="C9" s="61" t="s">
        <v>1015</v>
      </c>
      <c r="D9" s="61" t="s">
        <v>1016</v>
      </c>
      <c r="E9" s="62" t="s">
        <v>511</v>
      </c>
      <c r="F9" s="63">
        <v>1</v>
      </c>
      <c r="G9" s="64">
        <v>31485</v>
      </c>
      <c r="H9" s="64">
        <v>31485</v>
      </c>
    </row>
    <row r="10" ht="18" customHeight="1" spans="1:8">
      <c r="A10" s="65" t="s">
        <v>71</v>
      </c>
      <c r="B10" s="61" t="s">
        <v>1012</v>
      </c>
      <c r="C10" s="61" t="s">
        <v>1017</v>
      </c>
      <c r="D10" s="61" t="s">
        <v>1018</v>
      </c>
      <c r="E10" s="62" t="s">
        <v>1019</v>
      </c>
      <c r="F10" s="63">
        <v>3</v>
      </c>
      <c r="G10" s="64">
        <v>10500</v>
      </c>
      <c r="H10" s="64">
        <v>31500</v>
      </c>
    </row>
    <row r="11" ht="18" customHeight="1" spans="1:8">
      <c r="A11" s="65" t="s">
        <v>69</v>
      </c>
      <c r="B11" s="61" t="s">
        <v>1012</v>
      </c>
      <c r="C11" s="61" t="s">
        <v>1015</v>
      </c>
      <c r="D11" s="61" t="s">
        <v>1020</v>
      </c>
      <c r="E11" s="62" t="s">
        <v>1021</v>
      </c>
      <c r="F11" s="63">
        <v>1</v>
      </c>
      <c r="G11" s="64">
        <v>27888</v>
      </c>
      <c r="H11" s="64">
        <v>27888</v>
      </c>
    </row>
    <row r="12" ht="18" customHeight="1" spans="1:8">
      <c r="A12" s="62" t="s">
        <v>30</v>
      </c>
      <c r="B12" s="62"/>
      <c r="C12" s="62"/>
      <c r="D12" s="62"/>
      <c r="E12" s="62"/>
      <c r="F12" s="63">
        <v>7</v>
      </c>
      <c r="G12" s="64"/>
      <c r="H12" s="64">
        <v>100873</v>
      </c>
    </row>
  </sheetData>
  <mergeCells count="10">
    <mergeCell ref="A1:H1"/>
    <mergeCell ref="A2:H2"/>
    <mergeCell ref="A3:H3"/>
    <mergeCell ref="F4:H4"/>
    <mergeCell ref="A12:E12"/>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tabSelected="1" workbookViewId="0">
      <selection activeCell="A12" sqref="$A12:$XFD12"/>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1022</v>
      </c>
      <c r="B1" s="31"/>
      <c r="C1" s="31"/>
      <c r="D1" s="32"/>
      <c r="E1" s="32"/>
      <c r="F1" s="32"/>
      <c r="G1" s="32"/>
      <c r="H1" s="31"/>
      <c r="I1" s="31"/>
      <c r="J1" s="31"/>
      <c r="K1" s="50"/>
    </row>
    <row r="2" ht="28.5" customHeight="1" spans="1:11">
      <c r="A2" s="33" t="s">
        <v>1023</v>
      </c>
      <c r="B2" s="33"/>
      <c r="C2" s="33"/>
      <c r="D2" s="33"/>
      <c r="E2" s="33"/>
      <c r="F2" s="33"/>
      <c r="G2" s="33"/>
      <c r="H2" s="33"/>
      <c r="I2" s="33"/>
      <c r="J2" s="33"/>
      <c r="K2" s="33"/>
    </row>
    <row r="3" ht="13.5" customHeight="1" spans="1:11">
      <c r="A3" s="6" t="str">
        <f>"单位名称："&amp;"玉溪市自然资源和规划局"</f>
        <v>单位名称：玉溪市自然资源和规划局</v>
      </c>
      <c r="B3" s="7"/>
      <c r="C3" s="7"/>
      <c r="D3" s="7"/>
      <c r="E3" s="7"/>
      <c r="F3" s="7"/>
      <c r="G3" s="7"/>
      <c r="H3" s="8"/>
      <c r="I3" s="8"/>
      <c r="J3" s="8"/>
      <c r="K3" s="51" t="s">
        <v>2</v>
      </c>
    </row>
    <row r="4" ht="21.75" customHeight="1" spans="1:11">
      <c r="A4" s="34" t="s">
        <v>365</v>
      </c>
      <c r="B4" s="34" t="s">
        <v>161</v>
      </c>
      <c r="C4" s="34" t="s">
        <v>366</v>
      </c>
      <c r="D4" s="35" t="s">
        <v>162</v>
      </c>
      <c r="E4" s="35" t="s">
        <v>163</v>
      </c>
      <c r="F4" s="35" t="s">
        <v>164</v>
      </c>
      <c r="G4" s="35" t="s">
        <v>165</v>
      </c>
      <c r="H4" s="36" t="s">
        <v>30</v>
      </c>
      <c r="I4" s="52" t="s">
        <v>1024</v>
      </c>
      <c r="J4" s="53"/>
      <c r="K4" s="54"/>
    </row>
    <row r="5" ht="21.75" customHeight="1" spans="1:11">
      <c r="A5" s="37"/>
      <c r="B5" s="37"/>
      <c r="C5" s="37"/>
      <c r="D5" s="38"/>
      <c r="E5" s="38"/>
      <c r="F5" s="38"/>
      <c r="G5" s="38"/>
      <c r="H5" s="39"/>
      <c r="I5" s="35" t="s">
        <v>33</v>
      </c>
      <c r="J5" s="35" t="s">
        <v>34</v>
      </c>
      <c r="K5" s="35" t="s">
        <v>35</v>
      </c>
    </row>
    <row r="6" ht="40.5" customHeight="1" spans="1:11">
      <c r="A6" s="40"/>
      <c r="B6" s="40"/>
      <c r="C6" s="40"/>
      <c r="D6" s="41"/>
      <c r="E6" s="41"/>
      <c r="F6" s="41"/>
      <c r="G6" s="41"/>
      <c r="H6" s="42"/>
      <c r="I6" s="41" t="s">
        <v>32</v>
      </c>
      <c r="J6" s="41"/>
      <c r="K6" s="41"/>
    </row>
    <row r="7" ht="15" customHeight="1" spans="1:11">
      <c r="A7" s="43">
        <v>1</v>
      </c>
      <c r="B7" s="43">
        <v>2</v>
      </c>
      <c r="C7" s="43">
        <v>3</v>
      </c>
      <c r="D7" s="43">
        <v>4</v>
      </c>
      <c r="E7" s="43">
        <v>5</v>
      </c>
      <c r="F7" s="43">
        <v>6</v>
      </c>
      <c r="G7" s="43">
        <v>7</v>
      </c>
      <c r="H7" s="43">
        <v>8</v>
      </c>
      <c r="I7" s="43">
        <v>9</v>
      </c>
      <c r="J7" s="55">
        <v>10</v>
      </c>
      <c r="K7" s="55">
        <v>11</v>
      </c>
    </row>
    <row r="8" ht="30.65" customHeight="1" spans="1:11">
      <c r="A8" s="44"/>
      <c r="B8" s="45"/>
      <c r="C8" s="44"/>
      <c r="D8" s="44"/>
      <c r="E8" s="44"/>
      <c r="F8" s="44"/>
      <c r="G8" s="44"/>
      <c r="H8" s="46"/>
      <c r="I8" s="46"/>
      <c r="J8" s="46"/>
      <c r="K8" s="46"/>
    </row>
    <row r="9" ht="30.65" customHeight="1" spans="1:11">
      <c r="A9" s="45"/>
      <c r="B9" s="45"/>
      <c r="C9" s="45"/>
      <c r="D9" s="45"/>
      <c r="E9" s="45"/>
      <c r="F9" s="45"/>
      <c r="G9" s="45"/>
      <c r="H9" s="46"/>
      <c r="I9" s="46"/>
      <c r="J9" s="46"/>
      <c r="K9" s="46"/>
    </row>
    <row r="10" ht="18.75" customHeight="1" spans="1:11">
      <c r="A10" s="47" t="s">
        <v>431</v>
      </c>
      <c r="B10" s="48"/>
      <c r="C10" s="48"/>
      <c r="D10" s="48"/>
      <c r="E10" s="48"/>
      <c r="F10" s="48"/>
      <c r="G10" s="49"/>
      <c r="H10" s="46"/>
      <c r="I10" s="46"/>
      <c r="J10" s="46"/>
      <c r="K10" s="46"/>
    </row>
    <row r="12" s="1" customFormat="1" customHeight="1" spans="2:2">
      <c r="B12" s="1" t="s">
        <v>1025</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workbookViewId="0">
      <selection activeCell="E21" sqref="E2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2" t="s">
        <v>1026</v>
      </c>
      <c r="B1" s="2"/>
      <c r="C1" s="2"/>
      <c r="D1" s="3"/>
      <c r="E1" s="2"/>
      <c r="F1" s="2"/>
      <c r="G1" s="4"/>
    </row>
    <row r="2" ht="27.75" customHeight="1" spans="1:7">
      <c r="A2" s="5" t="s">
        <v>1027</v>
      </c>
      <c r="B2" s="5"/>
      <c r="C2" s="5"/>
      <c r="D2" s="5"/>
      <c r="E2" s="5"/>
      <c r="F2" s="5"/>
      <c r="G2" s="5"/>
    </row>
    <row r="3" ht="13.5" customHeight="1" spans="1:7">
      <c r="A3" s="6" t="str">
        <f>"单位名称："&amp;"玉溪市自然资源和规划局"</f>
        <v>单位名称：玉溪市自然资源和规划局</v>
      </c>
      <c r="B3" s="7"/>
      <c r="C3" s="7"/>
      <c r="D3" s="7"/>
      <c r="E3" s="8"/>
      <c r="F3" s="8"/>
      <c r="G3" s="9" t="s">
        <v>2</v>
      </c>
    </row>
    <row r="4" ht="21.75" customHeight="1" spans="1:7">
      <c r="A4" s="10" t="s">
        <v>366</v>
      </c>
      <c r="B4" s="10" t="s">
        <v>365</v>
      </c>
      <c r="C4" s="10" t="s">
        <v>161</v>
      </c>
      <c r="D4" s="11" t="s">
        <v>1028</v>
      </c>
      <c r="E4" s="12" t="s">
        <v>33</v>
      </c>
      <c r="F4" s="13"/>
      <c r="G4" s="14"/>
    </row>
    <row r="5" ht="21.75" customHeight="1" spans="1:7">
      <c r="A5" s="15"/>
      <c r="B5" s="15"/>
      <c r="C5" s="15"/>
      <c r="D5" s="16"/>
      <c r="E5" s="17" t="s">
        <v>1029</v>
      </c>
      <c r="F5" s="11" t="s">
        <v>1030</v>
      </c>
      <c r="G5" s="11" t="s">
        <v>1031</v>
      </c>
    </row>
    <row r="6" ht="40.5" customHeight="1" spans="1:7">
      <c r="A6" s="18"/>
      <c r="B6" s="18"/>
      <c r="C6" s="18"/>
      <c r="D6" s="19"/>
      <c r="E6" s="20"/>
      <c r="F6" s="19" t="s">
        <v>32</v>
      </c>
      <c r="G6" s="19"/>
    </row>
    <row r="7" ht="15" customHeight="1" spans="1:7">
      <c r="A7" s="21">
        <v>1</v>
      </c>
      <c r="B7" s="21">
        <v>2</v>
      </c>
      <c r="C7" s="21">
        <v>3</v>
      </c>
      <c r="D7" s="21">
        <v>4</v>
      </c>
      <c r="E7" s="21">
        <v>5</v>
      </c>
      <c r="F7" s="21">
        <v>6</v>
      </c>
      <c r="G7" s="21">
        <v>7</v>
      </c>
    </row>
    <row r="8" s="1" customFormat="1" ht="18" customHeight="1" spans="1:7">
      <c r="A8" s="22" t="s">
        <v>64</v>
      </c>
      <c r="B8" s="23"/>
      <c r="C8" s="23"/>
      <c r="D8" s="24"/>
      <c r="E8" s="25">
        <v>51147496.82</v>
      </c>
      <c r="F8" s="25"/>
      <c r="G8" s="25"/>
    </row>
    <row r="9" s="1" customFormat="1" ht="18" customHeight="1" spans="1:7">
      <c r="A9" s="22"/>
      <c r="B9" s="22" t="s">
        <v>1032</v>
      </c>
      <c r="C9" s="22" t="s">
        <v>386</v>
      </c>
      <c r="D9" s="26" t="s">
        <v>1033</v>
      </c>
      <c r="E9" s="25">
        <v>9903892</v>
      </c>
      <c r="F9" s="25"/>
      <c r="G9" s="25"/>
    </row>
    <row r="10" s="1" customFormat="1" ht="18" customHeight="1" spans="1:7">
      <c r="A10" s="27"/>
      <c r="B10" s="22" t="s">
        <v>1034</v>
      </c>
      <c r="C10" s="22" t="s">
        <v>388</v>
      </c>
      <c r="D10" s="26" t="s">
        <v>1033</v>
      </c>
      <c r="E10" s="25">
        <v>2680161</v>
      </c>
      <c r="F10" s="25"/>
      <c r="G10" s="25"/>
    </row>
    <row r="11" s="1" customFormat="1" ht="18" customHeight="1" spans="1:7">
      <c r="A11" s="27"/>
      <c r="B11" s="22" t="s">
        <v>1035</v>
      </c>
      <c r="C11" s="22" t="s">
        <v>375</v>
      </c>
      <c r="D11" s="26" t="s">
        <v>1033</v>
      </c>
      <c r="E11" s="25">
        <v>1043500</v>
      </c>
      <c r="F11" s="25"/>
      <c r="G11" s="25"/>
    </row>
    <row r="12" s="1" customFormat="1" ht="18" customHeight="1" spans="1:7">
      <c r="A12" s="27"/>
      <c r="B12" s="22" t="s">
        <v>1036</v>
      </c>
      <c r="C12" s="22" t="s">
        <v>381</v>
      </c>
      <c r="D12" s="26" t="s">
        <v>1037</v>
      </c>
      <c r="E12" s="25">
        <v>2700000</v>
      </c>
      <c r="F12" s="25"/>
      <c r="G12" s="25"/>
    </row>
    <row r="13" s="1" customFormat="1" ht="18" customHeight="1" spans="1:7">
      <c r="A13" s="27"/>
      <c r="B13" s="22" t="s">
        <v>1034</v>
      </c>
      <c r="C13" s="22" t="s">
        <v>392</v>
      </c>
      <c r="D13" s="26" t="s">
        <v>1033</v>
      </c>
      <c r="E13" s="25">
        <v>915600</v>
      </c>
      <c r="F13" s="25"/>
      <c r="G13" s="25"/>
    </row>
    <row r="14" s="1" customFormat="1" ht="18" customHeight="1" spans="1:7">
      <c r="A14" s="27"/>
      <c r="B14" s="22" t="s">
        <v>1035</v>
      </c>
      <c r="C14" s="22" t="s">
        <v>378</v>
      </c>
      <c r="D14" s="26" t="s">
        <v>1033</v>
      </c>
      <c r="E14" s="25">
        <v>2349900</v>
      </c>
      <c r="F14" s="25"/>
      <c r="G14" s="25"/>
    </row>
    <row r="15" s="1" customFormat="1" ht="18" customHeight="1" spans="1:7">
      <c r="A15" s="27"/>
      <c r="B15" s="22" t="s">
        <v>1034</v>
      </c>
      <c r="C15" s="22" t="s">
        <v>397</v>
      </c>
      <c r="D15" s="26" t="s">
        <v>1033</v>
      </c>
      <c r="E15" s="25">
        <v>29050000</v>
      </c>
      <c r="F15" s="25"/>
      <c r="G15" s="25"/>
    </row>
    <row r="16" s="1" customFormat="1" ht="18" customHeight="1" spans="1:7">
      <c r="A16" s="27"/>
      <c r="B16" s="22" t="s">
        <v>1034</v>
      </c>
      <c r="C16" s="22" t="s">
        <v>395</v>
      </c>
      <c r="D16" s="26" t="s">
        <v>1033</v>
      </c>
      <c r="E16" s="25">
        <v>824443.82</v>
      </c>
      <c r="F16" s="25"/>
      <c r="G16" s="25"/>
    </row>
    <row r="17" s="1" customFormat="1" ht="18" customHeight="1" spans="1:7">
      <c r="A17" s="27"/>
      <c r="B17" s="22" t="s">
        <v>1035</v>
      </c>
      <c r="C17" s="22" t="s">
        <v>370</v>
      </c>
      <c r="D17" s="26" t="s">
        <v>1033</v>
      </c>
      <c r="E17" s="25">
        <v>1680000</v>
      </c>
      <c r="F17" s="25"/>
      <c r="G17" s="25"/>
    </row>
    <row r="18" s="1" customFormat="1" ht="18" customHeight="1" spans="1:7">
      <c r="A18" s="28" t="s">
        <v>30</v>
      </c>
      <c r="B18" s="29"/>
      <c r="C18" s="29"/>
      <c r="D18" s="30"/>
      <c r="E18" s="25">
        <f>SUM(E9:E17)</f>
        <v>51147496.82</v>
      </c>
      <c r="F18" s="25"/>
      <c r="G18" s="25"/>
    </row>
  </sheetData>
  <mergeCells count="12">
    <mergeCell ref="A1:G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2" t="s">
        <v>26</v>
      </c>
      <c r="B1" s="162"/>
      <c r="C1" s="162"/>
      <c r="D1" s="162"/>
      <c r="E1" s="162"/>
      <c r="F1" s="162"/>
      <c r="G1" s="162"/>
      <c r="H1" s="162"/>
      <c r="I1" s="162"/>
      <c r="J1" s="162"/>
      <c r="K1" s="162"/>
      <c r="L1" s="162"/>
      <c r="M1" s="162"/>
      <c r="N1" s="162"/>
      <c r="O1" s="162"/>
      <c r="P1" s="162"/>
      <c r="Q1" s="162"/>
      <c r="R1" s="162"/>
      <c r="S1" s="162"/>
    </row>
    <row r="2" ht="28.5" customHeight="1" spans="1:19">
      <c r="A2" s="155" t="s">
        <v>27</v>
      </c>
      <c r="B2" s="155"/>
      <c r="C2" s="155"/>
      <c r="D2" s="155"/>
      <c r="E2" s="155"/>
      <c r="F2" s="155"/>
      <c r="G2" s="155"/>
      <c r="H2" s="155"/>
      <c r="I2" s="155"/>
      <c r="J2" s="155"/>
      <c r="K2" s="155"/>
      <c r="L2" s="155"/>
      <c r="M2" s="155"/>
      <c r="N2" s="155"/>
      <c r="O2" s="155"/>
      <c r="P2" s="155"/>
      <c r="Q2" s="155"/>
      <c r="R2" s="155"/>
      <c r="S2" s="155"/>
    </row>
    <row r="3" ht="20.25" customHeight="1" spans="1:19">
      <c r="A3" s="156" t="str">
        <f>"单位名称："&amp;"玉溪市自然资源和规划局"</f>
        <v>单位名称：玉溪市自然资源和规划局</v>
      </c>
      <c r="B3" s="156"/>
      <c r="C3" s="156"/>
      <c r="D3" s="156"/>
      <c r="E3" s="156"/>
      <c r="F3" s="156"/>
      <c r="G3" s="156"/>
      <c r="H3" s="156"/>
      <c r="I3" s="156"/>
      <c r="J3" s="156"/>
      <c r="K3" s="156"/>
      <c r="L3" s="163"/>
      <c r="M3" s="163"/>
      <c r="N3" s="163"/>
      <c r="O3" s="163"/>
      <c r="P3" s="163"/>
      <c r="Q3" s="163"/>
      <c r="R3" s="163"/>
      <c r="S3" s="163" t="s">
        <v>2</v>
      </c>
    </row>
    <row r="4" ht="27" customHeight="1" spans="1:19">
      <c r="A4" s="157" t="s">
        <v>28</v>
      </c>
      <c r="B4" s="157" t="s">
        <v>29</v>
      </c>
      <c r="C4" s="157" t="s">
        <v>30</v>
      </c>
      <c r="D4" s="157" t="s">
        <v>31</v>
      </c>
      <c r="E4" s="157"/>
      <c r="F4" s="157"/>
      <c r="G4" s="157"/>
      <c r="H4" s="157"/>
      <c r="I4" s="157"/>
      <c r="J4" s="157"/>
      <c r="K4" s="157"/>
      <c r="L4" s="157"/>
      <c r="M4" s="157"/>
      <c r="N4" s="157"/>
      <c r="O4" s="157" t="s">
        <v>20</v>
      </c>
      <c r="P4" s="157"/>
      <c r="Q4" s="157"/>
      <c r="R4" s="157"/>
      <c r="S4" s="157"/>
    </row>
    <row r="5" ht="27" customHeight="1" spans="1:19">
      <c r="A5" s="157"/>
      <c r="B5" s="157"/>
      <c r="C5" s="157"/>
      <c r="D5" s="157" t="s">
        <v>32</v>
      </c>
      <c r="E5" s="157" t="s">
        <v>33</v>
      </c>
      <c r="F5" s="157" t="s">
        <v>34</v>
      </c>
      <c r="G5" s="157" t="s">
        <v>35</v>
      </c>
      <c r="H5" s="157" t="s">
        <v>36</v>
      </c>
      <c r="I5" s="157" t="s">
        <v>37</v>
      </c>
      <c r="J5" s="157"/>
      <c r="K5" s="157"/>
      <c r="L5" s="157"/>
      <c r="M5" s="157"/>
      <c r="N5" s="157"/>
      <c r="O5" s="157" t="s">
        <v>32</v>
      </c>
      <c r="P5" s="157" t="s">
        <v>33</v>
      </c>
      <c r="Q5" s="157" t="s">
        <v>34</v>
      </c>
      <c r="R5" s="157" t="s">
        <v>35</v>
      </c>
      <c r="S5" s="157" t="s">
        <v>38</v>
      </c>
    </row>
    <row r="6" ht="27" customHeight="1" spans="1:19">
      <c r="A6" s="157"/>
      <c r="B6" s="157"/>
      <c r="C6" s="157"/>
      <c r="D6" s="157"/>
      <c r="E6" s="157"/>
      <c r="F6" s="157"/>
      <c r="G6" s="157"/>
      <c r="H6" s="157"/>
      <c r="I6" s="157" t="s">
        <v>32</v>
      </c>
      <c r="J6" s="157" t="s">
        <v>39</v>
      </c>
      <c r="K6" s="157" t="s">
        <v>40</v>
      </c>
      <c r="L6" s="157" t="s">
        <v>41</v>
      </c>
      <c r="M6" s="157" t="s">
        <v>42</v>
      </c>
      <c r="N6" s="157" t="s">
        <v>43</v>
      </c>
      <c r="O6" s="157"/>
      <c r="P6" s="157"/>
      <c r="Q6" s="157"/>
      <c r="R6" s="157"/>
      <c r="S6" s="157"/>
    </row>
    <row r="7" ht="20.25" customHeight="1" spans="1:19">
      <c r="A7" s="161" t="s">
        <v>44</v>
      </c>
      <c r="B7" s="161" t="s">
        <v>45</v>
      </c>
      <c r="C7" s="161" t="s">
        <v>46</v>
      </c>
      <c r="D7" s="161" t="s">
        <v>47</v>
      </c>
      <c r="E7" s="161" t="s">
        <v>48</v>
      </c>
      <c r="F7" s="161" t="s">
        <v>49</v>
      </c>
      <c r="G7" s="161" t="s">
        <v>50</v>
      </c>
      <c r="H7" s="161" t="s">
        <v>51</v>
      </c>
      <c r="I7" s="161" t="s">
        <v>52</v>
      </c>
      <c r="J7" s="161" t="s">
        <v>53</v>
      </c>
      <c r="K7" s="161" t="s">
        <v>54</v>
      </c>
      <c r="L7" s="161" t="s">
        <v>55</v>
      </c>
      <c r="M7" s="161" t="s">
        <v>56</v>
      </c>
      <c r="N7" s="161" t="s">
        <v>57</v>
      </c>
      <c r="O7" s="161" t="s">
        <v>58</v>
      </c>
      <c r="P7" s="161" t="s">
        <v>59</v>
      </c>
      <c r="Q7" s="161" t="s">
        <v>60</v>
      </c>
      <c r="R7" s="161" t="s">
        <v>61</v>
      </c>
      <c r="S7" s="161" t="s">
        <v>62</v>
      </c>
    </row>
    <row r="8" ht="20.25" customHeight="1" spans="1:19">
      <c r="A8" s="156" t="s">
        <v>63</v>
      </c>
      <c r="B8" s="156" t="s">
        <v>64</v>
      </c>
      <c r="C8" s="159">
        <v>220601454.3</v>
      </c>
      <c r="D8" s="159">
        <v>219446588.48</v>
      </c>
      <c r="E8" s="64">
        <v>188396588.48</v>
      </c>
      <c r="F8" s="64">
        <v>31050000</v>
      </c>
      <c r="G8" s="64"/>
      <c r="H8" s="64"/>
      <c r="I8" s="64"/>
      <c r="J8" s="64"/>
      <c r="K8" s="64"/>
      <c r="L8" s="64"/>
      <c r="M8" s="64"/>
      <c r="N8" s="64"/>
      <c r="O8" s="159">
        <v>1154865.82</v>
      </c>
      <c r="P8" s="159">
        <v>1154865.82</v>
      </c>
      <c r="Q8" s="159"/>
      <c r="R8" s="159"/>
      <c r="S8" s="159"/>
    </row>
    <row r="9" ht="20.25" customHeight="1" spans="1:19">
      <c r="A9" s="160" t="s">
        <v>65</v>
      </c>
      <c r="B9" s="160" t="s">
        <v>66</v>
      </c>
      <c r="C9" s="159">
        <v>136052715.63</v>
      </c>
      <c r="D9" s="159">
        <v>136052715.63</v>
      </c>
      <c r="E9" s="64">
        <v>136052715.63</v>
      </c>
      <c r="F9" s="64"/>
      <c r="G9" s="64"/>
      <c r="H9" s="64"/>
      <c r="I9" s="64"/>
      <c r="J9" s="64"/>
      <c r="K9" s="64"/>
      <c r="L9" s="64"/>
      <c r="M9" s="64"/>
      <c r="N9" s="64"/>
      <c r="O9" s="159"/>
      <c r="P9" s="159"/>
      <c r="Q9" s="159"/>
      <c r="R9" s="156"/>
      <c r="S9" s="159"/>
    </row>
    <row r="10" ht="20.25" customHeight="1" spans="1:19">
      <c r="A10" s="160" t="s">
        <v>67</v>
      </c>
      <c r="B10" s="160" t="s">
        <v>64</v>
      </c>
      <c r="C10" s="159">
        <v>66246644.04</v>
      </c>
      <c r="D10" s="159">
        <v>65091778.22</v>
      </c>
      <c r="E10" s="64">
        <v>36041778.22</v>
      </c>
      <c r="F10" s="64">
        <v>29050000</v>
      </c>
      <c r="G10" s="64"/>
      <c r="H10" s="64"/>
      <c r="I10" s="64"/>
      <c r="J10" s="64"/>
      <c r="K10" s="64"/>
      <c r="L10" s="64"/>
      <c r="M10" s="64"/>
      <c r="N10" s="64"/>
      <c r="O10" s="159">
        <v>1154865.82</v>
      </c>
      <c r="P10" s="159">
        <v>1154865.82</v>
      </c>
      <c r="Q10" s="159"/>
      <c r="R10" s="156"/>
      <c r="S10" s="159"/>
    </row>
    <row r="11" ht="20.25" customHeight="1" spans="1:19">
      <c r="A11" s="160" t="s">
        <v>68</v>
      </c>
      <c r="B11" s="160" t="s">
        <v>69</v>
      </c>
      <c r="C11" s="159">
        <v>5688368.16</v>
      </c>
      <c r="D11" s="159">
        <v>5688368.16</v>
      </c>
      <c r="E11" s="64">
        <v>3688368.16</v>
      </c>
      <c r="F11" s="64">
        <v>2000000</v>
      </c>
      <c r="G11" s="64"/>
      <c r="H11" s="64"/>
      <c r="I11" s="64"/>
      <c r="J11" s="64"/>
      <c r="K11" s="64"/>
      <c r="L11" s="64"/>
      <c r="M11" s="64"/>
      <c r="N11" s="64"/>
      <c r="O11" s="159"/>
      <c r="P11" s="159"/>
      <c r="Q11" s="159"/>
      <c r="R11" s="156"/>
      <c r="S11" s="159"/>
    </row>
    <row r="12" ht="20.25" customHeight="1" spans="1:19">
      <c r="A12" s="160" t="s">
        <v>70</v>
      </c>
      <c r="B12" s="160" t="s">
        <v>71</v>
      </c>
      <c r="C12" s="159">
        <v>7682186.93</v>
      </c>
      <c r="D12" s="159">
        <v>7682186.93</v>
      </c>
      <c r="E12" s="64">
        <v>7682186.93</v>
      </c>
      <c r="F12" s="64"/>
      <c r="G12" s="64"/>
      <c r="H12" s="64"/>
      <c r="I12" s="64"/>
      <c r="J12" s="64"/>
      <c r="K12" s="64"/>
      <c r="L12" s="64"/>
      <c r="M12" s="64"/>
      <c r="N12" s="64"/>
      <c r="O12" s="159"/>
      <c r="P12" s="159"/>
      <c r="Q12" s="159"/>
      <c r="R12" s="156"/>
      <c r="S12" s="159"/>
    </row>
    <row r="13" ht="20.25" customHeight="1" spans="1:19">
      <c r="A13" s="160" t="s">
        <v>72</v>
      </c>
      <c r="B13" s="160" t="s">
        <v>73</v>
      </c>
      <c r="C13" s="159">
        <v>2511636.98</v>
      </c>
      <c r="D13" s="159">
        <v>2511636.98</v>
      </c>
      <c r="E13" s="64">
        <v>2511636.98</v>
      </c>
      <c r="F13" s="64"/>
      <c r="G13" s="64"/>
      <c r="H13" s="64"/>
      <c r="I13" s="64"/>
      <c r="J13" s="64"/>
      <c r="K13" s="64"/>
      <c r="L13" s="64"/>
      <c r="M13" s="64"/>
      <c r="N13" s="64"/>
      <c r="O13" s="159"/>
      <c r="P13" s="159"/>
      <c r="Q13" s="159"/>
      <c r="R13" s="156"/>
      <c r="S13" s="159"/>
    </row>
    <row r="14" ht="20.25" customHeight="1" spans="1:19">
      <c r="A14" s="160" t="s">
        <v>74</v>
      </c>
      <c r="B14" s="160" t="s">
        <v>75</v>
      </c>
      <c r="C14" s="159">
        <v>2419902.56</v>
      </c>
      <c r="D14" s="159">
        <v>2419902.56</v>
      </c>
      <c r="E14" s="64">
        <v>2419902.56</v>
      </c>
      <c r="F14" s="64"/>
      <c r="G14" s="64"/>
      <c r="H14" s="64"/>
      <c r="I14" s="64"/>
      <c r="J14" s="64"/>
      <c r="K14" s="64"/>
      <c r="L14" s="64"/>
      <c r="M14" s="64"/>
      <c r="N14" s="64"/>
      <c r="O14" s="159"/>
      <c r="P14" s="159"/>
      <c r="Q14" s="159"/>
      <c r="R14" s="156"/>
      <c r="S14" s="159"/>
    </row>
    <row r="15" ht="20.25" customHeight="1" spans="1:19">
      <c r="A15" s="158" t="s">
        <v>30</v>
      </c>
      <c r="B15" s="156"/>
      <c r="C15" s="159">
        <v>220601454.3</v>
      </c>
      <c r="D15" s="159">
        <v>219446588.48</v>
      </c>
      <c r="E15" s="159">
        <v>188396588.48</v>
      </c>
      <c r="F15" s="159">
        <v>31050000</v>
      </c>
      <c r="G15" s="159"/>
      <c r="H15" s="159"/>
      <c r="I15" s="159"/>
      <c r="J15" s="159"/>
      <c r="K15" s="159"/>
      <c r="L15" s="159"/>
      <c r="M15" s="159"/>
      <c r="N15" s="159"/>
      <c r="O15" s="159">
        <v>1154865.82</v>
      </c>
      <c r="P15" s="159">
        <v>1154865.82</v>
      </c>
      <c r="Q15" s="159"/>
      <c r="R15" s="159"/>
      <c r="S15" s="159"/>
    </row>
  </sheetData>
  <mergeCells count="20">
    <mergeCell ref="A1:S1"/>
    <mergeCell ref="A2:S2"/>
    <mergeCell ref="A3:R3"/>
    <mergeCell ref="D4:N4"/>
    <mergeCell ref="O4:S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1"/>
  <sheetViews>
    <sheetView showZeros="0"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62" t="s">
        <v>76</v>
      </c>
      <c r="B1" s="162"/>
      <c r="C1" s="162"/>
      <c r="D1" s="162"/>
      <c r="E1" s="162"/>
      <c r="F1" s="162"/>
      <c r="G1" s="162"/>
      <c r="H1" s="162"/>
      <c r="I1" s="162"/>
      <c r="J1" s="162"/>
      <c r="K1" s="162"/>
      <c r="L1" s="162"/>
      <c r="M1" s="162"/>
      <c r="N1" s="162"/>
      <c r="O1" s="162"/>
    </row>
    <row r="2" ht="28.5" customHeight="1" spans="1:15">
      <c r="A2" s="155" t="s">
        <v>77</v>
      </c>
      <c r="B2" s="155"/>
      <c r="C2" s="155"/>
      <c r="D2" s="155"/>
      <c r="E2" s="155"/>
      <c r="F2" s="155"/>
      <c r="G2" s="155"/>
      <c r="H2" s="155"/>
      <c r="I2" s="155"/>
      <c r="J2" s="155"/>
      <c r="K2" s="155"/>
      <c r="L2" s="155"/>
      <c r="M2" s="155"/>
      <c r="N2" s="155"/>
      <c r="O2" s="155"/>
    </row>
    <row r="3" ht="20.25" customHeight="1" spans="1:15">
      <c r="A3" s="156" t="str">
        <f>"单位名称："&amp;"玉溪市自然资源和规划局"</f>
        <v>单位名称：玉溪市自然资源和规划局</v>
      </c>
      <c r="B3" s="156"/>
      <c r="C3" s="156"/>
      <c r="D3" s="156"/>
      <c r="E3" s="156"/>
      <c r="F3" s="156"/>
      <c r="G3" s="156"/>
      <c r="H3" s="156"/>
      <c r="I3" s="156"/>
      <c r="J3" s="163"/>
      <c r="K3" s="163"/>
      <c r="L3" s="163"/>
      <c r="M3" s="163"/>
      <c r="N3" s="163"/>
      <c r="O3" s="163" t="s">
        <v>2</v>
      </c>
    </row>
    <row r="4" ht="27" customHeight="1" spans="1:15">
      <c r="A4" s="157" t="s">
        <v>78</v>
      </c>
      <c r="B4" s="157" t="s">
        <v>79</v>
      </c>
      <c r="C4" s="157" t="s">
        <v>30</v>
      </c>
      <c r="D4" s="157" t="s">
        <v>33</v>
      </c>
      <c r="E4" s="157"/>
      <c r="F4" s="157"/>
      <c r="G4" s="157" t="s">
        <v>34</v>
      </c>
      <c r="H4" s="157" t="s">
        <v>35</v>
      </c>
      <c r="I4" s="157" t="s">
        <v>80</v>
      </c>
      <c r="J4" s="157" t="s">
        <v>81</v>
      </c>
      <c r="K4" s="157"/>
      <c r="L4" s="157"/>
      <c r="M4" s="157"/>
      <c r="N4" s="157"/>
      <c r="O4" s="157"/>
    </row>
    <row r="5" ht="27" customHeight="1" spans="1:15">
      <c r="A5" s="157"/>
      <c r="B5" s="157"/>
      <c r="C5" s="157"/>
      <c r="D5" s="157" t="s">
        <v>32</v>
      </c>
      <c r="E5" s="157" t="s">
        <v>82</v>
      </c>
      <c r="F5" s="157" t="s">
        <v>83</v>
      </c>
      <c r="G5" s="157"/>
      <c r="H5" s="157"/>
      <c r="I5" s="157"/>
      <c r="J5" s="157" t="s">
        <v>32</v>
      </c>
      <c r="K5" s="157" t="s">
        <v>84</v>
      </c>
      <c r="L5" s="157" t="s">
        <v>85</v>
      </c>
      <c r="M5" s="157" t="s">
        <v>86</v>
      </c>
      <c r="N5" s="157" t="s">
        <v>87</v>
      </c>
      <c r="O5" s="157" t="s">
        <v>88</v>
      </c>
    </row>
    <row r="6" ht="20.25" customHeight="1" spans="1:15">
      <c r="A6" s="161" t="s">
        <v>44</v>
      </c>
      <c r="B6" s="161" t="s">
        <v>45</v>
      </c>
      <c r="C6" s="161" t="s">
        <v>46</v>
      </c>
      <c r="D6" s="161" t="s">
        <v>47</v>
      </c>
      <c r="E6" s="161" t="s">
        <v>48</v>
      </c>
      <c r="F6" s="161" t="s">
        <v>49</v>
      </c>
      <c r="G6" s="161" t="s">
        <v>50</v>
      </c>
      <c r="H6" s="161" t="s">
        <v>51</v>
      </c>
      <c r="I6" s="161" t="s">
        <v>52</v>
      </c>
      <c r="J6" s="161" t="s">
        <v>53</v>
      </c>
      <c r="K6" s="161" t="s">
        <v>54</v>
      </c>
      <c r="L6" s="161" t="s">
        <v>55</v>
      </c>
      <c r="M6" s="161" t="s">
        <v>56</v>
      </c>
      <c r="N6" s="161" t="s">
        <v>57</v>
      </c>
      <c r="O6" s="161" t="s">
        <v>58</v>
      </c>
    </row>
    <row r="7" ht="20.25" customHeight="1" spans="1:15">
      <c r="A7" s="156" t="s">
        <v>89</v>
      </c>
      <c r="B7" s="156" t="str">
        <f>"        "&amp;"一般公共服务支出"</f>
        <v>        一般公共服务支出</v>
      </c>
      <c r="C7" s="64">
        <v>24031.87</v>
      </c>
      <c r="D7" s="64">
        <v>24031.87</v>
      </c>
      <c r="E7" s="64">
        <v>24031.87</v>
      </c>
      <c r="F7" s="64"/>
      <c r="G7" s="64"/>
      <c r="H7" s="64"/>
      <c r="I7" s="64"/>
      <c r="J7" s="64"/>
      <c r="K7" s="64"/>
      <c r="L7" s="64"/>
      <c r="M7" s="64"/>
      <c r="N7" s="64"/>
      <c r="O7" s="64"/>
    </row>
    <row r="8" ht="20.25" customHeight="1" spans="1:15">
      <c r="A8" s="160" t="s">
        <v>90</v>
      </c>
      <c r="B8" s="160" t="str">
        <f>"        "&amp;"组织事务"</f>
        <v>        组织事务</v>
      </c>
      <c r="C8" s="64">
        <v>24031.87</v>
      </c>
      <c r="D8" s="64">
        <v>24031.87</v>
      </c>
      <c r="E8" s="64">
        <v>24031.87</v>
      </c>
      <c r="F8" s="64"/>
      <c r="G8" s="64"/>
      <c r="H8" s="64"/>
      <c r="I8" s="64"/>
      <c r="J8" s="64"/>
      <c r="K8" s="64"/>
      <c r="L8" s="64"/>
      <c r="M8" s="64"/>
      <c r="N8" s="64"/>
      <c r="O8" s="64"/>
    </row>
    <row r="9" ht="20.25" customHeight="1" spans="1:15">
      <c r="A9" s="164" t="s">
        <v>91</v>
      </c>
      <c r="B9" s="164" t="str">
        <f>"        "&amp;"其他组织事务支出"</f>
        <v>        其他组织事务支出</v>
      </c>
      <c r="C9" s="64">
        <v>24031.87</v>
      </c>
      <c r="D9" s="64">
        <v>24031.87</v>
      </c>
      <c r="E9" s="64">
        <v>24031.87</v>
      </c>
      <c r="F9" s="64"/>
      <c r="G9" s="64"/>
      <c r="H9" s="64"/>
      <c r="I9" s="64"/>
      <c r="J9" s="64"/>
      <c r="K9" s="64"/>
      <c r="L9" s="64"/>
      <c r="M9" s="64"/>
      <c r="N9" s="64"/>
      <c r="O9" s="64"/>
    </row>
    <row r="10" ht="20.25" customHeight="1" spans="1:15">
      <c r="A10" s="156" t="s">
        <v>92</v>
      </c>
      <c r="B10" s="156" t="str">
        <f>"        "&amp;"社会保障和就业支出"</f>
        <v>        社会保障和就业支出</v>
      </c>
      <c r="C10" s="64">
        <v>5737348.16</v>
      </c>
      <c r="D10" s="64">
        <v>5737348.16</v>
      </c>
      <c r="E10" s="64">
        <v>5737348.16</v>
      </c>
      <c r="F10" s="64"/>
      <c r="G10" s="64"/>
      <c r="H10" s="64"/>
      <c r="I10" s="64"/>
      <c r="J10" s="64"/>
      <c r="K10" s="64"/>
      <c r="L10" s="64"/>
      <c r="M10" s="64"/>
      <c r="N10" s="64"/>
      <c r="O10" s="64"/>
    </row>
    <row r="11" ht="20.25" customHeight="1" spans="1:15">
      <c r="A11" s="160" t="s">
        <v>93</v>
      </c>
      <c r="B11" s="160" t="str">
        <f>"        "&amp;"行政事业单位养老支出"</f>
        <v>        行政事业单位养老支出</v>
      </c>
      <c r="C11" s="64">
        <v>5137348.16</v>
      </c>
      <c r="D11" s="64">
        <v>5137348.16</v>
      </c>
      <c r="E11" s="64">
        <v>5137348.16</v>
      </c>
      <c r="F11" s="64"/>
      <c r="G11" s="64"/>
      <c r="H11" s="64"/>
      <c r="I11" s="64"/>
      <c r="J11" s="64"/>
      <c r="K11" s="64"/>
      <c r="L11" s="64"/>
      <c r="M11" s="64"/>
      <c r="N11" s="64"/>
      <c r="O11" s="64"/>
    </row>
    <row r="12" ht="20.25" customHeight="1" spans="1:15">
      <c r="A12" s="164" t="s">
        <v>94</v>
      </c>
      <c r="B12" s="164" t="str">
        <f>"        "&amp;"行政单位离退休"</f>
        <v>        行政单位离退休</v>
      </c>
      <c r="C12" s="64">
        <v>2226000</v>
      </c>
      <c r="D12" s="64">
        <v>2226000</v>
      </c>
      <c r="E12" s="64">
        <v>2226000</v>
      </c>
      <c r="F12" s="64"/>
      <c r="G12" s="64"/>
      <c r="H12" s="64"/>
      <c r="I12" s="64"/>
      <c r="J12" s="64"/>
      <c r="K12" s="64"/>
      <c r="L12" s="64"/>
      <c r="M12" s="64"/>
      <c r="N12" s="64"/>
      <c r="O12" s="64"/>
    </row>
    <row r="13" ht="20.25" customHeight="1" spans="1:15">
      <c r="A13" s="164" t="s">
        <v>95</v>
      </c>
      <c r="B13" s="164" t="str">
        <f>"        "&amp;"事业单位离退休"</f>
        <v>        事业单位离退休</v>
      </c>
      <c r="C13" s="64">
        <v>216000</v>
      </c>
      <c r="D13" s="64">
        <v>216000</v>
      </c>
      <c r="E13" s="64">
        <v>216000</v>
      </c>
      <c r="F13" s="64"/>
      <c r="G13" s="64"/>
      <c r="H13" s="64"/>
      <c r="I13" s="64"/>
      <c r="J13" s="64"/>
      <c r="K13" s="64"/>
      <c r="L13" s="64"/>
      <c r="M13" s="64"/>
      <c r="N13" s="64"/>
      <c r="O13" s="64"/>
    </row>
    <row r="14" ht="20.25" customHeight="1" spans="1:15">
      <c r="A14" s="164" t="s">
        <v>96</v>
      </c>
      <c r="B14" s="164" t="str">
        <f>"        "&amp;"机关事业单位基本养老保险缴费支出"</f>
        <v>        机关事业单位基本养老保险缴费支出</v>
      </c>
      <c r="C14" s="64">
        <v>2195348.16</v>
      </c>
      <c r="D14" s="64">
        <v>2195348.16</v>
      </c>
      <c r="E14" s="64">
        <v>2195348.16</v>
      </c>
      <c r="F14" s="64"/>
      <c r="G14" s="64"/>
      <c r="H14" s="64"/>
      <c r="I14" s="64"/>
      <c r="J14" s="64"/>
      <c r="K14" s="64"/>
      <c r="L14" s="64"/>
      <c r="M14" s="64"/>
      <c r="N14" s="64"/>
      <c r="O14" s="64"/>
    </row>
    <row r="15" ht="20.25" customHeight="1" spans="1:15">
      <c r="A15" s="164" t="s">
        <v>97</v>
      </c>
      <c r="B15" s="164" t="str">
        <f>"        "&amp;"机关事业单位职业年金缴费支出"</f>
        <v>        机关事业单位职业年金缴费支出</v>
      </c>
      <c r="C15" s="64">
        <v>500000</v>
      </c>
      <c r="D15" s="64">
        <v>500000</v>
      </c>
      <c r="E15" s="64">
        <v>500000</v>
      </c>
      <c r="F15" s="64"/>
      <c r="G15" s="64"/>
      <c r="H15" s="64"/>
      <c r="I15" s="64"/>
      <c r="J15" s="64"/>
      <c r="K15" s="64"/>
      <c r="L15" s="64"/>
      <c r="M15" s="64"/>
      <c r="N15" s="64"/>
      <c r="O15" s="64"/>
    </row>
    <row r="16" ht="20.25" customHeight="1" spans="1:15">
      <c r="A16" s="160" t="s">
        <v>98</v>
      </c>
      <c r="B16" s="160" t="str">
        <f>"        "&amp;"抚恤"</f>
        <v>        抚恤</v>
      </c>
      <c r="C16" s="64">
        <v>600000</v>
      </c>
      <c r="D16" s="64">
        <v>600000</v>
      </c>
      <c r="E16" s="64">
        <v>600000</v>
      </c>
      <c r="F16" s="64"/>
      <c r="G16" s="64"/>
      <c r="H16" s="64"/>
      <c r="I16" s="64"/>
      <c r="J16" s="64"/>
      <c r="K16" s="64"/>
      <c r="L16" s="64"/>
      <c r="M16" s="64"/>
      <c r="N16" s="64"/>
      <c r="O16" s="64"/>
    </row>
    <row r="17" ht="20.25" customHeight="1" spans="1:15">
      <c r="A17" s="164" t="s">
        <v>99</v>
      </c>
      <c r="B17" s="164" t="str">
        <f>"        "&amp;"死亡抚恤"</f>
        <v>        死亡抚恤</v>
      </c>
      <c r="C17" s="64">
        <v>600000</v>
      </c>
      <c r="D17" s="64">
        <v>600000</v>
      </c>
      <c r="E17" s="64">
        <v>600000</v>
      </c>
      <c r="F17" s="64"/>
      <c r="G17" s="64"/>
      <c r="H17" s="64"/>
      <c r="I17" s="64"/>
      <c r="J17" s="64"/>
      <c r="K17" s="64"/>
      <c r="L17" s="64"/>
      <c r="M17" s="64"/>
      <c r="N17" s="64"/>
      <c r="O17" s="64"/>
    </row>
    <row r="18" ht="20.25" customHeight="1" spans="1:15">
      <c r="A18" s="156" t="s">
        <v>100</v>
      </c>
      <c r="B18" s="156" t="str">
        <f>"        "&amp;"卫生健康支出"</f>
        <v>        卫生健康支出</v>
      </c>
      <c r="C18" s="64">
        <v>2196054.15</v>
      </c>
      <c r="D18" s="64">
        <v>2196054.15</v>
      </c>
      <c r="E18" s="64">
        <v>2196054.15</v>
      </c>
      <c r="F18" s="64"/>
      <c r="G18" s="64"/>
      <c r="H18" s="64"/>
      <c r="I18" s="64"/>
      <c r="J18" s="64"/>
      <c r="K18" s="64"/>
      <c r="L18" s="64"/>
      <c r="M18" s="64"/>
      <c r="N18" s="64"/>
      <c r="O18" s="64"/>
    </row>
    <row r="19" ht="20.25" customHeight="1" spans="1:15">
      <c r="A19" s="160" t="s">
        <v>101</v>
      </c>
      <c r="B19" s="160" t="str">
        <f>"        "&amp;"行政事业单位医疗"</f>
        <v>        行政事业单位医疗</v>
      </c>
      <c r="C19" s="64">
        <v>2196054.15</v>
      </c>
      <c r="D19" s="64">
        <v>2196054.15</v>
      </c>
      <c r="E19" s="64">
        <v>2196054.15</v>
      </c>
      <c r="F19" s="64"/>
      <c r="G19" s="64"/>
      <c r="H19" s="64"/>
      <c r="I19" s="64"/>
      <c r="J19" s="64"/>
      <c r="K19" s="64"/>
      <c r="L19" s="64"/>
      <c r="M19" s="64"/>
      <c r="N19" s="64"/>
      <c r="O19" s="64"/>
    </row>
    <row r="20" ht="20.25" customHeight="1" spans="1:15">
      <c r="A20" s="164" t="s">
        <v>102</v>
      </c>
      <c r="B20" s="164" t="str">
        <f>"        "&amp;"行政单位医疗"</f>
        <v>        行政单位医疗</v>
      </c>
      <c r="C20" s="64">
        <v>457594.82</v>
      </c>
      <c r="D20" s="64">
        <v>457594.82</v>
      </c>
      <c r="E20" s="64">
        <v>457594.82</v>
      </c>
      <c r="F20" s="64"/>
      <c r="G20" s="64"/>
      <c r="H20" s="64"/>
      <c r="I20" s="64"/>
      <c r="J20" s="64"/>
      <c r="K20" s="64"/>
      <c r="L20" s="64"/>
      <c r="M20" s="64"/>
      <c r="N20" s="64"/>
      <c r="O20" s="64"/>
    </row>
    <row r="21" ht="20.25" customHeight="1" spans="1:15">
      <c r="A21" s="164" t="s">
        <v>103</v>
      </c>
      <c r="B21" s="164" t="str">
        <f>"        "&amp;"事业单位医疗"</f>
        <v>        事业单位医疗</v>
      </c>
      <c r="C21" s="64">
        <v>684242.04</v>
      </c>
      <c r="D21" s="64">
        <v>684242.04</v>
      </c>
      <c r="E21" s="64">
        <v>684242.04</v>
      </c>
      <c r="F21" s="64"/>
      <c r="G21" s="64"/>
      <c r="H21" s="64"/>
      <c r="I21" s="64"/>
      <c r="J21" s="64"/>
      <c r="K21" s="64"/>
      <c r="L21" s="64"/>
      <c r="M21" s="64"/>
      <c r="N21" s="64"/>
      <c r="O21" s="64"/>
    </row>
    <row r="22" ht="20.25" customHeight="1" spans="1:15">
      <c r="A22" s="164" t="s">
        <v>104</v>
      </c>
      <c r="B22" s="164" t="str">
        <f>"        "&amp;"公务员医疗补助"</f>
        <v>        公务员医疗补助</v>
      </c>
      <c r="C22" s="64">
        <v>925405.5</v>
      </c>
      <c r="D22" s="64">
        <v>925405.5</v>
      </c>
      <c r="E22" s="64">
        <v>925405.5</v>
      </c>
      <c r="F22" s="64"/>
      <c r="G22" s="64"/>
      <c r="H22" s="64"/>
      <c r="I22" s="64"/>
      <c r="J22" s="64"/>
      <c r="K22" s="64"/>
      <c r="L22" s="64"/>
      <c r="M22" s="64"/>
      <c r="N22" s="64"/>
      <c r="O22" s="64"/>
    </row>
    <row r="23" ht="20.25" customHeight="1" spans="1:15">
      <c r="A23" s="164" t="s">
        <v>105</v>
      </c>
      <c r="B23" s="164" t="str">
        <f>"        "&amp;"其他行政事业单位医疗支出"</f>
        <v>        其他行政事业单位医疗支出</v>
      </c>
      <c r="C23" s="64">
        <v>128811.79</v>
      </c>
      <c r="D23" s="64">
        <v>128811.79</v>
      </c>
      <c r="E23" s="64">
        <v>128811.79</v>
      </c>
      <c r="F23" s="64"/>
      <c r="G23" s="64"/>
      <c r="H23" s="64"/>
      <c r="I23" s="64"/>
      <c r="J23" s="64"/>
      <c r="K23" s="64"/>
      <c r="L23" s="64"/>
      <c r="M23" s="64"/>
      <c r="N23" s="64"/>
      <c r="O23" s="64"/>
    </row>
    <row r="24" ht="20.25" customHeight="1" spans="1:15">
      <c r="A24" s="156" t="s">
        <v>106</v>
      </c>
      <c r="B24" s="156" t="str">
        <f>"        "&amp;"城乡社区支出"</f>
        <v>        城乡社区支出</v>
      </c>
      <c r="C24" s="64">
        <v>35323374.38</v>
      </c>
      <c r="D24" s="64">
        <v>4273374.38</v>
      </c>
      <c r="E24" s="64">
        <v>3693574.38</v>
      </c>
      <c r="F24" s="64">
        <v>579800</v>
      </c>
      <c r="G24" s="64">
        <v>31050000</v>
      </c>
      <c r="H24" s="64"/>
      <c r="I24" s="64"/>
      <c r="J24" s="64"/>
      <c r="K24" s="64"/>
      <c r="L24" s="64"/>
      <c r="M24" s="64"/>
      <c r="N24" s="64"/>
      <c r="O24" s="64"/>
    </row>
    <row r="25" ht="20.25" customHeight="1" spans="1:15">
      <c r="A25" s="160" t="s">
        <v>107</v>
      </c>
      <c r="B25" s="160" t="str">
        <f>"        "&amp;"城乡社区管理事务"</f>
        <v>        城乡社区管理事务</v>
      </c>
      <c r="C25" s="64">
        <v>3973374.38</v>
      </c>
      <c r="D25" s="64">
        <v>3973374.38</v>
      </c>
      <c r="E25" s="64">
        <v>3693574.38</v>
      </c>
      <c r="F25" s="64">
        <v>279800</v>
      </c>
      <c r="G25" s="64"/>
      <c r="H25" s="64"/>
      <c r="I25" s="64"/>
      <c r="J25" s="64"/>
      <c r="K25" s="64"/>
      <c r="L25" s="64"/>
      <c r="M25" s="64"/>
      <c r="N25" s="64"/>
      <c r="O25" s="64"/>
    </row>
    <row r="26" ht="20.25" customHeight="1" spans="1:15">
      <c r="A26" s="164" t="s">
        <v>108</v>
      </c>
      <c r="B26" s="164" t="str">
        <f>"        "&amp;"机关服务"</f>
        <v>        机关服务</v>
      </c>
      <c r="C26" s="64">
        <v>1850538.1</v>
      </c>
      <c r="D26" s="64">
        <v>1850538.1</v>
      </c>
      <c r="E26" s="64">
        <v>1850538.1</v>
      </c>
      <c r="F26" s="64"/>
      <c r="G26" s="64"/>
      <c r="H26" s="64"/>
      <c r="I26" s="64"/>
      <c r="J26" s="64"/>
      <c r="K26" s="64"/>
      <c r="L26" s="64"/>
      <c r="M26" s="64"/>
      <c r="N26" s="64"/>
      <c r="O26" s="64"/>
    </row>
    <row r="27" ht="20.25" customHeight="1" spans="1:15">
      <c r="A27" s="164" t="s">
        <v>109</v>
      </c>
      <c r="B27" s="164" t="str">
        <f>"        "&amp;"其他城乡社区管理事务支出"</f>
        <v>        其他城乡社区管理事务支出</v>
      </c>
      <c r="C27" s="64">
        <v>2122836.28</v>
      </c>
      <c r="D27" s="64">
        <v>2122836.28</v>
      </c>
      <c r="E27" s="64">
        <v>1843036.28</v>
      </c>
      <c r="F27" s="64">
        <v>279800</v>
      </c>
      <c r="G27" s="64"/>
      <c r="H27" s="64"/>
      <c r="I27" s="64"/>
      <c r="J27" s="64"/>
      <c r="K27" s="64"/>
      <c r="L27" s="64"/>
      <c r="M27" s="64"/>
      <c r="N27" s="64"/>
      <c r="O27" s="64"/>
    </row>
    <row r="28" ht="20.25" customHeight="1" spans="1:15">
      <c r="A28" s="160" t="s">
        <v>110</v>
      </c>
      <c r="B28" s="160" t="str">
        <f>"        "&amp;"城乡社区规划与管理"</f>
        <v>        城乡社区规划与管理</v>
      </c>
      <c r="C28" s="64">
        <v>300000</v>
      </c>
      <c r="D28" s="64">
        <v>300000</v>
      </c>
      <c r="E28" s="64"/>
      <c r="F28" s="64">
        <v>300000</v>
      </c>
      <c r="G28" s="64"/>
      <c r="H28" s="64"/>
      <c r="I28" s="64"/>
      <c r="J28" s="64"/>
      <c r="K28" s="64"/>
      <c r="L28" s="64"/>
      <c r="M28" s="64"/>
      <c r="N28" s="64"/>
      <c r="O28" s="64"/>
    </row>
    <row r="29" ht="20.25" customHeight="1" spans="1:15">
      <c r="A29" s="164" t="s">
        <v>111</v>
      </c>
      <c r="B29" s="164" t="str">
        <f>"        "&amp;"城乡社区规划与管理"</f>
        <v>        城乡社区规划与管理</v>
      </c>
      <c r="C29" s="64">
        <v>300000</v>
      </c>
      <c r="D29" s="64">
        <v>300000</v>
      </c>
      <c r="E29" s="64"/>
      <c r="F29" s="64">
        <v>300000</v>
      </c>
      <c r="G29" s="64"/>
      <c r="H29" s="64"/>
      <c r="I29" s="64"/>
      <c r="J29" s="64"/>
      <c r="K29" s="64"/>
      <c r="L29" s="64"/>
      <c r="M29" s="64"/>
      <c r="N29" s="64"/>
      <c r="O29" s="64"/>
    </row>
    <row r="30" ht="20.25" customHeight="1" spans="1:15">
      <c r="A30" s="160" t="s">
        <v>112</v>
      </c>
      <c r="B30" s="160" t="str">
        <f>"        "&amp;"国有土地使用权出让收入安排的支出"</f>
        <v>        国有土地使用权出让收入安排的支出</v>
      </c>
      <c r="C30" s="64">
        <v>31050000</v>
      </c>
      <c r="D30" s="64"/>
      <c r="E30" s="64"/>
      <c r="F30" s="64"/>
      <c r="G30" s="64">
        <v>31050000</v>
      </c>
      <c r="H30" s="64"/>
      <c r="I30" s="64"/>
      <c r="J30" s="64"/>
      <c r="K30" s="64"/>
      <c r="L30" s="64"/>
      <c r="M30" s="64"/>
      <c r="N30" s="64"/>
      <c r="O30" s="64"/>
    </row>
    <row r="31" ht="20.25" customHeight="1" spans="1:15">
      <c r="A31" s="164" t="s">
        <v>113</v>
      </c>
      <c r="B31" s="164" t="str">
        <f>"        "&amp;"其他国有土地使用权出让收入安排的支出"</f>
        <v>        其他国有土地使用权出让收入安排的支出</v>
      </c>
      <c r="C31" s="64">
        <v>31050000</v>
      </c>
      <c r="D31" s="64"/>
      <c r="E31" s="64"/>
      <c r="F31" s="64"/>
      <c r="G31" s="64">
        <v>31050000</v>
      </c>
      <c r="H31" s="64"/>
      <c r="I31" s="64"/>
      <c r="J31" s="64"/>
      <c r="K31" s="64"/>
      <c r="L31" s="64"/>
      <c r="M31" s="64"/>
      <c r="N31" s="64"/>
      <c r="O31" s="64"/>
    </row>
    <row r="32" ht="20.25" customHeight="1" spans="1:15">
      <c r="A32" s="156" t="s">
        <v>114</v>
      </c>
      <c r="B32" s="156" t="str">
        <f>"        "&amp;"自然资源海洋气象等支出"</f>
        <v>        自然资源海洋气象等支出</v>
      </c>
      <c r="C32" s="64">
        <v>167131035.92</v>
      </c>
      <c r="D32" s="64">
        <v>167131035.92</v>
      </c>
      <c r="E32" s="64">
        <v>17475259.44</v>
      </c>
      <c r="F32" s="64">
        <v>149655776.48</v>
      </c>
      <c r="G32" s="64"/>
      <c r="H32" s="64"/>
      <c r="I32" s="64"/>
      <c r="J32" s="64"/>
      <c r="K32" s="64"/>
      <c r="L32" s="64"/>
      <c r="M32" s="64"/>
      <c r="N32" s="64"/>
      <c r="O32" s="64"/>
    </row>
    <row r="33" ht="20.25" customHeight="1" spans="1:15">
      <c r="A33" s="160" t="s">
        <v>115</v>
      </c>
      <c r="B33" s="160" t="str">
        <f>"        "&amp;"自然资源事务"</f>
        <v>        自然资源事务</v>
      </c>
      <c r="C33" s="64">
        <v>167131035.92</v>
      </c>
      <c r="D33" s="64">
        <v>167131035.92</v>
      </c>
      <c r="E33" s="64">
        <v>17475259.44</v>
      </c>
      <c r="F33" s="64">
        <v>149655776.48</v>
      </c>
      <c r="G33" s="64"/>
      <c r="H33" s="64"/>
      <c r="I33" s="64"/>
      <c r="J33" s="64"/>
      <c r="K33" s="64"/>
      <c r="L33" s="64"/>
      <c r="M33" s="64"/>
      <c r="N33" s="64"/>
      <c r="O33" s="64"/>
    </row>
    <row r="34" ht="20.25" customHeight="1" spans="1:15">
      <c r="A34" s="164" t="s">
        <v>116</v>
      </c>
      <c r="B34" s="164" t="str">
        <f>"        "&amp;"行政运行"</f>
        <v>        行政运行</v>
      </c>
      <c r="C34" s="64">
        <v>7730193.78</v>
      </c>
      <c r="D34" s="64">
        <v>7730193.78</v>
      </c>
      <c r="E34" s="64">
        <v>7730193.78</v>
      </c>
      <c r="F34" s="64"/>
      <c r="G34" s="64"/>
      <c r="H34" s="64"/>
      <c r="I34" s="64"/>
      <c r="J34" s="64"/>
      <c r="K34" s="64"/>
      <c r="L34" s="64"/>
      <c r="M34" s="64"/>
      <c r="N34" s="64"/>
      <c r="O34" s="64"/>
    </row>
    <row r="35" ht="20.25" customHeight="1" spans="1:15">
      <c r="A35" s="164" t="s">
        <v>117</v>
      </c>
      <c r="B35" s="164" t="str">
        <f>"        "&amp;"一般行政管理事务"</f>
        <v>        一般行政管理事务</v>
      </c>
      <c r="C35" s="64">
        <v>1267000</v>
      </c>
      <c r="D35" s="64">
        <v>1267000</v>
      </c>
      <c r="E35" s="64">
        <v>1267000</v>
      </c>
      <c r="F35" s="64"/>
      <c r="G35" s="64"/>
      <c r="H35" s="64"/>
      <c r="I35" s="64"/>
      <c r="J35" s="64"/>
      <c r="K35" s="64"/>
      <c r="L35" s="64"/>
      <c r="M35" s="64"/>
      <c r="N35" s="64"/>
      <c r="O35" s="64"/>
    </row>
    <row r="36" ht="20.25" customHeight="1" spans="1:15">
      <c r="A36" s="164" t="s">
        <v>118</v>
      </c>
      <c r="B36" s="164" t="str">
        <f>"        "&amp;"自然资源规划及管理"</f>
        <v>        自然资源规划及管理</v>
      </c>
      <c r="C36" s="64">
        <v>1380000</v>
      </c>
      <c r="D36" s="64">
        <v>1380000</v>
      </c>
      <c r="E36" s="64"/>
      <c r="F36" s="64">
        <v>1380000</v>
      </c>
      <c r="G36" s="64"/>
      <c r="H36" s="64"/>
      <c r="I36" s="64"/>
      <c r="J36" s="64"/>
      <c r="K36" s="64"/>
      <c r="L36" s="64"/>
      <c r="M36" s="64"/>
      <c r="N36" s="64"/>
      <c r="O36" s="64"/>
    </row>
    <row r="37" ht="20.25" customHeight="1" spans="1:15">
      <c r="A37" s="164" t="s">
        <v>119</v>
      </c>
      <c r="B37" s="164" t="str">
        <f>"        "&amp;"自然资源利用与保护"</f>
        <v>        自然资源利用与保护</v>
      </c>
      <c r="C37" s="64">
        <v>135110465.48</v>
      </c>
      <c r="D37" s="64">
        <v>135110465.48</v>
      </c>
      <c r="E37" s="64"/>
      <c r="F37" s="64">
        <v>135110465.48</v>
      </c>
      <c r="G37" s="64"/>
      <c r="H37" s="64"/>
      <c r="I37" s="64"/>
      <c r="J37" s="64"/>
      <c r="K37" s="64"/>
      <c r="L37" s="64"/>
      <c r="M37" s="64"/>
      <c r="N37" s="64"/>
      <c r="O37" s="64"/>
    </row>
    <row r="38" ht="20.25" customHeight="1" spans="1:15">
      <c r="A38" s="164" t="s">
        <v>120</v>
      </c>
      <c r="B38" s="164" t="str">
        <f>"        "&amp;"自然资源行业业务管理"</f>
        <v>        自然资源行业业务管理</v>
      </c>
      <c r="C38" s="64">
        <v>915600</v>
      </c>
      <c r="D38" s="64">
        <v>915600</v>
      </c>
      <c r="E38" s="64"/>
      <c r="F38" s="64">
        <v>915600</v>
      </c>
      <c r="G38" s="64"/>
      <c r="H38" s="64"/>
      <c r="I38" s="64"/>
      <c r="J38" s="64"/>
      <c r="K38" s="64"/>
      <c r="L38" s="64"/>
      <c r="M38" s="64"/>
      <c r="N38" s="64"/>
      <c r="O38" s="64"/>
    </row>
    <row r="39" ht="20.25" customHeight="1" spans="1:15">
      <c r="A39" s="164" t="s">
        <v>121</v>
      </c>
      <c r="B39" s="164" t="str">
        <f>"        "&amp;"自然资源调查与确权登记"</f>
        <v>        自然资源调查与确权登记</v>
      </c>
      <c r="C39" s="64">
        <v>2680161</v>
      </c>
      <c r="D39" s="64">
        <v>2680161</v>
      </c>
      <c r="E39" s="64"/>
      <c r="F39" s="64">
        <v>2680161</v>
      </c>
      <c r="G39" s="64"/>
      <c r="H39" s="64"/>
      <c r="I39" s="64"/>
      <c r="J39" s="64"/>
      <c r="K39" s="64"/>
      <c r="L39" s="64"/>
      <c r="M39" s="64"/>
      <c r="N39" s="64"/>
      <c r="O39" s="64"/>
    </row>
    <row r="40" ht="20.25" customHeight="1" spans="1:15">
      <c r="A40" s="164" t="s">
        <v>122</v>
      </c>
      <c r="B40" s="164" t="str">
        <f>"        "&amp;"地质勘查与矿产资源管理"</f>
        <v>        地质勘查与矿产资源管理</v>
      </c>
      <c r="C40" s="64">
        <v>6226550</v>
      </c>
      <c r="D40" s="64">
        <v>6226550</v>
      </c>
      <c r="E40" s="64"/>
      <c r="F40" s="64">
        <v>6226550</v>
      </c>
      <c r="G40" s="64"/>
      <c r="H40" s="64"/>
      <c r="I40" s="64"/>
      <c r="J40" s="64"/>
      <c r="K40" s="64"/>
      <c r="L40" s="64"/>
      <c r="M40" s="64"/>
      <c r="N40" s="64"/>
      <c r="O40" s="64"/>
    </row>
    <row r="41" ht="20.25" customHeight="1" spans="1:15">
      <c r="A41" s="164" t="s">
        <v>123</v>
      </c>
      <c r="B41" s="164" t="str">
        <f>"        "&amp;"基础测绘与地理信息监管"</f>
        <v>        基础测绘与地理信息监管</v>
      </c>
      <c r="C41" s="64">
        <v>2295000</v>
      </c>
      <c r="D41" s="64">
        <v>2295000</v>
      </c>
      <c r="E41" s="64"/>
      <c r="F41" s="64">
        <v>2295000</v>
      </c>
      <c r="G41" s="64"/>
      <c r="H41" s="64"/>
      <c r="I41" s="64"/>
      <c r="J41" s="64"/>
      <c r="K41" s="64"/>
      <c r="L41" s="64"/>
      <c r="M41" s="64"/>
      <c r="N41" s="64"/>
      <c r="O41" s="64"/>
    </row>
    <row r="42" ht="20.25" customHeight="1" spans="1:15">
      <c r="A42" s="164" t="s">
        <v>124</v>
      </c>
      <c r="B42" s="164" t="str">
        <f>"        "&amp;"事业运行"</f>
        <v>        事业运行</v>
      </c>
      <c r="C42" s="64">
        <v>8433065.66</v>
      </c>
      <c r="D42" s="64">
        <v>8433065.66</v>
      </c>
      <c r="E42" s="64">
        <v>8433065.66</v>
      </c>
      <c r="F42" s="64"/>
      <c r="G42" s="64"/>
      <c r="H42" s="64"/>
      <c r="I42" s="64"/>
      <c r="J42" s="64"/>
      <c r="K42" s="64"/>
      <c r="L42" s="64"/>
      <c r="M42" s="64"/>
      <c r="N42" s="64"/>
      <c r="O42" s="64"/>
    </row>
    <row r="43" ht="20.25" customHeight="1" spans="1:15">
      <c r="A43" s="164" t="s">
        <v>125</v>
      </c>
      <c r="B43" s="164" t="str">
        <f>"        "&amp;"其他自然资源事务支出"</f>
        <v>        其他自然资源事务支出</v>
      </c>
      <c r="C43" s="64">
        <v>1093000</v>
      </c>
      <c r="D43" s="64">
        <v>1093000</v>
      </c>
      <c r="E43" s="64">
        <v>45000</v>
      </c>
      <c r="F43" s="64">
        <v>1048000</v>
      </c>
      <c r="G43" s="64"/>
      <c r="H43" s="64"/>
      <c r="I43" s="64"/>
      <c r="J43" s="64"/>
      <c r="K43" s="64"/>
      <c r="L43" s="64"/>
      <c r="M43" s="64"/>
      <c r="N43" s="64"/>
      <c r="O43" s="64"/>
    </row>
    <row r="44" ht="20.25" customHeight="1" spans="1:15">
      <c r="A44" s="156" t="s">
        <v>126</v>
      </c>
      <c r="B44" s="156" t="str">
        <f>"        "&amp;"住房保障支出"</f>
        <v>        住房保障支出</v>
      </c>
      <c r="C44" s="64">
        <v>1944324</v>
      </c>
      <c r="D44" s="64">
        <v>1944324</v>
      </c>
      <c r="E44" s="64">
        <v>1944324</v>
      </c>
      <c r="F44" s="64"/>
      <c r="G44" s="64"/>
      <c r="H44" s="64"/>
      <c r="I44" s="64"/>
      <c r="J44" s="64"/>
      <c r="K44" s="64"/>
      <c r="L44" s="64"/>
      <c r="M44" s="64"/>
      <c r="N44" s="64"/>
      <c r="O44" s="64"/>
    </row>
    <row r="45" ht="20.25" customHeight="1" spans="1:15">
      <c r="A45" s="160" t="s">
        <v>127</v>
      </c>
      <c r="B45" s="160" t="str">
        <f>"        "&amp;"住房改革支出"</f>
        <v>        住房改革支出</v>
      </c>
      <c r="C45" s="64">
        <v>1944324</v>
      </c>
      <c r="D45" s="64">
        <v>1944324</v>
      </c>
      <c r="E45" s="64">
        <v>1944324</v>
      </c>
      <c r="F45" s="64"/>
      <c r="G45" s="64"/>
      <c r="H45" s="64"/>
      <c r="I45" s="64"/>
      <c r="J45" s="64"/>
      <c r="K45" s="64"/>
      <c r="L45" s="64"/>
      <c r="M45" s="64"/>
      <c r="N45" s="64"/>
      <c r="O45" s="64"/>
    </row>
    <row r="46" ht="20.25" customHeight="1" spans="1:15">
      <c r="A46" s="164" t="s">
        <v>128</v>
      </c>
      <c r="B46" s="164" t="str">
        <f>"        "&amp;"住房公积金"</f>
        <v>        住房公积金</v>
      </c>
      <c r="C46" s="64">
        <v>1788168</v>
      </c>
      <c r="D46" s="64">
        <v>1788168</v>
      </c>
      <c r="E46" s="64">
        <v>1788168</v>
      </c>
      <c r="F46" s="64"/>
      <c r="G46" s="64"/>
      <c r="H46" s="64"/>
      <c r="I46" s="64"/>
      <c r="J46" s="64"/>
      <c r="K46" s="64"/>
      <c r="L46" s="64"/>
      <c r="M46" s="64"/>
      <c r="N46" s="64"/>
      <c r="O46" s="64"/>
    </row>
    <row r="47" ht="20.25" customHeight="1" spans="1:15">
      <c r="A47" s="164" t="s">
        <v>129</v>
      </c>
      <c r="B47" s="164" t="str">
        <f>"        "&amp;"购房补贴"</f>
        <v>        购房补贴</v>
      </c>
      <c r="C47" s="64">
        <v>156156</v>
      </c>
      <c r="D47" s="64">
        <v>156156</v>
      </c>
      <c r="E47" s="64">
        <v>156156</v>
      </c>
      <c r="F47" s="64"/>
      <c r="G47" s="64"/>
      <c r="H47" s="64"/>
      <c r="I47" s="64"/>
      <c r="J47" s="64"/>
      <c r="K47" s="64"/>
      <c r="L47" s="64"/>
      <c r="M47" s="64"/>
      <c r="N47" s="64"/>
      <c r="O47" s="64"/>
    </row>
    <row r="48" ht="20.25" customHeight="1" spans="1:15">
      <c r="A48" s="156" t="s">
        <v>130</v>
      </c>
      <c r="B48" s="156" t="str">
        <f>"        "&amp;"灾害防治及应急管理支出"</f>
        <v>        灾害防治及应急管理支出</v>
      </c>
      <c r="C48" s="64">
        <v>8245285.82</v>
      </c>
      <c r="D48" s="64">
        <v>8245285.82</v>
      </c>
      <c r="E48" s="64"/>
      <c r="F48" s="64">
        <v>8245285.82</v>
      </c>
      <c r="G48" s="64"/>
      <c r="H48" s="64"/>
      <c r="I48" s="64"/>
      <c r="J48" s="64"/>
      <c r="K48" s="64"/>
      <c r="L48" s="64"/>
      <c r="M48" s="64"/>
      <c r="N48" s="64"/>
      <c r="O48" s="64"/>
    </row>
    <row r="49" ht="20.25" customHeight="1" spans="1:15">
      <c r="A49" s="160" t="s">
        <v>131</v>
      </c>
      <c r="B49" s="160" t="str">
        <f>"        "&amp;"自然灾害防治"</f>
        <v>        自然灾害防治</v>
      </c>
      <c r="C49" s="64">
        <v>8245285.82</v>
      </c>
      <c r="D49" s="64">
        <v>8245285.82</v>
      </c>
      <c r="E49" s="64"/>
      <c r="F49" s="64">
        <v>8245285.82</v>
      </c>
      <c r="G49" s="64"/>
      <c r="H49" s="64"/>
      <c r="I49" s="64"/>
      <c r="J49" s="64"/>
      <c r="K49" s="64"/>
      <c r="L49" s="64"/>
      <c r="M49" s="64"/>
      <c r="N49" s="64"/>
      <c r="O49" s="64"/>
    </row>
    <row r="50" ht="20.25" customHeight="1" spans="1:15">
      <c r="A50" s="164" t="s">
        <v>132</v>
      </c>
      <c r="B50" s="164" t="str">
        <f>"        "&amp;"地质灾害防治"</f>
        <v>        地质灾害防治</v>
      </c>
      <c r="C50" s="64">
        <v>8245285.82</v>
      </c>
      <c r="D50" s="64">
        <v>8245285.82</v>
      </c>
      <c r="E50" s="64"/>
      <c r="F50" s="64">
        <v>8245285.82</v>
      </c>
      <c r="G50" s="64"/>
      <c r="H50" s="64"/>
      <c r="I50" s="64"/>
      <c r="J50" s="64"/>
      <c r="K50" s="64"/>
      <c r="L50" s="64"/>
      <c r="M50" s="64"/>
      <c r="N50" s="64"/>
      <c r="O50" s="64"/>
    </row>
    <row r="51" ht="20.25" customHeight="1" spans="1:15">
      <c r="A51" s="158" t="s">
        <v>30</v>
      </c>
      <c r="B51" s="156"/>
      <c r="C51" s="159">
        <v>220601454.3</v>
      </c>
      <c r="D51" s="159">
        <v>189551454.3</v>
      </c>
      <c r="E51" s="159">
        <v>31070592</v>
      </c>
      <c r="F51" s="159">
        <v>158480862.3</v>
      </c>
      <c r="G51" s="159">
        <v>31050000</v>
      </c>
      <c r="H51" s="159"/>
      <c r="I51" s="159"/>
      <c r="J51" s="159"/>
      <c r="K51" s="159"/>
      <c r="L51" s="159"/>
      <c r="M51" s="159"/>
      <c r="N51" s="159"/>
      <c r="O51" s="159"/>
    </row>
  </sheetData>
  <mergeCells count="12">
    <mergeCell ref="A1:O1"/>
    <mergeCell ref="A2:O2"/>
    <mergeCell ref="A3:N3"/>
    <mergeCell ref="D4:F4"/>
    <mergeCell ref="J4:O4"/>
    <mergeCell ref="A51:B51"/>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4" t="s">
        <v>133</v>
      </c>
      <c r="B1" s="165"/>
      <c r="C1" s="165"/>
      <c r="D1" s="165"/>
    </row>
    <row r="2" ht="28.5" customHeight="1" spans="1:4">
      <c r="A2" s="166" t="s">
        <v>134</v>
      </c>
      <c r="B2" s="166"/>
      <c r="C2" s="166"/>
      <c r="D2" s="166"/>
    </row>
    <row r="3" ht="18.75" customHeight="1" spans="1:4">
      <c r="A3" s="156" t="str">
        <f>"单位名称："&amp;"玉溪市自然资源和规划局"</f>
        <v>单位名称：玉溪市自然资源和规划局</v>
      </c>
      <c r="B3" s="156"/>
      <c r="C3" s="156"/>
      <c r="D3" s="154" t="s">
        <v>2</v>
      </c>
    </row>
    <row r="4" ht="18.75" customHeight="1" spans="1:4">
      <c r="A4" s="59" t="s">
        <v>3</v>
      </c>
      <c r="B4" s="59"/>
      <c r="C4" s="59" t="s">
        <v>4</v>
      </c>
      <c r="D4" s="59"/>
    </row>
    <row r="5" ht="18.75" customHeight="1" spans="1:4">
      <c r="A5" s="59" t="s">
        <v>5</v>
      </c>
      <c r="B5" s="59" t="s">
        <v>6</v>
      </c>
      <c r="C5" s="59" t="s">
        <v>135</v>
      </c>
      <c r="D5" s="59" t="s">
        <v>6</v>
      </c>
    </row>
    <row r="6" ht="18.75" customHeight="1" spans="1:4">
      <c r="A6" s="167" t="s">
        <v>136</v>
      </c>
      <c r="B6" s="168"/>
      <c r="C6" s="169" t="s">
        <v>137</v>
      </c>
      <c r="D6" s="168"/>
    </row>
    <row r="7" ht="18.75" customHeight="1" spans="1:4">
      <c r="A7" s="156" t="s">
        <v>138</v>
      </c>
      <c r="B7" s="170">
        <v>188396588.48</v>
      </c>
      <c r="C7" s="171" t="str">
        <f>"（一）"&amp;"一般公共服务支出"</f>
        <v>（一）一般公共服务支出</v>
      </c>
      <c r="D7" s="170">
        <v>24031.87</v>
      </c>
    </row>
    <row r="8" ht="18.75" customHeight="1" spans="1:4">
      <c r="A8" s="156" t="s">
        <v>139</v>
      </c>
      <c r="B8" s="170">
        <v>31050000</v>
      </c>
      <c r="C8" s="171" t="str">
        <f>"（二）"&amp;"社会保障和就业支出"</f>
        <v>（二）社会保障和就业支出</v>
      </c>
      <c r="D8" s="170">
        <v>5737348.16</v>
      </c>
    </row>
    <row r="9" ht="18.75" customHeight="1" spans="1:4">
      <c r="A9" s="156" t="s">
        <v>140</v>
      </c>
      <c r="B9" s="170"/>
      <c r="C9" s="171" t="str">
        <f>"（三）"&amp;"卫生健康支出"</f>
        <v>（三）卫生健康支出</v>
      </c>
      <c r="D9" s="170">
        <v>2196054.15</v>
      </c>
    </row>
    <row r="10" ht="18.75" customHeight="1" spans="1:4">
      <c r="A10" s="156" t="s">
        <v>141</v>
      </c>
      <c r="B10" s="170"/>
      <c r="C10" s="171" t="str">
        <f>"（四）"&amp;"城乡社区支出"</f>
        <v>（四）城乡社区支出</v>
      </c>
      <c r="D10" s="170">
        <v>35323374.38</v>
      </c>
    </row>
    <row r="11" ht="18.75" customHeight="1" spans="1:4">
      <c r="A11" s="61" t="s">
        <v>138</v>
      </c>
      <c r="B11" s="170">
        <v>1154865.82</v>
      </c>
      <c r="C11" s="171" t="str">
        <f>"（五）"&amp;"自然资源海洋气象等支出"</f>
        <v>（五）自然资源海洋气象等支出</v>
      </c>
      <c r="D11" s="170">
        <v>167131035.92</v>
      </c>
    </row>
    <row r="12" ht="18.75" customHeight="1" spans="1:4">
      <c r="A12" s="61" t="s">
        <v>139</v>
      </c>
      <c r="B12" s="170"/>
      <c r="C12" s="171" t="str">
        <f>"（六）"&amp;"住房保障支出"</f>
        <v>（六）住房保障支出</v>
      </c>
      <c r="D12" s="170">
        <v>1944324</v>
      </c>
    </row>
    <row r="13" ht="18.75" customHeight="1" spans="1:4">
      <c r="A13" s="61" t="s">
        <v>140</v>
      </c>
      <c r="B13" s="170"/>
      <c r="C13" s="171" t="str">
        <f>"（七）"&amp;"灾害防治及应急管理支出"</f>
        <v>（七）灾害防治及应急管理支出</v>
      </c>
      <c r="D13" s="170">
        <v>8245285.82</v>
      </c>
    </row>
    <row r="14" ht="18.75" customHeight="1" spans="1:4">
      <c r="A14" s="156"/>
      <c r="B14" s="156"/>
      <c r="C14" s="156" t="s">
        <v>142</v>
      </c>
      <c r="D14" s="156"/>
    </row>
    <row r="15" ht="18.75" customHeight="1" spans="1:4">
      <c r="A15" s="172" t="s">
        <v>24</v>
      </c>
      <c r="B15" s="170">
        <v>220601454.3</v>
      </c>
      <c r="C15" s="172" t="s">
        <v>25</v>
      </c>
      <c r="D15" s="170">
        <v>220601454.3</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9"/>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2" t="s">
        <v>143</v>
      </c>
      <c r="B1" s="162"/>
      <c r="C1" s="162"/>
      <c r="D1" s="162"/>
      <c r="E1" s="162"/>
      <c r="F1" s="162"/>
      <c r="G1" s="162"/>
    </row>
    <row r="2" ht="28.5" customHeight="1" spans="1:7">
      <c r="A2" s="155" t="s">
        <v>144</v>
      </c>
      <c r="B2" s="155"/>
      <c r="C2" s="155"/>
      <c r="D2" s="155"/>
      <c r="E2" s="155"/>
      <c r="F2" s="155"/>
      <c r="G2" s="155"/>
    </row>
    <row r="3" ht="20.25" customHeight="1" spans="1:7">
      <c r="A3" s="156" t="str">
        <f>"单位名称："&amp;"玉溪市自然资源和规划局"</f>
        <v>单位名称：玉溪市自然资源和规划局</v>
      </c>
      <c r="B3" s="156"/>
      <c r="C3" s="156"/>
      <c r="D3" s="156"/>
      <c r="E3" s="156"/>
      <c r="F3" s="156"/>
      <c r="G3" s="163" t="s">
        <v>2</v>
      </c>
    </row>
    <row r="4" ht="27" customHeight="1" spans="1:7">
      <c r="A4" s="157" t="s">
        <v>145</v>
      </c>
      <c r="B4" s="157"/>
      <c r="C4" s="157" t="s">
        <v>30</v>
      </c>
      <c r="D4" s="157" t="s">
        <v>33</v>
      </c>
      <c r="E4" s="157"/>
      <c r="F4" s="157"/>
      <c r="G4" s="157" t="s">
        <v>83</v>
      </c>
    </row>
    <row r="5" ht="27" customHeight="1" spans="1:7">
      <c r="A5" s="157" t="s">
        <v>78</v>
      </c>
      <c r="B5" s="157" t="s">
        <v>79</v>
      </c>
      <c r="C5" s="157"/>
      <c r="D5" s="157" t="s">
        <v>32</v>
      </c>
      <c r="E5" s="157" t="s">
        <v>146</v>
      </c>
      <c r="F5" s="157" t="s">
        <v>147</v>
      </c>
      <c r="G5" s="157"/>
    </row>
    <row r="6" ht="20.25" customHeight="1" spans="1:7">
      <c r="A6" s="161" t="s">
        <v>44</v>
      </c>
      <c r="B6" s="161" t="s">
        <v>45</v>
      </c>
      <c r="C6" s="161" t="s">
        <v>46</v>
      </c>
      <c r="D6" s="161" t="s">
        <v>47</v>
      </c>
      <c r="E6" s="161" t="s">
        <v>48</v>
      </c>
      <c r="F6" s="161" t="s">
        <v>49</v>
      </c>
      <c r="G6" s="161">
        <v>7</v>
      </c>
    </row>
    <row r="7" ht="20.25" customHeight="1" spans="1:7">
      <c r="A7" s="156" t="s">
        <v>89</v>
      </c>
      <c r="B7" s="156" t="str">
        <f>"        "&amp;"一般公共服务支出"</f>
        <v>        一般公共服务支出</v>
      </c>
      <c r="C7" s="64">
        <v>24031.87</v>
      </c>
      <c r="D7" s="159">
        <v>24031.87</v>
      </c>
      <c r="E7" s="64"/>
      <c r="F7" s="64">
        <v>24031.87</v>
      </c>
      <c r="G7" s="64"/>
    </row>
    <row r="8" ht="20.25" customHeight="1" spans="1:7">
      <c r="A8" s="160" t="s">
        <v>90</v>
      </c>
      <c r="B8" s="160" t="str">
        <f>"        "&amp;"组织事务"</f>
        <v>        组织事务</v>
      </c>
      <c r="C8" s="64">
        <v>24031.87</v>
      </c>
      <c r="D8" s="159">
        <v>24031.87</v>
      </c>
      <c r="E8" s="64"/>
      <c r="F8" s="64">
        <v>24031.87</v>
      </c>
      <c r="G8" s="64"/>
    </row>
    <row r="9" ht="20.25" customHeight="1" spans="1:7">
      <c r="A9" s="164" t="s">
        <v>91</v>
      </c>
      <c r="B9" s="164" t="str">
        <f>"        "&amp;"其他组织事务支出"</f>
        <v>        其他组织事务支出</v>
      </c>
      <c r="C9" s="64">
        <v>24031.87</v>
      </c>
      <c r="D9" s="159">
        <v>24031.87</v>
      </c>
      <c r="E9" s="64"/>
      <c r="F9" s="64">
        <v>24031.87</v>
      </c>
      <c r="G9" s="64"/>
    </row>
    <row r="10" ht="20.25" customHeight="1" spans="1:7">
      <c r="A10" s="156" t="s">
        <v>92</v>
      </c>
      <c r="B10" s="156" t="str">
        <f>"        "&amp;"社会保障和就业支出"</f>
        <v>        社会保障和就业支出</v>
      </c>
      <c r="C10" s="64">
        <v>5737348.16</v>
      </c>
      <c r="D10" s="159">
        <v>5737348.16</v>
      </c>
      <c r="E10" s="64">
        <v>5690548.16</v>
      </c>
      <c r="F10" s="64">
        <v>46800</v>
      </c>
      <c r="G10" s="64"/>
    </row>
    <row r="11" ht="20.25" customHeight="1" spans="1:7">
      <c r="A11" s="160" t="s">
        <v>93</v>
      </c>
      <c r="B11" s="160" t="str">
        <f>"        "&amp;"行政事业单位养老支出"</f>
        <v>        行政事业单位养老支出</v>
      </c>
      <c r="C11" s="64">
        <v>5137348.16</v>
      </c>
      <c r="D11" s="159">
        <v>5137348.16</v>
      </c>
      <c r="E11" s="64">
        <v>5090548.16</v>
      </c>
      <c r="F11" s="64">
        <v>46800</v>
      </c>
      <c r="G11" s="64"/>
    </row>
    <row r="12" ht="20.25" customHeight="1" spans="1:7">
      <c r="A12" s="164" t="s">
        <v>94</v>
      </c>
      <c r="B12" s="164" t="str">
        <f>"        "&amp;"行政单位离退休"</f>
        <v>        行政单位离退休</v>
      </c>
      <c r="C12" s="64">
        <v>2226000</v>
      </c>
      <c r="D12" s="159">
        <v>2226000</v>
      </c>
      <c r="E12" s="64">
        <v>2184000</v>
      </c>
      <c r="F12" s="64">
        <v>42000</v>
      </c>
      <c r="G12" s="64"/>
    </row>
    <row r="13" ht="20.25" customHeight="1" spans="1:7">
      <c r="A13" s="164" t="s">
        <v>95</v>
      </c>
      <c r="B13" s="164" t="str">
        <f>"        "&amp;"事业单位离退休"</f>
        <v>        事业单位离退休</v>
      </c>
      <c r="C13" s="64">
        <v>216000</v>
      </c>
      <c r="D13" s="159">
        <v>216000</v>
      </c>
      <c r="E13" s="64">
        <v>211200</v>
      </c>
      <c r="F13" s="64">
        <v>4800</v>
      </c>
      <c r="G13" s="64"/>
    </row>
    <row r="14" ht="20.25" customHeight="1" spans="1:7">
      <c r="A14" s="164" t="s">
        <v>96</v>
      </c>
      <c r="B14" s="164" t="str">
        <f>"        "&amp;"机关事业单位基本养老保险缴费支出"</f>
        <v>        机关事业单位基本养老保险缴费支出</v>
      </c>
      <c r="C14" s="64">
        <v>2195348.16</v>
      </c>
      <c r="D14" s="159">
        <v>2195348.16</v>
      </c>
      <c r="E14" s="64">
        <v>2195348.16</v>
      </c>
      <c r="F14" s="64"/>
      <c r="G14" s="64"/>
    </row>
    <row r="15" ht="20.25" customHeight="1" spans="1:7">
      <c r="A15" s="164" t="s">
        <v>97</v>
      </c>
      <c r="B15" s="164" t="str">
        <f>"        "&amp;"机关事业单位职业年金缴费支出"</f>
        <v>        机关事业单位职业年金缴费支出</v>
      </c>
      <c r="C15" s="64">
        <v>500000</v>
      </c>
      <c r="D15" s="159">
        <v>500000</v>
      </c>
      <c r="E15" s="64">
        <v>500000</v>
      </c>
      <c r="F15" s="64"/>
      <c r="G15" s="64"/>
    </row>
    <row r="16" ht="20.25" customHeight="1" spans="1:7">
      <c r="A16" s="160" t="s">
        <v>98</v>
      </c>
      <c r="B16" s="160" t="str">
        <f>"        "&amp;"抚恤"</f>
        <v>        抚恤</v>
      </c>
      <c r="C16" s="64">
        <v>600000</v>
      </c>
      <c r="D16" s="159">
        <v>600000</v>
      </c>
      <c r="E16" s="64">
        <v>600000</v>
      </c>
      <c r="F16" s="64"/>
      <c r="G16" s="64"/>
    </row>
    <row r="17" ht="20.25" customHeight="1" spans="1:7">
      <c r="A17" s="164" t="s">
        <v>99</v>
      </c>
      <c r="B17" s="164" t="str">
        <f>"        "&amp;"死亡抚恤"</f>
        <v>        死亡抚恤</v>
      </c>
      <c r="C17" s="64">
        <v>600000</v>
      </c>
      <c r="D17" s="159">
        <v>600000</v>
      </c>
      <c r="E17" s="64">
        <v>600000</v>
      </c>
      <c r="F17" s="64"/>
      <c r="G17" s="64"/>
    </row>
    <row r="18" ht="20.25" customHeight="1" spans="1:7">
      <c r="A18" s="156" t="s">
        <v>100</v>
      </c>
      <c r="B18" s="156" t="str">
        <f>"        "&amp;"卫生健康支出"</f>
        <v>        卫生健康支出</v>
      </c>
      <c r="C18" s="64">
        <v>2196054.15</v>
      </c>
      <c r="D18" s="159">
        <v>2196054.15</v>
      </c>
      <c r="E18" s="64">
        <v>2196054.15</v>
      </c>
      <c r="F18" s="64"/>
      <c r="G18" s="64"/>
    </row>
    <row r="19" ht="20.25" customHeight="1" spans="1:7">
      <c r="A19" s="160" t="s">
        <v>101</v>
      </c>
      <c r="B19" s="160" t="str">
        <f>"        "&amp;"行政事业单位医疗"</f>
        <v>        行政事业单位医疗</v>
      </c>
      <c r="C19" s="64">
        <v>2196054.15</v>
      </c>
      <c r="D19" s="159">
        <v>2196054.15</v>
      </c>
      <c r="E19" s="64">
        <v>2196054.15</v>
      </c>
      <c r="F19" s="64"/>
      <c r="G19" s="64"/>
    </row>
    <row r="20" ht="20.25" customHeight="1" spans="1:7">
      <c r="A20" s="164" t="s">
        <v>102</v>
      </c>
      <c r="B20" s="164" t="str">
        <f>"        "&amp;"行政单位医疗"</f>
        <v>        行政单位医疗</v>
      </c>
      <c r="C20" s="64">
        <v>457594.82</v>
      </c>
      <c r="D20" s="159">
        <v>457594.82</v>
      </c>
      <c r="E20" s="64">
        <v>457594.82</v>
      </c>
      <c r="F20" s="64"/>
      <c r="G20" s="64"/>
    </row>
    <row r="21" ht="20.25" customHeight="1" spans="1:7">
      <c r="A21" s="164" t="s">
        <v>103</v>
      </c>
      <c r="B21" s="164" t="str">
        <f>"        "&amp;"事业单位医疗"</f>
        <v>        事业单位医疗</v>
      </c>
      <c r="C21" s="64">
        <v>684242.04</v>
      </c>
      <c r="D21" s="159">
        <v>684242.04</v>
      </c>
      <c r="E21" s="64">
        <v>684242.04</v>
      </c>
      <c r="F21" s="64"/>
      <c r="G21" s="64"/>
    </row>
    <row r="22" ht="20.25" customHeight="1" spans="1:7">
      <c r="A22" s="164" t="s">
        <v>104</v>
      </c>
      <c r="B22" s="164" t="str">
        <f>"        "&amp;"公务员医疗补助"</f>
        <v>        公务员医疗补助</v>
      </c>
      <c r="C22" s="64">
        <v>925405.5</v>
      </c>
      <c r="D22" s="159">
        <v>925405.5</v>
      </c>
      <c r="E22" s="64">
        <v>925405.5</v>
      </c>
      <c r="F22" s="64"/>
      <c r="G22" s="64"/>
    </row>
    <row r="23" ht="20.25" customHeight="1" spans="1:7">
      <c r="A23" s="164" t="s">
        <v>105</v>
      </c>
      <c r="B23" s="164" t="str">
        <f>"        "&amp;"其他行政事业单位医疗支出"</f>
        <v>        其他行政事业单位医疗支出</v>
      </c>
      <c r="C23" s="64">
        <v>128811.79</v>
      </c>
      <c r="D23" s="159">
        <v>128811.79</v>
      </c>
      <c r="E23" s="64">
        <v>128811.79</v>
      </c>
      <c r="F23" s="64"/>
      <c r="G23" s="64"/>
    </row>
    <row r="24" ht="20.25" customHeight="1" spans="1:7">
      <c r="A24" s="156" t="s">
        <v>106</v>
      </c>
      <c r="B24" s="156" t="str">
        <f>"        "&amp;"城乡社区支出"</f>
        <v>        城乡社区支出</v>
      </c>
      <c r="C24" s="64">
        <v>4273374.38</v>
      </c>
      <c r="D24" s="159">
        <v>3693574.38</v>
      </c>
      <c r="E24" s="64">
        <v>2416137.74</v>
      </c>
      <c r="F24" s="64">
        <v>1277436.64</v>
      </c>
      <c r="G24" s="64">
        <v>579800</v>
      </c>
    </row>
    <row r="25" ht="20.25" customHeight="1" spans="1:7">
      <c r="A25" s="160" t="s">
        <v>107</v>
      </c>
      <c r="B25" s="160" t="str">
        <f>"        "&amp;"城乡社区管理事务"</f>
        <v>        城乡社区管理事务</v>
      </c>
      <c r="C25" s="64">
        <v>3973374.38</v>
      </c>
      <c r="D25" s="159">
        <v>3693574.38</v>
      </c>
      <c r="E25" s="64">
        <v>2416137.74</v>
      </c>
      <c r="F25" s="64">
        <v>1277436.64</v>
      </c>
      <c r="G25" s="64">
        <v>279800</v>
      </c>
    </row>
    <row r="26" ht="20.25" customHeight="1" spans="1:7">
      <c r="A26" s="164" t="s">
        <v>108</v>
      </c>
      <c r="B26" s="164" t="str">
        <f>"        "&amp;"机关服务"</f>
        <v>        机关服务</v>
      </c>
      <c r="C26" s="64">
        <v>1850538.1</v>
      </c>
      <c r="D26" s="159">
        <v>1850538.1</v>
      </c>
      <c r="E26" s="64">
        <v>1650428.1</v>
      </c>
      <c r="F26" s="64">
        <v>200110</v>
      </c>
      <c r="G26" s="64"/>
    </row>
    <row r="27" ht="20.25" customHeight="1" spans="1:7">
      <c r="A27" s="164" t="s">
        <v>109</v>
      </c>
      <c r="B27" s="164" t="str">
        <f>"        "&amp;"其他城乡社区管理事务支出"</f>
        <v>        其他城乡社区管理事务支出</v>
      </c>
      <c r="C27" s="64">
        <v>2122836.28</v>
      </c>
      <c r="D27" s="159">
        <v>1843036.28</v>
      </c>
      <c r="E27" s="64">
        <v>765709.64</v>
      </c>
      <c r="F27" s="64">
        <v>1077326.64</v>
      </c>
      <c r="G27" s="64">
        <v>279800</v>
      </c>
    </row>
    <row r="28" ht="20.25" customHeight="1" spans="1:7">
      <c r="A28" s="160" t="s">
        <v>110</v>
      </c>
      <c r="B28" s="160" t="str">
        <f>"        "&amp;"城乡社区规划与管理"</f>
        <v>        城乡社区规划与管理</v>
      </c>
      <c r="C28" s="64">
        <v>300000</v>
      </c>
      <c r="D28" s="159"/>
      <c r="E28" s="64"/>
      <c r="F28" s="64"/>
      <c r="G28" s="64">
        <v>300000</v>
      </c>
    </row>
    <row r="29" ht="20.25" customHeight="1" spans="1:7">
      <c r="A29" s="164" t="s">
        <v>111</v>
      </c>
      <c r="B29" s="164" t="str">
        <f>"        "&amp;"城乡社区规划与管理"</f>
        <v>        城乡社区规划与管理</v>
      </c>
      <c r="C29" s="64">
        <v>300000</v>
      </c>
      <c r="D29" s="159"/>
      <c r="E29" s="64"/>
      <c r="F29" s="64"/>
      <c r="G29" s="64">
        <v>300000</v>
      </c>
    </row>
    <row r="30" ht="20.25" customHeight="1" spans="1:7">
      <c r="A30" s="156" t="s">
        <v>114</v>
      </c>
      <c r="B30" s="156" t="str">
        <f>"        "&amp;"自然资源海洋气象等支出"</f>
        <v>        自然资源海洋气象等支出</v>
      </c>
      <c r="C30" s="64">
        <v>167131035.92</v>
      </c>
      <c r="D30" s="159">
        <v>17475259.44</v>
      </c>
      <c r="E30" s="64">
        <v>13468214.68</v>
      </c>
      <c r="F30" s="64">
        <v>4007044.76</v>
      </c>
      <c r="G30" s="64">
        <v>149655776.48</v>
      </c>
    </row>
    <row r="31" ht="20.25" customHeight="1" spans="1:7">
      <c r="A31" s="160" t="s">
        <v>115</v>
      </c>
      <c r="B31" s="160" t="str">
        <f>"        "&amp;"自然资源事务"</f>
        <v>        自然资源事务</v>
      </c>
      <c r="C31" s="64">
        <v>167131035.92</v>
      </c>
      <c r="D31" s="159">
        <v>17475259.44</v>
      </c>
      <c r="E31" s="64">
        <v>13468214.68</v>
      </c>
      <c r="F31" s="64">
        <v>4007044.76</v>
      </c>
      <c r="G31" s="64">
        <v>149655776.48</v>
      </c>
    </row>
    <row r="32" ht="20.25" customHeight="1" spans="1:7">
      <c r="A32" s="164" t="s">
        <v>116</v>
      </c>
      <c r="B32" s="164" t="str">
        <f>"        "&amp;"行政运行"</f>
        <v>        行政运行</v>
      </c>
      <c r="C32" s="64">
        <v>7730193.78</v>
      </c>
      <c r="D32" s="159">
        <v>7730193.78</v>
      </c>
      <c r="E32" s="64">
        <v>5957664.46</v>
      </c>
      <c r="F32" s="64">
        <v>1772529.32</v>
      </c>
      <c r="G32" s="64"/>
    </row>
    <row r="33" ht="20.25" customHeight="1" spans="1:7">
      <c r="A33" s="164" t="s">
        <v>117</v>
      </c>
      <c r="B33" s="164" t="str">
        <f>"        "&amp;"一般行政管理事务"</f>
        <v>        一般行政管理事务</v>
      </c>
      <c r="C33" s="64">
        <v>1267000</v>
      </c>
      <c r="D33" s="159">
        <v>1267000</v>
      </c>
      <c r="E33" s="64">
        <v>192000</v>
      </c>
      <c r="F33" s="64">
        <v>1075000</v>
      </c>
      <c r="G33" s="64"/>
    </row>
    <row r="34" ht="20.25" customHeight="1" spans="1:7">
      <c r="A34" s="164" t="s">
        <v>118</v>
      </c>
      <c r="B34" s="164" t="str">
        <f>"        "&amp;"自然资源规划及管理"</f>
        <v>        自然资源规划及管理</v>
      </c>
      <c r="C34" s="64">
        <v>1380000</v>
      </c>
      <c r="D34" s="159"/>
      <c r="E34" s="64"/>
      <c r="F34" s="64"/>
      <c r="G34" s="64">
        <v>1380000</v>
      </c>
    </row>
    <row r="35" ht="20.25" customHeight="1" spans="1:7">
      <c r="A35" s="164" t="s">
        <v>119</v>
      </c>
      <c r="B35" s="164" t="str">
        <f>"        "&amp;"自然资源利用与保护"</f>
        <v>        自然资源利用与保护</v>
      </c>
      <c r="C35" s="64">
        <v>135110465.48</v>
      </c>
      <c r="D35" s="159"/>
      <c r="E35" s="64"/>
      <c r="F35" s="64"/>
      <c r="G35" s="64">
        <v>135110465.48</v>
      </c>
    </row>
    <row r="36" ht="20.25" customHeight="1" spans="1:7">
      <c r="A36" s="164" t="s">
        <v>120</v>
      </c>
      <c r="B36" s="164" t="str">
        <f>"        "&amp;"自然资源行业业务管理"</f>
        <v>        自然资源行业业务管理</v>
      </c>
      <c r="C36" s="64">
        <v>915600</v>
      </c>
      <c r="D36" s="159"/>
      <c r="E36" s="64"/>
      <c r="F36" s="64"/>
      <c r="G36" s="64">
        <v>915600</v>
      </c>
    </row>
    <row r="37" ht="20.25" customHeight="1" spans="1:7">
      <c r="A37" s="164" t="s">
        <v>121</v>
      </c>
      <c r="B37" s="164" t="str">
        <f>"        "&amp;"自然资源调查与确权登记"</f>
        <v>        自然资源调查与确权登记</v>
      </c>
      <c r="C37" s="64">
        <v>2680161</v>
      </c>
      <c r="D37" s="159"/>
      <c r="E37" s="64"/>
      <c r="F37" s="64"/>
      <c r="G37" s="64">
        <v>2680161</v>
      </c>
    </row>
    <row r="38" ht="20.25" customHeight="1" spans="1:7">
      <c r="A38" s="164" t="s">
        <v>122</v>
      </c>
      <c r="B38" s="164" t="str">
        <f>"        "&amp;"地质勘查与矿产资源管理"</f>
        <v>        地质勘查与矿产资源管理</v>
      </c>
      <c r="C38" s="64">
        <v>6226550</v>
      </c>
      <c r="D38" s="159"/>
      <c r="E38" s="64"/>
      <c r="F38" s="64"/>
      <c r="G38" s="64">
        <v>6226550</v>
      </c>
    </row>
    <row r="39" ht="20.25" customHeight="1" spans="1:7">
      <c r="A39" s="164" t="s">
        <v>123</v>
      </c>
      <c r="B39" s="164" t="str">
        <f>"        "&amp;"基础测绘与地理信息监管"</f>
        <v>        基础测绘与地理信息监管</v>
      </c>
      <c r="C39" s="64">
        <v>2295000</v>
      </c>
      <c r="D39" s="159"/>
      <c r="E39" s="64"/>
      <c r="F39" s="64"/>
      <c r="G39" s="64">
        <v>2295000</v>
      </c>
    </row>
    <row r="40" ht="20.25" customHeight="1" spans="1:7">
      <c r="A40" s="164" t="s">
        <v>124</v>
      </c>
      <c r="B40" s="164" t="str">
        <f>"        "&amp;"事业运行"</f>
        <v>        事业运行</v>
      </c>
      <c r="C40" s="64">
        <v>8433065.66</v>
      </c>
      <c r="D40" s="159">
        <v>8433065.66</v>
      </c>
      <c r="E40" s="64">
        <v>7318550.22</v>
      </c>
      <c r="F40" s="64">
        <v>1114515.44</v>
      </c>
      <c r="G40" s="64"/>
    </row>
    <row r="41" ht="20.25" customHeight="1" spans="1:7">
      <c r="A41" s="164" t="s">
        <v>125</v>
      </c>
      <c r="B41" s="164" t="str">
        <f>"        "&amp;"其他自然资源事务支出"</f>
        <v>        其他自然资源事务支出</v>
      </c>
      <c r="C41" s="64">
        <v>1093000</v>
      </c>
      <c r="D41" s="159">
        <v>45000</v>
      </c>
      <c r="E41" s="64"/>
      <c r="F41" s="64">
        <v>45000</v>
      </c>
      <c r="G41" s="64">
        <v>1048000</v>
      </c>
    </row>
    <row r="42" ht="20.25" customHeight="1" spans="1:7">
      <c r="A42" s="156" t="s">
        <v>126</v>
      </c>
      <c r="B42" s="156" t="str">
        <f>"        "&amp;"住房保障支出"</f>
        <v>        住房保障支出</v>
      </c>
      <c r="C42" s="64">
        <v>1944324</v>
      </c>
      <c r="D42" s="159">
        <v>1944324</v>
      </c>
      <c r="E42" s="64">
        <v>1944324</v>
      </c>
      <c r="F42" s="64"/>
      <c r="G42" s="64"/>
    </row>
    <row r="43" ht="20.25" customHeight="1" spans="1:7">
      <c r="A43" s="160" t="s">
        <v>127</v>
      </c>
      <c r="B43" s="160" t="str">
        <f>"        "&amp;"住房改革支出"</f>
        <v>        住房改革支出</v>
      </c>
      <c r="C43" s="64">
        <v>1944324</v>
      </c>
      <c r="D43" s="159">
        <v>1944324</v>
      </c>
      <c r="E43" s="64">
        <v>1944324</v>
      </c>
      <c r="F43" s="64"/>
      <c r="G43" s="64"/>
    </row>
    <row r="44" ht="20.25" customHeight="1" spans="1:7">
      <c r="A44" s="164" t="s">
        <v>128</v>
      </c>
      <c r="B44" s="164" t="str">
        <f>"        "&amp;"住房公积金"</f>
        <v>        住房公积金</v>
      </c>
      <c r="C44" s="64">
        <v>1788168</v>
      </c>
      <c r="D44" s="159">
        <v>1788168</v>
      </c>
      <c r="E44" s="64">
        <v>1788168</v>
      </c>
      <c r="F44" s="64"/>
      <c r="G44" s="64"/>
    </row>
    <row r="45" ht="20.25" customHeight="1" spans="1:7">
      <c r="A45" s="164" t="s">
        <v>129</v>
      </c>
      <c r="B45" s="164" t="str">
        <f>"        "&amp;"购房补贴"</f>
        <v>        购房补贴</v>
      </c>
      <c r="C45" s="64">
        <v>156156</v>
      </c>
      <c r="D45" s="159">
        <v>156156</v>
      </c>
      <c r="E45" s="64">
        <v>156156</v>
      </c>
      <c r="F45" s="64"/>
      <c r="G45" s="64"/>
    </row>
    <row r="46" ht="20.25" customHeight="1" spans="1:7">
      <c r="A46" s="156" t="s">
        <v>130</v>
      </c>
      <c r="B46" s="156" t="str">
        <f>"        "&amp;"灾害防治及应急管理支出"</f>
        <v>        灾害防治及应急管理支出</v>
      </c>
      <c r="C46" s="64">
        <v>8245285.82</v>
      </c>
      <c r="D46" s="159"/>
      <c r="E46" s="64"/>
      <c r="F46" s="64"/>
      <c r="G46" s="64">
        <v>8245285.82</v>
      </c>
    </row>
    <row r="47" ht="20.25" customHeight="1" spans="1:7">
      <c r="A47" s="160" t="s">
        <v>131</v>
      </c>
      <c r="B47" s="160" t="str">
        <f>"        "&amp;"自然灾害防治"</f>
        <v>        自然灾害防治</v>
      </c>
      <c r="C47" s="64">
        <v>8245285.82</v>
      </c>
      <c r="D47" s="159"/>
      <c r="E47" s="64"/>
      <c r="F47" s="64"/>
      <c r="G47" s="64">
        <v>8245285.82</v>
      </c>
    </row>
    <row r="48" ht="20.25" customHeight="1" spans="1:7">
      <c r="A48" s="164" t="s">
        <v>132</v>
      </c>
      <c r="B48" s="164" t="str">
        <f>"        "&amp;"地质灾害防治"</f>
        <v>        地质灾害防治</v>
      </c>
      <c r="C48" s="64">
        <v>8245285.82</v>
      </c>
      <c r="D48" s="159"/>
      <c r="E48" s="64"/>
      <c r="F48" s="64"/>
      <c r="G48" s="64">
        <v>8245285.82</v>
      </c>
    </row>
    <row r="49" ht="20.25" customHeight="1" spans="1:7">
      <c r="A49" s="158" t="s">
        <v>30</v>
      </c>
      <c r="B49" s="156"/>
      <c r="C49" s="159">
        <v>189551454.3</v>
      </c>
      <c r="D49" s="159">
        <v>31070592</v>
      </c>
      <c r="E49" s="159">
        <v>25715278.73</v>
      </c>
      <c r="F49" s="159">
        <v>5355313.27</v>
      </c>
      <c r="G49" s="159">
        <v>158480862.3</v>
      </c>
    </row>
  </sheetData>
  <mergeCells count="8">
    <mergeCell ref="A1:G1"/>
    <mergeCell ref="A2:G2"/>
    <mergeCell ref="A3:F3"/>
    <mergeCell ref="A4:B4"/>
    <mergeCell ref="D4:F4"/>
    <mergeCell ref="A49:B49"/>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54" t="s">
        <v>148</v>
      </c>
      <c r="B1" s="154"/>
      <c r="C1" s="154"/>
      <c r="D1" s="154"/>
      <c r="E1" s="154"/>
      <c r="F1" s="154"/>
    </row>
    <row r="2" ht="28.5" customHeight="1" spans="1:6">
      <c r="A2" s="155" t="s">
        <v>149</v>
      </c>
      <c r="B2" s="155"/>
      <c r="C2" s="155"/>
      <c r="D2" s="155"/>
      <c r="E2" s="155"/>
      <c r="F2" s="155"/>
    </row>
    <row r="3" ht="20.25" customHeight="1" spans="1:6">
      <c r="A3" s="156" t="str">
        <f>"单位名称："&amp;"玉溪市自然资源和规划局"</f>
        <v>单位名称：玉溪市自然资源和规划局</v>
      </c>
      <c r="B3" s="156"/>
      <c r="C3" s="156"/>
      <c r="D3" s="156"/>
      <c r="E3" s="156"/>
      <c r="F3" s="154" t="s">
        <v>2</v>
      </c>
    </row>
    <row r="4" ht="20.25" customHeight="1" spans="1:6">
      <c r="A4" s="157" t="s">
        <v>150</v>
      </c>
      <c r="B4" s="157" t="s">
        <v>151</v>
      </c>
      <c r="C4" s="157" t="s">
        <v>152</v>
      </c>
      <c r="D4" s="157"/>
      <c r="E4" s="157"/>
      <c r="F4" s="157"/>
    </row>
    <row r="5" ht="35.25" customHeight="1" spans="1:6">
      <c r="A5" s="157"/>
      <c r="B5" s="157"/>
      <c r="C5" s="157" t="s">
        <v>32</v>
      </c>
      <c r="D5" s="157" t="s">
        <v>153</v>
      </c>
      <c r="E5" s="157" t="s">
        <v>154</v>
      </c>
      <c r="F5" s="157" t="s">
        <v>155</v>
      </c>
    </row>
    <row r="6" ht="20.25" customHeight="1" spans="1:6">
      <c r="A6" s="161" t="s">
        <v>44</v>
      </c>
      <c r="B6" s="161">
        <v>2</v>
      </c>
      <c r="C6" s="161">
        <v>3</v>
      </c>
      <c r="D6" s="161">
        <v>4</v>
      </c>
      <c r="E6" s="161">
        <v>5</v>
      </c>
      <c r="F6" s="161">
        <v>6</v>
      </c>
    </row>
    <row r="7" ht="20.25" customHeight="1" spans="1:6">
      <c r="A7" s="64">
        <v>183500</v>
      </c>
      <c r="B7" s="64"/>
      <c r="C7" s="64">
        <v>121700</v>
      </c>
      <c r="D7" s="64"/>
      <c r="E7" s="159">
        <v>121700</v>
      </c>
      <c r="F7" s="64">
        <v>61800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77"/>
  <sheetViews>
    <sheetView showZeros="0" workbookViewId="0">
      <selection activeCell="A1" sqref="A1:W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4" t="s">
        <v>156</v>
      </c>
      <c r="B1" s="154"/>
      <c r="C1" s="154"/>
      <c r="D1" s="154"/>
      <c r="E1" s="154"/>
      <c r="F1" s="154"/>
      <c r="G1" s="154"/>
      <c r="H1" s="154"/>
      <c r="I1" s="154"/>
      <c r="J1" s="154"/>
      <c r="K1" s="154"/>
      <c r="L1" s="154"/>
      <c r="M1" s="154"/>
      <c r="N1" s="154"/>
      <c r="O1" s="154"/>
      <c r="P1" s="154"/>
      <c r="Q1" s="154"/>
      <c r="R1" s="154"/>
      <c r="S1" s="154"/>
      <c r="T1" s="154"/>
      <c r="U1" s="154"/>
      <c r="V1" s="154"/>
      <c r="W1" s="154"/>
    </row>
    <row r="2" ht="28.5" customHeight="1" spans="1:23">
      <c r="A2" s="155" t="s">
        <v>157</v>
      </c>
      <c r="B2" s="155"/>
      <c r="C2" s="155" t="s">
        <v>158</v>
      </c>
      <c r="D2" s="155"/>
      <c r="E2" s="155"/>
      <c r="F2" s="155"/>
      <c r="G2" s="155"/>
      <c r="H2" s="155"/>
      <c r="I2" s="155"/>
      <c r="J2" s="155"/>
      <c r="K2" s="155"/>
      <c r="L2" s="155"/>
      <c r="M2" s="155"/>
      <c r="N2" s="155"/>
      <c r="O2" s="155"/>
      <c r="P2" s="155"/>
      <c r="Q2" s="155"/>
      <c r="R2" s="155"/>
      <c r="S2" s="155"/>
      <c r="T2" s="155"/>
      <c r="U2" s="155"/>
      <c r="V2" s="155"/>
      <c r="W2" s="155"/>
    </row>
    <row r="3" ht="19.5" customHeight="1" spans="1:23">
      <c r="A3" s="156" t="str">
        <f>"单位名称："&amp;"玉溪市自然资源和规划局"</f>
        <v>单位名称：玉溪市自然资源和规划局</v>
      </c>
      <c r="B3" s="156"/>
      <c r="C3" s="156"/>
      <c r="D3" s="156"/>
      <c r="E3" s="156"/>
      <c r="F3" s="156"/>
      <c r="G3" s="156"/>
      <c r="H3" s="156"/>
      <c r="I3" s="156"/>
      <c r="J3" s="156"/>
      <c r="K3" s="156"/>
      <c r="L3" s="156"/>
      <c r="M3" s="156"/>
      <c r="N3" s="156"/>
      <c r="O3" s="156"/>
      <c r="P3" s="156"/>
      <c r="Q3" s="156"/>
      <c r="R3" s="154"/>
      <c r="S3" s="154"/>
      <c r="T3" s="154"/>
      <c r="U3" s="154"/>
      <c r="V3" s="154"/>
      <c r="W3" s="154" t="s">
        <v>2</v>
      </c>
    </row>
    <row r="4" ht="19.5" customHeight="1" spans="1:23">
      <c r="A4" s="157" t="s">
        <v>159</v>
      </c>
      <c r="B4" s="157" t="s">
        <v>160</v>
      </c>
      <c r="C4" s="157" t="s">
        <v>161</v>
      </c>
      <c r="D4" s="157" t="s">
        <v>162</v>
      </c>
      <c r="E4" s="157" t="s">
        <v>163</v>
      </c>
      <c r="F4" s="157" t="s">
        <v>164</v>
      </c>
      <c r="G4" s="157" t="s">
        <v>165</v>
      </c>
      <c r="H4" s="157" t="s">
        <v>166</v>
      </c>
      <c r="I4" s="157"/>
      <c r="J4" s="157"/>
      <c r="K4" s="157"/>
      <c r="L4" s="157"/>
      <c r="M4" s="157"/>
      <c r="N4" s="157"/>
      <c r="O4" s="157"/>
      <c r="P4" s="157"/>
      <c r="Q4" s="157"/>
      <c r="R4" s="157"/>
      <c r="S4" s="157"/>
      <c r="T4" s="157"/>
      <c r="U4" s="157"/>
      <c r="V4" s="157"/>
      <c r="W4" s="157"/>
    </row>
    <row r="5" ht="19.5" customHeight="1" spans="1:23">
      <c r="A5" s="157"/>
      <c r="B5" s="157"/>
      <c r="C5" s="157"/>
      <c r="D5" s="157"/>
      <c r="E5" s="157"/>
      <c r="F5" s="157"/>
      <c r="G5" s="157"/>
      <c r="H5" s="157" t="s">
        <v>30</v>
      </c>
      <c r="I5" s="157" t="s">
        <v>33</v>
      </c>
      <c r="J5" s="157"/>
      <c r="K5" s="157"/>
      <c r="L5" s="157"/>
      <c r="M5" s="157"/>
      <c r="N5" s="157" t="s">
        <v>167</v>
      </c>
      <c r="O5" s="157"/>
      <c r="P5" s="157"/>
      <c r="Q5" s="157" t="s">
        <v>36</v>
      </c>
      <c r="R5" s="157" t="s">
        <v>81</v>
      </c>
      <c r="S5" s="157"/>
      <c r="T5" s="157"/>
      <c r="U5" s="157"/>
      <c r="V5" s="157"/>
      <c r="W5" s="157"/>
    </row>
    <row r="6" ht="41.25" customHeight="1" spans="1:23">
      <c r="A6" s="157"/>
      <c r="B6" s="157"/>
      <c r="C6" s="157"/>
      <c r="D6" s="157"/>
      <c r="E6" s="157"/>
      <c r="F6" s="157"/>
      <c r="G6" s="157"/>
      <c r="H6" s="157"/>
      <c r="I6" s="157" t="s">
        <v>168</v>
      </c>
      <c r="J6" s="157" t="s">
        <v>169</v>
      </c>
      <c r="K6" s="157" t="s">
        <v>170</v>
      </c>
      <c r="L6" s="157" t="s">
        <v>171</v>
      </c>
      <c r="M6" s="157" t="s">
        <v>172</v>
      </c>
      <c r="N6" s="157" t="s">
        <v>33</v>
      </c>
      <c r="O6" s="157" t="s">
        <v>34</v>
      </c>
      <c r="P6" s="157" t="s">
        <v>35</v>
      </c>
      <c r="Q6" s="157"/>
      <c r="R6" s="157" t="s">
        <v>32</v>
      </c>
      <c r="S6" s="157" t="s">
        <v>39</v>
      </c>
      <c r="T6" s="157" t="s">
        <v>173</v>
      </c>
      <c r="U6" s="157" t="s">
        <v>41</v>
      </c>
      <c r="V6" s="157" t="s">
        <v>42</v>
      </c>
      <c r="W6" s="157" t="s">
        <v>43</v>
      </c>
    </row>
    <row r="7" ht="20.25" customHeight="1" spans="1:23">
      <c r="A7" s="158" t="s">
        <v>44</v>
      </c>
      <c r="B7" s="158" t="s">
        <v>45</v>
      </c>
      <c r="C7" s="158" t="s">
        <v>46</v>
      </c>
      <c r="D7" s="158" t="s">
        <v>47</v>
      </c>
      <c r="E7" s="158" t="s">
        <v>48</v>
      </c>
      <c r="F7" s="158" t="s">
        <v>49</v>
      </c>
      <c r="G7" s="158" t="s">
        <v>50</v>
      </c>
      <c r="H7" s="158" t="s">
        <v>51</v>
      </c>
      <c r="I7" s="158" t="s">
        <v>52</v>
      </c>
      <c r="J7" s="158" t="s">
        <v>53</v>
      </c>
      <c r="K7" s="158" t="s">
        <v>54</v>
      </c>
      <c r="L7" s="158" t="s">
        <v>55</v>
      </c>
      <c r="M7" s="158" t="s">
        <v>56</v>
      </c>
      <c r="N7" s="158" t="s">
        <v>57</v>
      </c>
      <c r="O7" s="158" t="s">
        <v>58</v>
      </c>
      <c r="P7" s="158" t="s">
        <v>59</v>
      </c>
      <c r="Q7" s="158" t="s">
        <v>60</v>
      </c>
      <c r="R7" s="158" t="s">
        <v>61</v>
      </c>
      <c r="S7" s="158" t="s">
        <v>62</v>
      </c>
      <c r="T7" s="158" t="s">
        <v>174</v>
      </c>
      <c r="U7" s="158" t="s">
        <v>175</v>
      </c>
      <c r="V7" s="158" t="s">
        <v>176</v>
      </c>
      <c r="W7" s="158" t="s">
        <v>177</v>
      </c>
    </row>
    <row r="8" ht="20.25" customHeight="1" spans="1:23">
      <c r="A8" t="s">
        <v>64</v>
      </c>
      <c r="C8" s="156"/>
      <c r="D8" s="156"/>
      <c r="E8" s="156"/>
      <c r="G8" s="156"/>
      <c r="H8" s="159">
        <v>31070592</v>
      </c>
      <c r="I8" s="64">
        <v>31070592</v>
      </c>
      <c r="J8" s="64">
        <v>5628179.2</v>
      </c>
      <c r="K8" s="64"/>
      <c r="L8" s="64">
        <v>25442412.8</v>
      </c>
      <c r="M8" s="64"/>
      <c r="N8" s="64"/>
      <c r="O8" s="64"/>
      <c r="P8" s="64"/>
      <c r="Q8" s="64"/>
      <c r="R8" s="64"/>
      <c r="S8" s="64"/>
      <c r="T8" s="64"/>
      <c r="U8" s="64"/>
      <c r="V8" s="64"/>
      <c r="W8" s="64"/>
    </row>
    <row r="9" ht="20.25" customHeight="1" spans="1:23">
      <c r="A9" t="s">
        <v>64</v>
      </c>
      <c r="B9" s="156"/>
      <c r="C9" s="156"/>
      <c r="D9" s="156"/>
      <c r="E9" s="156"/>
      <c r="F9" s="156"/>
      <c r="G9" s="156"/>
      <c r="H9" s="159">
        <v>15099147.22</v>
      </c>
      <c r="I9" s="64">
        <v>15099147.22</v>
      </c>
      <c r="J9" s="64">
        <v>2691752.02</v>
      </c>
      <c r="K9" s="64"/>
      <c r="L9" s="64">
        <v>12407395.2</v>
      </c>
      <c r="M9" s="64"/>
      <c r="N9" s="64"/>
      <c r="O9" s="64"/>
      <c r="P9" s="64"/>
      <c r="Q9" s="64"/>
      <c r="R9" s="64"/>
      <c r="S9" s="64"/>
      <c r="T9" s="64"/>
      <c r="U9" s="64"/>
      <c r="V9" s="64"/>
      <c r="W9" s="64"/>
    </row>
    <row r="10" ht="20.25" customHeight="1" spans="1:23">
      <c r="A10" s="156" t="str">
        <f t="shared" ref="A10:A47" si="0">"       "&amp;"玉溪市自然资源和规划局"</f>
        <v>       玉溪市自然资源和规划局</v>
      </c>
      <c r="B10" s="156" t="s">
        <v>178</v>
      </c>
      <c r="C10" s="156" t="s">
        <v>179</v>
      </c>
      <c r="D10" s="156" t="s">
        <v>116</v>
      </c>
      <c r="E10" s="156" t="s">
        <v>180</v>
      </c>
      <c r="F10" s="156" t="s">
        <v>181</v>
      </c>
      <c r="G10" s="156" t="s">
        <v>182</v>
      </c>
      <c r="H10" s="159">
        <v>43100</v>
      </c>
      <c r="I10" s="64">
        <v>43100</v>
      </c>
      <c r="J10" s="64"/>
      <c r="K10" s="156"/>
      <c r="L10" s="64">
        <v>43100</v>
      </c>
      <c r="M10" s="156"/>
      <c r="N10" s="64"/>
      <c r="O10" s="64"/>
      <c r="P10" s="156"/>
      <c r="Q10" s="64"/>
      <c r="R10" s="64"/>
      <c r="S10" s="64"/>
      <c r="T10" s="64"/>
      <c r="U10" s="64"/>
      <c r="V10" s="64"/>
      <c r="W10" s="64"/>
    </row>
    <row r="11" ht="20.25" customHeight="1" spans="1:23">
      <c r="A11" s="156" t="str">
        <f t="shared" si="0"/>
        <v>       玉溪市自然资源和规划局</v>
      </c>
      <c r="B11" s="156" t="s">
        <v>183</v>
      </c>
      <c r="C11" s="156" t="s">
        <v>184</v>
      </c>
      <c r="D11" s="156" t="s">
        <v>116</v>
      </c>
      <c r="E11" s="156" t="s">
        <v>180</v>
      </c>
      <c r="F11" s="156" t="s">
        <v>185</v>
      </c>
      <c r="G11" s="156" t="s">
        <v>186</v>
      </c>
      <c r="H11" s="159">
        <v>398400</v>
      </c>
      <c r="I11" s="64">
        <v>398400</v>
      </c>
      <c r="J11" s="64">
        <v>99600</v>
      </c>
      <c r="K11" s="156"/>
      <c r="L11" s="64">
        <v>298800</v>
      </c>
      <c r="M11" s="156"/>
      <c r="N11" s="64"/>
      <c r="O11" s="64"/>
      <c r="P11" s="156"/>
      <c r="Q11" s="64"/>
      <c r="R11" s="64"/>
      <c r="S11" s="64"/>
      <c r="T11" s="64"/>
      <c r="U11" s="64"/>
      <c r="V11" s="64"/>
      <c r="W11" s="64"/>
    </row>
    <row r="12" ht="20.25" customHeight="1" spans="1:23">
      <c r="A12" s="156" t="str">
        <f t="shared" si="0"/>
        <v>       玉溪市自然资源和规划局</v>
      </c>
      <c r="B12" s="156" t="s">
        <v>187</v>
      </c>
      <c r="C12" s="156" t="s">
        <v>188</v>
      </c>
      <c r="D12" s="156" t="s">
        <v>128</v>
      </c>
      <c r="E12" s="156" t="s">
        <v>188</v>
      </c>
      <c r="F12" s="156" t="s">
        <v>189</v>
      </c>
      <c r="G12" s="156" t="s">
        <v>188</v>
      </c>
      <c r="H12" s="159">
        <v>709584</v>
      </c>
      <c r="I12" s="64">
        <v>709584</v>
      </c>
      <c r="J12" s="64">
        <v>177396</v>
      </c>
      <c r="K12" s="156"/>
      <c r="L12" s="64">
        <v>532188</v>
      </c>
      <c r="M12" s="156"/>
      <c r="N12" s="64"/>
      <c r="O12" s="64"/>
      <c r="P12" s="156"/>
      <c r="Q12" s="64"/>
      <c r="R12" s="64"/>
      <c r="S12" s="64"/>
      <c r="T12" s="64"/>
      <c r="U12" s="64"/>
      <c r="V12" s="64"/>
      <c r="W12" s="64"/>
    </row>
    <row r="13" ht="20.25" customHeight="1" spans="1:23">
      <c r="A13" s="156" t="str">
        <f t="shared" si="0"/>
        <v>       玉溪市自然资源和规划局</v>
      </c>
      <c r="B13" s="156" t="s">
        <v>190</v>
      </c>
      <c r="C13" s="156" t="s">
        <v>191</v>
      </c>
      <c r="D13" s="156" t="s">
        <v>116</v>
      </c>
      <c r="E13" s="156" t="s">
        <v>180</v>
      </c>
      <c r="F13" s="156" t="s">
        <v>192</v>
      </c>
      <c r="G13" s="156" t="s">
        <v>193</v>
      </c>
      <c r="H13" s="159">
        <v>2078280</v>
      </c>
      <c r="I13" s="64">
        <v>2078280</v>
      </c>
      <c r="J13" s="64">
        <v>519570</v>
      </c>
      <c r="K13" s="156"/>
      <c r="L13" s="64">
        <v>1558710</v>
      </c>
      <c r="M13" s="156"/>
      <c r="N13" s="64"/>
      <c r="O13" s="64"/>
      <c r="P13" s="156"/>
      <c r="Q13" s="64"/>
      <c r="R13" s="64"/>
      <c r="S13" s="64"/>
      <c r="T13" s="64"/>
      <c r="U13" s="64"/>
      <c r="V13" s="64"/>
      <c r="W13" s="64"/>
    </row>
    <row r="14" ht="20.25" customHeight="1" spans="1:23">
      <c r="A14" s="156" t="str">
        <f t="shared" si="0"/>
        <v>       玉溪市自然资源和规划局</v>
      </c>
      <c r="B14" s="156" t="s">
        <v>190</v>
      </c>
      <c r="C14" s="156" t="s">
        <v>191</v>
      </c>
      <c r="D14" s="156" t="s">
        <v>116</v>
      </c>
      <c r="E14" s="156" t="s">
        <v>180</v>
      </c>
      <c r="F14" s="156" t="s">
        <v>194</v>
      </c>
      <c r="G14" s="156" t="s">
        <v>195</v>
      </c>
      <c r="H14" s="159">
        <v>2397132</v>
      </c>
      <c r="I14" s="64">
        <v>2397132</v>
      </c>
      <c r="J14" s="64">
        <v>599283</v>
      </c>
      <c r="K14" s="156"/>
      <c r="L14" s="64">
        <v>1797849</v>
      </c>
      <c r="M14" s="156"/>
      <c r="N14" s="64"/>
      <c r="O14" s="64"/>
      <c r="P14" s="156"/>
      <c r="Q14" s="64"/>
      <c r="R14" s="64"/>
      <c r="S14" s="64"/>
      <c r="T14" s="64"/>
      <c r="U14" s="64"/>
      <c r="V14" s="64"/>
      <c r="W14" s="64"/>
    </row>
    <row r="15" ht="20.25" customHeight="1" spans="1:23">
      <c r="A15" s="156" t="str">
        <f t="shared" si="0"/>
        <v>       玉溪市自然资源和规划局</v>
      </c>
      <c r="B15" s="156" t="s">
        <v>190</v>
      </c>
      <c r="C15" s="156" t="s">
        <v>191</v>
      </c>
      <c r="D15" s="156" t="s">
        <v>129</v>
      </c>
      <c r="E15" s="156" t="s">
        <v>196</v>
      </c>
      <c r="F15" s="156" t="s">
        <v>194</v>
      </c>
      <c r="G15" s="156" t="s">
        <v>195</v>
      </c>
      <c r="H15" s="159">
        <v>35304</v>
      </c>
      <c r="I15" s="64">
        <v>35304</v>
      </c>
      <c r="J15" s="64">
        <v>8826</v>
      </c>
      <c r="K15" s="156"/>
      <c r="L15" s="64">
        <v>26478</v>
      </c>
      <c r="M15" s="156"/>
      <c r="N15" s="64"/>
      <c r="O15" s="64"/>
      <c r="P15" s="156"/>
      <c r="Q15" s="64"/>
      <c r="R15" s="64"/>
      <c r="S15" s="64"/>
      <c r="T15" s="64"/>
      <c r="U15" s="64"/>
      <c r="V15" s="64"/>
      <c r="W15" s="64"/>
    </row>
    <row r="16" ht="20.25" customHeight="1" spans="1:23">
      <c r="A16" s="156" t="str">
        <f t="shared" si="0"/>
        <v>       玉溪市自然资源和规划局</v>
      </c>
      <c r="B16" s="156" t="s">
        <v>197</v>
      </c>
      <c r="C16" s="156" t="s">
        <v>198</v>
      </c>
      <c r="D16" s="156" t="s">
        <v>96</v>
      </c>
      <c r="E16" s="156" t="s">
        <v>199</v>
      </c>
      <c r="F16" s="156" t="s">
        <v>200</v>
      </c>
      <c r="G16" s="156" t="s">
        <v>201</v>
      </c>
      <c r="H16" s="159">
        <v>876327.36</v>
      </c>
      <c r="I16" s="64">
        <v>876327.36</v>
      </c>
      <c r="J16" s="64">
        <v>219081.84</v>
      </c>
      <c r="K16" s="156"/>
      <c r="L16" s="64">
        <v>657245.52</v>
      </c>
      <c r="M16" s="156"/>
      <c r="N16" s="64"/>
      <c r="O16" s="64"/>
      <c r="P16" s="156"/>
      <c r="Q16" s="64"/>
      <c r="R16" s="64"/>
      <c r="S16" s="64"/>
      <c r="T16" s="64"/>
      <c r="U16" s="64"/>
      <c r="V16" s="64"/>
      <c r="W16" s="64"/>
    </row>
    <row r="17" ht="20.25" customHeight="1" spans="1:23">
      <c r="A17" s="156" t="str">
        <f t="shared" si="0"/>
        <v>       玉溪市自然资源和规划局</v>
      </c>
      <c r="B17" s="156" t="s">
        <v>197</v>
      </c>
      <c r="C17" s="156" t="s">
        <v>198</v>
      </c>
      <c r="D17" s="156" t="s">
        <v>102</v>
      </c>
      <c r="E17" s="156" t="s">
        <v>202</v>
      </c>
      <c r="F17" s="156" t="s">
        <v>203</v>
      </c>
      <c r="G17" s="156" t="s">
        <v>204</v>
      </c>
      <c r="H17" s="159">
        <v>454594.82</v>
      </c>
      <c r="I17" s="64">
        <v>454594.82</v>
      </c>
      <c r="J17" s="64">
        <v>113648.71</v>
      </c>
      <c r="K17" s="156"/>
      <c r="L17" s="64">
        <v>340946.11</v>
      </c>
      <c r="M17" s="156"/>
      <c r="N17" s="64"/>
      <c r="O17" s="64"/>
      <c r="P17" s="156"/>
      <c r="Q17" s="64"/>
      <c r="R17" s="64"/>
      <c r="S17" s="64"/>
      <c r="T17" s="64"/>
      <c r="U17" s="64"/>
      <c r="V17" s="64"/>
      <c r="W17" s="64"/>
    </row>
    <row r="18" ht="20.25" customHeight="1" spans="1:23">
      <c r="A18" s="156" t="str">
        <f t="shared" si="0"/>
        <v>       玉溪市自然资源和规划局</v>
      </c>
      <c r="B18" s="156" t="s">
        <v>197</v>
      </c>
      <c r="C18" s="156" t="s">
        <v>198</v>
      </c>
      <c r="D18" s="156" t="s">
        <v>104</v>
      </c>
      <c r="E18" s="156" t="s">
        <v>205</v>
      </c>
      <c r="F18" s="156" t="s">
        <v>206</v>
      </c>
      <c r="G18" s="156" t="s">
        <v>207</v>
      </c>
      <c r="H18" s="159">
        <v>498811.5</v>
      </c>
      <c r="I18" s="64">
        <v>498811.5</v>
      </c>
      <c r="J18" s="64">
        <v>124702.88</v>
      </c>
      <c r="K18" s="156"/>
      <c r="L18" s="64">
        <v>374108.62</v>
      </c>
      <c r="M18" s="156"/>
      <c r="N18" s="64"/>
      <c r="O18" s="64"/>
      <c r="P18" s="156"/>
      <c r="Q18" s="64"/>
      <c r="R18" s="64"/>
      <c r="S18" s="64"/>
      <c r="T18" s="64"/>
      <c r="U18" s="64"/>
      <c r="V18" s="64"/>
      <c r="W18" s="64"/>
    </row>
    <row r="19" ht="20.25" customHeight="1" spans="1:23">
      <c r="A19" s="156" t="str">
        <f t="shared" si="0"/>
        <v>       玉溪市自然资源和规划局</v>
      </c>
      <c r="B19" s="156" t="s">
        <v>197</v>
      </c>
      <c r="C19" s="156" t="s">
        <v>198</v>
      </c>
      <c r="D19" s="156" t="s">
        <v>105</v>
      </c>
      <c r="E19" s="156" t="s">
        <v>208</v>
      </c>
      <c r="F19" s="156" t="s">
        <v>209</v>
      </c>
      <c r="G19" s="156" t="s">
        <v>210</v>
      </c>
      <c r="H19" s="159">
        <v>66299.89</v>
      </c>
      <c r="I19" s="64">
        <v>66299.89</v>
      </c>
      <c r="J19" s="64">
        <v>49457.97</v>
      </c>
      <c r="K19" s="156"/>
      <c r="L19" s="64">
        <v>16841.92</v>
      </c>
      <c r="M19" s="156"/>
      <c r="N19" s="64"/>
      <c r="O19" s="64"/>
      <c r="P19" s="156"/>
      <c r="Q19" s="64"/>
      <c r="R19" s="64"/>
      <c r="S19" s="64"/>
      <c r="T19" s="64"/>
      <c r="U19" s="64"/>
      <c r="V19" s="64"/>
      <c r="W19" s="64"/>
    </row>
    <row r="20" ht="20.25" customHeight="1" spans="1:23">
      <c r="A20" s="156" t="str">
        <f t="shared" si="0"/>
        <v>       玉溪市自然资源和规划局</v>
      </c>
      <c r="B20" s="156" t="s">
        <v>197</v>
      </c>
      <c r="C20" s="156" t="s">
        <v>198</v>
      </c>
      <c r="D20" s="156" t="s">
        <v>116</v>
      </c>
      <c r="E20" s="156" t="s">
        <v>180</v>
      </c>
      <c r="F20" s="156" t="s">
        <v>209</v>
      </c>
      <c r="G20" s="156" t="s">
        <v>210</v>
      </c>
      <c r="H20" s="159">
        <v>826.46</v>
      </c>
      <c r="I20" s="64">
        <v>826.46</v>
      </c>
      <c r="J20" s="64">
        <v>206.62</v>
      </c>
      <c r="K20" s="156"/>
      <c r="L20" s="64">
        <v>619.84</v>
      </c>
      <c r="M20" s="156"/>
      <c r="N20" s="64"/>
      <c r="O20" s="64"/>
      <c r="P20" s="156"/>
      <c r="Q20" s="64"/>
      <c r="R20" s="64"/>
      <c r="S20" s="64"/>
      <c r="T20" s="64"/>
      <c r="U20" s="64"/>
      <c r="V20" s="64"/>
      <c r="W20" s="64"/>
    </row>
    <row r="21" ht="20.25" customHeight="1" spans="1:23">
      <c r="A21" s="156" t="str">
        <f t="shared" si="0"/>
        <v>       玉溪市自然资源和规划局</v>
      </c>
      <c r="B21" s="156" t="s">
        <v>211</v>
      </c>
      <c r="C21" s="156" t="s">
        <v>212</v>
      </c>
      <c r="D21" s="156" t="s">
        <v>94</v>
      </c>
      <c r="E21" s="156" t="s">
        <v>213</v>
      </c>
      <c r="F21" s="156" t="s">
        <v>214</v>
      </c>
      <c r="G21" s="156" t="s">
        <v>215</v>
      </c>
      <c r="H21" s="159">
        <v>2184000</v>
      </c>
      <c r="I21" s="64">
        <v>2184000</v>
      </c>
      <c r="J21" s="64">
        <v>436800</v>
      </c>
      <c r="K21" s="156"/>
      <c r="L21" s="64">
        <v>1747200</v>
      </c>
      <c r="M21" s="156"/>
      <c r="N21" s="64"/>
      <c r="O21" s="64"/>
      <c r="P21" s="156"/>
      <c r="Q21" s="64"/>
      <c r="R21" s="64"/>
      <c r="S21" s="64"/>
      <c r="T21" s="64"/>
      <c r="U21" s="64"/>
      <c r="V21" s="64"/>
      <c r="W21" s="64"/>
    </row>
    <row r="22" ht="20.25" customHeight="1" spans="1:23">
      <c r="A22" s="156" t="str">
        <f t="shared" si="0"/>
        <v>       玉溪市自然资源和规划局</v>
      </c>
      <c r="B22" s="156" t="s">
        <v>211</v>
      </c>
      <c r="C22" s="156" t="s">
        <v>212</v>
      </c>
      <c r="D22" s="156" t="s">
        <v>95</v>
      </c>
      <c r="E22" s="156" t="s">
        <v>216</v>
      </c>
      <c r="F22" s="156" t="s">
        <v>214</v>
      </c>
      <c r="G22" s="156" t="s">
        <v>215</v>
      </c>
      <c r="H22" s="159">
        <v>105600</v>
      </c>
      <c r="I22" s="64">
        <v>105600</v>
      </c>
      <c r="J22" s="64">
        <v>21120</v>
      </c>
      <c r="K22" s="156"/>
      <c r="L22" s="64">
        <v>84480</v>
      </c>
      <c r="M22" s="156"/>
      <c r="N22" s="64"/>
      <c r="O22" s="64"/>
      <c r="P22" s="156"/>
      <c r="Q22" s="64"/>
      <c r="R22" s="64"/>
      <c r="S22" s="64"/>
      <c r="T22" s="64"/>
      <c r="U22" s="64"/>
      <c r="V22" s="64"/>
      <c r="W22" s="64"/>
    </row>
    <row r="23" ht="20.25" customHeight="1" spans="1:23">
      <c r="A23" s="156" t="str">
        <f t="shared" si="0"/>
        <v>       玉溪市自然资源和规划局</v>
      </c>
      <c r="B23" s="156" t="s">
        <v>217</v>
      </c>
      <c r="C23" s="156" t="s">
        <v>218</v>
      </c>
      <c r="D23" s="156" t="s">
        <v>116</v>
      </c>
      <c r="E23" s="156" t="s">
        <v>180</v>
      </c>
      <c r="F23" s="156" t="s">
        <v>219</v>
      </c>
      <c r="G23" s="156" t="s">
        <v>220</v>
      </c>
      <c r="H23" s="159">
        <v>1288236</v>
      </c>
      <c r="I23" s="64">
        <v>1288236</v>
      </c>
      <c r="J23" s="64">
        <v>322059</v>
      </c>
      <c r="K23" s="156"/>
      <c r="L23" s="64">
        <v>966177</v>
      </c>
      <c r="M23" s="156"/>
      <c r="N23" s="64"/>
      <c r="O23" s="64"/>
      <c r="P23" s="156"/>
      <c r="Q23" s="64"/>
      <c r="R23" s="64"/>
      <c r="S23" s="64"/>
      <c r="T23" s="64"/>
      <c r="U23" s="64"/>
      <c r="V23" s="64"/>
      <c r="W23" s="64"/>
    </row>
    <row r="24" ht="20.25" customHeight="1" spans="1:23">
      <c r="A24" s="156" t="str">
        <f t="shared" si="0"/>
        <v>       玉溪市自然资源和规划局</v>
      </c>
      <c r="B24" s="156" t="s">
        <v>221</v>
      </c>
      <c r="C24" s="156" t="s">
        <v>222</v>
      </c>
      <c r="D24" s="156" t="s">
        <v>116</v>
      </c>
      <c r="E24" s="156" t="s">
        <v>180</v>
      </c>
      <c r="F24" s="156" t="s">
        <v>223</v>
      </c>
      <c r="G24" s="156" t="s">
        <v>222</v>
      </c>
      <c r="H24" s="159">
        <v>90214.32</v>
      </c>
      <c r="I24" s="64">
        <v>90214.32</v>
      </c>
      <c r="J24" s="64"/>
      <c r="K24" s="156"/>
      <c r="L24" s="64">
        <v>90214.32</v>
      </c>
      <c r="M24" s="156"/>
      <c r="N24" s="64"/>
      <c r="O24" s="64"/>
      <c r="P24" s="156"/>
      <c r="Q24" s="64"/>
      <c r="R24" s="64"/>
      <c r="S24" s="64"/>
      <c r="T24" s="64"/>
      <c r="U24" s="64"/>
      <c r="V24" s="64"/>
      <c r="W24" s="64"/>
    </row>
    <row r="25" ht="20.25" customHeight="1" spans="1:23">
      <c r="A25" s="156" t="str">
        <f t="shared" si="0"/>
        <v>       玉溪市自然资源和规划局</v>
      </c>
      <c r="B25" s="156" t="s">
        <v>224</v>
      </c>
      <c r="C25" s="156" t="s">
        <v>225</v>
      </c>
      <c r="D25" s="156" t="s">
        <v>94</v>
      </c>
      <c r="E25" s="156" t="s">
        <v>213</v>
      </c>
      <c r="F25" s="156" t="s">
        <v>226</v>
      </c>
      <c r="G25" s="156" t="s">
        <v>227</v>
      </c>
      <c r="H25" s="159">
        <v>42000</v>
      </c>
      <c r="I25" s="64">
        <v>42000</v>
      </c>
      <c r="J25" s="64"/>
      <c r="K25" s="156"/>
      <c r="L25" s="64">
        <v>42000</v>
      </c>
      <c r="M25" s="156"/>
      <c r="N25" s="64"/>
      <c r="O25" s="64"/>
      <c r="P25" s="156"/>
      <c r="Q25" s="64"/>
      <c r="R25" s="64"/>
      <c r="S25" s="64"/>
      <c r="T25" s="64"/>
      <c r="U25" s="64"/>
      <c r="V25" s="64"/>
      <c r="W25" s="64"/>
    </row>
    <row r="26" ht="20.25" customHeight="1" spans="1:23">
      <c r="A26" s="156" t="str">
        <f t="shared" si="0"/>
        <v>       玉溪市自然资源和规划局</v>
      </c>
      <c r="B26" s="156" t="s">
        <v>224</v>
      </c>
      <c r="C26" s="156" t="s">
        <v>225</v>
      </c>
      <c r="D26" s="156" t="s">
        <v>95</v>
      </c>
      <c r="E26" s="156" t="s">
        <v>216</v>
      </c>
      <c r="F26" s="156" t="s">
        <v>226</v>
      </c>
      <c r="G26" s="156" t="s">
        <v>227</v>
      </c>
      <c r="H26" s="159">
        <v>2400</v>
      </c>
      <c r="I26" s="64">
        <v>2400</v>
      </c>
      <c r="J26" s="64"/>
      <c r="K26" s="156"/>
      <c r="L26" s="64">
        <v>2400</v>
      </c>
      <c r="M26" s="156"/>
      <c r="N26" s="64"/>
      <c r="O26" s="64"/>
      <c r="P26" s="156"/>
      <c r="Q26" s="64"/>
      <c r="R26" s="64"/>
      <c r="S26" s="64"/>
      <c r="T26" s="64"/>
      <c r="U26" s="64"/>
      <c r="V26" s="64"/>
      <c r="W26" s="64"/>
    </row>
    <row r="27" ht="20.25" customHeight="1" spans="1:23">
      <c r="A27" s="156" t="str">
        <f t="shared" si="0"/>
        <v>       玉溪市自然资源和规划局</v>
      </c>
      <c r="B27" s="156" t="s">
        <v>224</v>
      </c>
      <c r="C27" s="156" t="s">
        <v>225</v>
      </c>
      <c r="D27" s="156" t="s">
        <v>116</v>
      </c>
      <c r="E27" s="156" t="s">
        <v>180</v>
      </c>
      <c r="F27" s="156" t="s">
        <v>228</v>
      </c>
      <c r="G27" s="156" t="s">
        <v>229</v>
      </c>
      <c r="H27" s="159">
        <v>132600</v>
      </c>
      <c r="I27" s="64">
        <v>132600</v>
      </c>
      <c r="J27" s="64"/>
      <c r="K27" s="156"/>
      <c r="L27" s="64">
        <v>132600</v>
      </c>
      <c r="M27" s="156"/>
      <c r="N27" s="64"/>
      <c r="O27" s="64"/>
      <c r="P27" s="156"/>
      <c r="Q27" s="64"/>
      <c r="R27" s="64"/>
      <c r="S27" s="64"/>
      <c r="T27" s="64"/>
      <c r="U27" s="64"/>
      <c r="V27" s="64"/>
      <c r="W27" s="64"/>
    </row>
    <row r="28" ht="20.25" customHeight="1" spans="1:23">
      <c r="A28" s="156" t="str">
        <f t="shared" si="0"/>
        <v>       玉溪市自然资源和规划局</v>
      </c>
      <c r="B28" s="156" t="s">
        <v>224</v>
      </c>
      <c r="C28" s="156" t="s">
        <v>225</v>
      </c>
      <c r="D28" s="156" t="s">
        <v>116</v>
      </c>
      <c r="E28" s="156" t="s">
        <v>180</v>
      </c>
      <c r="F28" s="156" t="s">
        <v>230</v>
      </c>
      <c r="G28" s="156" t="s">
        <v>231</v>
      </c>
      <c r="H28" s="159">
        <v>10000</v>
      </c>
      <c r="I28" s="64">
        <v>10000</v>
      </c>
      <c r="J28" s="64"/>
      <c r="K28" s="156"/>
      <c r="L28" s="64">
        <v>10000</v>
      </c>
      <c r="M28" s="156"/>
      <c r="N28" s="64"/>
      <c r="O28" s="64"/>
      <c r="P28" s="156"/>
      <c r="Q28" s="64"/>
      <c r="R28" s="64"/>
      <c r="S28" s="64"/>
      <c r="T28" s="64"/>
      <c r="U28" s="64"/>
      <c r="V28" s="64"/>
      <c r="W28" s="64"/>
    </row>
    <row r="29" ht="20.25" customHeight="1" spans="1:23">
      <c r="A29" s="156" t="str">
        <f t="shared" si="0"/>
        <v>       玉溪市自然资源和规划局</v>
      </c>
      <c r="B29" s="156" t="s">
        <v>224</v>
      </c>
      <c r="C29" s="156" t="s">
        <v>225</v>
      </c>
      <c r="D29" s="156" t="s">
        <v>116</v>
      </c>
      <c r="E29" s="156" t="s">
        <v>180</v>
      </c>
      <c r="F29" s="156" t="s">
        <v>232</v>
      </c>
      <c r="G29" s="156" t="s">
        <v>233</v>
      </c>
      <c r="H29" s="159">
        <v>320000</v>
      </c>
      <c r="I29" s="64">
        <v>320000</v>
      </c>
      <c r="J29" s="64"/>
      <c r="K29" s="156"/>
      <c r="L29" s="64">
        <v>320000</v>
      </c>
      <c r="M29" s="156"/>
      <c r="N29" s="64"/>
      <c r="O29" s="64"/>
      <c r="P29" s="156"/>
      <c r="Q29" s="64"/>
      <c r="R29" s="64"/>
      <c r="S29" s="64"/>
      <c r="T29" s="64"/>
      <c r="U29" s="64"/>
      <c r="V29" s="64"/>
      <c r="W29" s="64"/>
    </row>
    <row r="30" ht="20.25" customHeight="1" spans="1:23">
      <c r="A30" s="156" t="str">
        <f t="shared" si="0"/>
        <v>       玉溪市自然资源和规划局</v>
      </c>
      <c r="B30" s="156" t="s">
        <v>224</v>
      </c>
      <c r="C30" s="156" t="s">
        <v>225</v>
      </c>
      <c r="D30" s="156" t="s">
        <v>116</v>
      </c>
      <c r="E30" s="156" t="s">
        <v>180</v>
      </c>
      <c r="F30" s="156" t="s">
        <v>185</v>
      </c>
      <c r="G30" s="156" t="s">
        <v>186</v>
      </c>
      <c r="H30" s="159">
        <v>39840</v>
      </c>
      <c r="I30" s="64">
        <v>39840</v>
      </c>
      <c r="J30" s="64"/>
      <c r="K30" s="156"/>
      <c r="L30" s="64">
        <v>39840</v>
      </c>
      <c r="M30" s="156"/>
      <c r="N30" s="64"/>
      <c r="O30" s="64"/>
      <c r="P30" s="156"/>
      <c r="Q30" s="64"/>
      <c r="R30" s="64"/>
      <c r="S30" s="64"/>
      <c r="T30" s="64"/>
      <c r="U30" s="64"/>
      <c r="V30" s="64"/>
      <c r="W30" s="64"/>
    </row>
    <row r="31" ht="20.25" customHeight="1" spans="1:23">
      <c r="A31" s="156" t="str">
        <f t="shared" si="0"/>
        <v>       玉溪市自然资源和规划局</v>
      </c>
      <c r="B31" s="156" t="s">
        <v>224</v>
      </c>
      <c r="C31" s="156" t="s">
        <v>225</v>
      </c>
      <c r="D31" s="156" t="s">
        <v>116</v>
      </c>
      <c r="E31" s="156" t="s">
        <v>180</v>
      </c>
      <c r="F31" s="156" t="s">
        <v>226</v>
      </c>
      <c r="G31" s="156" t="s">
        <v>227</v>
      </c>
      <c r="H31" s="159">
        <v>39000</v>
      </c>
      <c r="I31" s="64">
        <v>39000</v>
      </c>
      <c r="J31" s="64"/>
      <c r="K31" s="156"/>
      <c r="L31" s="64">
        <v>39000</v>
      </c>
      <c r="M31" s="156"/>
      <c r="N31" s="64"/>
      <c r="O31" s="64"/>
      <c r="P31" s="156"/>
      <c r="Q31" s="64"/>
      <c r="R31" s="64"/>
      <c r="S31" s="64"/>
      <c r="T31" s="64"/>
      <c r="U31" s="64"/>
      <c r="V31" s="64"/>
      <c r="W31" s="64"/>
    </row>
    <row r="32" ht="20.25" customHeight="1" spans="1:23">
      <c r="A32" s="156" t="str">
        <f t="shared" si="0"/>
        <v>       玉溪市自然资源和规划局</v>
      </c>
      <c r="B32" s="156" t="s">
        <v>234</v>
      </c>
      <c r="C32" s="156" t="s">
        <v>155</v>
      </c>
      <c r="D32" s="156" t="s">
        <v>116</v>
      </c>
      <c r="E32" s="156" t="s">
        <v>180</v>
      </c>
      <c r="F32" s="156" t="s">
        <v>235</v>
      </c>
      <c r="G32" s="156" t="s">
        <v>155</v>
      </c>
      <c r="H32" s="159">
        <v>30000</v>
      </c>
      <c r="I32" s="64">
        <v>30000</v>
      </c>
      <c r="J32" s="64"/>
      <c r="K32" s="156"/>
      <c r="L32" s="64">
        <v>30000</v>
      </c>
      <c r="M32" s="156"/>
      <c r="N32" s="64"/>
      <c r="O32" s="64"/>
      <c r="P32" s="156"/>
      <c r="Q32" s="64"/>
      <c r="R32" s="64"/>
      <c r="S32" s="64"/>
      <c r="T32" s="64"/>
      <c r="U32" s="64"/>
      <c r="V32" s="64"/>
      <c r="W32" s="64"/>
    </row>
    <row r="33" ht="20.25" customHeight="1" spans="1:23">
      <c r="A33" s="156" t="str">
        <f t="shared" si="0"/>
        <v>       玉溪市自然资源和规划局</v>
      </c>
      <c r="B33" s="156" t="s">
        <v>236</v>
      </c>
      <c r="C33" s="156" t="s">
        <v>237</v>
      </c>
      <c r="D33" s="156" t="s">
        <v>117</v>
      </c>
      <c r="E33" s="156" t="s">
        <v>238</v>
      </c>
      <c r="F33" s="156" t="s">
        <v>228</v>
      </c>
      <c r="G33" s="156" t="s">
        <v>229</v>
      </c>
      <c r="H33" s="159">
        <v>255000</v>
      </c>
      <c r="I33" s="64">
        <v>255000</v>
      </c>
      <c r="J33" s="64"/>
      <c r="K33" s="156"/>
      <c r="L33" s="64">
        <v>255000</v>
      </c>
      <c r="M33" s="156"/>
      <c r="N33" s="64"/>
      <c r="O33" s="64"/>
      <c r="P33" s="156"/>
      <c r="Q33" s="64"/>
      <c r="R33" s="64"/>
      <c r="S33" s="64"/>
      <c r="T33" s="64"/>
      <c r="U33" s="64"/>
      <c r="V33" s="64"/>
      <c r="W33" s="64"/>
    </row>
    <row r="34" ht="20.25" customHeight="1" spans="1:23">
      <c r="A34" s="156" t="str">
        <f t="shared" si="0"/>
        <v>       玉溪市自然资源和规划局</v>
      </c>
      <c r="B34" s="156" t="s">
        <v>236</v>
      </c>
      <c r="C34" s="156" t="s">
        <v>237</v>
      </c>
      <c r="D34" s="156" t="s">
        <v>117</v>
      </c>
      <c r="E34" s="156" t="s">
        <v>238</v>
      </c>
      <c r="F34" s="156" t="s">
        <v>239</v>
      </c>
      <c r="G34" s="156" t="s">
        <v>240</v>
      </c>
      <c r="H34" s="159">
        <v>20000</v>
      </c>
      <c r="I34" s="64">
        <v>20000</v>
      </c>
      <c r="J34" s="64"/>
      <c r="K34" s="156"/>
      <c r="L34" s="64">
        <v>20000</v>
      </c>
      <c r="M34" s="156"/>
      <c r="N34" s="64"/>
      <c r="O34" s="64"/>
      <c r="P34" s="156"/>
      <c r="Q34" s="64"/>
      <c r="R34" s="64"/>
      <c r="S34" s="64"/>
      <c r="T34" s="64"/>
      <c r="U34" s="64"/>
      <c r="V34" s="64"/>
      <c r="W34" s="64"/>
    </row>
    <row r="35" ht="20.25" customHeight="1" spans="1:23">
      <c r="A35" s="156" t="str">
        <f t="shared" si="0"/>
        <v>       玉溪市自然资源和规划局</v>
      </c>
      <c r="B35" s="156" t="s">
        <v>236</v>
      </c>
      <c r="C35" s="156" t="s">
        <v>237</v>
      </c>
      <c r="D35" s="156" t="s">
        <v>117</v>
      </c>
      <c r="E35" s="156" t="s">
        <v>238</v>
      </c>
      <c r="F35" s="156" t="s">
        <v>241</v>
      </c>
      <c r="G35" s="156" t="s">
        <v>242</v>
      </c>
      <c r="H35" s="159">
        <v>150000</v>
      </c>
      <c r="I35" s="64">
        <v>150000</v>
      </c>
      <c r="J35" s="64"/>
      <c r="K35" s="156"/>
      <c r="L35" s="64">
        <v>150000</v>
      </c>
      <c r="M35" s="156"/>
      <c r="N35" s="64"/>
      <c r="O35" s="64"/>
      <c r="P35" s="156"/>
      <c r="Q35" s="64"/>
      <c r="R35" s="64"/>
      <c r="S35" s="64"/>
      <c r="T35" s="64"/>
      <c r="U35" s="64"/>
      <c r="V35" s="64"/>
      <c r="W35" s="64"/>
    </row>
    <row r="36" ht="20.25" customHeight="1" spans="1:23">
      <c r="A36" s="156" t="str">
        <f t="shared" si="0"/>
        <v>       玉溪市自然资源和规划局</v>
      </c>
      <c r="B36" s="156" t="s">
        <v>236</v>
      </c>
      <c r="C36" s="156" t="s">
        <v>237</v>
      </c>
      <c r="D36" s="156" t="s">
        <v>117</v>
      </c>
      <c r="E36" s="156" t="s">
        <v>238</v>
      </c>
      <c r="F36" s="156" t="s">
        <v>243</v>
      </c>
      <c r="G36" s="156" t="s">
        <v>244</v>
      </c>
      <c r="H36" s="159">
        <v>50000</v>
      </c>
      <c r="I36" s="64">
        <v>50000</v>
      </c>
      <c r="J36" s="64"/>
      <c r="K36" s="156"/>
      <c r="L36" s="64">
        <v>50000</v>
      </c>
      <c r="M36" s="156"/>
      <c r="N36" s="64"/>
      <c r="O36" s="64"/>
      <c r="P36" s="156"/>
      <c r="Q36" s="64"/>
      <c r="R36" s="64"/>
      <c r="S36" s="64"/>
      <c r="T36" s="64"/>
      <c r="U36" s="64"/>
      <c r="V36" s="64"/>
      <c r="W36" s="64"/>
    </row>
    <row r="37" ht="20.25" customHeight="1" spans="1:23">
      <c r="A37" s="156" t="str">
        <f t="shared" si="0"/>
        <v>       玉溪市自然资源和规划局</v>
      </c>
      <c r="B37" s="156" t="s">
        <v>236</v>
      </c>
      <c r="C37" s="156" t="s">
        <v>237</v>
      </c>
      <c r="D37" s="156" t="s">
        <v>117</v>
      </c>
      <c r="E37" s="156" t="s">
        <v>238</v>
      </c>
      <c r="F37" s="156" t="s">
        <v>185</v>
      </c>
      <c r="G37" s="156" t="s">
        <v>186</v>
      </c>
      <c r="H37" s="159">
        <v>600000</v>
      </c>
      <c r="I37" s="64">
        <v>600000</v>
      </c>
      <c r="J37" s="64"/>
      <c r="K37" s="156"/>
      <c r="L37" s="64">
        <v>600000</v>
      </c>
      <c r="M37" s="156"/>
      <c r="N37" s="64"/>
      <c r="O37" s="64"/>
      <c r="P37" s="156"/>
      <c r="Q37" s="64"/>
      <c r="R37" s="64"/>
      <c r="S37" s="64"/>
      <c r="T37" s="64"/>
      <c r="U37" s="64"/>
      <c r="V37" s="64"/>
      <c r="W37" s="64"/>
    </row>
    <row r="38" ht="20.25" customHeight="1" spans="1:23">
      <c r="A38" s="156" t="str">
        <f t="shared" si="0"/>
        <v>       玉溪市自然资源和规划局</v>
      </c>
      <c r="B38" s="156" t="s">
        <v>245</v>
      </c>
      <c r="C38" s="156" t="s">
        <v>246</v>
      </c>
      <c r="D38" s="156" t="s">
        <v>117</v>
      </c>
      <c r="E38" s="156" t="s">
        <v>238</v>
      </c>
      <c r="F38" s="156" t="s">
        <v>247</v>
      </c>
      <c r="G38" s="156" t="s">
        <v>218</v>
      </c>
      <c r="H38" s="159">
        <v>192000</v>
      </c>
      <c r="I38" s="64">
        <v>192000</v>
      </c>
      <c r="J38" s="64"/>
      <c r="K38" s="156"/>
      <c r="L38" s="64">
        <v>192000</v>
      </c>
      <c r="M38" s="156"/>
      <c r="N38" s="64"/>
      <c r="O38" s="64"/>
      <c r="P38" s="156"/>
      <c r="Q38" s="64"/>
      <c r="R38" s="64"/>
      <c r="S38" s="64"/>
      <c r="T38" s="64"/>
      <c r="U38" s="64"/>
      <c r="V38" s="64"/>
      <c r="W38" s="64"/>
    </row>
    <row r="39" ht="20.25" customHeight="1" spans="1:23">
      <c r="A39" s="156" t="str">
        <f t="shared" si="0"/>
        <v>       玉溪市自然资源和规划局</v>
      </c>
      <c r="B39" s="156" t="s">
        <v>248</v>
      </c>
      <c r="C39" s="156" t="s">
        <v>249</v>
      </c>
      <c r="D39" s="156" t="s">
        <v>116</v>
      </c>
      <c r="E39" s="156" t="s">
        <v>180</v>
      </c>
      <c r="F39" s="156" t="s">
        <v>219</v>
      </c>
      <c r="G39" s="156" t="s">
        <v>220</v>
      </c>
      <c r="H39" s="159">
        <v>173190</v>
      </c>
      <c r="I39" s="64">
        <v>173190</v>
      </c>
      <c r="J39" s="64"/>
      <c r="K39" s="156"/>
      <c r="L39" s="64">
        <v>173190</v>
      </c>
      <c r="M39" s="156"/>
      <c r="N39" s="64"/>
      <c r="O39" s="64"/>
      <c r="P39" s="156"/>
      <c r="Q39" s="64"/>
      <c r="R39" s="64"/>
      <c r="S39" s="64"/>
      <c r="T39" s="64"/>
      <c r="U39" s="64"/>
      <c r="V39" s="64"/>
      <c r="W39" s="64"/>
    </row>
    <row r="40" ht="20.25" customHeight="1" spans="1:23">
      <c r="A40" s="156" t="str">
        <f t="shared" si="0"/>
        <v>       玉溪市自然资源和规划局</v>
      </c>
      <c r="B40" s="156" t="s">
        <v>250</v>
      </c>
      <c r="C40" s="156" t="s">
        <v>251</v>
      </c>
      <c r="D40" s="156" t="s">
        <v>99</v>
      </c>
      <c r="E40" s="156" t="s">
        <v>252</v>
      </c>
      <c r="F40" s="156" t="s">
        <v>253</v>
      </c>
      <c r="G40" s="156" t="s">
        <v>254</v>
      </c>
      <c r="H40" s="159">
        <v>600000</v>
      </c>
      <c r="I40" s="64">
        <v>600000</v>
      </c>
      <c r="J40" s="64"/>
      <c r="K40" s="156"/>
      <c r="L40" s="64">
        <v>600000</v>
      </c>
      <c r="M40" s="156"/>
      <c r="N40" s="64"/>
      <c r="O40" s="64"/>
      <c r="P40" s="156"/>
      <c r="Q40" s="64"/>
      <c r="R40" s="64"/>
      <c r="S40" s="64"/>
      <c r="T40" s="64"/>
      <c r="U40" s="64"/>
      <c r="V40" s="64"/>
      <c r="W40" s="64"/>
    </row>
    <row r="41" ht="20.25" customHeight="1" spans="1:23">
      <c r="A41" s="156" t="str">
        <f t="shared" si="0"/>
        <v>       玉溪市自然资源和规划局</v>
      </c>
      <c r="B41" s="156" t="s">
        <v>255</v>
      </c>
      <c r="C41" s="156" t="s">
        <v>256</v>
      </c>
      <c r="D41" s="156" t="s">
        <v>116</v>
      </c>
      <c r="E41" s="156" t="s">
        <v>180</v>
      </c>
      <c r="F41" s="156" t="s">
        <v>257</v>
      </c>
      <c r="G41" s="156" t="s">
        <v>256</v>
      </c>
      <c r="H41" s="159">
        <v>417375</v>
      </c>
      <c r="I41" s="64">
        <v>417375</v>
      </c>
      <c r="J41" s="64"/>
      <c r="K41" s="156"/>
      <c r="L41" s="64">
        <v>417375</v>
      </c>
      <c r="M41" s="156"/>
      <c r="N41" s="64"/>
      <c r="O41" s="64"/>
      <c r="P41" s="156"/>
      <c r="Q41" s="64"/>
      <c r="R41" s="64"/>
      <c r="S41" s="64"/>
      <c r="T41" s="64"/>
      <c r="U41" s="64"/>
      <c r="V41" s="64"/>
      <c r="W41" s="64"/>
    </row>
    <row r="42" ht="20.25" customHeight="1" spans="1:23">
      <c r="A42" s="156" t="str">
        <f t="shared" si="0"/>
        <v>       玉溪市自然资源和规划局</v>
      </c>
      <c r="B42" s="156" t="s">
        <v>258</v>
      </c>
      <c r="C42" s="156" t="s">
        <v>259</v>
      </c>
      <c r="D42" s="156" t="s">
        <v>116</v>
      </c>
      <c r="E42" s="156" t="s">
        <v>180</v>
      </c>
      <c r="F42" s="156" t="s">
        <v>219</v>
      </c>
      <c r="G42" s="156" t="s">
        <v>220</v>
      </c>
      <c r="H42" s="159">
        <v>20000</v>
      </c>
      <c r="I42" s="64">
        <v>20000</v>
      </c>
      <c r="J42" s="64"/>
      <c r="K42" s="156"/>
      <c r="L42" s="64">
        <v>20000</v>
      </c>
      <c r="M42" s="156"/>
      <c r="N42" s="64"/>
      <c r="O42" s="64"/>
      <c r="P42" s="156"/>
      <c r="Q42" s="64"/>
      <c r="R42" s="64"/>
      <c r="S42" s="64"/>
      <c r="T42" s="64"/>
      <c r="U42" s="64"/>
      <c r="V42" s="64"/>
      <c r="W42" s="64"/>
    </row>
    <row r="43" ht="20.25" customHeight="1" spans="1:23">
      <c r="A43" s="156" t="str">
        <f t="shared" si="0"/>
        <v>       玉溪市自然资源和规划局</v>
      </c>
      <c r="B43" s="156" t="s">
        <v>260</v>
      </c>
      <c r="C43" s="156" t="s">
        <v>261</v>
      </c>
      <c r="D43" s="156" t="s">
        <v>91</v>
      </c>
      <c r="E43" s="156" t="s">
        <v>262</v>
      </c>
      <c r="F43" s="156" t="s">
        <v>257</v>
      </c>
      <c r="G43" s="156" t="s">
        <v>256</v>
      </c>
      <c r="H43" s="159">
        <v>1947.46</v>
      </c>
      <c r="I43" s="64">
        <v>1947.46</v>
      </c>
      <c r="J43" s="64"/>
      <c r="K43" s="156"/>
      <c r="L43" s="64">
        <v>1947.46</v>
      </c>
      <c r="M43" s="156"/>
      <c r="N43" s="64"/>
      <c r="O43" s="64"/>
      <c r="P43" s="156"/>
      <c r="Q43" s="64"/>
      <c r="R43" s="64"/>
      <c r="S43" s="64"/>
      <c r="T43" s="64"/>
      <c r="U43" s="64"/>
      <c r="V43" s="64"/>
      <c r="W43" s="64"/>
    </row>
    <row r="44" ht="20.25" customHeight="1" spans="1:23">
      <c r="A44" s="156" t="str">
        <f t="shared" si="0"/>
        <v>       玉溪市自然资源和规划局</v>
      </c>
      <c r="B44" s="156" t="s">
        <v>260</v>
      </c>
      <c r="C44" s="156" t="s">
        <v>261</v>
      </c>
      <c r="D44" s="156" t="s">
        <v>91</v>
      </c>
      <c r="E44" s="156" t="s">
        <v>262</v>
      </c>
      <c r="F44" s="156" t="s">
        <v>263</v>
      </c>
      <c r="G44" s="156" t="s">
        <v>264</v>
      </c>
      <c r="H44" s="159">
        <v>22084.41</v>
      </c>
      <c r="I44" s="64">
        <v>22084.41</v>
      </c>
      <c r="J44" s="64"/>
      <c r="K44" s="156"/>
      <c r="L44" s="64">
        <v>22084.41</v>
      </c>
      <c r="M44" s="156"/>
      <c r="N44" s="64"/>
      <c r="O44" s="64"/>
      <c r="P44" s="156"/>
      <c r="Q44" s="64"/>
      <c r="R44" s="64"/>
      <c r="S44" s="64"/>
      <c r="T44" s="64"/>
      <c r="U44" s="64"/>
      <c r="V44" s="64"/>
      <c r="W44" s="64"/>
    </row>
    <row r="45" ht="20.25" customHeight="1" spans="1:23">
      <c r="A45" s="156" t="str">
        <f t="shared" si="0"/>
        <v>       玉溪市自然资源和规划局</v>
      </c>
      <c r="B45" s="156" t="s">
        <v>265</v>
      </c>
      <c r="C45" s="156" t="s">
        <v>266</v>
      </c>
      <c r="D45" s="156" t="s">
        <v>116</v>
      </c>
      <c r="E45" s="156" t="s">
        <v>180</v>
      </c>
      <c r="F45" s="156" t="s">
        <v>267</v>
      </c>
      <c r="G45" s="156" t="s">
        <v>268</v>
      </c>
      <c r="H45" s="159">
        <v>252000</v>
      </c>
      <c r="I45" s="64">
        <v>252000</v>
      </c>
      <c r="J45" s="64"/>
      <c r="K45" s="156"/>
      <c r="L45" s="64">
        <v>252000</v>
      </c>
      <c r="M45" s="156"/>
      <c r="N45" s="64"/>
      <c r="O45" s="64"/>
      <c r="P45" s="156"/>
      <c r="Q45" s="64"/>
      <c r="R45" s="64"/>
      <c r="S45" s="64"/>
      <c r="T45" s="64"/>
      <c r="U45" s="64"/>
      <c r="V45" s="64"/>
      <c r="W45" s="64"/>
    </row>
    <row r="46" ht="20.25" customHeight="1" spans="1:23">
      <c r="A46" s="156" t="str">
        <f t="shared" si="0"/>
        <v>       玉溪市自然资源和规划局</v>
      </c>
      <c r="B46" s="156" t="s">
        <v>269</v>
      </c>
      <c r="C46" s="156" t="s">
        <v>270</v>
      </c>
      <c r="D46" s="156" t="s">
        <v>102</v>
      </c>
      <c r="E46" s="156" t="s">
        <v>202</v>
      </c>
      <c r="F46" s="156" t="s">
        <v>271</v>
      </c>
      <c r="G46" s="156" t="s">
        <v>272</v>
      </c>
      <c r="H46" s="159">
        <v>3000</v>
      </c>
      <c r="I46" s="64">
        <v>3000</v>
      </c>
      <c r="J46" s="64"/>
      <c r="K46" s="156"/>
      <c r="L46" s="64">
        <v>3000</v>
      </c>
      <c r="M46" s="156"/>
      <c r="N46" s="64"/>
      <c r="O46" s="64"/>
      <c r="P46" s="156"/>
      <c r="Q46" s="64"/>
      <c r="R46" s="64"/>
      <c r="S46" s="64"/>
      <c r="T46" s="64"/>
      <c r="U46" s="64"/>
      <c r="V46" s="64"/>
      <c r="W46" s="64"/>
    </row>
    <row r="47" ht="20.25" customHeight="1" spans="1:23">
      <c r="A47" s="156" t="str">
        <f t="shared" si="0"/>
        <v>       玉溪市自然资源和规划局</v>
      </c>
      <c r="B47" s="156" t="s">
        <v>273</v>
      </c>
      <c r="C47" s="156" t="s">
        <v>274</v>
      </c>
      <c r="D47" s="156" t="s">
        <v>97</v>
      </c>
      <c r="E47" s="156" t="s">
        <v>275</v>
      </c>
      <c r="F47" s="156" t="s">
        <v>276</v>
      </c>
      <c r="G47" s="156" t="s">
        <v>277</v>
      </c>
      <c r="H47" s="159">
        <v>500000</v>
      </c>
      <c r="I47" s="64">
        <v>500000</v>
      </c>
      <c r="J47" s="64"/>
      <c r="K47" s="156"/>
      <c r="L47" s="64">
        <v>500000</v>
      </c>
      <c r="M47" s="156"/>
      <c r="N47" s="64"/>
      <c r="O47" s="64"/>
      <c r="P47" s="156"/>
      <c r="Q47" s="64"/>
      <c r="R47" s="64"/>
      <c r="S47" s="64"/>
      <c r="T47" s="64"/>
      <c r="U47" s="64"/>
      <c r="V47" s="64"/>
      <c r="W47" s="64"/>
    </row>
    <row r="48" ht="20.25" customHeight="1" spans="1:23">
      <c r="A48" s="160" t="s">
        <v>71</v>
      </c>
      <c r="B48" s="156"/>
      <c r="C48" s="156"/>
      <c r="D48" s="156"/>
      <c r="E48" s="156"/>
      <c r="F48" s="156"/>
      <c r="G48" s="156"/>
      <c r="H48" s="159">
        <v>4339186.93</v>
      </c>
      <c r="I48" s="64">
        <v>4339186.93</v>
      </c>
      <c r="J48" s="64">
        <v>871067.77</v>
      </c>
      <c r="K48" s="156"/>
      <c r="L48" s="64">
        <v>3468119.16</v>
      </c>
      <c r="M48" s="156"/>
      <c r="N48" s="64"/>
      <c r="O48" s="64"/>
      <c r="P48" s="156"/>
      <c r="Q48" s="64"/>
      <c r="R48" s="64"/>
      <c r="S48" s="64"/>
      <c r="T48" s="64"/>
      <c r="U48" s="64"/>
      <c r="V48" s="64"/>
      <c r="W48" s="64"/>
    </row>
    <row r="49" ht="20.25" customHeight="1" spans="1:23">
      <c r="A49" s="156" t="str">
        <f t="shared" ref="A49:A74" si="1">"       "&amp;"玉溪市不动产登记中心（玉溪市基础地理信息中心）"</f>
        <v>       玉溪市不动产登记中心（玉溪市基础地理信息中心）</v>
      </c>
      <c r="B49" s="156" t="s">
        <v>278</v>
      </c>
      <c r="C49" s="156" t="s">
        <v>279</v>
      </c>
      <c r="D49" s="156" t="s">
        <v>124</v>
      </c>
      <c r="E49" s="156" t="s">
        <v>280</v>
      </c>
      <c r="F49" s="156" t="s">
        <v>192</v>
      </c>
      <c r="G49" s="156" t="s">
        <v>193</v>
      </c>
      <c r="H49" s="159">
        <v>924204</v>
      </c>
      <c r="I49" s="64">
        <v>924204</v>
      </c>
      <c r="J49" s="64">
        <v>231051</v>
      </c>
      <c r="K49" s="156"/>
      <c r="L49" s="64">
        <v>693153</v>
      </c>
      <c r="M49" s="156"/>
      <c r="N49" s="64"/>
      <c r="O49" s="64"/>
      <c r="P49" s="156"/>
      <c r="Q49" s="64"/>
      <c r="R49" s="64"/>
      <c r="S49" s="64"/>
      <c r="T49" s="64"/>
      <c r="U49" s="64"/>
      <c r="V49" s="64"/>
      <c r="W49" s="64"/>
    </row>
    <row r="50" ht="20.25" customHeight="1" spans="1:23">
      <c r="A50" s="156" t="str">
        <f t="shared" si="1"/>
        <v>       玉溪市不动产登记中心（玉溪市基础地理信息中心）</v>
      </c>
      <c r="B50" s="156" t="s">
        <v>278</v>
      </c>
      <c r="C50" s="156" t="s">
        <v>279</v>
      </c>
      <c r="D50" s="156" t="s">
        <v>124</v>
      </c>
      <c r="E50" s="156" t="s">
        <v>280</v>
      </c>
      <c r="F50" s="156" t="s">
        <v>281</v>
      </c>
      <c r="G50" s="156" t="s">
        <v>282</v>
      </c>
      <c r="H50" s="159">
        <v>340500</v>
      </c>
      <c r="I50" s="64">
        <v>340500</v>
      </c>
      <c r="J50" s="64">
        <v>85125</v>
      </c>
      <c r="K50" s="156"/>
      <c r="L50" s="64">
        <v>255375</v>
      </c>
      <c r="M50" s="156"/>
      <c r="N50" s="64"/>
      <c r="O50" s="64"/>
      <c r="P50" s="156"/>
      <c r="Q50" s="64"/>
      <c r="R50" s="64"/>
      <c r="S50" s="64"/>
      <c r="T50" s="64"/>
      <c r="U50" s="64"/>
      <c r="V50" s="64"/>
      <c r="W50" s="64"/>
    </row>
    <row r="51" ht="20.25" customHeight="1" spans="1:23">
      <c r="A51" s="156" t="str">
        <f t="shared" si="1"/>
        <v>       玉溪市不动产登记中心（玉溪市基础地理信息中心）</v>
      </c>
      <c r="B51" s="156" t="s">
        <v>278</v>
      </c>
      <c r="C51" s="156" t="s">
        <v>279</v>
      </c>
      <c r="D51" s="156" t="s">
        <v>129</v>
      </c>
      <c r="E51" s="156" t="s">
        <v>196</v>
      </c>
      <c r="F51" s="156" t="s">
        <v>194</v>
      </c>
      <c r="G51" s="156" t="s">
        <v>195</v>
      </c>
      <c r="H51" s="159">
        <v>42204</v>
      </c>
      <c r="I51" s="64">
        <v>42204</v>
      </c>
      <c r="J51" s="64">
        <v>10551</v>
      </c>
      <c r="K51" s="156"/>
      <c r="L51" s="64">
        <v>31653</v>
      </c>
      <c r="M51" s="156"/>
      <c r="N51" s="64"/>
      <c r="O51" s="64"/>
      <c r="P51" s="156"/>
      <c r="Q51" s="64"/>
      <c r="R51" s="64"/>
      <c r="S51" s="64"/>
      <c r="T51" s="64"/>
      <c r="U51" s="64"/>
      <c r="V51" s="64"/>
      <c r="W51" s="64"/>
    </row>
    <row r="52" ht="20.25" customHeight="1" spans="1:23">
      <c r="A52" s="156" t="str">
        <f t="shared" si="1"/>
        <v>       玉溪市不动产登记中心（玉溪市基础地理信息中心）</v>
      </c>
      <c r="B52" s="156" t="s">
        <v>283</v>
      </c>
      <c r="C52" s="156" t="s">
        <v>198</v>
      </c>
      <c r="D52" s="156" t="s">
        <v>96</v>
      </c>
      <c r="E52" s="156" t="s">
        <v>199</v>
      </c>
      <c r="F52" s="156" t="s">
        <v>200</v>
      </c>
      <c r="G52" s="156" t="s">
        <v>201</v>
      </c>
      <c r="H52" s="159">
        <v>388510.08</v>
      </c>
      <c r="I52" s="64">
        <v>388510.08</v>
      </c>
      <c r="J52" s="64">
        <v>97127.52</v>
      </c>
      <c r="K52" s="156"/>
      <c r="L52" s="64">
        <v>291382.56</v>
      </c>
      <c r="M52" s="156"/>
      <c r="N52" s="64"/>
      <c r="O52" s="64"/>
      <c r="P52" s="156"/>
      <c r="Q52" s="64"/>
      <c r="R52" s="64"/>
      <c r="S52" s="64"/>
      <c r="T52" s="64"/>
      <c r="U52" s="64"/>
      <c r="V52" s="64"/>
      <c r="W52" s="64"/>
    </row>
    <row r="53" ht="20.25" customHeight="1" spans="1:23">
      <c r="A53" s="156" t="str">
        <f t="shared" si="1"/>
        <v>       玉溪市不动产登记中心（玉溪市基础地理信息中心）</v>
      </c>
      <c r="B53" s="156" t="s">
        <v>283</v>
      </c>
      <c r="C53" s="156" t="s">
        <v>198</v>
      </c>
      <c r="D53" s="156" t="s">
        <v>103</v>
      </c>
      <c r="E53" s="156" t="s">
        <v>284</v>
      </c>
      <c r="F53" s="156" t="s">
        <v>203</v>
      </c>
      <c r="G53" s="156" t="s">
        <v>204</v>
      </c>
      <c r="H53" s="159">
        <v>201539.6</v>
      </c>
      <c r="I53" s="64">
        <v>201539.6</v>
      </c>
      <c r="J53" s="64">
        <v>50384.9</v>
      </c>
      <c r="K53" s="156"/>
      <c r="L53" s="64">
        <v>151154.7</v>
      </c>
      <c r="M53" s="156"/>
      <c r="N53" s="64"/>
      <c r="O53" s="64"/>
      <c r="P53" s="156"/>
      <c r="Q53" s="64"/>
      <c r="R53" s="64"/>
      <c r="S53" s="64"/>
      <c r="T53" s="64"/>
      <c r="U53" s="64"/>
      <c r="V53" s="64"/>
      <c r="W53" s="64"/>
    </row>
    <row r="54" ht="20.25" customHeight="1" spans="1:23">
      <c r="A54" s="156" t="str">
        <f t="shared" si="1"/>
        <v>       玉溪市不动产登记中心（玉溪市基础地理信息中心）</v>
      </c>
      <c r="B54" s="156" t="s">
        <v>283</v>
      </c>
      <c r="C54" s="156" t="s">
        <v>198</v>
      </c>
      <c r="D54" s="156" t="s">
        <v>104</v>
      </c>
      <c r="E54" s="156" t="s">
        <v>205</v>
      </c>
      <c r="F54" s="156" t="s">
        <v>206</v>
      </c>
      <c r="G54" s="156" t="s">
        <v>207</v>
      </c>
      <c r="H54" s="159">
        <v>128609.4</v>
      </c>
      <c r="I54" s="64">
        <v>128609.4</v>
      </c>
      <c r="J54" s="64">
        <v>32152.35</v>
      </c>
      <c r="K54" s="156"/>
      <c r="L54" s="64">
        <v>96457.05</v>
      </c>
      <c r="M54" s="156"/>
      <c r="N54" s="64"/>
      <c r="O54" s="64"/>
      <c r="P54" s="156"/>
      <c r="Q54" s="64"/>
      <c r="R54" s="64"/>
      <c r="S54" s="64"/>
      <c r="T54" s="64"/>
      <c r="U54" s="64"/>
      <c r="V54" s="64"/>
      <c r="W54" s="64"/>
    </row>
    <row r="55" ht="20.25" customHeight="1" spans="1:23">
      <c r="A55" s="156" t="str">
        <f t="shared" si="1"/>
        <v>       玉溪市不动产登记中心（玉溪市基础地理信息中心）</v>
      </c>
      <c r="B55" s="156" t="s">
        <v>283</v>
      </c>
      <c r="C55" s="156" t="s">
        <v>198</v>
      </c>
      <c r="D55" s="156" t="s">
        <v>105</v>
      </c>
      <c r="E55" s="156" t="s">
        <v>208</v>
      </c>
      <c r="F55" s="156" t="s">
        <v>209</v>
      </c>
      <c r="G55" s="156" t="s">
        <v>210</v>
      </c>
      <c r="H55" s="159">
        <v>18879.57</v>
      </c>
      <c r="I55" s="64">
        <v>18879.57</v>
      </c>
      <c r="J55" s="64">
        <v>11412.89</v>
      </c>
      <c r="K55" s="156"/>
      <c r="L55" s="64">
        <v>7466.68</v>
      </c>
      <c r="M55" s="156"/>
      <c r="N55" s="64"/>
      <c r="O55" s="64"/>
      <c r="P55" s="156"/>
      <c r="Q55" s="64"/>
      <c r="R55" s="64"/>
      <c r="S55" s="64"/>
      <c r="T55" s="64"/>
      <c r="U55" s="64"/>
      <c r="V55" s="64"/>
      <c r="W55" s="64"/>
    </row>
    <row r="56" ht="20.25" customHeight="1" spans="1:23">
      <c r="A56" s="156" t="str">
        <f t="shared" si="1"/>
        <v>       玉溪市不动产登记中心（玉溪市基础地理信息中心）</v>
      </c>
      <c r="B56" s="156" t="s">
        <v>283</v>
      </c>
      <c r="C56" s="156" t="s">
        <v>198</v>
      </c>
      <c r="D56" s="156" t="s">
        <v>124</v>
      </c>
      <c r="E56" s="156" t="s">
        <v>280</v>
      </c>
      <c r="F56" s="156" t="s">
        <v>209</v>
      </c>
      <c r="G56" s="156" t="s">
        <v>210</v>
      </c>
      <c r="H56" s="159">
        <v>17536.44</v>
      </c>
      <c r="I56" s="64">
        <v>17536.44</v>
      </c>
      <c r="J56" s="64">
        <v>4384.11</v>
      </c>
      <c r="K56" s="156"/>
      <c r="L56" s="64">
        <v>13152.33</v>
      </c>
      <c r="M56" s="156"/>
      <c r="N56" s="64"/>
      <c r="O56" s="64"/>
      <c r="P56" s="156"/>
      <c r="Q56" s="64"/>
      <c r="R56" s="64"/>
      <c r="S56" s="64"/>
      <c r="T56" s="64"/>
      <c r="U56" s="64"/>
      <c r="V56" s="64"/>
      <c r="W56" s="64"/>
    </row>
    <row r="57" ht="20.25" customHeight="1" spans="1:23">
      <c r="A57" s="156" t="str">
        <f t="shared" si="1"/>
        <v>       玉溪市不动产登记中心（玉溪市基础地理信息中心）</v>
      </c>
      <c r="B57" s="156" t="s">
        <v>285</v>
      </c>
      <c r="C57" s="156" t="s">
        <v>188</v>
      </c>
      <c r="D57" s="156" t="s">
        <v>128</v>
      </c>
      <c r="E57" s="156" t="s">
        <v>188</v>
      </c>
      <c r="F57" s="156" t="s">
        <v>189</v>
      </c>
      <c r="G57" s="156" t="s">
        <v>188</v>
      </c>
      <c r="H57" s="159">
        <v>315876</v>
      </c>
      <c r="I57" s="64">
        <v>315876</v>
      </c>
      <c r="J57" s="64">
        <v>78969</v>
      </c>
      <c r="K57" s="156"/>
      <c r="L57" s="64">
        <v>236907</v>
      </c>
      <c r="M57" s="156"/>
      <c r="N57" s="64"/>
      <c r="O57" s="64"/>
      <c r="P57" s="156"/>
      <c r="Q57" s="64"/>
      <c r="R57" s="64"/>
      <c r="S57" s="64"/>
      <c r="T57" s="64"/>
      <c r="U57" s="64"/>
      <c r="V57" s="64"/>
      <c r="W57" s="64"/>
    </row>
    <row r="58" ht="20.25" customHeight="1" spans="1:23">
      <c r="A58" s="156" t="str">
        <f t="shared" si="1"/>
        <v>       玉溪市不动产登记中心（玉溪市基础地理信息中心）</v>
      </c>
      <c r="B58" s="156" t="s">
        <v>286</v>
      </c>
      <c r="C58" s="156" t="s">
        <v>179</v>
      </c>
      <c r="D58" s="156" t="s">
        <v>124</v>
      </c>
      <c r="E58" s="156" t="s">
        <v>280</v>
      </c>
      <c r="F58" s="156" t="s">
        <v>181</v>
      </c>
      <c r="G58" s="156" t="s">
        <v>182</v>
      </c>
      <c r="H58" s="159">
        <v>13100</v>
      </c>
      <c r="I58" s="64">
        <v>13100</v>
      </c>
      <c r="J58" s="64"/>
      <c r="K58" s="156"/>
      <c r="L58" s="64">
        <v>13100</v>
      </c>
      <c r="M58" s="156"/>
      <c r="N58" s="64"/>
      <c r="O58" s="64"/>
      <c r="P58" s="156"/>
      <c r="Q58" s="64"/>
      <c r="R58" s="64"/>
      <c r="S58" s="64"/>
      <c r="T58" s="64"/>
      <c r="U58" s="64"/>
      <c r="V58" s="64"/>
      <c r="W58" s="64"/>
    </row>
    <row r="59" ht="20.25" customHeight="1" spans="1:23">
      <c r="A59" s="156" t="str">
        <f t="shared" si="1"/>
        <v>       玉溪市不动产登记中心（玉溪市基础地理信息中心）</v>
      </c>
      <c r="B59" s="156" t="s">
        <v>287</v>
      </c>
      <c r="C59" s="156" t="s">
        <v>222</v>
      </c>
      <c r="D59" s="156" t="s">
        <v>124</v>
      </c>
      <c r="E59" s="156" t="s">
        <v>280</v>
      </c>
      <c r="F59" s="156" t="s">
        <v>223</v>
      </c>
      <c r="G59" s="156" t="s">
        <v>222</v>
      </c>
      <c r="H59" s="159">
        <v>39327.84</v>
      </c>
      <c r="I59" s="64">
        <v>39327.84</v>
      </c>
      <c r="J59" s="64"/>
      <c r="K59" s="156"/>
      <c r="L59" s="64">
        <v>39327.84</v>
      </c>
      <c r="M59" s="156"/>
      <c r="N59" s="64"/>
      <c r="O59" s="64"/>
      <c r="P59" s="156"/>
      <c r="Q59" s="64"/>
      <c r="R59" s="64"/>
      <c r="S59" s="64"/>
      <c r="T59" s="64"/>
      <c r="U59" s="64"/>
      <c r="V59" s="64"/>
      <c r="W59" s="64"/>
    </row>
    <row r="60" ht="20.25" customHeight="1" spans="1:23">
      <c r="A60" s="156" t="str">
        <f t="shared" si="1"/>
        <v>       玉溪市不动产登记中心（玉溪市基础地理信息中心）</v>
      </c>
      <c r="B60" s="156" t="s">
        <v>288</v>
      </c>
      <c r="C60" s="156" t="s">
        <v>225</v>
      </c>
      <c r="D60" s="156" t="s">
        <v>95</v>
      </c>
      <c r="E60" s="156" t="s">
        <v>216</v>
      </c>
      <c r="F60" s="156" t="s">
        <v>226</v>
      </c>
      <c r="G60" s="156" t="s">
        <v>227</v>
      </c>
      <c r="H60" s="159">
        <v>1200</v>
      </c>
      <c r="I60" s="64">
        <v>1200</v>
      </c>
      <c r="J60" s="64"/>
      <c r="K60" s="156"/>
      <c r="L60" s="64">
        <v>1200</v>
      </c>
      <c r="M60" s="156"/>
      <c r="N60" s="64"/>
      <c r="O60" s="64"/>
      <c r="P60" s="156"/>
      <c r="Q60" s="64"/>
      <c r="R60" s="64"/>
      <c r="S60" s="64"/>
      <c r="T60" s="64"/>
      <c r="U60" s="64"/>
      <c r="V60" s="64"/>
      <c r="W60" s="64"/>
    </row>
    <row r="61" ht="20.25" customHeight="1" spans="1:23">
      <c r="A61" s="156" t="str">
        <f t="shared" si="1"/>
        <v>       玉溪市不动产登记中心（玉溪市基础地理信息中心）</v>
      </c>
      <c r="B61" s="156" t="s">
        <v>288</v>
      </c>
      <c r="C61" s="156" t="s">
        <v>225</v>
      </c>
      <c r="D61" s="156" t="s">
        <v>124</v>
      </c>
      <c r="E61" s="156" t="s">
        <v>280</v>
      </c>
      <c r="F61" s="156" t="s">
        <v>228</v>
      </c>
      <c r="G61" s="156" t="s">
        <v>229</v>
      </c>
      <c r="H61" s="159">
        <v>79500</v>
      </c>
      <c r="I61" s="64">
        <v>79500</v>
      </c>
      <c r="J61" s="64"/>
      <c r="K61" s="156"/>
      <c r="L61" s="64">
        <v>79500</v>
      </c>
      <c r="M61" s="156"/>
      <c r="N61" s="64"/>
      <c r="O61" s="64"/>
      <c r="P61" s="156"/>
      <c r="Q61" s="64"/>
      <c r="R61" s="64"/>
      <c r="S61" s="64"/>
      <c r="T61" s="64"/>
      <c r="U61" s="64"/>
      <c r="V61" s="64"/>
      <c r="W61" s="64"/>
    </row>
    <row r="62" ht="20.25" customHeight="1" spans="1:23">
      <c r="A62" s="156" t="str">
        <f t="shared" si="1"/>
        <v>       玉溪市不动产登记中心（玉溪市基础地理信息中心）</v>
      </c>
      <c r="B62" s="156" t="s">
        <v>288</v>
      </c>
      <c r="C62" s="156" t="s">
        <v>225</v>
      </c>
      <c r="D62" s="156" t="s">
        <v>124</v>
      </c>
      <c r="E62" s="156" t="s">
        <v>280</v>
      </c>
      <c r="F62" s="156" t="s">
        <v>232</v>
      </c>
      <c r="G62" s="156" t="s">
        <v>233</v>
      </c>
      <c r="H62" s="159">
        <v>30000</v>
      </c>
      <c r="I62" s="64">
        <v>30000</v>
      </c>
      <c r="J62" s="64"/>
      <c r="K62" s="156"/>
      <c r="L62" s="64">
        <v>30000</v>
      </c>
      <c r="M62" s="156"/>
      <c r="N62" s="64"/>
      <c r="O62" s="64"/>
      <c r="P62" s="156"/>
      <c r="Q62" s="64"/>
      <c r="R62" s="64"/>
      <c r="S62" s="64"/>
      <c r="T62" s="64"/>
      <c r="U62" s="64"/>
      <c r="V62" s="64"/>
      <c r="W62" s="64"/>
    </row>
    <row r="63" ht="20.25" customHeight="1" spans="1:23">
      <c r="A63" s="156" t="str">
        <f t="shared" si="1"/>
        <v>       玉溪市不动产登记中心（玉溪市基础地理信息中心）</v>
      </c>
      <c r="B63" s="156" t="s">
        <v>288</v>
      </c>
      <c r="C63" s="156" t="s">
        <v>225</v>
      </c>
      <c r="D63" s="156" t="s">
        <v>124</v>
      </c>
      <c r="E63" s="156" t="s">
        <v>280</v>
      </c>
      <c r="F63" s="156" t="s">
        <v>243</v>
      </c>
      <c r="G63" s="156" t="s">
        <v>244</v>
      </c>
      <c r="H63" s="159">
        <v>5000</v>
      </c>
      <c r="I63" s="64">
        <v>5000</v>
      </c>
      <c r="J63" s="64"/>
      <c r="K63" s="156"/>
      <c r="L63" s="64">
        <v>5000</v>
      </c>
      <c r="M63" s="156"/>
      <c r="N63" s="64"/>
      <c r="O63" s="64"/>
      <c r="P63" s="156"/>
      <c r="Q63" s="64"/>
      <c r="R63" s="64"/>
      <c r="S63" s="64"/>
      <c r="T63" s="64"/>
      <c r="U63" s="64"/>
      <c r="V63" s="64"/>
      <c r="W63" s="64"/>
    </row>
    <row r="64" ht="20.25" customHeight="1" spans="1:23">
      <c r="A64" s="156" t="str">
        <f t="shared" si="1"/>
        <v>       玉溪市不动产登记中心（玉溪市基础地理信息中心）</v>
      </c>
      <c r="B64" s="156" t="s">
        <v>288</v>
      </c>
      <c r="C64" s="156" t="s">
        <v>225</v>
      </c>
      <c r="D64" s="156" t="s">
        <v>124</v>
      </c>
      <c r="E64" s="156" t="s">
        <v>280</v>
      </c>
      <c r="F64" s="156" t="s">
        <v>289</v>
      </c>
      <c r="G64" s="156" t="s">
        <v>290</v>
      </c>
      <c r="H64" s="159">
        <v>10000</v>
      </c>
      <c r="I64" s="64">
        <v>10000</v>
      </c>
      <c r="J64" s="64"/>
      <c r="K64" s="156"/>
      <c r="L64" s="64">
        <v>10000</v>
      </c>
      <c r="M64" s="156"/>
      <c r="N64" s="64"/>
      <c r="O64" s="64"/>
      <c r="P64" s="156"/>
      <c r="Q64" s="64"/>
      <c r="R64" s="64"/>
      <c r="S64" s="64"/>
      <c r="T64" s="64"/>
      <c r="U64" s="64"/>
      <c r="V64" s="64"/>
      <c r="W64" s="64"/>
    </row>
    <row r="65" ht="20.25" customHeight="1" spans="1:23">
      <c r="A65" s="156" t="str">
        <f t="shared" si="1"/>
        <v>       玉溪市不动产登记中心（玉溪市基础地理信息中心）</v>
      </c>
      <c r="B65" s="156" t="s">
        <v>288</v>
      </c>
      <c r="C65" s="156" t="s">
        <v>225</v>
      </c>
      <c r="D65" s="156" t="s">
        <v>124</v>
      </c>
      <c r="E65" s="156" t="s">
        <v>280</v>
      </c>
      <c r="F65" s="156" t="s">
        <v>267</v>
      </c>
      <c r="G65" s="156" t="s">
        <v>268</v>
      </c>
      <c r="H65" s="159">
        <v>10000</v>
      </c>
      <c r="I65" s="64">
        <v>10000</v>
      </c>
      <c r="J65" s="64"/>
      <c r="K65" s="156"/>
      <c r="L65" s="64">
        <v>10000</v>
      </c>
      <c r="M65" s="156"/>
      <c r="N65" s="64"/>
      <c r="O65" s="64"/>
      <c r="P65" s="156"/>
      <c r="Q65" s="64"/>
      <c r="R65" s="64"/>
      <c r="S65" s="64"/>
      <c r="T65" s="64"/>
      <c r="U65" s="64"/>
      <c r="V65" s="64"/>
      <c r="W65" s="64"/>
    </row>
    <row r="66" ht="20.25" customHeight="1" spans="1:23">
      <c r="A66" s="156" t="str">
        <f t="shared" si="1"/>
        <v>       玉溪市不动产登记中心（玉溪市基础地理信息中心）</v>
      </c>
      <c r="B66" s="156" t="s">
        <v>288</v>
      </c>
      <c r="C66" s="156" t="s">
        <v>225</v>
      </c>
      <c r="D66" s="156" t="s">
        <v>124</v>
      </c>
      <c r="E66" s="156" t="s">
        <v>280</v>
      </c>
      <c r="F66" s="156" t="s">
        <v>226</v>
      </c>
      <c r="G66" s="156" t="s">
        <v>227</v>
      </c>
      <c r="H66" s="159">
        <v>31000</v>
      </c>
      <c r="I66" s="64">
        <v>31000</v>
      </c>
      <c r="J66" s="64"/>
      <c r="K66" s="156"/>
      <c r="L66" s="64">
        <v>31000</v>
      </c>
      <c r="M66" s="156"/>
      <c r="N66" s="64"/>
      <c r="O66" s="64"/>
      <c r="P66" s="156"/>
      <c r="Q66" s="64"/>
      <c r="R66" s="64"/>
      <c r="S66" s="64"/>
      <c r="T66" s="64"/>
      <c r="U66" s="64"/>
      <c r="V66" s="64"/>
      <c r="W66" s="64"/>
    </row>
    <row r="67" ht="20.25" customHeight="1" spans="1:23">
      <c r="A67" s="156" t="str">
        <f t="shared" si="1"/>
        <v>       玉溪市不动产登记中心（玉溪市基础地理信息中心）</v>
      </c>
      <c r="B67" s="156" t="s">
        <v>288</v>
      </c>
      <c r="C67" s="156" t="s">
        <v>225</v>
      </c>
      <c r="D67" s="156" t="s">
        <v>124</v>
      </c>
      <c r="E67" s="156" t="s">
        <v>280</v>
      </c>
      <c r="F67" s="156" t="s">
        <v>291</v>
      </c>
      <c r="G67" s="156" t="s">
        <v>292</v>
      </c>
      <c r="H67" s="159">
        <v>63000</v>
      </c>
      <c r="I67" s="64">
        <v>63000</v>
      </c>
      <c r="J67" s="64"/>
      <c r="K67" s="156"/>
      <c r="L67" s="64">
        <v>63000</v>
      </c>
      <c r="M67" s="156"/>
      <c r="N67" s="64"/>
      <c r="O67" s="64"/>
      <c r="P67" s="156"/>
      <c r="Q67" s="64"/>
      <c r="R67" s="64"/>
      <c r="S67" s="64"/>
      <c r="T67" s="64"/>
      <c r="U67" s="64"/>
      <c r="V67" s="64"/>
      <c r="W67" s="64"/>
    </row>
    <row r="68" ht="20.25" customHeight="1" spans="1:23">
      <c r="A68" s="156" t="str">
        <f t="shared" si="1"/>
        <v>       玉溪市不动产登记中心（玉溪市基础地理信息中心）</v>
      </c>
      <c r="B68" s="156" t="s">
        <v>293</v>
      </c>
      <c r="C68" s="156" t="s">
        <v>155</v>
      </c>
      <c r="D68" s="156" t="s">
        <v>124</v>
      </c>
      <c r="E68" s="156" t="s">
        <v>280</v>
      </c>
      <c r="F68" s="156" t="s">
        <v>235</v>
      </c>
      <c r="G68" s="156" t="s">
        <v>155</v>
      </c>
      <c r="H68" s="159">
        <v>13000</v>
      </c>
      <c r="I68" s="64">
        <v>13000</v>
      </c>
      <c r="J68" s="64"/>
      <c r="K68" s="156"/>
      <c r="L68" s="64">
        <v>13000</v>
      </c>
      <c r="M68" s="156"/>
      <c r="N68" s="64"/>
      <c r="O68" s="64"/>
      <c r="P68" s="156"/>
      <c r="Q68" s="64"/>
      <c r="R68" s="64"/>
      <c r="S68" s="64"/>
      <c r="T68" s="64"/>
      <c r="U68" s="64"/>
      <c r="V68" s="64"/>
      <c r="W68" s="64"/>
    </row>
    <row r="69" ht="20.25" customHeight="1" spans="1:23">
      <c r="A69" s="156" t="str">
        <f t="shared" si="1"/>
        <v>       玉溪市不动产登记中心（玉溪市基础地理信息中心）</v>
      </c>
      <c r="B69" s="156" t="s">
        <v>294</v>
      </c>
      <c r="C69" s="156" t="s">
        <v>295</v>
      </c>
      <c r="D69" s="156" t="s">
        <v>124</v>
      </c>
      <c r="E69" s="156" t="s">
        <v>280</v>
      </c>
      <c r="F69" s="156" t="s">
        <v>281</v>
      </c>
      <c r="G69" s="156" t="s">
        <v>282</v>
      </c>
      <c r="H69" s="159">
        <v>1037400</v>
      </c>
      <c r="I69" s="64">
        <v>1037400</v>
      </c>
      <c r="J69" s="64">
        <v>259350</v>
      </c>
      <c r="K69" s="156"/>
      <c r="L69" s="64">
        <v>778050</v>
      </c>
      <c r="M69" s="156"/>
      <c r="N69" s="64"/>
      <c r="O69" s="64"/>
      <c r="P69" s="156"/>
      <c r="Q69" s="64"/>
      <c r="R69" s="64"/>
      <c r="S69" s="64"/>
      <c r="T69" s="64"/>
      <c r="U69" s="64"/>
      <c r="V69" s="64"/>
      <c r="W69" s="64"/>
    </row>
    <row r="70" ht="20.25" customHeight="1" spans="1:23">
      <c r="A70" s="156" t="str">
        <f t="shared" si="1"/>
        <v>       玉溪市不动产登记中心（玉溪市基础地理信息中心）</v>
      </c>
      <c r="B70" s="156" t="s">
        <v>296</v>
      </c>
      <c r="C70" s="156" t="s">
        <v>237</v>
      </c>
      <c r="D70" s="156" t="s">
        <v>125</v>
      </c>
      <c r="E70" s="156" t="s">
        <v>297</v>
      </c>
      <c r="F70" s="156" t="s">
        <v>232</v>
      </c>
      <c r="G70" s="156" t="s">
        <v>233</v>
      </c>
      <c r="H70" s="159">
        <v>36000</v>
      </c>
      <c r="I70" s="64">
        <v>36000</v>
      </c>
      <c r="J70" s="64"/>
      <c r="K70" s="156"/>
      <c r="L70" s="64">
        <v>36000</v>
      </c>
      <c r="M70" s="156"/>
      <c r="N70" s="64"/>
      <c r="O70" s="64"/>
      <c r="P70" s="156"/>
      <c r="Q70" s="64"/>
      <c r="R70" s="64"/>
      <c r="S70" s="64"/>
      <c r="T70" s="64"/>
      <c r="U70" s="64"/>
      <c r="V70" s="64"/>
      <c r="W70" s="64"/>
    </row>
    <row r="71" ht="20.25" customHeight="1" spans="1:23">
      <c r="A71" s="156" t="str">
        <f t="shared" si="1"/>
        <v>       玉溪市不动产登记中心（玉溪市基础地理信息中心）</v>
      </c>
      <c r="B71" s="156" t="s">
        <v>296</v>
      </c>
      <c r="C71" s="156" t="s">
        <v>237</v>
      </c>
      <c r="D71" s="156" t="s">
        <v>125</v>
      </c>
      <c r="E71" s="156" t="s">
        <v>297</v>
      </c>
      <c r="F71" s="156" t="s">
        <v>289</v>
      </c>
      <c r="G71" s="156" t="s">
        <v>290</v>
      </c>
      <c r="H71" s="159">
        <v>9000</v>
      </c>
      <c r="I71" s="64">
        <v>9000</v>
      </c>
      <c r="J71" s="64"/>
      <c r="K71" s="156"/>
      <c r="L71" s="64">
        <v>9000</v>
      </c>
      <c r="M71" s="156"/>
      <c r="N71" s="64"/>
      <c r="O71" s="64"/>
      <c r="P71" s="156"/>
      <c r="Q71" s="64"/>
      <c r="R71" s="64"/>
      <c r="S71" s="64"/>
      <c r="T71" s="64"/>
      <c r="U71" s="64"/>
      <c r="V71" s="64"/>
      <c r="W71" s="64"/>
    </row>
    <row r="72" ht="20.25" customHeight="1" spans="1:23">
      <c r="A72" s="156" t="str">
        <f t="shared" si="1"/>
        <v>       玉溪市不动产登记中心（玉溪市基础地理信息中心）</v>
      </c>
      <c r="B72" s="156" t="s">
        <v>298</v>
      </c>
      <c r="C72" s="156" t="s">
        <v>212</v>
      </c>
      <c r="D72" s="156" t="s">
        <v>95</v>
      </c>
      <c r="E72" s="156" t="s">
        <v>216</v>
      </c>
      <c r="F72" s="156" t="s">
        <v>214</v>
      </c>
      <c r="G72" s="156" t="s">
        <v>215</v>
      </c>
      <c r="H72" s="159">
        <v>52800</v>
      </c>
      <c r="I72" s="64">
        <v>52800</v>
      </c>
      <c r="J72" s="64">
        <v>10560</v>
      </c>
      <c r="K72" s="156"/>
      <c r="L72" s="64">
        <v>42240</v>
      </c>
      <c r="M72" s="156"/>
      <c r="N72" s="64"/>
      <c r="O72" s="64"/>
      <c r="P72" s="156"/>
      <c r="Q72" s="64"/>
      <c r="R72" s="64"/>
      <c r="S72" s="64"/>
      <c r="T72" s="64"/>
      <c r="U72" s="64"/>
      <c r="V72" s="64"/>
      <c r="W72" s="64"/>
    </row>
    <row r="73" ht="20.25" customHeight="1" spans="1:23">
      <c r="A73" s="156" t="str">
        <f t="shared" si="1"/>
        <v>       玉溪市不动产登记中心（玉溪市基础地理信息中心）</v>
      </c>
      <c r="B73" s="156" t="s">
        <v>299</v>
      </c>
      <c r="C73" s="156" t="s">
        <v>300</v>
      </c>
      <c r="D73" s="156" t="s">
        <v>124</v>
      </c>
      <c r="E73" s="156" t="s">
        <v>280</v>
      </c>
      <c r="F73" s="156" t="s">
        <v>281</v>
      </c>
      <c r="G73" s="156" t="s">
        <v>282</v>
      </c>
      <c r="H73" s="159">
        <v>525000</v>
      </c>
      <c r="I73" s="64">
        <v>525000</v>
      </c>
      <c r="J73" s="64"/>
      <c r="K73" s="156"/>
      <c r="L73" s="64">
        <v>525000</v>
      </c>
      <c r="M73" s="156"/>
      <c r="N73" s="64"/>
      <c r="O73" s="64"/>
      <c r="P73" s="156"/>
      <c r="Q73" s="64"/>
      <c r="R73" s="64"/>
      <c r="S73" s="64"/>
      <c r="T73" s="64"/>
      <c r="U73" s="64"/>
      <c r="V73" s="64"/>
      <c r="W73" s="64"/>
    </row>
    <row r="74" ht="20.25" customHeight="1" spans="1:23">
      <c r="A74" s="156" t="str">
        <f t="shared" si="1"/>
        <v>       玉溪市不动产登记中心（玉溪市基础地理信息中心）</v>
      </c>
      <c r="B74" s="156" t="s">
        <v>301</v>
      </c>
      <c r="C74" s="156" t="s">
        <v>302</v>
      </c>
      <c r="D74" s="156" t="s">
        <v>124</v>
      </c>
      <c r="E74" s="156" t="s">
        <v>280</v>
      </c>
      <c r="F74" s="156" t="s">
        <v>219</v>
      </c>
      <c r="G74" s="156" t="s">
        <v>220</v>
      </c>
      <c r="H74" s="159">
        <v>6000</v>
      </c>
      <c r="I74" s="64">
        <v>6000</v>
      </c>
      <c r="J74" s="64"/>
      <c r="K74" s="156"/>
      <c r="L74" s="64">
        <v>6000</v>
      </c>
      <c r="M74" s="156"/>
      <c r="N74" s="64"/>
      <c r="O74" s="64"/>
      <c r="P74" s="156"/>
      <c r="Q74" s="64"/>
      <c r="R74" s="64"/>
      <c r="S74" s="64"/>
      <c r="T74" s="64"/>
      <c r="U74" s="64"/>
      <c r="V74" s="64"/>
      <c r="W74" s="64"/>
    </row>
    <row r="75" ht="20.25" customHeight="1" spans="1:23">
      <c r="A75" s="160" t="s">
        <v>73</v>
      </c>
      <c r="B75" s="156"/>
      <c r="C75" s="156"/>
      <c r="D75" s="156"/>
      <c r="E75" s="156"/>
      <c r="F75" s="156"/>
      <c r="G75" s="156"/>
      <c r="H75" s="159">
        <v>2511636.98</v>
      </c>
      <c r="I75" s="64">
        <v>2511636.98</v>
      </c>
      <c r="J75" s="64">
        <v>510403.75</v>
      </c>
      <c r="K75" s="156"/>
      <c r="L75" s="64">
        <v>2001233.23</v>
      </c>
      <c r="M75" s="156"/>
      <c r="N75" s="64"/>
      <c r="O75" s="64"/>
      <c r="P75" s="156"/>
      <c r="Q75" s="64"/>
      <c r="R75" s="64"/>
      <c r="S75" s="64"/>
      <c r="T75" s="64"/>
      <c r="U75" s="64"/>
      <c r="V75" s="64"/>
      <c r="W75" s="64"/>
    </row>
    <row r="76" ht="20.25" customHeight="1" spans="1:23">
      <c r="A76" s="156" t="str">
        <f t="shared" ref="A76:A97" si="2">"       "&amp;"玉溪市自然资源和规划局总规划师办公室"</f>
        <v>       玉溪市自然资源和规划局总规划师办公室</v>
      </c>
      <c r="B76" s="156" t="s">
        <v>303</v>
      </c>
      <c r="C76" s="156" t="s">
        <v>279</v>
      </c>
      <c r="D76" s="156" t="s">
        <v>108</v>
      </c>
      <c r="E76" s="156" t="s">
        <v>304</v>
      </c>
      <c r="F76" s="156" t="s">
        <v>192</v>
      </c>
      <c r="G76" s="156" t="s">
        <v>193</v>
      </c>
      <c r="H76" s="159">
        <v>629724</v>
      </c>
      <c r="I76" s="64">
        <v>629724</v>
      </c>
      <c r="J76" s="64">
        <v>157431</v>
      </c>
      <c r="K76" s="156"/>
      <c r="L76" s="64">
        <v>472293</v>
      </c>
      <c r="M76" s="156"/>
      <c r="N76" s="64"/>
      <c r="O76" s="64"/>
      <c r="P76" s="156"/>
      <c r="Q76" s="64"/>
      <c r="R76" s="64"/>
      <c r="S76" s="64"/>
      <c r="T76" s="64"/>
      <c r="U76" s="64"/>
      <c r="V76" s="64"/>
      <c r="W76" s="64"/>
    </row>
    <row r="77" ht="20.25" customHeight="1" spans="1:23">
      <c r="A77" s="156" t="str">
        <f t="shared" si="2"/>
        <v>       玉溪市自然资源和规划局总规划师办公室</v>
      </c>
      <c r="B77" s="156" t="s">
        <v>303</v>
      </c>
      <c r="C77" s="156" t="s">
        <v>279</v>
      </c>
      <c r="D77" s="156" t="s">
        <v>108</v>
      </c>
      <c r="E77" s="156" t="s">
        <v>304</v>
      </c>
      <c r="F77" s="156" t="s">
        <v>281</v>
      </c>
      <c r="G77" s="156" t="s">
        <v>282</v>
      </c>
      <c r="H77" s="159">
        <v>188940</v>
      </c>
      <c r="I77" s="64">
        <v>188940</v>
      </c>
      <c r="J77" s="64">
        <v>47235</v>
      </c>
      <c r="K77" s="156"/>
      <c r="L77" s="64">
        <v>141705</v>
      </c>
      <c r="M77" s="156"/>
      <c r="N77" s="64"/>
      <c r="O77" s="64"/>
      <c r="P77" s="156"/>
      <c r="Q77" s="64"/>
      <c r="R77" s="64"/>
      <c r="S77" s="64"/>
      <c r="T77" s="64"/>
      <c r="U77" s="64"/>
      <c r="V77" s="64"/>
      <c r="W77" s="64"/>
    </row>
    <row r="78" ht="20.25" customHeight="1" spans="1:23">
      <c r="A78" s="156" t="str">
        <f t="shared" si="2"/>
        <v>       玉溪市自然资源和规划局总规划师办公室</v>
      </c>
      <c r="B78" s="156" t="s">
        <v>303</v>
      </c>
      <c r="C78" s="156" t="s">
        <v>279</v>
      </c>
      <c r="D78" s="156" t="s">
        <v>129</v>
      </c>
      <c r="E78" s="156" t="s">
        <v>196</v>
      </c>
      <c r="F78" s="156" t="s">
        <v>194</v>
      </c>
      <c r="G78" s="156" t="s">
        <v>195</v>
      </c>
      <c r="H78" s="159">
        <v>16392</v>
      </c>
      <c r="I78" s="64">
        <v>16392</v>
      </c>
      <c r="J78" s="64">
        <v>4098</v>
      </c>
      <c r="K78" s="156"/>
      <c r="L78" s="64">
        <v>12294</v>
      </c>
      <c r="M78" s="156"/>
      <c r="N78" s="64"/>
      <c r="O78" s="64"/>
      <c r="P78" s="156"/>
      <c r="Q78" s="64"/>
      <c r="R78" s="64"/>
      <c r="S78" s="64"/>
      <c r="T78" s="64"/>
      <c r="U78" s="64"/>
      <c r="V78" s="64"/>
      <c r="W78" s="64"/>
    </row>
    <row r="79" ht="20.25" customHeight="1" spans="1:23">
      <c r="A79" s="156" t="str">
        <f t="shared" si="2"/>
        <v>       玉溪市自然资源和规划局总规划师办公室</v>
      </c>
      <c r="B79" s="156" t="s">
        <v>305</v>
      </c>
      <c r="C79" s="156" t="s">
        <v>198</v>
      </c>
      <c r="D79" s="156" t="s">
        <v>96</v>
      </c>
      <c r="E79" s="156" t="s">
        <v>199</v>
      </c>
      <c r="F79" s="156" t="s">
        <v>200</v>
      </c>
      <c r="G79" s="156" t="s">
        <v>201</v>
      </c>
      <c r="H79" s="159">
        <v>228497.28</v>
      </c>
      <c r="I79" s="64">
        <v>228497.28</v>
      </c>
      <c r="J79" s="64">
        <v>57124.32</v>
      </c>
      <c r="K79" s="156"/>
      <c r="L79" s="64">
        <v>171372.96</v>
      </c>
      <c r="M79" s="156"/>
      <c r="N79" s="64"/>
      <c r="O79" s="64"/>
      <c r="P79" s="156"/>
      <c r="Q79" s="64"/>
      <c r="R79" s="64"/>
      <c r="S79" s="64"/>
      <c r="T79" s="64"/>
      <c r="U79" s="64"/>
      <c r="V79" s="64"/>
      <c r="W79" s="64"/>
    </row>
    <row r="80" ht="20.25" customHeight="1" spans="1:23">
      <c r="A80" s="156" t="str">
        <f t="shared" si="2"/>
        <v>       玉溪市自然资源和规划局总规划师办公室</v>
      </c>
      <c r="B80" s="156" t="s">
        <v>305</v>
      </c>
      <c r="C80" s="156" t="s">
        <v>198</v>
      </c>
      <c r="D80" s="156" t="s">
        <v>103</v>
      </c>
      <c r="E80" s="156" t="s">
        <v>284</v>
      </c>
      <c r="F80" s="156" t="s">
        <v>203</v>
      </c>
      <c r="G80" s="156" t="s">
        <v>204</v>
      </c>
      <c r="H80" s="159">
        <v>118532.96</v>
      </c>
      <c r="I80" s="64">
        <v>118532.96</v>
      </c>
      <c r="J80" s="64">
        <v>29633.24</v>
      </c>
      <c r="K80" s="156"/>
      <c r="L80" s="64">
        <v>88899.72</v>
      </c>
      <c r="M80" s="156"/>
      <c r="N80" s="64"/>
      <c r="O80" s="64"/>
      <c r="P80" s="156"/>
      <c r="Q80" s="64"/>
      <c r="R80" s="64"/>
      <c r="S80" s="64"/>
      <c r="T80" s="64"/>
      <c r="U80" s="64"/>
      <c r="V80" s="64"/>
      <c r="W80" s="64"/>
    </row>
    <row r="81" ht="20.25" customHeight="1" spans="1:23">
      <c r="A81" s="156" t="str">
        <f t="shared" si="2"/>
        <v>       玉溪市自然资源和规划局总规划师办公室</v>
      </c>
      <c r="B81" s="156" t="s">
        <v>305</v>
      </c>
      <c r="C81" s="156" t="s">
        <v>198</v>
      </c>
      <c r="D81" s="156" t="s">
        <v>104</v>
      </c>
      <c r="E81" s="156" t="s">
        <v>205</v>
      </c>
      <c r="F81" s="156" t="s">
        <v>206</v>
      </c>
      <c r="G81" s="156" t="s">
        <v>207</v>
      </c>
      <c r="H81" s="159">
        <v>75005.4</v>
      </c>
      <c r="I81" s="64">
        <v>75005.4</v>
      </c>
      <c r="J81" s="64">
        <v>18751.35</v>
      </c>
      <c r="K81" s="156"/>
      <c r="L81" s="64">
        <v>56254.05</v>
      </c>
      <c r="M81" s="156"/>
      <c r="N81" s="64"/>
      <c r="O81" s="64"/>
      <c r="P81" s="156"/>
      <c r="Q81" s="64"/>
      <c r="R81" s="64"/>
      <c r="S81" s="64"/>
      <c r="T81" s="64"/>
      <c r="U81" s="64"/>
      <c r="V81" s="64"/>
      <c r="W81" s="64"/>
    </row>
    <row r="82" ht="20.25" customHeight="1" spans="1:23">
      <c r="A82" s="156" t="str">
        <f t="shared" si="2"/>
        <v>       玉溪市自然资源和规划局总规划师办公室</v>
      </c>
      <c r="B82" s="156" t="s">
        <v>305</v>
      </c>
      <c r="C82" s="156" t="s">
        <v>198</v>
      </c>
      <c r="D82" s="156" t="s">
        <v>105</v>
      </c>
      <c r="E82" s="156" t="s">
        <v>208</v>
      </c>
      <c r="F82" s="156" t="s">
        <v>209</v>
      </c>
      <c r="G82" s="156" t="s">
        <v>210</v>
      </c>
      <c r="H82" s="159">
        <v>10511.24</v>
      </c>
      <c r="I82" s="64">
        <v>10511.24</v>
      </c>
      <c r="J82" s="64">
        <v>6119.81</v>
      </c>
      <c r="K82" s="156"/>
      <c r="L82" s="64">
        <v>4391.43</v>
      </c>
      <c r="M82" s="156"/>
      <c r="N82" s="64"/>
      <c r="O82" s="64"/>
      <c r="P82" s="156"/>
      <c r="Q82" s="64"/>
      <c r="R82" s="64"/>
      <c r="S82" s="64"/>
      <c r="T82" s="64"/>
      <c r="U82" s="64"/>
      <c r="V82" s="64"/>
      <c r="W82" s="64"/>
    </row>
    <row r="83" ht="20.25" customHeight="1" spans="1:23">
      <c r="A83" s="156" t="str">
        <f t="shared" si="2"/>
        <v>       玉溪市自然资源和规划局总规划师办公室</v>
      </c>
      <c r="B83" s="156" t="s">
        <v>305</v>
      </c>
      <c r="C83" s="156" t="s">
        <v>198</v>
      </c>
      <c r="D83" s="156" t="s">
        <v>108</v>
      </c>
      <c r="E83" s="156" t="s">
        <v>304</v>
      </c>
      <c r="F83" s="156" t="s">
        <v>209</v>
      </c>
      <c r="G83" s="156" t="s">
        <v>210</v>
      </c>
      <c r="H83" s="159">
        <v>10364.1</v>
      </c>
      <c r="I83" s="64">
        <v>10364.1</v>
      </c>
      <c r="J83" s="64">
        <v>2591.03</v>
      </c>
      <c r="K83" s="156"/>
      <c r="L83" s="64">
        <v>7773.07</v>
      </c>
      <c r="M83" s="156"/>
      <c r="N83" s="64"/>
      <c r="O83" s="64"/>
      <c r="P83" s="156"/>
      <c r="Q83" s="64"/>
      <c r="R83" s="64"/>
      <c r="S83" s="64"/>
      <c r="T83" s="64"/>
      <c r="U83" s="64"/>
      <c r="V83" s="64"/>
      <c r="W83" s="64"/>
    </row>
    <row r="84" ht="20.25" customHeight="1" spans="1:23">
      <c r="A84" s="156" t="str">
        <f t="shared" si="2"/>
        <v>       玉溪市自然资源和规划局总规划师办公室</v>
      </c>
      <c r="B84" s="156" t="s">
        <v>306</v>
      </c>
      <c r="C84" s="156" t="s">
        <v>188</v>
      </c>
      <c r="D84" s="156" t="s">
        <v>128</v>
      </c>
      <c r="E84" s="156" t="s">
        <v>188</v>
      </c>
      <c r="F84" s="156" t="s">
        <v>189</v>
      </c>
      <c r="G84" s="156" t="s">
        <v>188</v>
      </c>
      <c r="H84" s="159">
        <v>185160</v>
      </c>
      <c r="I84" s="64">
        <v>185160</v>
      </c>
      <c r="J84" s="64">
        <v>46290</v>
      </c>
      <c r="K84" s="156"/>
      <c r="L84" s="64">
        <v>138870</v>
      </c>
      <c r="M84" s="156"/>
      <c r="N84" s="64"/>
      <c r="O84" s="64"/>
      <c r="P84" s="156"/>
      <c r="Q84" s="64"/>
      <c r="R84" s="64"/>
      <c r="S84" s="64"/>
      <c r="T84" s="64"/>
      <c r="U84" s="64"/>
      <c r="V84" s="64"/>
      <c r="W84" s="64"/>
    </row>
    <row r="85" ht="20.25" customHeight="1" spans="1:23">
      <c r="A85" s="156" t="str">
        <f t="shared" si="2"/>
        <v>       玉溪市自然资源和规划局总规划师办公室</v>
      </c>
      <c r="B85" s="156" t="s">
        <v>307</v>
      </c>
      <c r="C85" s="156" t="s">
        <v>212</v>
      </c>
      <c r="D85" s="156" t="s">
        <v>95</v>
      </c>
      <c r="E85" s="156" t="s">
        <v>216</v>
      </c>
      <c r="F85" s="156" t="s">
        <v>214</v>
      </c>
      <c r="G85" s="156" t="s">
        <v>215</v>
      </c>
      <c r="H85" s="159">
        <v>26400</v>
      </c>
      <c r="I85" s="64">
        <v>26400</v>
      </c>
      <c r="J85" s="64">
        <v>5280</v>
      </c>
      <c r="K85" s="156"/>
      <c r="L85" s="64">
        <v>21120</v>
      </c>
      <c r="M85" s="156"/>
      <c r="N85" s="64"/>
      <c r="O85" s="64"/>
      <c r="P85" s="156"/>
      <c r="Q85" s="64"/>
      <c r="R85" s="64"/>
      <c r="S85" s="64"/>
      <c r="T85" s="64"/>
      <c r="U85" s="64"/>
      <c r="V85" s="64"/>
      <c r="W85" s="64"/>
    </row>
    <row r="86" ht="20.25" customHeight="1" spans="1:23">
      <c r="A86" s="156" t="str">
        <f t="shared" si="2"/>
        <v>       玉溪市自然资源和规划局总规划师办公室</v>
      </c>
      <c r="B86" s="156" t="s">
        <v>308</v>
      </c>
      <c r="C86" s="156" t="s">
        <v>222</v>
      </c>
      <c r="D86" s="156" t="s">
        <v>108</v>
      </c>
      <c r="E86" s="156" t="s">
        <v>304</v>
      </c>
      <c r="F86" s="156" t="s">
        <v>223</v>
      </c>
      <c r="G86" s="156" t="s">
        <v>222</v>
      </c>
      <c r="H86" s="159">
        <v>23610</v>
      </c>
      <c r="I86" s="64">
        <v>23610</v>
      </c>
      <c r="J86" s="64"/>
      <c r="K86" s="156"/>
      <c r="L86" s="64">
        <v>23610</v>
      </c>
      <c r="M86" s="156"/>
      <c r="N86" s="64"/>
      <c r="O86" s="64"/>
      <c r="P86" s="156"/>
      <c r="Q86" s="64"/>
      <c r="R86" s="64"/>
      <c r="S86" s="64"/>
      <c r="T86" s="64"/>
      <c r="U86" s="64"/>
      <c r="V86" s="64"/>
      <c r="W86" s="64"/>
    </row>
    <row r="87" ht="20.25" customHeight="1" spans="1:23">
      <c r="A87" s="156" t="str">
        <f t="shared" si="2"/>
        <v>       玉溪市自然资源和规划局总规划师办公室</v>
      </c>
      <c r="B87" s="156" t="s">
        <v>309</v>
      </c>
      <c r="C87" s="156" t="s">
        <v>225</v>
      </c>
      <c r="D87" s="156" t="s">
        <v>95</v>
      </c>
      <c r="E87" s="156" t="s">
        <v>216</v>
      </c>
      <c r="F87" s="156" t="s">
        <v>226</v>
      </c>
      <c r="G87" s="156" t="s">
        <v>227</v>
      </c>
      <c r="H87" s="159">
        <v>600</v>
      </c>
      <c r="I87" s="64">
        <v>600</v>
      </c>
      <c r="J87" s="64"/>
      <c r="K87" s="156"/>
      <c r="L87" s="64">
        <v>600</v>
      </c>
      <c r="M87" s="156"/>
      <c r="N87" s="64"/>
      <c r="O87" s="64"/>
      <c r="P87" s="156"/>
      <c r="Q87" s="64"/>
      <c r="R87" s="64"/>
      <c r="S87" s="64"/>
      <c r="T87" s="64"/>
      <c r="U87" s="64"/>
      <c r="V87" s="64"/>
      <c r="W87" s="64"/>
    </row>
    <row r="88" ht="20.25" customHeight="1" spans="1:23">
      <c r="A88" s="156" t="str">
        <f t="shared" si="2"/>
        <v>       玉溪市自然资源和规划局总规划师办公室</v>
      </c>
      <c r="B88" s="156" t="s">
        <v>309</v>
      </c>
      <c r="C88" s="156" t="s">
        <v>225</v>
      </c>
      <c r="D88" s="156" t="s">
        <v>108</v>
      </c>
      <c r="E88" s="156" t="s">
        <v>304</v>
      </c>
      <c r="F88" s="156" t="s">
        <v>228</v>
      </c>
      <c r="G88" s="156" t="s">
        <v>229</v>
      </c>
      <c r="H88" s="159">
        <v>40500</v>
      </c>
      <c r="I88" s="64">
        <v>40500</v>
      </c>
      <c r="J88" s="64"/>
      <c r="K88" s="156"/>
      <c r="L88" s="64">
        <v>40500</v>
      </c>
      <c r="M88" s="156"/>
      <c r="N88" s="64"/>
      <c r="O88" s="64"/>
      <c r="P88" s="156"/>
      <c r="Q88" s="64"/>
      <c r="R88" s="64"/>
      <c r="S88" s="64"/>
      <c r="T88" s="64"/>
      <c r="U88" s="64"/>
      <c r="V88" s="64"/>
      <c r="W88" s="64"/>
    </row>
    <row r="89" ht="20.25" customHeight="1" spans="1:23">
      <c r="A89" s="156" t="str">
        <f t="shared" si="2"/>
        <v>       玉溪市自然资源和规划局总规划师办公室</v>
      </c>
      <c r="B89" s="156" t="s">
        <v>309</v>
      </c>
      <c r="C89" s="156" t="s">
        <v>225</v>
      </c>
      <c r="D89" s="156" t="s">
        <v>108</v>
      </c>
      <c r="E89" s="156" t="s">
        <v>304</v>
      </c>
      <c r="F89" s="156" t="s">
        <v>232</v>
      </c>
      <c r="G89" s="156" t="s">
        <v>233</v>
      </c>
      <c r="H89" s="159">
        <v>30000</v>
      </c>
      <c r="I89" s="64">
        <v>30000</v>
      </c>
      <c r="J89" s="64"/>
      <c r="K89" s="156"/>
      <c r="L89" s="64">
        <v>30000</v>
      </c>
      <c r="M89" s="156"/>
      <c r="N89" s="64"/>
      <c r="O89" s="64"/>
      <c r="P89" s="156"/>
      <c r="Q89" s="64"/>
      <c r="R89" s="64"/>
      <c r="S89" s="64"/>
      <c r="T89" s="64"/>
      <c r="U89" s="64"/>
      <c r="V89" s="64"/>
      <c r="W89" s="64"/>
    </row>
    <row r="90" ht="20.25" customHeight="1" spans="1:23">
      <c r="A90" s="156" t="str">
        <f t="shared" si="2"/>
        <v>       玉溪市自然资源和规划局总规划师办公室</v>
      </c>
      <c r="B90" s="156" t="s">
        <v>309</v>
      </c>
      <c r="C90" s="156" t="s">
        <v>225</v>
      </c>
      <c r="D90" s="156" t="s">
        <v>108</v>
      </c>
      <c r="E90" s="156" t="s">
        <v>304</v>
      </c>
      <c r="F90" s="156" t="s">
        <v>310</v>
      </c>
      <c r="G90" s="156" t="s">
        <v>311</v>
      </c>
      <c r="H90" s="159">
        <v>10000</v>
      </c>
      <c r="I90" s="64">
        <v>10000</v>
      </c>
      <c r="J90" s="64"/>
      <c r="K90" s="156"/>
      <c r="L90" s="64">
        <v>10000</v>
      </c>
      <c r="M90" s="156"/>
      <c r="N90" s="64"/>
      <c r="O90" s="64"/>
      <c r="P90" s="156"/>
      <c r="Q90" s="64"/>
      <c r="R90" s="64"/>
      <c r="S90" s="64"/>
      <c r="T90" s="64"/>
      <c r="U90" s="64"/>
      <c r="V90" s="64"/>
      <c r="W90" s="64"/>
    </row>
    <row r="91" ht="20.25" customHeight="1" spans="1:23">
      <c r="A91" s="156" t="str">
        <f t="shared" si="2"/>
        <v>       玉溪市自然资源和规划局总规划师办公室</v>
      </c>
      <c r="B91" s="156" t="s">
        <v>309</v>
      </c>
      <c r="C91" s="156" t="s">
        <v>225</v>
      </c>
      <c r="D91" s="156" t="s">
        <v>108</v>
      </c>
      <c r="E91" s="156" t="s">
        <v>304</v>
      </c>
      <c r="F91" s="156" t="s">
        <v>185</v>
      </c>
      <c r="G91" s="156" t="s">
        <v>186</v>
      </c>
      <c r="H91" s="159">
        <v>30000</v>
      </c>
      <c r="I91" s="64">
        <v>30000</v>
      </c>
      <c r="J91" s="64"/>
      <c r="K91" s="156"/>
      <c r="L91" s="64">
        <v>30000</v>
      </c>
      <c r="M91" s="156"/>
      <c r="N91" s="64"/>
      <c r="O91" s="64"/>
      <c r="P91" s="156"/>
      <c r="Q91" s="64"/>
      <c r="R91" s="64"/>
      <c r="S91" s="64"/>
      <c r="T91" s="64"/>
      <c r="U91" s="64"/>
      <c r="V91" s="64"/>
      <c r="W91" s="64"/>
    </row>
    <row r="92" ht="20.25" customHeight="1" spans="1:23">
      <c r="A92" s="156" t="str">
        <f t="shared" si="2"/>
        <v>       玉溪市自然资源和规划局总规划师办公室</v>
      </c>
      <c r="B92" s="156" t="s">
        <v>309</v>
      </c>
      <c r="C92" s="156" t="s">
        <v>225</v>
      </c>
      <c r="D92" s="156" t="s">
        <v>108</v>
      </c>
      <c r="E92" s="156" t="s">
        <v>304</v>
      </c>
      <c r="F92" s="156" t="s">
        <v>226</v>
      </c>
      <c r="G92" s="156" t="s">
        <v>227</v>
      </c>
      <c r="H92" s="159">
        <v>11000</v>
      </c>
      <c r="I92" s="64">
        <v>11000</v>
      </c>
      <c r="J92" s="64"/>
      <c r="K92" s="156"/>
      <c r="L92" s="64">
        <v>11000</v>
      </c>
      <c r="M92" s="156"/>
      <c r="N92" s="64"/>
      <c r="O92" s="64"/>
      <c r="P92" s="156"/>
      <c r="Q92" s="64"/>
      <c r="R92" s="64"/>
      <c r="S92" s="64"/>
      <c r="T92" s="64"/>
      <c r="U92" s="64"/>
      <c r="V92" s="64"/>
      <c r="W92" s="64"/>
    </row>
    <row r="93" ht="20.25" customHeight="1" spans="1:23">
      <c r="A93" s="156" t="str">
        <f t="shared" si="2"/>
        <v>       玉溪市自然资源和规划局总规划师办公室</v>
      </c>
      <c r="B93" s="156" t="s">
        <v>312</v>
      </c>
      <c r="C93" s="156" t="s">
        <v>155</v>
      </c>
      <c r="D93" s="156" t="s">
        <v>108</v>
      </c>
      <c r="E93" s="156" t="s">
        <v>304</v>
      </c>
      <c r="F93" s="156" t="s">
        <v>235</v>
      </c>
      <c r="G93" s="156" t="s">
        <v>155</v>
      </c>
      <c r="H93" s="159">
        <v>5000</v>
      </c>
      <c r="I93" s="64">
        <v>5000</v>
      </c>
      <c r="J93" s="64"/>
      <c r="K93" s="156"/>
      <c r="L93" s="64">
        <v>5000</v>
      </c>
      <c r="M93" s="156"/>
      <c r="N93" s="64"/>
      <c r="O93" s="64"/>
      <c r="P93" s="156"/>
      <c r="Q93" s="64"/>
      <c r="R93" s="64"/>
      <c r="S93" s="64"/>
      <c r="T93" s="64"/>
      <c r="U93" s="64"/>
      <c r="V93" s="64"/>
      <c r="W93" s="64"/>
    </row>
    <row r="94" ht="20.25" customHeight="1" spans="1:23">
      <c r="A94" s="156" t="str">
        <f t="shared" si="2"/>
        <v>       玉溪市自然资源和规划局总规划师办公室</v>
      </c>
      <c r="B94" s="156" t="s">
        <v>313</v>
      </c>
      <c r="C94" s="156" t="s">
        <v>295</v>
      </c>
      <c r="D94" s="156" t="s">
        <v>108</v>
      </c>
      <c r="E94" s="156" t="s">
        <v>304</v>
      </c>
      <c r="F94" s="156" t="s">
        <v>281</v>
      </c>
      <c r="G94" s="156" t="s">
        <v>282</v>
      </c>
      <c r="H94" s="159">
        <v>543400</v>
      </c>
      <c r="I94" s="64">
        <v>543400</v>
      </c>
      <c r="J94" s="64">
        <v>135850</v>
      </c>
      <c r="K94" s="156"/>
      <c r="L94" s="64">
        <v>407550</v>
      </c>
      <c r="M94" s="156"/>
      <c r="N94" s="64"/>
      <c r="O94" s="64"/>
      <c r="P94" s="156"/>
      <c r="Q94" s="64"/>
      <c r="R94" s="64"/>
      <c r="S94" s="64"/>
      <c r="T94" s="64"/>
      <c r="U94" s="64"/>
      <c r="V94" s="64"/>
      <c r="W94" s="64"/>
    </row>
    <row r="95" ht="20.25" customHeight="1" spans="1:23">
      <c r="A95" s="156" t="str">
        <f t="shared" si="2"/>
        <v>       玉溪市自然资源和规划局总规划师办公室</v>
      </c>
      <c r="B95" s="156" t="s">
        <v>314</v>
      </c>
      <c r="C95" s="156" t="s">
        <v>237</v>
      </c>
      <c r="D95" s="156" t="s">
        <v>108</v>
      </c>
      <c r="E95" s="156" t="s">
        <v>304</v>
      </c>
      <c r="F95" s="156" t="s">
        <v>228</v>
      </c>
      <c r="G95" s="156" t="s">
        <v>229</v>
      </c>
      <c r="H95" s="159">
        <v>50000</v>
      </c>
      <c r="I95" s="64">
        <v>50000</v>
      </c>
      <c r="J95" s="64"/>
      <c r="K95" s="156"/>
      <c r="L95" s="64">
        <v>50000</v>
      </c>
      <c r="M95" s="156"/>
      <c r="N95" s="64"/>
      <c r="O95" s="64"/>
      <c r="P95" s="156"/>
      <c r="Q95" s="64"/>
      <c r="R95" s="64"/>
      <c r="S95" s="64"/>
      <c r="T95" s="64"/>
      <c r="U95" s="64"/>
      <c r="V95" s="64"/>
      <c r="W95" s="64"/>
    </row>
    <row r="96" ht="20.25" customHeight="1" spans="1:23">
      <c r="A96" s="156" t="str">
        <f t="shared" si="2"/>
        <v>       玉溪市自然资源和规划局总规划师办公室</v>
      </c>
      <c r="B96" s="156" t="s">
        <v>315</v>
      </c>
      <c r="C96" s="156" t="s">
        <v>316</v>
      </c>
      <c r="D96" s="156" t="s">
        <v>108</v>
      </c>
      <c r="E96" s="156" t="s">
        <v>304</v>
      </c>
      <c r="F96" s="156" t="s">
        <v>219</v>
      </c>
      <c r="G96" s="156" t="s">
        <v>220</v>
      </c>
      <c r="H96" s="159">
        <v>3000</v>
      </c>
      <c r="I96" s="64">
        <v>3000</v>
      </c>
      <c r="J96" s="64"/>
      <c r="K96" s="156"/>
      <c r="L96" s="64">
        <v>3000</v>
      </c>
      <c r="M96" s="156"/>
      <c r="N96" s="64"/>
      <c r="O96" s="64"/>
      <c r="P96" s="156"/>
      <c r="Q96" s="64"/>
      <c r="R96" s="64"/>
      <c r="S96" s="64"/>
      <c r="T96" s="64"/>
      <c r="U96" s="64"/>
      <c r="V96" s="64"/>
      <c r="W96" s="64"/>
    </row>
    <row r="97" ht="20.25" customHeight="1" spans="1:23">
      <c r="A97" s="156" t="str">
        <f t="shared" si="2"/>
        <v>       玉溪市自然资源和规划局总规划师办公室</v>
      </c>
      <c r="B97" s="156" t="s">
        <v>317</v>
      </c>
      <c r="C97" s="156" t="s">
        <v>318</v>
      </c>
      <c r="D97" s="156" t="s">
        <v>108</v>
      </c>
      <c r="E97" s="156" t="s">
        <v>304</v>
      </c>
      <c r="F97" s="156" t="s">
        <v>281</v>
      </c>
      <c r="G97" s="156" t="s">
        <v>282</v>
      </c>
      <c r="H97" s="159">
        <v>275000</v>
      </c>
      <c r="I97" s="64">
        <v>275000</v>
      </c>
      <c r="J97" s="64"/>
      <c r="K97" s="156"/>
      <c r="L97" s="64">
        <v>275000</v>
      </c>
      <c r="M97" s="156"/>
      <c r="N97" s="64"/>
      <c r="O97" s="64"/>
      <c r="P97" s="156"/>
      <c r="Q97" s="64"/>
      <c r="R97" s="64"/>
      <c r="S97" s="64"/>
      <c r="T97" s="64"/>
      <c r="U97" s="64"/>
      <c r="V97" s="64"/>
      <c r="W97" s="64"/>
    </row>
    <row r="98" ht="20.25" customHeight="1" spans="1:23">
      <c r="A98" s="160" t="s">
        <v>75</v>
      </c>
      <c r="B98" s="156"/>
      <c r="C98" s="156"/>
      <c r="D98" s="156"/>
      <c r="E98" s="156"/>
      <c r="F98" s="156"/>
      <c r="G98" s="156"/>
      <c r="H98" s="159">
        <v>2140102.56</v>
      </c>
      <c r="I98" s="64">
        <v>2140102.56</v>
      </c>
      <c r="J98" s="64">
        <v>229939.98</v>
      </c>
      <c r="K98" s="156"/>
      <c r="L98" s="64">
        <v>1910162.58</v>
      </c>
      <c r="M98" s="156"/>
      <c r="N98" s="64"/>
      <c r="O98" s="64"/>
      <c r="P98" s="156"/>
      <c r="Q98" s="64"/>
      <c r="R98" s="64"/>
      <c r="S98" s="64"/>
      <c r="T98" s="64"/>
      <c r="U98" s="64"/>
      <c r="V98" s="64"/>
      <c r="W98" s="64"/>
    </row>
    <row r="99" ht="20.25" customHeight="1" spans="1:23">
      <c r="A99" s="156" t="str">
        <f t="shared" ref="A99:A120" si="3">"       "&amp;"玉溪市规划馆"</f>
        <v>       玉溪市规划馆</v>
      </c>
      <c r="B99" s="156" t="s">
        <v>319</v>
      </c>
      <c r="C99" s="156" t="s">
        <v>279</v>
      </c>
      <c r="D99" s="156" t="s">
        <v>109</v>
      </c>
      <c r="E99" s="156" t="s">
        <v>320</v>
      </c>
      <c r="F99" s="156" t="s">
        <v>192</v>
      </c>
      <c r="G99" s="156" t="s">
        <v>193</v>
      </c>
      <c r="H99" s="159">
        <v>219612</v>
      </c>
      <c r="I99" s="64">
        <v>219612</v>
      </c>
      <c r="J99" s="64">
        <v>54903</v>
      </c>
      <c r="K99" s="156"/>
      <c r="L99" s="64">
        <v>164709</v>
      </c>
      <c r="M99" s="156"/>
      <c r="N99" s="64"/>
      <c r="O99" s="64"/>
      <c r="P99" s="156"/>
      <c r="Q99" s="64"/>
      <c r="R99" s="64"/>
      <c r="S99" s="64"/>
      <c r="T99" s="64"/>
      <c r="U99" s="64"/>
      <c r="V99" s="64"/>
      <c r="W99" s="64"/>
    </row>
    <row r="100" ht="20.25" customHeight="1" spans="1:23">
      <c r="A100" s="156" t="str">
        <f t="shared" si="3"/>
        <v>       玉溪市规划馆</v>
      </c>
      <c r="B100" s="156" t="s">
        <v>319</v>
      </c>
      <c r="C100" s="156" t="s">
        <v>279</v>
      </c>
      <c r="D100" s="156" t="s">
        <v>109</v>
      </c>
      <c r="E100" s="156" t="s">
        <v>320</v>
      </c>
      <c r="F100" s="156" t="s">
        <v>281</v>
      </c>
      <c r="G100" s="156" t="s">
        <v>282</v>
      </c>
      <c r="H100" s="159">
        <v>95040</v>
      </c>
      <c r="I100" s="64">
        <v>95040</v>
      </c>
      <c r="J100" s="64">
        <v>23760</v>
      </c>
      <c r="K100" s="156"/>
      <c r="L100" s="64">
        <v>71280</v>
      </c>
      <c r="M100" s="156"/>
      <c r="N100" s="64"/>
      <c r="O100" s="64"/>
      <c r="P100" s="156"/>
      <c r="Q100" s="64"/>
      <c r="R100" s="64"/>
      <c r="S100" s="64"/>
      <c r="T100" s="64"/>
      <c r="U100" s="64"/>
      <c r="V100" s="64"/>
      <c r="W100" s="64"/>
    </row>
    <row r="101" ht="20.25" customHeight="1" spans="1:23">
      <c r="A101" s="156" t="str">
        <f t="shared" si="3"/>
        <v>       玉溪市规划馆</v>
      </c>
      <c r="B101" s="156" t="s">
        <v>319</v>
      </c>
      <c r="C101" s="156" t="s">
        <v>279</v>
      </c>
      <c r="D101" s="156" t="s">
        <v>129</v>
      </c>
      <c r="E101" s="156" t="s">
        <v>196</v>
      </c>
      <c r="F101" s="156" t="s">
        <v>194</v>
      </c>
      <c r="G101" s="156" t="s">
        <v>195</v>
      </c>
      <c r="H101" s="159">
        <v>15480</v>
      </c>
      <c r="I101" s="64">
        <v>15480</v>
      </c>
      <c r="J101" s="64">
        <v>3870</v>
      </c>
      <c r="K101" s="156"/>
      <c r="L101" s="64">
        <v>11610</v>
      </c>
      <c r="M101" s="156"/>
      <c r="N101" s="64"/>
      <c r="O101" s="64"/>
      <c r="P101" s="156"/>
      <c r="Q101" s="64"/>
      <c r="R101" s="64"/>
      <c r="S101" s="64"/>
      <c r="T101" s="64"/>
      <c r="U101" s="64"/>
      <c r="V101" s="64"/>
      <c r="W101" s="64"/>
    </row>
    <row r="102" ht="20.25" customHeight="1" spans="1:23">
      <c r="A102" s="156" t="str">
        <f t="shared" si="3"/>
        <v>       玉溪市规划馆</v>
      </c>
      <c r="B102" s="156" t="s">
        <v>321</v>
      </c>
      <c r="C102" s="156" t="s">
        <v>198</v>
      </c>
      <c r="D102" s="156" t="s">
        <v>96</v>
      </c>
      <c r="E102" s="156" t="s">
        <v>199</v>
      </c>
      <c r="F102" s="156" t="s">
        <v>200</v>
      </c>
      <c r="G102" s="156" t="s">
        <v>201</v>
      </c>
      <c r="H102" s="159">
        <v>103532.16</v>
      </c>
      <c r="I102" s="64">
        <v>103532.16</v>
      </c>
      <c r="J102" s="64">
        <v>25883.04</v>
      </c>
      <c r="K102" s="156"/>
      <c r="L102" s="64">
        <v>77649.12</v>
      </c>
      <c r="M102" s="156"/>
      <c r="N102" s="64"/>
      <c r="O102" s="64"/>
      <c r="P102" s="156"/>
      <c r="Q102" s="64"/>
      <c r="R102" s="64"/>
      <c r="S102" s="64"/>
      <c r="T102" s="64"/>
      <c r="U102" s="64"/>
      <c r="V102" s="64"/>
      <c r="W102" s="64"/>
    </row>
    <row r="103" ht="20.25" customHeight="1" spans="1:23">
      <c r="A103" s="156" t="str">
        <f t="shared" si="3"/>
        <v>       玉溪市规划馆</v>
      </c>
      <c r="B103" s="156" t="s">
        <v>321</v>
      </c>
      <c r="C103" s="156" t="s">
        <v>198</v>
      </c>
      <c r="D103" s="156" t="s">
        <v>103</v>
      </c>
      <c r="E103" s="156" t="s">
        <v>284</v>
      </c>
      <c r="F103" s="156" t="s">
        <v>203</v>
      </c>
      <c r="G103" s="156" t="s">
        <v>204</v>
      </c>
      <c r="H103" s="159">
        <v>53707.31</v>
      </c>
      <c r="I103" s="64">
        <v>53707.31</v>
      </c>
      <c r="J103" s="64">
        <v>13426.83</v>
      </c>
      <c r="K103" s="156"/>
      <c r="L103" s="64">
        <v>40280.48</v>
      </c>
      <c r="M103" s="156"/>
      <c r="N103" s="64"/>
      <c r="O103" s="64"/>
      <c r="P103" s="156"/>
      <c r="Q103" s="64"/>
      <c r="R103" s="64"/>
      <c r="S103" s="64"/>
      <c r="T103" s="64"/>
      <c r="U103" s="64"/>
      <c r="V103" s="64"/>
      <c r="W103" s="64"/>
    </row>
    <row r="104" ht="20.25" customHeight="1" spans="1:23">
      <c r="A104" s="156" t="str">
        <f t="shared" si="3"/>
        <v>       玉溪市规划馆</v>
      </c>
      <c r="B104" s="156" t="s">
        <v>321</v>
      </c>
      <c r="C104" s="156" t="s">
        <v>198</v>
      </c>
      <c r="D104" s="156" t="s">
        <v>104</v>
      </c>
      <c r="E104" s="156" t="s">
        <v>205</v>
      </c>
      <c r="F104" s="156" t="s">
        <v>206</v>
      </c>
      <c r="G104" s="156" t="s">
        <v>207</v>
      </c>
      <c r="H104" s="159">
        <v>32353.8</v>
      </c>
      <c r="I104" s="64">
        <v>32353.8</v>
      </c>
      <c r="J104" s="64">
        <v>8088.45</v>
      </c>
      <c r="K104" s="156"/>
      <c r="L104" s="64">
        <v>24265.35</v>
      </c>
      <c r="M104" s="156"/>
      <c r="N104" s="64"/>
      <c r="O104" s="64"/>
      <c r="P104" s="156"/>
      <c r="Q104" s="64"/>
      <c r="R104" s="64"/>
      <c r="S104" s="64"/>
      <c r="T104" s="64"/>
      <c r="U104" s="64"/>
      <c r="V104" s="64"/>
      <c r="W104" s="64"/>
    </row>
    <row r="105" ht="20.25" customHeight="1" spans="1:23">
      <c r="A105" s="156" t="str">
        <f t="shared" si="3"/>
        <v>       玉溪市规划馆</v>
      </c>
      <c r="B105" s="156" t="s">
        <v>321</v>
      </c>
      <c r="C105" s="156" t="s">
        <v>198</v>
      </c>
      <c r="D105" s="156" t="s">
        <v>105</v>
      </c>
      <c r="E105" s="156" t="s">
        <v>208</v>
      </c>
      <c r="F105" s="156" t="s">
        <v>209</v>
      </c>
      <c r="G105" s="156" t="s">
        <v>210</v>
      </c>
      <c r="H105" s="159">
        <v>4981.01</v>
      </c>
      <c r="I105" s="64">
        <v>4981.01</v>
      </c>
      <c r="J105" s="64">
        <v>2991.25</v>
      </c>
      <c r="K105" s="156"/>
      <c r="L105" s="64">
        <v>1989.76</v>
      </c>
      <c r="M105" s="156"/>
      <c r="N105" s="64"/>
      <c r="O105" s="64"/>
      <c r="P105" s="156"/>
      <c r="Q105" s="64"/>
      <c r="R105" s="64"/>
      <c r="S105" s="64"/>
      <c r="T105" s="64"/>
      <c r="U105" s="64"/>
      <c r="V105" s="64"/>
      <c r="W105" s="64"/>
    </row>
    <row r="106" ht="20.25" customHeight="1" spans="1:23">
      <c r="A106" s="156" t="str">
        <f t="shared" si="3"/>
        <v>       玉溪市规划馆</v>
      </c>
      <c r="B106" s="156" t="s">
        <v>321</v>
      </c>
      <c r="C106" s="156" t="s">
        <v>198</v>
      </c>
      <c r="D106" s="156" t="s">
        <v>109</v>
      </c>
      <c r="E106" s="156" t="s">
        <v>320</v>
      </c>
      <c r="F106" s="156" t="s">
        <v>209</v>
      </c>
      <c r="G106" s="156" t="s">
        <v>210</v>
      </c>
      <c r="H106" s="159">
        <v>4657.64</v>
      </c>
      <c r="I106" s="64">
        <v>4657.64</v>
      </c>
      <c r="J106" s="64">
        <v>1164.41</v>
      </c>
      <c r="K106" s="156"/>
      <c r="L106" s="64">
        <v>3493.23</v>
      </c>
      <c r="M106" s="156"/>
      <c r="N106" s="64"/>
      <c r="O106" s="64"/>
      <c r="P106" s="156"/>
      <c r="Q106" s="64"/>
      <c r="R106" s="64"/>
      <c r="S106" s="64"/>
      <c r="T106" s="64"/>
      <c r="U106" s="64"/>
      <c r="V106" s="64"/>
      <c r="W106" s="64"/>
    </row>
    <row r="107" ht="20.25" customHeight="1" spans="1:23">
      <c r="A107" s="156" t="str">
        <f t="shared" si="3"/>
        <v>       玉溪市规划馆</v>
      </c>
      <c r="B107" s="156" t="s">
        <v>322</v>
      </c>
      <c r="C107" s="156" t="s">
        <v>188</v>
      </c>
      <c r="D107" s="156" t="s">
        <v>128</v>
      </c>
      <c r="E107" s="156" t="s">
        <v>188</v>
      </c>
      <c r="F107" s="156" t="s">
        <v>189</v>
      </c>
      <c r="G107" s="156" t="s">
        <v>188</v>
      </c>
      <c r="H107" s="159">
        <v>87012</v>
      </c>
      <c r="I107" s="64">
        <v>87012</v>
      </c>
      <c r="J107" s="64">
        <v>21753</v>
      </c>
      <c r="K107" s="156"/>
      <c r="L107" s="64">
        <v>65259</v>
      </c>
      <c r="M107" s="156"/>
      <c r="N107" s="64"/>
      <c r="O107" s="64"/>
      <c r="P107" s="156"/>
      <c r="Q107" s="64"/>
      <c r="R107" s="64"/>
      <c r="S107" s="64"/>
      <c r="T107" s="64"/>
      <c r="U107" s="64"/>
      <c r="V107" s="64"/>
      <c r="W107" s="64"/>
    </row>
    <row r="108" ht="20.25" customHeight="1" spans="1:23">
      <c r="A108" s="156" t="str">
        <f t="shared" si="3"/>
        <v>       玉溪市规划馆</v>
      </c>
      <c r="B108" s="156" t="s">
        <v>323</v>
      </c>
      <c r="C108" s="156" t="s">
        <v>222</v>
      </c>
      <c r="D108" s="156" t="s">
        <v>109</v>
      </c>
      <c r="E108" s="156" t="s">
        <v>320</v>
      </c>
      <c r="F108" s="156" t="s">
        <v>223</v>
      </c>
      <c r="G108" s="156" t="s">
        <v>222</v>
      </c>
      <c r="H108" s="159">
        <v>10371.12</v>
      </c>
      <c r="I108" s="64">
        <v>10371.12</v>
      </c>
      <c r="J108" s="64"/>
      <c r="K108" s="156"/>
      <c r="L108" s="64">
        <v>10371.12</v>
      </c>
      <c r="M108" s="156"/>
      <c r="N108" s="64"/>
      <c r="O108" s="64"/>
      <c r="P108" s="156"/>
      <c r="Q108" s="64"/>
      <c r="R108" s="64"/>
      <c r="S108" s="64"/>
      <c r="T108" s="64"/>
      <c r="U108" s="64"/>
      <c r="V108" s="64"/>
      <c r="W108" s="64"/>
    </row>
    <row r="109" ht="20.25" customHeight="1" spans="1:23">
      <c r="A109" s="156" t="str">
        <f t="shared" si="3"/>
        <v>       玉溪市规划馆</v>
      </c>
      <c r="B109" s="156" t="s">
        <v>324</v>
      </c>
      <c r="C109" s="156" t="s">
        <v>225</v>
      </c>
      <c r="D109" s="156" t="s">
        <v>109</v>
      </c>
      <c r="E109" s="156" t="s">
        <v>320</v>
      </c>
      <c r="F109" s="156" t="s">
        <v>228</v>
      </c>
      <c r="G109" s="156" t="s">
        <v>229</v>
      </c>
      <c r="H109" s="159">
        <v>21000</v>
      </c>
      <c r="I109" s="64">
        <v>21000</v>
      </c>
      <c r="J109" s="64"/>
      <c r="K109" s="156"/>
      <c r="L109" s="64">
        <v>21000</v>
      </c>
      <c r="M109" s="156"/>
      <c r="N109" s="64"/>
      <c r="O109" s="64"/>
      <c r="P109" s="156"/>
      <c r="Q109" s="64"/>
      <c r="R109" s="64"/>
      <c r="S109" s="64"/>
      <c r="T109" s="64"/>
      <c r="U109" s="64"/>
      <c r="V109" s="64"/>
      <c r="W109" s="64"/>
    </row>
    <row r="110" ht="20.25" customHeight="1" spans="1:23">
      <c r="A110" s="156" t="str">
        <f t="shared" si="3"/>
        <v>       玉溪市规划馆</v>
      </c>
      <c r="B110" s="156" t="s">
        <v>324</v>
      </c>
      <c r="C110" s="156" t="s">
        <v>225</v>
      </c>
      <c r="D110" s="156" t="s">
        <v>109</v>
      </c>
      <c r="E110" s="156" t="s">
        <v>320</v>
      </c>
      <c r="F110" s="156" t="s">
        <v>232</v>
      </c>
      <c r="G110" s="156" t="s">
        <v>233</v>
      </c>
      <c r="H110" s="159">
        <v>30000</v>
      </c>
      <c r="I110" s="64">
        <v>30000</v>
      </c>
      <c r="J110" s="64"/>
      <c r="K110" s="156"/>
      <c r="L110" s="64">
        <v>30000</v>
      </c>
      <c r="M110" s="156"/>
      <c r="N110" s="64"/>
      <c r="O110" s="64"/>
      <c r="P110" s="156"/>
      <c r="Q110" s="64"/>
      <c r="R110" s="64"/>
      <c r="S110" s="64"/>
      <c r="T110" s="64"/>
      <c r="U110" s="64"/>
      <c r="V110" s="64"/>
      <c r="W110" s="64"/>
    </row>
    <row r="111" ht="20.25" customHeight="1" spans="1:23">
      <c r="A111" s="156" t="str">
        <f t="shared" si="3"/>
        <v>       玉溪市规划馆</v>
      </c>
      <c r="B111" s="156" t="s">
        <v>324</v>
      </c>
      <c r="C111" s="156" t="s">
        <v>225</v>
      </c>
      <c r="D111" s="156" t="s">
        <v>109</v>
      </c>
      <c r="E111" s="156" t="s">
        <v>320</v>
      </c>
      <c r="F111" s="156" t="s">
        <v>185</v>
      </c>
      <c r="G111" s="156" t="s">
        <v>186</v>
      </c>
      <c r="H111" s="159">
        <v>10000</v>
      </c>
      <c r="I111" s="64">
        <v>10000</v>
      </c>
      <c r="J111" s="64"/>
      <c r="K111" s="156"/>
      <c r="L111" s="64">
        <v>10000</v>
      </c>
      <c r="M111" s="156"/>
      <c r="N111" s="64"/>
      <c r="O111" s="64"/>
      <c r="P111" s="156"/>
      <c r="Q111" s="64"/>
      <c r="R111" s="64"/>
      <c r="S111" s="64"/>
      <c r="T111" s="64"/>
      <c r="U111" s="64"/>
      <c r="V111" s="64"/>
      <c r="W111" s="64"/>
    </row>
    <row r="112" ht="20.25" customHeight="1" spans="1:23">
      <c r="A112" s="156" t="str">
        <f t="shared" si="3"/>
        <v>       玉溪市规划馆</v>
      </c>
      <c r="B112" s="156" t="s">
        <v>324</v>
      </c>
      <c r="C112" s="156" t="s">
        <v>225</v>
      </c>
      <c r="D112" s="156" t="s">
        <v>109</v>
      </c>
      <c r="E112" s="156" t="s">
        <v>320</v>
      </c>
      <c r="F112" s="156" t="s">
        <v>226</v>
      </c>
      <c r="G112" s="156" t="s">
        <v>227</v>
      </c>
      <c r="H112" s="159">
        <v>6000</v>
      </c>
      <c r="I112" s="64">
        <v>6000</v>
      </c>
      <c r="J112" s="64"/>
      <c r="K112" s="156"/>
      <c r="L112" s="64">
        <v>6000</v>
      </c>
      <c r="M112" s="156"/>
      <c r="N112" s="64"/>
      <c r="O112" s="64"/>
      <c r="P112" s="156"/>
      <c r="Q112" s="64"/>
      <c r="R112" s="64"/>
      <c r="S112" s="64"/>
      <c r="T112" s="64"/>
      <c r="U112" s="64"/>
      <c r="V112" s="64"/>
      <c r="W112" s="64"/>
    </row>
    <row r="113" ht="20.25" customHeight="1" spans="1:23">
      <c r="A113" s="156" t="str">
        <f t="shared" si="3"/>
        <v>       玉溪市规划馆</v>
      </c>
      <c r="B113" s="156" t="s">
        <v>325</v>
      </c>
      <c r="C113" s="156" t="s">
        <v>155</v>
      </c>
      <c r="D113" s="156" t="s">
        <v>109</v>
      </c>
      <c r="E113" s="156" t="s">
        <v>320</v>
      </c>
      <c r="F113" s="156" t="s">
        <v>235</v>
      </c>
      <c r="G113" s="156" t="s">
        <v>155</v>
      </c>
      <c r="H113" s="159">
        <v>2000</v>
      </c>
      <c r="I113" s="64">
        <v>2000</v>
      </c>
      <c r="J113" s="64"/>
      <c r="K113" s="156"/>
      <c r="L113" s="64">
        <v>2000</v>
      </c>
      <c r="M113" s="156"/>
      <c r="N113" s="64"/>
      <c r="O113" s="64"/>
      <c r="P113" s="156"/>
      <c r="Q113" s="64"/>
      <c r="R113" s="64"/>
      <c r="S113" s="64"/>
      <c r="T113" s="64"/>
      <c r="U113" s="64"/>
      <c r="V113" s="64"/>
      <c r="W113" s="64"/>
    </row>
    <row r="114" ht="20.25" customHeight="1" spans="1:23">
      <c r="A114" s="156" t="str">
        <f t="shared" si="3"/>
        <v>       玉溪市规划馆</v>
      </c>
      <c r="B114" s="156" t="s">
        <v>326</v>
      </c>
      <c r="C114" s="156" t="s">
        <v>295</v>
      </c>
      <c r="D114" s="156" t="s">
        <v>109</v>
      </c>
      <c r="E114" s="156" t="s">
        <v>320</v>
      </c>
      <c r="F114" s="156" t="s">
        <v>281</v>
      </c>
      <c r="G114" s="156" t="s">
        <v>282</v>
      </c>
      <c r="H114" s="159">
        <v>296400</v>
      </c>
      <c r="I114" s="64">
        <v>296400</v>
      </c>
      <c r="J114" s="64">
        <v>74100</v>
      </c>
      <c r="K114" s="156"/>
      <c r="L114" s="64">
        <v>222300</v>
      </c>
      <c r="M114" s="156"/>
      <c r="N114" s="64"/>
      <c r="O114" s="64"/>
      <c r="P114" s="156"/>
      <c r="Q114" s="64"/>
      <c r="R114" s="64"/>
      <c r="S114" s="64"/>
      <c r="T114" s="64"/>
      <c r="U114" s="64"/>
      <c r="V114" s="64"/>
      <c r="W114" s="64"/>
    </row>
    <row r="115" ht="20.25" customHeight="1" spans="1:23">
      <c r="A115" s="156" t="str">
        <f t="shared" si="3"/>
        <v>       玉溪市规划馆</v>
      </c>
      <c r="B115" s="156" t="s">
        <v>327</v>
      </c>
      <c r="C115" s="156" t="s">
        <v>328</v>
      </c>
      <c r="D115" s="156" t="s">
        <v>109</v>
      </c>
      <c r="E115" s="156" t="s">
        <v>320</v>
      </c>
      <c r="F115" s="156" t="s">
        <v>281</v>
      </c>
      <c r="G115" s="156" t="s">
        <v>282</v>
      </c>
      <c r="H115" s="159">
        <v>150000</v>
      </c>
      <c r="I115" s="64">
        <v>150000</v>
      </c>
      <c r="J115" s="64"/>
      <c r="K115" s="156"/>
      <c r="L115" s="64">
        <v>150000</v>
      </c>
      <c r="M115" s="156"/>
      <c r="N115" s="64"/>
      <c r="O115" s="64"/>
      <c r="P115" s="156"/>
      <c r="Q115" s="64"/>
      <c r="R115" s="64"/>
      <c r="S115" s="64"/>
      <c r="T115" s="64"/>
      <c r="U115" s="64"/>
      <c r="V115" s="64"/>
      <c r="W115" s="64"/>
    </row>
    <row r="116" ht="20.25" customHeight="1" spans="1:23">
      <c r="A116" s="156" t="str">
        <f t="shared" si="3"/>
        <v>       玉溪市规划馆</v>
      </c>
      <c r="B116" s="156" t="s">
        <v>329</v>
      </c>
      <c r="C116" s="156" t="s">
        <v>237</v>
      </c>
      <c r="D116" s="156" t="s">
        <v>109</v>
      </c>
      <c r="E116" s="156" t="s">
        <v>320</v>
      </c>
      <c r="F116" s="156" t="s">
        <v>228</v>
      </c>
      <c r="G116" s="156" t="s">
        <v>229</v>
      </c>
      <c r="H116" s="159">
        <v>328480</v>
      </c>
      <c r="I116" s="64">
        <v>328480</v>
      </c>
      <c r="J116" s="64"/>
      <c r="K116" s="156"/>
      <c r="L116" s="64">
        <v>328480</v>
      </c>
      <c r="M116" s="156"/>
      <c r="N116" s="64"/>
      <c r="O116" s="64"/>
      <c r="P116" s="156"/>
      <c r="Q116" s="64"/>
      <c r="R116" s="64"/>
      <c r="S116" s="64"/>
      <c r="T116" s="64"/>
      <c r="U116" s="64"/>
      <c r="V116" s="64"/>
      <c r="W116" s="64"/>
    </row>
    <row r="117" ht="20.25" customHeight="1" spans="1:23">
      <c r="A117" s="156" t="str">
        <f t="shared" si="3"/>
        <v>       玉溪市规划馆</v>
      </c>
      <c r="B117" s="156" t="s">
        <v>329</v>
      </c>
      <c r="C117" s="156" t="s">
        <v>237</v>
      </c>
      <c r="D117" s="156" t="s">
        <v>109</v>
      </c>
      <c r="E117" s="156" t="s">
        <v>320</v>
      </c>
      <c r="F117" s="156" t="s">
        <v>239</v>
      </c>
      <c r="G117" s="156" t="s">
        <v>240</v>
      </c>
      <c r="H117" s="159">
        <v>12000</v>
      </c>
      <c r="I117" s="64">
        <v>12000</v>
      </c>
      <c r="J117" s="64"/>
      <c r="K117" s="156"/>
      <c r="L117" s="64">
        <v>12000</v>
      </c>
      <c r="M117" s="156"/>
      <c r="N117" s="64"/>
      <c r="O117" s="64"/>
      <c r="P117" s="156"/>
      <c r="Q117" s="64"/>
      <c r="R117" s="64"/>
      <c r="S117" s="64"/>
      <c r="T117" s="64"/>
      <c r="U117" s="64"/>
      <c r="V117" s="64"/>
      <c r="W117" s="64"/>
    </row>
    <row r="118" ht="20.25" customHeight="1" spans="1:23">
      <c r="A118" s="156" t="str">
        <f t="shared" si="3"/>
        <v>       玉溪市规划馆</v>
      </c>
      <c r="B118" s="156" t="s">
        <v>329</v>
      </c>
      <c r="C118" s="156" t="s">
        <v>237</v>
      </c>
      <c r="D118" s="156" t="s">
        <v>109</v>
      </c>
      <c r="E118" s="156" t="s">
        <v>320</v>
      </c>
      <c r="F118" s="156" t="s">
        <v>241</v>
      </c>
      <c r="G118" s="156" t="s">
        <v>242</v>
      </c>
      <c r="H118" s="159">
        <v>144720</v>
      </c>
      <c r="I118" s="64">
        <v>144720</v>
      </c>
      <c r="J118" s="64"/>
      <c r="K118" s="156"/>
      <c r="L118" s="64">
        <v>144720</v>
      </c>
      <c r="M118" s="156"/>
      <c r="N118" s="64"/>
      <c r="O118" s="64"/>
      <c r="P118" s="156"/>
      <c r="Q118" s="64"/>
      <c r="R118" s="64"/>
      <c r="S118" s="64"/>
      <c r="T118" s="64"/>
      <c r="U118" s="64"/>
      <c r="V118" s="64"/>
      <c r="W118" s="64"/>
    </row>
    <row r="119" ht="20.25" customHeight="1" spans="1:23">
      <c r="A119" s="156" t="str">
        <f t="shared" si="3"/>
        <v>       玉溪市规划馆</v>
      </c>
      <c r="B119" s="156" t="s">
        <v>329</v>
      </c>
      <c r="C119" s="156" t="s">
        <v>237</v>
      </c>
      <c r="D119" s="156" t="s">
        <v>109</v>
      </c>
      <c r="E119" s="156" t="s">
        <v>320</v>
      </c>
      <c r="F119" s="156" t="s">
        <v>267</v>
      </c>
      <c r="G119" s="156" t="s">
        <v>268</v>
      </c>
      <c r="H119" s="159">
        <v>9800</v>
      </c>
      <c r="I119" s="64">
        <v>9800</v>
      </c>
      <c r="J119" s="64"/>
      <c r="K119" s="156"/>
      <c r="L119" s="64">
        <v>9800</v>
      </c>
      <c r="M119" s="156"/>
      <c r="N119" s="64"/>
      <c r="O119" s="64"/>
      <c r="P119" s="156"/>
      <c r="Q119" s="64"/>
      <c r="R119" s="64"/>
      <c r="S119" s="64"/>
      <c r="T119" s="64"/>
      <c r="U119" s="64"/>
      <c r="V119" s="64"/>
      <c r="W119" s="64"/>
    </row>
    <row r="120" ht="20.25" customHeight="1" spans="1:23">
      <c r="A120" s="156" t="str">
        <f t="shared" si="3"/>
        <v>       玉溪市规划馆</v>
      </c>
      <c r="B120" s="156" t="s">
        <v>330</v>
      </c>
      <c r="C120" s="156" t="s">
        <v>256</v>
      </c>
      <c r="D120" s="156" t="s">
        <v>109</v>
      </c>
      <c r="E120" s="156" t="s">
        <v>320</v>
      </c>
      <c r="F120" s="156" t="s">
        <v>257</v>
      </c>
      <c r="G120" s="156" t="s">
        <v>256</v>
      </c>
      <c r="H120" s="159">
        <v>502955.52</v>
      </c>
      <c r="I120" s="64">
        <v>502955.52</v>
      </c>
      <c r="J120" s="64"/>
      <c r="K120" s="156"/>
      <c r="L120" s="64">
        <v>502955.52</v>
      </c>
      <c r="M120" s="156"/>
      <c r="N120" s="64"/>
      <c r="O120" s="64"/>
      <c r="P120" s="156"/>
      <c r="Q120" s="64"/>
      <c r="R120" s="64"/>
      <c r="S120" s="64"/>
      <c r="T120" s="64"/>
      <c r="U120" s="64"/>
      <c r="V120" s="64"/>
      <c r="W120" s="64"/>
    </row>
    <row r="121" ht="20.25" customHeight="1" spans="1:23">
      <c r="A121" s="160" t="s">
        <v>66</v>
      </c>
      <c r="B121" s="156"/>
      <c r="C121" s="156"/>
      <c r="D121" s="156"/>
      <c r="E121" s="156"/>
      <c r="F121" s="156"/>
      <c r="G121" s="156"/>
      <c r="H121" s="159">
        <v>3292150.15</v>
      </c>
      <c r="I121" s="64">
        <v>3292150.15</v>
      </c>
      <c r="J121" s="64">
        <v>600612.12</v>
      </c>
      <c r="K121" s="156"/>
      <c r="L121" s="64">
        <v>2691538.03</v>
      </c>
      <c r="M121" s="156"/>
      <c r="N121" s="64"/>
      <c r="O121" s="64"/>
      <c r="P121" s="156"/>
      <c r="Q121" s="64"/>
      <c r="R121" s="64"/>
      <c r="S121" s="64"/>
      <c r="T121" s="64"/>
      <c r="U121" s="64"/>
      <c r="V121" s="64"/>
      <c r="W121" s="64"/>
    </row>
    <row r="122" ht="20.25" customHeight="1" spans="1:23">
      <c r="A122" s="156" t="str">
        <f t="shared" ref="A122:A152" si="4">"       "&amp;"玉溪市土地整治中心"</f>
        <v>       玉溪市土地整治中心</v>
      </c>
      <c r="B122" s="156" t="s">
        <v>331</v>
      </c>
      <c r="C122" s="156" t="s">
        <v>279</v>
      </c>
      <c r="D122" s="156" t="s">
        <v>124</v>
      </c>
      <c r="E122" s="156" t="s">
        <v>280</v>
      </c>
      <c r="F122" s="156" t="s">
        <v>192</v>
      </c>
      <c r="G122" s="156" t="s">
        <v>193</v>
      </c>
      <c r="H122" s="159">
        <v>633936</v>
      </c>
      <c r="I122" s="64">
        <v>633936</v>
      </c>
      <c r="J122" s="64">
        <v>158484</v>
      </c>
      <c r="K122" s="156"/>
      <c r="L122" s="64">
        <v>475452</v>
      </c>
      <c r="M122" s="156"/>
      <c r="N122" s="64"/>
      <c r="O122" s="64"/>
      <c r="P122" s="156"/>
      <c r="Q122" s="64"/>
      <c r="R122" s="64"/>
      <c r="S122" s="64"/>
      <c r="T122" s="64"/>
      <c r="U122" s="64"/>
      <c r="V122" s="64"/>
      <c r="W122" s="64"/>
    </row>
    <row r="123" ht="20.25" customHeight="1" spans="1:23">
      <c r="A123" s="156" t="str">
        <f t="shared" si="4"/>
        <v>       玉溪市土地整治中心</v>
      </c>
      <c r="B123" s="156" t="s">
        <v>331</v>
      </c>
      <c r="C123" s="156" t="s">
        <v>279</v>
      </c>
      <c r="D123" s="156" t="s">
        <v>124</v>
      </c>
      <c r="E123" s="156" t="s">
        <v>280</v>
      </c>
      <c r="F123" s="156" t="s">
        <v>194</v>
      </c>
      <c r="G123" s="156" t="s">
        <v>195</v>
      </c>
      <c r="H123" s="159">
        <v>4500</v>
      </c>
      <c r="I123" s="64">
        <v>4500</v>
      </c>
      <c r="J123" s="64">
        <v>1125</v>
      </c>
      <c r="K123" s="156"/>
      <c r="L123" s="64">
        <v>3375</v>
      </c>
      <c r="M123" s="156"/>
      <c r="N123" s="64"/>
      <c r="O123" s="64"/>
      <c r="P123" s="156"/>
      <c r="Q123" s="64"/>
      <c r="R123" s="64"/>
      <c r="S123" s="64"/>
      <c r="T123" s="64"/>
      <c r="U123" s="64"/>
      <c r="V123" s="64"/>
      <c r="W123" s="64"/>
    </row>
    <row r="124" ht="20.25" customHeight="1" spans="1:23">
      <c r="A124" s="156" t="str">
        <f t="shared" si="4"/>
        <v>       玉溪市土地整治中心</v>
      </c>
      <c r="B124" s="156" t="s">
        <v>331</v>
      </c>
      <c r="C124" s="156" t="s">
        <v>279</v>
      </c>
      <c r="D124" s="156" t="s">
        <v>124</v>
      </c>
      <c r="E124" s="156" t="s">
        <v>280</v>
      </c>
      <c r="F124" s="156" t="s">
        <v>281</v>
      </c>
      <c r="G124" s="156" t="s">
        <v>282</v>
      </c>
      <c r="H124" s="159">
        <v>233400</v>
      </c>
      <c r="I124" s="64">
        <v>233400</v>
      </c>
      <c r="J124" s="64">
        <v>58350</v>
      </c>
      <c r="K124" s="156"/>
      <c r="L124" s="64">
        <v>175050</v>
      </c>
      <c r="M124" s="156"/>
      <c r="N124" s="64"/>
      <c r="O124" s="64"/>
      <c r="P124" s="156"/>
      <c r="Q124" s="64"/>
      <c r="R124" s="64"/>
      <c r="S124" s="64"/>
      <c r="T124" s="64"/>
      <c r="U124" s="64"/>
      <c r="V124" s="64"/>
      <c r="W124" s="64"/>
    </row>
    <row r="125" ht="20.25" customHeight="1" spans="1:23">
      <c r="A125" s="156" t="str">
        <f t="shared" si="4"/>
        <v>       玉溪市土地整治中心</v>
      </c>
      <c r="B125" s="156" t="s">
        <v>331</v>
      </c>
      <c r="C125" s="156" t="s">
        <v>279</v>
      </c>
      <c r="D125" s="156" t="s">
        <v>129</v>
      </c>
      <c r="E125" s="156" t="s">
        <v>196</v>
      </c>
      <c r="F125" s="156" t="s">
        <v>194</v>
      </c>
      <c r="G125" s="156" t="s">
        <v>195</v>
      </c>
      <c r="H125" s="159">
        <v>25188</v>
      </c>
      <c r="I125" s="64">
        <v>25188</v>
      </c>
      <c r="J125" s="64">
        <v>6297</v>
      </c>
      <c r="K125" s="156"/>
      <c r="L125" s="64">
        <v>18891</v>
      </c>
      <c r="M125" s="156"/>
      <c r="N125" s="64"/>
      <c r="O125" s="64"/>
      <c r="P125" s="156"/>
      <c r="Q125" s="64"/>
      <c r="R125" s="64"/>
      <c r="S125" s="64"/>
      <c r="T125" s="64"/>
      <c r="U125" s="64"/>
      <c r="V125" s="64"/>
      <c r="W125" s="64"/>
    </row>
    <row r="126" ht="20.25" customHeight="1" spans="1:23">
      <c r="A126" s="156" t="str">
        <f t="shared" si="4"/>
        <v>       玉溪市土地整治中心</v>
      </c>
      <c r="B126" s="156" t="s">
        <v>332</v>
      </c>
      <c r="C126" s="156" t="s">
        <v>198</v>
      </c>
      <c r="D126" s="156" t="s">
        <v>96</v>
      </c>
      <c r="E126" s="156" t="s">
        <v>199</v>
      </c>
      <c r="F126" s="156" t="s">
        <v>200</v>
      </c>
      <c r="G126" s="156" t="s">
        <v>201</v>
      </c>
      <c r="H126" s="159">
        <v>272463.36</v>
      </c>
      <c r="I126" s="64">
        <v>272463.36</v>
      </c>
      <c r="J126" s="64">
        <v>68115.84</v>
      </c>
      <c r="K126" s="156"/>
      <c r="L126" s="64">
        <v>204347.52</v>
      </c>
      <c r="M126" s="156"/>
      <c r="N126" s="64"/>
      <c r="O126" s="64"/>
      <c r="P126" s="156"/>
      <c r="Q126" s="64"/>
      <c r="R126" s="64"/>
      <c r="S126" s="64"/>
      <c r="T126" s="64"/>
      <c r="U126" s="64"/>
      <c r="V126" s="64"/>
      <c r="W126" s="64"/>
    </row>
    <row r="127" ht="20.25" customHeight="1" spans="1:23">
      <c r="A127" s="156" t="str">
        <f t="shared" si="4"/>
        <v>       玉溪市土地整治中心</v>
      </c>
      <c r="B127" s="156" t="s">
        <v>332</v>
      </c>
      <c r="C127" s="156" t="s">
        <v>198</v>
      </c>
      <c r="D127" s="156" t="s">
        <v>103</v>
      </c>
      <c r="E127" s="156" t="s">
        <v>284</v>
      </c>
      <c r="F127" s="156" t="s">
        <v>203</v>
      </c>
      <c r="G127" s="156" t="s">
        <v>204</v>
      </c>
      <c r="H127" s="159">
        <v>141340.37</v>
      </c>
      <c r="I127" s="64">
        <v>141340.37</v>
      </c>
      <c r="J127" s="64">
        <v>35335.09</v>
      </c>
      <c r="K127" s="156"/>
      <c r="L127" s="64">
        <v>106005.28</v>
      </c>
      <c r="M127" s="156"/>
      <c r="N127" s="64"/>
      <c r="O127" s="64"/>
      <c r="P127" s="156"/>
      <c r="Q127" s="64"/>
      <c r="R127" s="64"/>
      <c r="S127" s="64"/>
      <c r="T127" s="64"/>
      <c r="U127" s="64"/>
      <c r="V127" s="64"/>
      <c r="W127" s="64"/>
    </row>
    <row r="128" ht="20.25" customHeight="1" spans="1:23">
      <c r="A128" s="156" t="str">
        <f t="shared" si="4"/>
        <v>       玉溪市土地整治中心</v>
      </c>
      <c r="B128" s="156" t="s">
        <v>332</v>
      </c>
      <c r="C128" s="156" t="s">
        <v>198</v>
      </c>
      <c r="D128" s="156" t="s">
        <v>104</v>
      </c>
      <c r="E128" s="156" t="s">
        <v>205</v>
      </c>
      <c r="F128" s="156" t="s">
        <v>206</v>
      </c>
      <c r="G128" s="156" t="s">
        <v>207</v>
      </c>
      <c r="H128" s="159">
        <v>85144.8</v>
      </c>
      <c r="I128" s="64">
        <v>85144.8</v>
      </c>
      <c r="J128" s="64">
        <v>21286.2</v>
      </c>
      <c r="K128" s="156"/>
      <c r="L128" s="64">
        <v>63858.6</v>
      </c>
      <c r="M128" s="156"/>
      <c r="N128" s="64"/>
      <c r="O128" s="64"/>
      <c r="P128" s="156"/>
      <c r="Q128" s="64"/>
      <c r="R128" s="64"/>
      <c r="S128" s="64"/>
      <c r="T128" s="64"/>
      <c r="U128" s="64"/>
      <c r="V128" s="64"/>
      <c r="W128" s="64"/>
    </row>
    <row r="129" ht="20.25" customHeight="1" spans="1:23">
      <c r="A129" s="156" t="str">
        <f t="shared" si="4"/>
        <v>       玉溪市土地整治中心</v>
      </c>
      <c r="B129" s="156" t="s">
        <v>332</v>
      </c>
      <c r="C129" s="156" t="s">
        <v>198</v>
      </c>
      <c r="D129" s="156" t="s">
        <v>105</v>
      </c>
      <c r="E129" s="156" t="s">
        <v>208</v>
      </c>
      <c r="F129" s="156" t="s">
        <v>209</v>
      </c>
      <c r="G129" s="156" t="s">
        <v>210</v>
      </c>
      <c r="H129" s="159">
        <v>12801.87</v>
      </c>
      <c r="I129" s="64">
        <v>12801.87</v>
      </c>
      <c r="J129" s="64">
        <v>7565.47</v>
      </c>
      <c r="K129" s="156"/>
      <c r="L129" s="64">
        <v>5236.4</v>
      </c>
      <c r="M129" s="156"/>
      <c r="N129" s="64"/>
      <c r="O129" s="64"/>
      <c r="P129" s="156"/>
      <c r="Q129" s="64"/>
      <c r="R129" s="64"/>
      <c r="S129" s="64"/>
      <c r="T129" s="64"/>
      <c r="U129" s="64"/>
      <c r="V129" s="64"/>
      <c r="W129" s="64"/>
    </row>
    <row r="130" ht="20.25" customHeight="1" spans="1:23">
      <c r="A130" s="156" t="str">
        <f t="shared" si="4"/>
        <v>       玉溪市土地整治中心</v>
      </c>
      <c r="B130" s="156" t="s">
        <v>332</v>
      </c>
      <c r="C130" s="156" t="s">
        <v>198</v>
      </c>
      <c r="D130" s="156" t="s">
        <v>124</v>
      </c>
      <c r="E130" s="156" t="s">
        <v>280</v>
      </c>
      <c r="F130" s="156" t="s">
        <v>209</v>
      </c>
      <c r="G130" s="156" t="s">
        <v>210</v>
      </c>
      <c r="H130" s="159">
        <v>12290.07</v>
      </c>
      <c r="I130" s="64">
        <v>12290.07</v>
      </c>
      <c r="J130" s="64">
        <v>3072.52</v>
      </c>
      <c r="K130" s="156"/>
      <c r="L130" s="64">
        <v>9217.55</v>
      </c>
      <c r="M130" s="156"/>
      <c r="N130" s="64"/>
      <c r="O130" s="64"/>
      <c r="P130" s="156"/>
      <c r="Q130" s="64"/>
      <c r="R130" s="64"/>
      <c r="S130" s="64"/>
      <c r="T130" s="64"/>
      <c r="U130" s="64"/>
      <c r="V130" s="64"/>
      <c r="W130" s="64"/>
    </row>
    <row r="131" ht="20.25" customHeight="1" spans="1:23">
      <c r="A131" s="156" t="str">
        <f t="shared" si="4"/>
        <v>       玉溪市土地整治中心</v>
      </c>
      <c r="B131" s="156" t="s">
        <v>333</v>
      </c>
      <c r="C131" s="156" t="s">
        <v>188</v>
      </c>
      <c r="D131" s="156" t="s">
        <v>128</v>
      </c>
      <c r="E131" s="156" t="s">
        <v>188</v>
      </c>
      <c r="F131" s="156" t="s">
        <v>189</v>
      </c>
      <c r="G131" s="156" t="s">
        <v>188</v>
      </c>
      <c r="H131" s="159">
        <v>222924</v>
      </c>
      <c r="I131" s="64">
        <v>222924</v>
      </c>
      <c r="J131" s="64">
        <v>55731</v>
      </c>
      <c r="K131" s="156"/>
      <c r="L131" s="64">
        <v>167193</v>
      </c>
      <c r="M131" s="156"/>
      <c r="N131" s="64"/>
      <c r="O131" s="64"/>
      <c r="P131" s="156"/>
      <c r="Q131" s="64"/>
      <c r="R131" s="64"/>
      <c r="S131" s="64"/>
      <c r="T131" s="64"/>
      <c r="U131" s="64"/>
      <c r="V131" s="64"/>
      <c r="W131" s="64"/>
    </row>
    <row r="132" ht="20.25" customHeight="1" spans="1:23">
      <c r="A132" s="156" t="str">
        <f t="shared" si="4"/>
        <v>       玉溪市土地整治中心</v>
      </c>
      <c r="B132" s="156" t="s">
        <v>334</v>
      </c>
      <c r="C132" s="156" t="s">
        <v>222</v>
      </c>
      <c r="D132" s="156" t="s">
        <v>124</v>
      </c>
      <c r="E132" s="156" t="s">
        <v>280</v>
      </c>
      <c r="F132" s="156" t="s">
        <v>223</v>
      </c>
      <c r="G132" s="156" t="s">
        <v>222</v>
      </c>
      <c r="H132" s="159">
        <v>27361.68</v>
      </c>
      <c r="I132" s="64">
        <v>27361.68</v>
      </c>
      <c r="J132" s="64"/>
      <c r="K132" s="156"/>
      <c r="L132" s="64">
        <v>27361.68</v>
      </c>
      <c r="M132" s="156"/>
      <c r="N132" s="64"/>
      <c r="O132" s="64"/>
      <c r="P132" s="156"/>
      <c r="Q132" s="64"/>
      <c r="R132" s="64"/>
      <c r="S132" s="64"/>
      <c r="T132" s="64"/>
      <c r="U132" s="64"/>
      <c r="V132" s="64"/>
      <c r="W132" s="64"/>
    </row>
    <row r="133" ht="20.25" customHeight="1" spans="1:23">
      <c r="A133" s="156" t="str">
        <f t="shared" si="4"/>
        <v>       玉溪市土地整治中心</v>
      </c>
      <c r="B133" s="156" t="s">
        <v>335</v>
      </c>
      <c r="C133" s="156" t="s">
        <v>225</v>
      </c>
      <c r="D133" s="156" t="s">
        <v>124</v>
      </c>
      <c r="E133" s="156" t="s">
        <v>280</v>
      </c>
      <c r="F133" s="156" t="s">
        <v>228</v>
      </c>
      <c r="G133" s="156" t="s">
        <v>229</v>
      </c>
      <c r="H133" s="159">
        <v>52300</v>
      </c>
      <c r="I133" s="64">
        <v>52300</v>
      </c>
      <c r="J133" s="64"/>
      <c r="K133" s="156"/>
      <c r="L133" s="64">
        <v>52300</v>
      </c>
      <c r="M133" s="156"/>
      <c r="N133" s="64"/>
      <c r="O133" s="64"/>
      <c r="P133" s="156"/>
      <c r="Q133" s="64"/>
      <c r="R133" s="64"/>
      <c r="S133" s="64"/>
      <c r="T133" s="64"/>
      <c r="U133" s="64"/>
      <c r="V133" s="64"/>
      <c r="W133" s="64"/>
    </row>
    <row r="134" ht="20.25" customHeight="1" spans="1:23">
      <c r="A134" s="156" t="str">
        <f t="shared" si="4"/>
        <v>       玉溪市土地整治中心</v>
      </c>
      <c r="B134" s="156" t="s">
        <v>335</v>
      </c>
      <c r="C134" s="156" t="s">
        <v>225</v>
      </c>
      <c r="D134" s="156" t="s">
        <v>124</v>
      </c>
      <c r="E134" s="156" t="s">
        <v>280</v>
      </c>
      <c r="F134" s="156" t="s">
        <v>230</v>
      </c>
      <c r="G134" s="156" t="s">
        <v>231</v>
      </c>
      <c r="H134" s="159">
        <v>2400</v>
      </c>
      <c r="I134" s="64">
        <v>2400</v>
      </c>
      <c r="J134" s="64"/>
      <c r="K134" s="156"/>
      <c r="L134" s="64">
        <v>2400</v>
      </c>
      <c r="M134" s="156"/>
      <c r="N134" s="64"/>
      <c r="O134" s="64"/>
      <c r="P134" s="156"/>
      <c r="Q134" s="64"/>
      <c r="R134" s="64"/>
      <c r="S134" s="64"/>
      <c r="T134" s="64"/>
      <c r="U134" s="64"/>
      <c r="V134" s="64"/>
      <c r="W134" s="64"/>
    </row>
    <row r="135" ht="20.25" customHeight="1" spans="1:23">
      <c r="A135" s="156" t="str">
        <f t="shared" si="4"/>
        <v>       玉溪市土地整治中心</v>
      </c>
      <c r="B135" s="156" t="s">
        <v>335</v>
      </c>
      <c r="C135" s="156" t="s">
        <v>225</v>
      </c>
      <c r="D135" s="156" t="s">
        <v>124</v>
      </c>
      <c r="E135" s="156" t="s">
        <v>280</v>
      </c>
      <c r="F135" s="156" t="s">
        <v>232</v>
      </c>
      <c r="G135" s="156" t="s">
        <v>233</v>
      </c>
      <c r="H135" s="159">
        <v>50000</v>
      </c>
      <c r="I135" s="64">
        <v>50000</v>
      </c>
      <c r="J135" s="64"/>
      <c r="K135" s="156"/>
      <c r="L135" s="64">
        <v>50000</v>
      </c>
      <c r="M135" s="156"/>
      <c r="N135" s="64"/>
      <c r="O135" s="64"/>
      <c r="P135" s="156"/>
      <c r="Q135" s="64"/>
      <c r="R135" s="64"/>
      <c r="S135" s="64"/>
      <c r="T135" s="64"/>
      <c r="U135" s="64"/>
      <c r="V135" s="64"/>
      <c r="W135" s="64"/>
    </row>
    <row r="136" ht="20.25" customHeight="1" spans="1:23">
      <c r="A136" s="156" t="str">
        <f t="shared" si="4"/>
        <v>       玉溪市土地整治中心</v>
      </c>
      <c r="B136" s="156" t="s">
        <v>335</v>
      </c>
      <c r="C136" s="156" t="s">
        <v>225</v>
      </c>
      <c r="D136" s="156" t="s">
        <v>124</v>
      </c>
      <c r="E136" s="156" t="s">
        <v>280</v>
      </c>
      <c r="F136" s="156" t="s">
        <v>336</v>
      </c>
      <c r="G136" s="156" t="s">
        <v>337</v>
      </c>
      <c r="H136" s="159">
        <v>14000</v>
      </c>
      <c r="I136" s="64">
        <v>14000</v>
      </c>
      <c r="J136" s="64"/>
      <c r="K136" s="156"/>
      <c r="L136" s="64">
        <v>14000</v>
      </c>
      <c r="M136" s="156"/>
      <c r="N136" s="64"/>
      <c r="O136" s="64"/>
      <c r="P136" s="156"/>
      <c r="Q136" s="64"/>
      <c r="R136" s="64"/>
      <c r="S136" s="64"/>
      <c r="T136" s="64"/>
      <c r="U136" s="64"/>
      <c r="V136" s="64"/>
      <c r="W136" s="64"/>
    </row>
    <row r="137" ht="20.25" customHeight="1" spans="1:23">
      <c r="A137" s="156" t="str">
        <f t="shared" si="4"/>
        <v>       玉溪市土地整治中心</v>
      </c>
      <c r="B137" s="156" t="s">
        <v>335</v>
      </c>
      <c r="C137" s="156" t="s">
        <v>225</v>
      </c>
      <c r="D137" s="156" t="s">
        <v>124</v>
      </c>
      <c r="E137" s="156" t="s">
        <v>280</v>
      </c>
      <c r="F137" s="156" t="s">
        <v>226</v>
      </c>
      <c r="G137" s="156" t="s">
        <v>227</v>
      </c>
      <c r="H137" s="159">
        <v>45000</v>
      </c>
      <c r="I137" s="64">
        <v>45000</v>
      </c>
      <c r="J137" s="64"/>
      <c r="K137" s="156"/>
      <c r="L137" s="64">
        <v>45000</v>
      </c>
      <c r="M137" s="156"/>
      <c r="N137" s="64"/>
      <c r="O137" s="64"/>
      <c r="P137" s="156"/>
      <c r="Q137" s="64"/>
      <c r="R137" s="64"/>
      <c r="S137" s="64"/>
      <c r="T137" s="64"/>
      <c r="U137" s="64"/>
      <c r="V137" s="64"/>
      <c r="W137" s="64"/>
    </row>
    <row r="138" ht="20.25" customHeight="1" spans="1:23">
      <c r="A138" s="156" t="str">
        <f t="shared" si="4"/>
        <v>       玉溪市土地整治中心</v>
      </c>
      <c r="B138" s="156" t="s">
        <v>338</v>
      </c>
      <c r="C138" s="156" t="s">
        <v>155</v>
      </c>
      <c r="D138" s="156" t="s">
        <v>124</v>
      </c>
      <c r="E138" s="156" t="s">
        <v>280</v>
      </c>
      <c r="F138" s="156" t="s">
        <v>235</v>
      </c>
      <c r="G138" s="156" t="s">
        <v>155</v>
      </c>
      <c r="H138" s="159">
        <v>8800</v>
      </c>
      <c r="I138" s="64">
        <v>8800</v>
      </c>
      <c r="J138" s="64"/>
      <c r="K138" s="156"/>
      <c r="L138" s="64">
        <v>8800</v>
      </c>
      <c r="M138" s="156"/>
      <c r="N138" s="64"/>
      <c r="O138" s="64"/>
      <c r="P138" s="156"/>
      <c r="Q138" s="64"/>
      <c r="R138" s="64"/>
      <c r="S138" s="64"/>
      <c r="T138" s="64"/>
      <c r="U138" s="64"/>
      <c r="V138" s="64"/>
      <c r="W138" s="64"/>
    </row>
    <row r="139" ht="20.25" customHeight="1" spans="1:23">
      <c r="A139" s="156" t="str">
        <f t="shared" si="4"/>
        <v>       玉溪市土地整治中心</v>
      </c>
      <c r="B139" s="156" t="s">
        <v>339</v>
      </c>
      <c r="C139" s="156" t="s">
        <v>179</v>
      </c>
      <c r="D139" s="156" t="s">
        <v>124</v>
      </c>
      <c r="E139" s="156" t="s">
        <v>280</v>
      </c>
      <c r="F139" s="156" t="s">
        <v>181</v>
      </c>
      <c r="G139" s="156" t="s">
        <v>182</v>
      </c>
      <c r="H139" s="159">
        <v>13100</v>
      </c>
      <c r="I139" s="64">
        <v>13100</v>
      </c>
      <c r="J139" s="64"/>
      <c r="K139" s="156"/>
      <c r="L139" s="64">
        <v>13100</v>
      </c>
      <c r="M139" s="156"/>
      <c r="N139" s="64"/>
      <c r="O139" s="64"/>
      <c r="P139" s="156"/>
      <c r="Q139" s="64"/>
      <c r="R139" s="64"/>
      <c r="S139" s="64"/>
      <c r="T139" s="64"/>
      <c r="U139" s="64"/>
      <c r="V139" s="64"/>
      <c r="W139" s="64"/>
    </row>
    <row r="140" ht="20.25" customHeight="1" spans="1:23">
      <c r="A140" s="156" t="str">
        <f t="shared" si="4"/>
        <v>       玉溪市土地整治中心</v>
      </c>
      <c r="B140" s="156" t="s">
        <v>340</v>
      </c>
      <c r="C140" s="156" t="s">
        <v>341</v>
      </c>
      <c r="D140" s="156" t="s">
        <v>124</v>
      </c>
      <c r="E140" s="156" t="s">
        <v>280</v>
      </c>
      <c r="F140" s="156" t="s">
        <v>281</v>
      </c>
      <c r="G140" s="156" t="s">
        <v>282</v>
      </c>
      <c r="H140" s="159">
        <v>741000</v>
      </c>
      <c r="I140" s="64">
        <v>741000</v>
      </c>
      <c r="J140" s="64">
        <v>185250</v>
      </c>
      <c r="K140" s="156"/>
      <c r="L140" s="64">
        <v>555750</v>
      </c>
      <c r="M140" s="156"/>
      <c r="N140" s="64"/>
      <c r="O140" s="64"/>
      <c r="P140" s="156"/>
      <c r="Q140" s="64"/>
      <c r="R140" s="64"/>
      <c r="S140" s="64"/>
      <c r="T140" s="64"/>
      <c r="U140" s="64"/>
      <c r="V140" s="64"/>
      <c r="W140" s="64"/>
    </row>
    <row r="141" ht="20.25" customHeight="1" spans="1:23">
      <c r="A141" s="156" t="str">
        <f t="shared" si="4"/>
        <v>       玉溪市土地整治中心</v>
      </c>
      <c r="B141" s="156" t="s">
        <v>342</v>
      </c>
      <c r="C141" s="156" t="s">
        <v>343</v>
      </c>
      <c r="D141" s="156" t="s">
        <v>124</v>
      </c>
      <c r="E141" s="156" t="s">
        <v>280</v>
      </c>
      <c r="F141" s="156" t="s">
        <v>247</v>
      </c>
      <c r="G141" s="156" t="s">
        <v>218</v>
      </c>
      <c r="H141" s="159">
        <v>43200</v>
      </c>
      <c r="I141" s="64">
        <v>43200</v>
      </c>
      <c r="J141" s="64"/>
      <c r="K141" s="156"/>
      <c r="L141" s="64">
        <v>43200</v>
      </c>
      <c r="M141" s="156"/>
      <c r="N141" s="64"/>
      <c r="O141" s="64"/>
      <c r="P141" s="156"/>
      <c r="Q141" s="64"/>
      <c r="R141" s="64"/>
      <c r="S141" s="64"/>
      <c r="T141" s="64"/>
      <c r="U141" s="64"/>
      <c r="V141" s="64"/>
      <c r="W141" s="64"/>
    </row>
    <row r="142" ht="20.25" customHeight="1" spans="1:23">
      <c r="A142" s="156" t="str">
        <f t="shared" si="4"/>
        <v>       玉溪市土地整治中心</v>
      </c>
      <c r="B142" s="156" t="s">
        <v>344</v>
      </c>
      <c r="C142" s="156" t="s">
        <v>256</v>
      </c>
      <c r="D142" s="156" t="s">
        <v>124</v>
      </c>
      <c r="E142" s="156" t="s">
        <v>280</v>
      </c>
      <c r="F142" s="156" t="s">
        <v>257</v>
      </c>
      <c r="G142" s="156" t="s">
        <v>256</v>
      </c>
      <c r="H142" s="159">
        <v>20000</v>
      </c>
      <c r="I142" s="64">
        <v>20000</v>
      </c>
      <c r="J142" s="64"/>
      <c r="K142" s="156"/>
      <c r="L142" s="64">
        <v>20000</v>
      </c>
      <c r="M142" s="156"/>
      <c r="N142" s="64"/>
      <c r="O142" s="64"/>
      <c r="P142" s="156"/>
      <c r="Q142" s="64"/>
      <c r="R142" s="64"/>
      <c r="S142" s="64"/>
      <c r="T142" s="64"/>
      <c r="U142" s="64"/>
      <c r="V142" s="64"/>
      <c r="W142" s="64"/>
    </row>
    <row r="143" ht="20.25" customHeight="1" spans="1:23">
      <c r="A143" s="156" t="str">
        <f t="shared" si="4"/>
        <v>       玉溪市土地整治中心</v>
      </c>
      <c r="B143" s="156" t="s">
        <v>345</v>
      </c>
      <c r="C143" s="156" t="s">
        <v>346</v>
      </c>
      <c r="D143" s="156" t="s">
        <v>124</v>
      </c>
      <c r="E143" s="156" t="s">
        <v>280</v>
      </c>
      <c r="F143" s="156" t="s">
        <v>219</v>
      </c>
      <c r="G143" s="156" t="s">
        <v>220</v>
      </c>
      <c r="H143" s="159">
        <v>6000</v>
      </c>
      <c r="I143" s="64">
        <v>6000</v>
      </c>
      <c r="J143" s="64"/>
      <c r="K143" s="156"/>
      <c r="L143" s="64">
        <v>6000</v>
      </c>
      <c r="M143" s="156"/>
      <c r="N143" s="64"/>
      <c r="O143" s="64"/>
      <c r="P143" s="156"/>
      <c r="Q143" s="64"/>
      <c r="R143" s="64"/>
      <c r="S143" s="64"/>
      <c r="T143" s="64"/>
      <c r="U143" s="64"/>
      <c r="V143" s="64"/>
      <c r="W143" s="64"/>
    </row>
    <row r="144" ht="20.25" customHeight="1" spans="1:23">
      <c r="A144" s="156" t="str">
        <f t="shared" si="4"/>
        <v>       玉溪市土地整治中心</v>
      </c>
      <c r="B144" s="156" t="s">
        <v>347</v>
      </c>
      <c r="C144" s="156" t="s">
        <v>318</v>
      </c>
      <c r="D144" s="156" t="s">
        <v>124</v>
      </c>
      <c r="E144" s="156" t="s">
        <v>280</v>
      </c>
      <c r="F144" s="156" t="s">
        <v>281</v>
      </c>
      <c r="G144" s="156" t="s">
        <v>282</v>
      </c>
      <c r="H144" s="159">
        <v>375000</v>
      </c>
      <c r="I144" s="64">
        <v>375000</v>
      </c>
      <c r="J144" s="64"/>
      <c r="K144" s="156"/>
      <c r="L144" s="64">
        <v>375000</v>
      </c>
      <c r="M144" s="156"/>
      <c r="N144" s="64"/>
      <c r="O144" s="64"/>
      <c r="P144" s="156"/>
      <c r="Q144" s="64"/>
      <c r="R144" s="64"/>
      <c r="S144" s="64"/>
      <c r="T144" s="64"/>
      <c r="U144" s="64"/>
      <c r="V144" s="64"/>
      <c r="W144" s="64"/>
    </row>
    <row r="145" ht="20.25" customHeight="1" spans="1:23">
      <c r="A145" s="156" t="str">
        <f t="shared" si="4"/>
        <v>       玉溪市土地整治中心</v>
      </c>
      <c r="B145" s="156" t="s">
        <v>348</v>
      </c>
      <c r="C145" s="156" t="s">
        <v>349</v>
      </c>
      <c r="D145" s="156" t="s">
        <v>124</v>
      </c>
      <c r="E145" s="156" t="s">
        <v>280</v>
      </c>
      <c r="F145" s="156" t="s">
        <v>228</v>
      </c>
      <c r="G145" s="156" t="s">
        <v>229</v>
      </c>
      <c r="H145" s="159">
        <v>16000</v>
      </c>
      <c r="I145" s="64">
        <v>16000</v>
      </c>
      <c r="J145" s="64"/>
      <c r="K145" s="156"/>
      <c r="L145" s="64">
        <v>16000</v>
      </c>
      <c r="M145" s="156"/>
      <c r="N145" s="64"/>
      <c r="O145" s="64"/>
      <c r="P145" s="156"/>
      <c r="Q145" s="64"/>
      <c r="R145" s="64"/>
      <c r="S145" s="64"/>
      <c r="T145" s="64"/>
      <c r="U145" s="64"/>
      <c r="V145" s="64"/>
      <c r="W145" s="64"/>
    </row>
    <row r="146" ht="20.25" customHeight="1" spans="1:23">
      <c r="A146" s="156" t="str">
        <f t="shared" si="4"/>
        <v>       玉溪市土地整治中心</v>
      </c>
      <c r="B146" s="156" t="s">
        <v>348</v>
      </c>
      <c r="C146" s="156" t="s">
        <v>349</v>
      </c>
      <c r="D146" s="156" t="s">
        <v>124</v>
      </c>
      <c r="E146" s="156" t="s">
        <v>280</v>
      </c>
      <c r="F146" s="156" t="s">
        <v>239</v>
      </c>
      <c r="G146" s="156" t="s">
        <v>240</v>
      </c>
      <c r="H146" s="159">
        <v>2000</v>
      </c>
      <c r="I146" s="64">
        <v>2000</v>
      </c>
      <c r="J146" s="64"/>
      <c r="K146" s="156"/>
      <c r="L146" s="64">
        <v>2000</v>
      </c>
      <c r="M146" s="156"/>
      <c r="N146" s="64"/>
      <c r="O146" s="64"/>
      <c r="P146" s="156"/>
      <c r="Q146" s="64"/>
      <c r="R146" s="64"/>
      <c r="S146" s="64"/>
      <c r="T146" s="64"/>
      <c r="U146" s="64"/>
      <c r="V146" s="64"/>
      <c r="W146" s="64"/>
    </row>
    <row r="147" ht="20.25" customHeight="1" spans="1:23">
      <c r="A147" s="156" t="str">
        <f t="shared" si="4"/>
        <v>       玉溪市土地整治中心</v>
      </c>
      <c r="B147" s="156" t="s">
        <v>348</v>
      </c>
      <c r="C147" s="156" t="s">
        <v>349</v>
      </c>
      <c r="D147" s="156" t="s">
        <v>124</v>
      </c>
      <c r="E147" s="156" t="s">
        <v>280</v>
      </c>
      <c r="F147" s="156" t="s">
        <v>241</v>
      </c>
      <c r="G147" s="156" t="s">
        <v>242</v>
      </c>
      <c r="H147" s="159">
        <v>4000</v>
      </c>
      <c r="I147" s="64">
        <v>4000</v>
      </c>
      <c r="J147" s="64"/>
      <c r="K147" s="156"/>
      <c r="L147" s="64">
        <v>4000</v>
      </c>
      <c r="M147" s="156"/>
      <c r="N147" s="64"/>
      <c r="O147" s="64"/>
      <c r="P147" s="156"/>
      <c r="Q147" s="64"/>
      <c r="R147" s="64"/>
      <c r="S147" s="64"/>
      <c r="T147" s="64"/>
      <c r="U147" s="64"/>
      <c r="V147" s="64"/>
      <c r="W147" s="64"/>
    </row>
    <row r="148" ht="20.25" customHeight="1" spans="1:23">
      <c r="A148" s="156" t="str">
        <f t="shared" si="4"/>
        <v>       玉溪市土地整治中心</v>
      </c>
      <c r="B148" s="156" t="s">
        <v>348</v>
      </c>
      <c r="C148" s="156" t="s">
        <v>349</v>
      </c>
      <c r="D148" s="156" t="s">
        <v>124</v>
      </c>
      <c r="E148" s="156" t="s">
        <v>280</v>
      </c>
      <c r="F148" s="156" t="s">
        <v>310</v>
      </c>
      <c r="G148" s="156" t="s">
        <v>311</v>
      </c>
      <c r="H148" s="159">
        <v>20000</v>
      </c>
      <c r="I148" s="64">
        <v>20000</v>
      </c>
      <c r="J148" s="64"/>
      <c r="K148" s="156"/>
      <c r="L148" s="64">
        <v>20000</v>
      </c>
      <c r="M148" s="156"/>
      <c r="N148" s="64"/>
      <c r="O148" s="64"/>
      <c r="P148" s="156"/>
      <c r="Q148" s="64"/>
      <c r="R148" s="64"/>
      <c r="S148" s="64"/>
      <c r="T148" s="64"/>
      <c r="U148" s="64"/>
      <c r="V148" s="64"/>
      <c r="W148" s="64"/>
    </row>
    <row r="149" ht="20.25" customHeight="1" spans="1:23">
      <c r="A149" s="156" t="str">
        <f t="shared" si="4"/>
        <v>       玉溪市土地整治中心</v>
      </c>
      <c r="B149" s="156" t="s">
        <v>348</v>
      </c>
      <c r="C149" s="156" t="s">
        <v>349</v>
      </c>
      <c r="D149" s="156" t="s">
        <v>124</v>
      </c>
      <c r="E149" s="156" t="s">
        <v>280</v>
      </c>
      <c r="F149" s="156" t="s">
        <v>243</v>
      </c>
      <c r="G149" s="156" t="s">
        <v>244</v>
      </c>
      <c r="H149" s="159">
        <v>28000</v>
      </c>
      <c r="I149" s="64">
        <v>28000</v>
      </c>
      <c r="J149" s="64"/>
      <c r="K149" s="156"/>
      <c r="L149" s="64">
        <v>28000</v>
      </c>
      <c r="M149" s="156"/>
      <c r="N149" s="64"/>
      <c r="O149" s="64"/>
      <c r="P149" s="156"/>
      <c r="Q149" s="64"/>
      <c r="R149" s="64"/>
      <c r="S149" s="64"/>
      <c r="T149" s="64"/>
      <c r="U149" s="64"/>
      <c r="V149" s="64"/>
      <c r="W149" s="64"/>
    </row>
    <row r="150" ht="20.25" customHeight="1" spans="1:23">
      <c r="A150" s="156" t="str">
        <f t="shared" si="4"/>
        <v>       玉溪市土地整治中心</v>
      </c>
      <c r="B150" s="156" t="s">
        <v>348</v>
      </c>
      <c r="C150" s="156" t="s">
        <v>349</v>
      </c>
      <c r="D150" s="156" t="s">
        <v>124</v>
      </c>
      <c r="E150" s="156" t="s">
        <v>280</v>
      </c>
      <c r="F150" s="156" t="s">
        <v>289</v>
      </c>
      <c r="G150" s="156" t="s">
        <v>290</v>
      </c>
      <c r="H150" s="159">
        <v>50000</v>
      </c>
      <c r="I150" s="64">
        <v>50000</v>
      </c>
      <c r="J150" s="64"/>
      <c r="K150" s="156"/>
      <c r="L150" s="64">
        <v>50000</v>
      </c>
      <c r="M150" s="156"/>
      <c r="N150" s="64"/>
      <c r="O150" s="64"/>
      <c r="P150" s="156"/>
      <c r="Q150" s="64"/>
      <c r="R150" s="64"/>
      <c r="S150" s="64"/>
      <c r="T150" s="64"/>
      <c r="U150" s="64"/>
      <c r="V150" s="64"/>
      <c r="W150" s="64"/>
    </row>
    <row r="151" ht="20.25" customHeight="1" spans="1:23">
      <c r="A151" s="156" t="str">
        <f t="shared" si="4"/>
        <v>       玉溪市土地整治中心</v>
      </c>
      <c r="B151" s="156" t="s">
        <v>348</v>
      </c>
      <c r="C151" s="156" t="s">
        <v>349</v>
      </c>
      <c r="D151" s="156" t="s">
        <v>124</v>
      </c>
      <c r="E151" s="156" t="s">
        <v>280</v>
      </c>
      <c r="F151" s="156" t="s">
        <v>267</v>
      </c>
      <c r="G151" s="156" t="s">
        <v>268</v>
      </c>
      <c r="H151" s="159">
        <v>30000</v>
      </c>
      <c r="I151" s="64">
        <v>30000</v>
      </c>
      <c r="J151" s="64"/>
      <c r="K151" s="156"/>
      <c r="L151" s="64">
        <v>30000</v>
      </c>
      <c r="M151" s="156"/>
      <c r="N151" s="64"/>
      <c r="O151" s="64"/>
      <c r="P151" s="156"/>
      <c r="Q151" s="64"/>
      <c r="R151" s="64"/>
      <c r="S151" s="64"/>
      <c r="T151" s="64"/>
      <c r="U151" s="64"/>
      <c r="V151" s="64"/>
      <c r="W151" s="64"/>
    </row>
    <row r="152" ht="20.25" customHeight="1" spans="1:23">
      <c r="A152" s="156" t="str">
        <f t="shared" si="4"/>
        <v>       玉溪市土地整治中心</v>
      </c>
      <c r="B152" s="156" t="s">
        <v>348</v>
      </c>
      <c r="C152" s="156" t="s">
        <v>349</v>
      </c>
      <c r="D152" s="156" t="s">
        <v>124</v>
      </c>
      <c r="E152" s="156" t="s">
        <v>280</v>
      </c>
      <c r="F152" s="156" t="s">
        <v>185</v>
      </c>
      <c r="G152" s="156" t="s">
        <v>186</v>
      </c>
      <c r="H152" s="159">
        <v>100000</v>
      </c>
      <c r="I152" s="64">
        <v>100000</v>
      </c>
      <c r="J152" s="64"/>
      <c r="K152" s="156"/>
      <c r="L152" s="64">
        <v>100000</v>
      </c>
      <c r="M152" s="156"/>
      <c r="N152" s="64"/>
      <c r="O152" s="64"/>
      <c r="P152" s="156"/>
      <c r="Q152" s="64"/>
      <c r="R152" s="64"/>
      <c r="S152" s="64"/>
      <c r="T152" s="64"/>
      <c r="U152" s="64"/>
      <c r="V152" s="64"/>
      <c r="W152" s="64"/>
    </row>
    <row r="153" ht="20.25" customHeight="1" spans="1:23">
      <c r="A153" s="160" t="s">
        <v>69</v>
      </c>
      <c r="B153" s="156"/>
      <c r="C153" s="156"/>
      <c r="D153" s="156"/>
      <c r="E153" s="156"/>
      <c r="F153" s="156"/>
      <c r="G153" s="156"/>
      <c r="H153" s="159">
        <v>3688368.16</v>
      </c>
      <c r="I153" s="64">
        <v>3688368.16</v>
      </c>
      <c r="J153" s="64">
        <v>724403.56</v>
      </c>
      <c r="K153" s="156"/>
      <c r="L153" s="64">
        <v>2963964.6</v>
      </c>
      <c r="M153" s="156"/>
      <c r="N153" s="64"/>
      <c r="O153" s="64"/>
      <c r="P153" s="156"/>
      <c r="Q153" s="64"/>
      <c r="R153" s="64"/>
      <c r="S153" s="64"/>
      <c r="T153" s="64"/>
      <c r="U153" s="64"/>
      <c r="V153" s="64"/>
      <c r="W153" s="64"/>
    </row>
    <row r="154" ht="20.25" customHeight="1" spans="1:23">
      <c r="A154" s="156" t="str">
        <f t="shared" ref="A154:A176" si="5">"       "&amp;"玉溪市土地储备中心"</f>
        <v>       玉溪市土地储备中心</v>
      </c>
      <c r="B154" s="156" t="s">
        <v>350</v>
      </c>
      <c r="C154" s="156" t="s">
        <v>295</v>
      </c>
      <c r="D154" s="156" t="s">
        <v>124</v>
      </c>
      <c r="E154" s="156" t="s">
        <v>280</v>
      </c>
      <c r="F154" s="156" t="s">
        <v>281</v>
      </c>
      <c r="G154" s="156" t="s">
        <v>282</v>
      </c>
      <c r="H154" s="159">
        <v>839800</v>
      </c>
      <c r="I154" s="64">
        <v>839800</v>
      </c>
      <c r="J154" s="64">
        <v>209950</v>
      </c>
      <c r="K154" s="156"/>
      <c r="L154" s="64">
        <v>629850</v>
      </c>
      <c r="M154" s="156"/>
      <c r="N154" s="64"/>
      <c r="O154" s="64"/>
      <c r="P154" s="156"/>
      <c r="Q154" s="64"/>
      <c r="R154" s="64"/>
      <c r="S154" s="64"/>
      <c r="T154" s="64"/>
      <c r="U154" s="64"/>
      <c r="V154" s="64"/>
      <c r="W154" s="64"/>
    </row>
    <row r="155" ht="20.25" customHeight="1" spans="1:23">
      <c r="A155" s="156" t="str">
        <f t="shared" si="5"/>
        <v>       玉溪市土地储备中心</v>
      </c>
      <c r="B155" s="156" t="s">
        <v>351</v>
      </c>
      <c r="C155" s="156" t="s">
        <v>328</v>
      </c>
      <c r="D155" s="156" t="s">
        <v>124</v>
      </c>
      <c r="E155" s="156" t="s">
        <v>280</v>
      </c>
      <c r="F155" s="156" t="s">
        <v>281</v>
      </c>
      <c r="G155" s="156" t="s">
        <v>282</v>
      </c>
      <c r="H155" s="159">
        <v>425000</v>
      </c>
      <c r="I155" s="64">
        <v>425000</v>
      </c>
      <c r="J155" s="64"/>
      <c r="K155" s="156"/>
      <c r="L155" s="64">
        <v>425000</v>
      </c>
      <c r="M155" s="156"/>
      <c r="N155" s="64"/>
      <c r="O155" s="64"/>
      <c r="P155" s="156"/>
      <c r="Q155" s="64"/>
      <c r="R155" s="64"/>
      <c r="S155" s="64"/>
      <c r="T155" s="64"/>
      <c r="U155" s="64"/>
      <c r="V155" s="64"/>
      <c r="W155" s="64"/>
    </row>
    <row r="156" ht="20.25" customHeight="1" spans="1:23">
      <c r="A156" s="156" t="str">
        <f t="shared" si="5"/>
        <v>       玉溪市土地储备中心</v>
      </c>
      <c r="B156" s="156" t="s">
        <v>352</v>
      </c>
      <c r="C156" s="156" t="s">
        <v>353</v>
      </c>
      <c r="D156" s="156" t="s">
        <v>124</v>
      </c>
      <c r="E156" s="156" t="s">
        <v>280</v>
      </c>
      <c r="F156" s="156" t="s">
        <v>247</v>
      </c>
      <c r="G156" s="156" t="s">
        <v>218</v>
      </c>
      <c r="H156" s="159">
        <v>43200</v>
      </c>
      <c r="I156" s="64">
        <v>43200</v>
      </c>
      <c r="J156" s="64"/>
      <c r="K156" s="156"/>
      <c r="L156" s="64">
        <v>43200</v>
      </c>
      <c r="M156" s="156"/>
      <c r="N156" s="64"/>
      <c r="O156" s="64"/>
      <c r="P156" s="156"/>
      <c r="Q156" s="64"/>
      <c r="R156" s="64"/>
      <c r="S156" s="64"/>
      <c r="T156" s="64"/>
      <c r="U156" s="64"/>
      <c r="V156" s="64"/>
      <c r="W156" s="64"/>
    </row>
    <row r="157" ht="20.25" customHeight="1" spans="1:23">
      <c r="A157" s="156" t="str">
        <f t="shared" si="5"/>
        <v>       玉溪市土地储备中心</v>
      </c>
      <c r="B157" s="156" t="s">
        <v>354</v>
      </c>
      <c r="C157" s="156" t="s">
        <v>188</v>
      </c>
      <c r="D157" s="156" t="s">
        <v>128</v>
      </c>
      <c r="E157" s="156" t="s">
        <v>188</v>
      </c>
      <c r="F157" s="156" t="s">
        <v>189</v>
      </c>
      <c r="G157" s="156" t="s">
        <v>188</v>
      </c>
      <c r="H157" s="159">
        <v>267612</v>
      </c>
      <c r="I157" s="64">
        <v>267612</v>
      </c>
      <c r="J157" s="64">
        <v>66903</v>
      </c>
      <c r="K157" s="156"/>
      <c r="L157" s="64">
        <v>200709</v>
      </c>
      <c r="M157" s="156"/>
      <c r="N157" s="64"/>
      <c r="O157" s="64"/>
      <c r="P157" s="156"/>
      <c r="Q157" s="64"/>
      <c r="R157" s="64"/>
      <c r="S157" s="64"/>
      <c r="T157" s="64"/>
      <c r="U157" s="64"/>
      <c r="V157" s="64"/>
      <c r="W157" s="64"/>
    </row>
    <row r="158" ht="20.25" customHeight="1" spans="1:23">
      <c r="A158" s="156" t="str">
        <f t="shared" si="5"/>
        <v>       玉溪市土地储备中心</v>
      </c>
      <c r="B158" s="156" t="s">
        <v>355</v>
      </c>
      <c r="C158" s="156" t="s">
        <v>212</v>
      </c>
      <c r="D158" s="156" t="s">
        <v>95</v>
      </c>
      <c r="E158" s="156" t="s">
        <v>216</v>
      </c>
      <c r="F158" s="156" t="s">
        <v>214</v>
      </c>
      <c r="G158" s="156" t="s">
        <v>215</v>
      </c>
      <c r="H158" s="159">
        <v>26400</v>
      </c>
      <c r="I158" s="64">
        <v>26400</v>
      </c>
      <c r="J158" s="64">
        <v>5280</v>
      </c>
      <c r="K158" s="156"/>
      <c r="L158" s="64">
        <v>21120</v>
      </c>
      <c r="M158" s="156"/>
      <c r="N158" s="64"/>
      <c r="O158" s="64"/>
      <c r="P158" s="156"/>
      <c r="Q158" s="64"/>
      <c r="R158" s="64"/>
      <c r="S158" s="64"/>
      <c r="T158" s="64"/>
      <c r="U158" s="64"/>
      <c r="V158" s="64"/>
      <c r="W158" s="64"/>
    </row>
    <row r="159" ht="20.25" customHeight="1" spans="1:23">
      <c r="A159" s="156" t="str">
        <f t="shared" si="5"/>
        <v>       玉溪市土地储备中心</v>
      </c>
      <c r="B159" s="156" t="s">
        <v>356</v>
      </c>
      <c r="C159" s="156" t="s">
        <v>179</v>
      </c>
      <c r="D159" s="156" t="s">
        <v>124</v>
      </c>
      <c r="E159" s="156" t="s">
        <v>280</v>
      </c>
      <c r="F159" s="156" t="s">
        <v>181</v>
      </c>
      <c r="G159" s="156" t="s">
        <v>182</v>
      </c>
      <c r="H159" s="159">
        <v>52400</v>
      </c>
      <c r="I159" s="64">
        <v>52400</v>
      </c>
      <c r="J159" s="64"/>
      <c r="K159" s="156"/>
      <c r="L159" s="64">
        <v>52400</v>
      </c>
      <c r="M159" s="156"/>
      <c r="N159" s="64"/>
      <c r="O159" s="64"/>
      <c r="P159" s="156"/>
      <c r="Q159" s="64"/>
      <c r="R159" s="64"/>
      <c r="S159" s="64"/>
      <c r="T159" s="64"/>
      <c r="U159" s="64"/>
      <c r="V159" s="64"/>
      <c r="W159" s="64"/>
    </row>
    <row r="160" ht="20.25" customHeight="1" spans="1:23">
      <c r="A160" s="156" t="str">
        <f t="shared" si="5"/>
        <v>       玉溪市土地储备中心</v>
      </c>
      <c r="B160" s="156" t="s">
        <v>357</v>
      </c>
      <c r="C160" s="156" t="s">
        <v>222</v>
      </c>
      <c r="D160" s="156" t="s">
        <v>124</v>
      </c>
      <c r="E160" s="156" t="s">
        <v>280</v>
      </c>
      <c r="F160" s="156" t="s">
        <v>223</v>
      </c>
      <c r="G160" s="156" t="s">
        <v>222</v>
      </c>
      <c r="H160" s="159">
        <v>33025.92</v>
      </c>
      <c r="I160" s="64">
        <v>33025.92</v>
      </c>
      <c r="J160" s="64"/>
      <c r="K160" s="156"/>
      <c r="L160" s="64">
        <v>33025.92</v>
      </c>
      <c r="M160" s="156"/>
      <c r="N160" s="64"/>
      <c r="O160" s="64"/>
      <c r="P160" s="156"/>
      <c r="Q160" s="64"/>
      <c r="R160" s="64"/>
      <c r="S160" s="64"/>
      <c r="T160" s="64"/>
      <c r="U160" s="64"/>
      <c r="V160" s="64"/>
      <c r="W160" s="64"/>
    </row>
    <row r="161" ht="20.25" customHeight="1" spans="1:23">
      <c r="A161" s="156" t="str">
        <f t="shared" si="5"/>
        <v>       玉溪市土地储备中心</v>
      </c>
      <c r="B161" s="156" t="s">
        <v>358</v>
      </c>
      <c r="C161" s="156" t="s">
        <v>279</v>
      </c>
      <c r="D161" s="156" t="s">
        <v>124</v>
      </c>
      <c r="E161" s="156" t="s">
        <v>280</v>
      </c>
      <c r="F161" s="156" t="s">
        <v>192</v>
      </c>
      <c r="G161" s="156" t="s">
        <v>193</v>
      </c>
      <c r="H161" s="159">
        <v>823584</v>
      </c>
      <c r="I161" s="64">
        <v>823584</v>
      </c>
      <c r="J161" s="64">
        <v>205896</v>
      </c>
      <c r="K161" s="156"/>
      <c r="L161" s="64">
        <v>617688</v>
      </c>
      <c r="M161" s="156"/>
      <c r="N161" s="64"/>
      <c r="O161" s="64"/>
      <c r="P161" s="156"/>
      <c r="Q161" s="64"/>
      <c r="R161" s="64"/>
      <c r="S161" s="64"/>
      <c r="T161" s="64"/>
      <c r="U161" s="64"/>
      <c r="V161" s="64"/>
      <c r="W161" s="64"/>
    </row>
    <row r="162" ht="20.25" customHeight="1" spans="1:23">
      <c r="A162" s="156" t="str">
        <f t="shared" si="5"/>
        <v>       玉溪市土地储备中心</v>
      </c>
      <c r="B162" s="156" t="s">
        <v>358</v>
      </c>
      <c r="C162" s="156" t="s">
        <v>279</v>
      </c>
      <c r="D162" s="156" t="s">
        <v>124</v>
      </c>
      <c r="E162" s="156" t="s">
        <v>280</v>
      </c>
      <c r="F162" s="156" t="s">
        <v>194</v>
      </c>
      <c r="G162" s="156" t="s">
        <v>195</v>
      </c>
      <c r="H162" s="159">
        <v>96</v>
      </c>
      <c r="I162" s="64">
        <v>96</v>
      </c>
      <c r="J162" s="64">
        <v>24</v>
      </c>
      <c r="K162" s="156"/>
      <c r="L162" s="64">
        <v>72</v>
      </c>
      <c r="M162" s="156"/>
      <c r="N162" s="64"/>
      <c r="O162" s="64"/>
      <c r="P162" s="156"/>
      <c r="Q162" s="64"/>
      <c r="R162" s="64"/>
      <c r="S162" s="64"/>
      <c r="T162" s="64"/>
      <c r="U162" s="64"/>
      <c r="V162" s="64"/>
      <c r="W162" s="64"/>
    </row>
    <row r="163" ht="20.25" customHeight="1" spans="1:23">
      <c r="A163" s="156" t="str">
        <f t="shared" si="5"/>
        <v>       玉溪市土地储备中心</v>
      </c>
      <c r="B163" s="156" t="s">
        <v>358</v>
      </c>
      <c r="C163" s="156" t="s">
        <v>279</v>
      </c>
      <c r="D163" s="156" t="s">
        <v>124</v>
      </c>
      <c r="E163" s="156" t="s">
        <v>280</v>
      </c>
      <c r="F163" s="156" t="s">
        <v>281</v>
      </c>
      <c r="G163" s="156" t="s">
        <v>282</v>
      </c>
      <c r="H163" s="159">
        <v>272160</v>
      </c>
      <c r="I163" s="64">
        <v>272160</v>
      </c>
      <c r="J163" s="64">
        <v>68040</v>
      </c>
      <c r="K163" s="156"/>
      <c r="L163" s="64">
        <v>204120</v>
      </c>
      <c r="M163" s="156"/>
      <c r="N163" s="64"/>
      <c r="O163" s="64"/>
      <c r="P163" s="156"/>
      <c r="Q163" s="64"/>
      <c r="R163" s="64"/>
      <c r="S163" s="64"/>
      <c r="T163" s="64"/>
      <c r="U163" s="64"/>
      <c r="V163" s="64"/>
      <c r="W163" s="64"/>
    </row>
    <row r="164" ht="20.25" customHeight="1" spans="1:23">
      <c r="A164" s="156" t="str">
        <f t="shared" si="5"/>
        <v>       玉溪市土地储备中心</v>
      </c>
      <c r="B164" s="156" t="s">
        <v>358</v>
      </c>
      <c r="C164" s="156" t="s">
        <v>279</v>
      </c>
      <c r="D164" s="156" t="s">
        <v>129</v>
      </c>
      <c r="E164" s="156" t="s">
        <v>196</v>
      </c>
      <c r="F164" s="156" t="s">
        <v>194</v>
      </c>
      <c r="G164" s="156" t="s">
        <v>195</v>
      </c>
      <c r="H164" s="159">
        <v>21588</v>
      </c>
      <c r="I164" s="64">
        <v>21588</v>
      </c>
      <c r="J164" s="64">
        <v>5397</v>
      </c>
      <c r="K164" s="156"/>
      <c r="L164" s="64">
        <v>16191</v>
      </c>
      <c r="M164" s="156"/>
      <c r="N164" s="64"/>
      <c r="O164" s="64"/>
      <c r="P164" s="156"/>
      <c r="Q164" s="64"/>
      <c r="R164" s="64"/>
      <c r="S164" s="64"/>
      <c r="T164" s="64"/>
      <c r="U164" s="64"/>
      <c r="V164" s="64"/>
      <c r="W164" s="64"/>
    </row>
    <row r="165" ht="20.25" customHeight="1" spans="1:23">
      <c r="A165" s="156" t="str">
        <f t="shared" si="5"/>
        <v>       玉溪市土地储备中心</v>
      </c>
      <c r="B165" s="156" t="s">
        <v>359</v>
      </c>
      <c r="C165" s="156" t="s">
        <v>198</v>
      </c>
      <c r="D165" s="156" t="s">
        <v>96</v>
      </c>
      <c r="E165" s="156" t="s">
        <v>199</v>
      </c>
      <c r="F165" s="156" t="s">
        <v>200</v>
      </c>
      <c r="G165" s="156" t="s">
        <v>201</v>
      </c>
      <c r="H165" s="159">
        <v>326017.92</v>
      </c>
      <c r="I165" s="64">
        <v>326017.92</v>
      </c>
      <c r="J165" s="64">
        <v>81504.48</v>
      </c>
      <c r="K165" s="156"/>
      <c r="L165" s="64">
        <v>244513.44</v>
      </c>
      <c r="M165" s="156"/>
      <c r="N165" s="64"/>
      <c r="O165" s="64"/>
      <c r="P165" s="156"/>
      <c r="Q165" s="64"/>
      <c r="R165" s="64"/>
      <c r="S165" s="64"/>
      <c r="T165" s="64"/>
      <c r="U165" s="64"/>
      <c r="V165" s="64"/>
      <c r="W165" s="64"/>
    </row>
    <row r="166" ht="20.25" customHeight="1" spans="1:23">
      <c r="A166" s="156" t="str">
        <f t="shared" si="5"/>
        <v>       玉溪市土地储备中心</v>
      </c>
      <c r="B166" s="156" t="s">
        <v>359</v>
      </c>
      <c r="C166" s="156" t="s">
        <v>198</v>
      </c>
      <c r="D166" s="156" t="s">
        <v>103</v>
      </c>
      <c r="E166" s="156" t="s">
        <v>284</v>
      </c>
      <c r="F166" s="156" t="s">
        <v>203</v>
      </c>
      <c r="G166" s="156" t="s">
        <v>204</v>
      </c>
      <c r="H166" s="159">
        <v>169121.8</v>
      </c>
      <c r="I166" s="64">
        <v>169121.8</v>
      </c>
      <c r="J166" s="64">
        <v>42280.45</v>
      </c>
      <c r="K166" s="156"/>
      <c r="L166" s="64">
        <v>126841.35</v>
      </c>
      <c r="M166" s="156"/>
      <c r="N166" s="64"/>
      <c r="O166" s="64"/>
      <c r="P166" s="156"/>
      <c r="Q166" s="64"/>
      <c r="R166" s="64"/>
      <c r="S166" s="64"/>
      <c r="T166" s="64"/>
      <c r="U166" s="64"/>
      <c r="V166" s="64"/>
      <c r="W166" s="64"/>
    </row>
    <row r="167" ht="20.25" customHeight="1" spans="1:23">
      <c r="A167" s="156" t="str">
        <f t="shared" si="5"/>
        <v>       玉溪市土地储备中心</v>
      </c>
      <c r="B167" s="156" t="s">
        <v>359</v>
      </c>
      <c r="C167" s="156" t="s">
        <v>198</v>
      </c>
      <c r="D167" s="156" t="s">
        <v>104</v>
      </c>
      <c r="E167" s="156" t="s">
        <v>205</v>
      </c>
      <c r="F167" s="156" t="s">
        <v>206</v>
      </c>
      <c r="G167" s="156" t="s">
        <v>207</v>
      </c>
      <c r="H167" s="159">
        <v>105480.6</v>
      </c>
      <c r="I167" s="64">
        <v>105480.6</v>
      </c>
      <c r="J167" s="64">
        <v>26370.15</v>
      </c>
      <c r="K167" s="156"/>
      <c r="L167" s="64">
        <v>79110.45</v>
      </c>
      <c r="M167" s="156"/>
      <c r="N167" s="64"/>
      <c r="O167" s="64"/>
      <c r="P167" s="156"/>
      <c r="Q167" s="64"/>
      <c r="R167" s="64"/>
      <c r="S167" s="64"/>
      <c r="T167" s="64"/>
      <c r="U167" s="64"/>
      <c r="V167" s="64"/>
      <c r="W167" s="64"/>
    </row>
    <row r="168" ht="20.25" customHeight="1" spans="1:23">
      <c r="A168" s="156" t="str">
        <f t="shared" si="5"/>
        <v>       玉溪市土地储备中心</v>
      </c>
      <c r="B168" s="156" t="s">
        <v>359</v>
      </c>
      <c r="C168" s="156" t="s">
        <v>198</v>
      </c>
      <c r="D168" s="156" t="s">
        <v>105</v>
      </c>
      <c r="E168" s="156" t="s">
        <v>208</v>
      </c>
      <c r="F168" s="156" t="s">
        <v>209</v>
      </c>
      <c r="G168" s="156" t="s">
        <v>210</v>
      </c>
      <c r="H168" s="159">
        <v>15338.21</v>
      </c>
      <c r="I168" s="64">
        <v>15338.21</v>
      </c>
      <c r="J168" s="64">
        <v>9072.55</v>
      </c>
      <c r="K168" s="156"/>
      <c r="L168" s="64">
        <v>6265.66</v>
      </c>
      <c r="M168" s="156"/>
      <c r="N168" s="64"/>
      <c r="O168" s="64"/>
      <c r="P168" s="156"/>
      <c r="Q168" s="64"/>
      <c r="R168" s="64"/>
      <c r="S168" s="64"/>
      <c r="T168" s="64"/>
      <c r="U168" s="64"/>
      <c r="V168" s="64"/>
      <c r="W168" s="64"/>
    </row>
    <row r="169" ht="20.25" customHeight="1" spans="1:23">
      <c r="A169" s="156" t="str">
        <f t="shared" si="5"/>
        <v>       玉溪市土地储备中心</v>
      </c>
      <c r="B169" s="156" t="s">
        <v>359</v>
      </c>
      <c r="C169" s="156" t="s">
        <v>198</v>
      </c>
      <c r="D169" s="156" t="s">
        <v>124</v>
      </c>
      <c r="E169" s="156" t="s">
        <v>280</v>
      </c>
      <c r="F169" s="156" t="s">
        <v>209</v>
      </c>
      <c r="G169" s="156" t="s">
        <v>210</v>
      </c>
      <c r="H169" s="159">
        <v>14743.71</v>
      </c>
      <c r="I169" s="64">
        <v>14743.71</v>
      </c>
      <c r="J169" s="64">
        <v>3685.93</v>
      </c>
      <c r="K169" s="156"/>
      <c r="L169" s="64">
        <v>11057.78</v>
      </c>
      <c r="M169" s="156"/>
      <c r="N169" s="64"/>
      <c r="O169" s="64"/>
      <c r="P169" s="156"/>
      <c r="Q169" s="64"/>
      <c r="R169" s="64"/>
      <c r="S169" s="64"/>
      <c r="T169" s="64"/>
      <c r="U169" s="64"/>
      <c r="V169" s="64"/>
      <c r="W169" s="64"/>
    </row>
    <row r="170" ht="20.25" customHeight="1" spans="1:23">
      <c r="A170" s="156" t="str">
        <f t="shared" si="5"/>
        <v>       玉溪市土地储备中心</v>
      </c>
      <c r="B170" s="156" t="s">
        <v>360</v>
      </c>
      <c r="C170" s="156" t="s">
        <v>256</v>
      </c>
      <c r="D170" s="156" t="s">
        <v>124</v>
      </c>
      <c r="E170" s="156" t="s">
        <v>280</v>
      </c>
      <c r="F170" s="156" t="s">
        <v>257</v>
      </c>
      <c r="G170" s="156" t="s">
        <v>256</v>
      </c>
      <c r="H170" s="159">
        <v>56700</v>
      </c>
      <c r="I170" s="64">
        <v>56700</v>
      </c>
      <c r="J170" s="64"/>
      <c r="K170" s="156"/>
      <c r="L170" s="64">
        <v>56700</v>
      </c>
      <c r="M170" s="156"/>
      <c r="N170" s="64"/>
      <c r="O170" s="64"/>
      <c r="P170" s="156"/>
      <c r="Q170" s="64"/>
      <c r="R170" s="64"/>
      <c r="S170" s="64"/>
      <c r="T170" s="64"/>
      <c r="U170" s="64"/>
      <c r="V170" s="64"/>
      <c r="W170" s="64"/>
    </row>
    <row r="171" ht="20.25" customHeight="1" spans="1:23">
      <c r="A171" s="156" t="str">
        <f t="shared" si="5"/>
        <v>       玉溪市土地储备中心</v>
      </c>
      <c r="B171" s="156" t="s">
        <v>361</v>
      </c>
      <c r="C171" s="156" t="s">
        <v>225</v>
      </c>
      <c r="D171" s="156" t="s">
        <v>95</v>
      </c>
      <c r="E171" s="156" t="s">
        <v>216</v>
      </c>
      <c r="F171" s="156" t="s">
        <v>226</v>
      </c>
      <c r="G171" s="156" t="s">
        <v>227</v>
      </c>
      <c r="H171" s="159">
        <v>600</v>
      </c>
      <c r="I171" s="64">
        <v>600</v>
      </c>
      <c r="J171" s="64"/>
      <c r="K171" s="156"/>
      <c r="L171" s="64">
        <v>600</v>
      </c>
      <c r="M171" s="156"/>
      <c r="N171" s="64"/>
      <c r="O171" s="64"/>
      <c r="P171" s="156"/>
      <c r="Q171" s="64"/>
      <c r="R171" s="64"/>
      <c r="S171" s="64"/>
      <c r="T171" s="64"/>
      <c r="U171" s="64"/>
      <c r="V171" s="64"/>
      <c r="W171" s="64"/>
    </row>
    <row r="172" ht="20.25" customHeight="1" spans="1:23">
      <c r="A172" s="156" t="str">
        <f t="shared" si="5"/>
        <v>       玉溪市土地储备中心</v>
      </c>
      <c r="B172" s="156" t="s">
        <v>361</v>
      </c>
      <c r="C172" s="156" t="s">
        <v>225</v>
      </c>
      <c r="D172" s="156" t="s">
        <v>124</v>
      </c>
      <c r="E172" s="156" t="s">
        <v>280</v>
      </c>
      <c r="F172" s="156" t="s">
        <v>228</v>
      </c>
      <c r="G172" s="156" t="s">
        <v>229</v>
      </c>
      <c r="H172" s="159">
        <v>115500</v>
      </c>
      <c r="I172" s="64">
        <v>115500</v>
      </c>
      <c r="J172" s="64"/>
      <c r="K172" s="156"/>
      <c r="L172" s="64">
        <v>115500</v>
      </c>
      <c r="M172" s="156"/>
      <c r="N172" s="64"/>
      <c r="O172" s="64"/>
      <c r="P172" s="156"/>
      <c r="Q172" s="64"/>
      <c r="R172" s="64"/>
      <c r="S172" s="64"/>
      <c r="T172" s="64"/>
      <c r="U172" s="64"/>
      <c r="V172" s="64"/>
      <c r="W172" s="64"/>
    </row>
    <row r="173" ht="20.25" customHeight="1" spans="1:23">
      <c r="A173" s="156" t="str">
        <f t="shared" si="5"/>
        <v>       玉溪市土地储备中心</v>
      </c>
      <c r="B173" s="156" t="s">
        <v>361</v>
      </c>
      <c r="C173" s="156" t="s">
        <v>225</v>
      </c>
      <c r="D173" s="156" t="s">
        <v>124</v>
      </c>
      <c r="E173" s="156" t="s">
        <v>280</v>
      </c>
      <c r="F173" s="156" t="s">
        <v>232</v>
      </c>
      <c r="G173" s="156" t="s">
        <v>233</v>
      </c>
      <c r="H173" s="159">
        <v>50000</v>
      </c>
      <c r="I173" s="64">
        <v>50000</v>
      </c>
      <c r="J173" s="64"/>
      <c r="K173" s="156"/>
      <c r="L173" s="64">
        <v>50000</v>
      </c>
      <c r="M173" s="156"/>
      <c r="N173" s="64"/>
      <c r="O173" s="64"/>
      <c r="P173" s="156"/>
      <c r="Q173" s="64"/>
      <c r="R173" s="64"/>
      <c r="S173" s="64"/>
      <c r="T173" s="64"/>
      <c r="U173" s="64"/>
      <c r="V173" s="64"/>
      <c r="W173" s="64"/>
    </row>
    <row r="174" ht="20.25" customHeight="1" spans="1:23">
      <c r="A174" s="156" t="str">
        <f t="shared" si="5"/>
        <v>       玉溪市土地储备中心</v>
      </c>
      <c r="B174" s="156" t="s">
        <v>361</v>
      </c>
      <c r="C174" s="156" t="s">
        <v>225</v>
      </c>
      <c r="D174" s="156" t="s">
        <v>124</v>
      </c>
      <c r="E174" s="156" t="s">
        <v>280</v>
      </c>
      <c r="F174" s="156" t="s">
        <v>310</v>
      </c>
      <c r="G174" s="156" t="s">
        <v>311</v>
      </c>
      <c r="H174" s="159">
        <v>10000</v>
      </c>
      <c r="I174" s="64">
        <v>10000</v>
      </c>
      <c r="J174" s="64"/>
      <c r="K174" s="156"/>
      <c r="L174" s="64">
        <v>10000</v>
      </c>
      <c r="M174" s="156"/>
      <c r="N174" s="64"/>
      <c r="O174" s="64"/>
      <c r="P174" s="156"/>
      <c r="Q174" s="64"/>
      <c r="R174" s="64"/>
      <c r="S174" s="64"/>
      <c r="T174" s="64"/>
      <c r="U174" s="64"/>
      <c r="V174" s="64"/>
      <c r="W174" s="64"/>
    </row>
    <row r="175" ht="20.25" customHeight="1" spans="1:23">
      <c r="A175" s="156" t="str">
        <f t="shared" si="5"/>
        <v>       玉溪市土地储备中心</v>
      </c>
      <c r="B175" s="156" t="s">
        <v>361</v>
      </c>
      <c r="C175" s="156" t="s">
        <v>225</v>
      </c>
      <c r="D175" s="156" t="s">
        <v>124</v>
      </c>
      <c r="E175" s="156" t="s">
        <v>280</v>
      </c>
      <c r="F175" s="156" t="s">
        <v>226</v>
      </c>
      <c r="G175" s="156" t="s">
        <v>227</v>
      </c>
      <c r="H175" s="159">
        <v>17000</v>
      </c>
      <c r="I175" s="64">
        <v>17000</v>
      </c>
      <c r="J175" s="64"/>
      <c r="K175" s="156"/>
      <c r="L175" s="64">
        <v>17000</v>
      </c>
      <c r="M175" s="156"/>
      <c r="N175" s="64"/>
      <c r="O175" s="64"/>
      <c r="P175" s="156"/>
      <c r="Q175" s="64"/>
      <c r="R175" s="64"/>
      <c r="S175" s="64"/>
      <c r="T175" s="64"/>
      <c r="U175" s="64"/>
      <c r="V175" s="64"/>
      <c r="W175" s="64"/>
    </row>
    <row r="176" ht="20.25" customHeight="1" spans="1:23">
      <c r="A176" s="156" t="str">
        <f t="shared" si="5"/>
        <v>       玉溪市土地储备中心</v>
      </c>
      <c r="B176" s="156" t="s">
        <v>362</v>
      </c>
      <c r="C176" s="156" t="s">
        <v>155</v>
      </c>
      <c r="D176" s="156" t="s">
        <v>124</v>
      </c>
      <c r="E176" s="156" t="s">
        <v>280</v>
      </c>
      <c r="F176" s="156" t="s">
        <v>235</v>
      </c>
      <c r="G176" s="156" t="s">
        <v>155</v>
      </c>
      <c r="H176" s="159">
        <v>3000</v>
      </c>
      <c r="I176" s="64">
        <v>3000</v>
      </c>
      <c r="J176" s="64"/>
      <c r="K176" s="156"/>
      <c r="L176" s="64">
        <v>3000</v>
      </c>
      <c r="M176" s="156"/>
      <c r="N176" s="64"/>
      <c r="O176" s="64"/>
      <c r="P176" s="156"/>
      <c r="Q176" s="64"/>
      <c r="R176" s="64"/>
      <c r="S176" s="64"/>
      <c r="T176" s="64"/>
      <c r="U176" s="64"/>
      <c r="V176" s="64"/>
      <c r="W176" s="64"/>
    </row>
    <row r="177" ht="20.25" customHeight="1" spans="1:23">
      <c r="A177" s="158" t="s">
        <v>30</v>
      </c>
      <c r="B177" s="158"/>
      <c r="C177" s="158"/>
      <c r="D177" s="158"/>
      <c r="E177" s="158"/>
      <c r="F177" s="158"/>
      <c r="G177" s="158"/>
      <c r="H177" s="64">
        <v>31070592</v>
      </c>
      <c r="I177" s="64">
        <v>31070592</v>
      </c>
      <c r="J177" s="64">
        <v>5628179.2</v>
      </c>
      <c r="K177" s="64"/>
      <c r="L177" s="64">
        <v>25442412.8</v>
      </c>
      <c r="M177" s="64"/>
      <c r="N177" s="64"/>
      <c r="O177" s="64"/>
      <c r="P177" s="64"/>
      <c r="Q177" s="64"/>
      <c r="R177" s="64"/>
      <c r="S177" s="64"/>
      <c r="T177" s="64"/>
      <c r="U177" s="64"/>
      <c r="V177" s="64"/>
      <c r="W177" s="64"/>
    </row>
  </sheetData>
  <mergeCells count="17">
    <mergeCell ref="A1:W1"/>
    <mergeCell ref="A2:W2"/>
    <mergeCell ref="A3:V3"/>
    <mergeCell ref="H4:W4"/>
    <mergeCell ref="I5:M5"/>
    <mergeCell ref="N5:P5"/>
    <mergeCell ref="R5:W5"/>
    <mergeCell ref="A177:G177"/>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1"/>
  <sheetViews>
    <sheetView showZeros="0" topLeftCell="A3"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6"/>
      <c r="E1" s="148"/>
      <c r="F1" s="148"/>
      <c r="G1" s="148"/>
      <c r="H1" s="148"/>
      <c r="K1" s="136"/>
      <c r="N1" s="136"/>
      <c r="O1" s="136"/>
      <c r="P1" s="136"/>
      <c r="U1" s="153"/>
      <c r="W1" s="137" t="s">
        <v>363</v>
      </c>
    </row>
    <row r="2" ht="27.75" customHeight="1" spans="1:23">
      <c r="A2" s="33" t="s">
        <v>364</v>
      </c>
      <c r="B2" s="33"/>
      <c r="C2" s="33"/>
      <c r="D2" s="33"/>
      <c r="E2" s="33"/>
      <c r="F2" s="33"/>
      <c r="G2" s="33"/>
      <c r="H2" s="33"/>
      <c r="I2" s="33"/>
      <c r="J2" s="33"/>
      <c r="K2" s="33"/>
      <c r="L2" s="33"/>
      <c r="M2" s="33"/>
      <c r="N2" s="33"/>
      <c r="O2" s="33"/>
      <c r="P2" s="33"/>
      <c r="Q2" s="33"/>
      <c r="R2" s="33"/>
      <c r="S2" s="33"/>
      <c r="T2" s="33"/>
      <c r="U2" s="33"/>
      <c r="V2" s="33"/>
      <c r="W2" s="33"/>
    </row>
    <row r="3" ht="13.5" customHeight="1" spans="1:23">
      <c r="A3" s="6" t="str">
        <f>"单位名称："&amp;"玉溪市自然资源和规划局"</f>
        <v>单位名称：玉溪市自然资源和规划局</v>
      </c>
      <c r="B3" s="149" t="str">
        <f>"单位名称："&amp;"玉溪市自然资源和规划局"</f>
        <v>单位名称：玉溪市自然资源和规划局</v>
      </c>
      <c r="C3" s="149"/>
      <c r="D3" s="149"/>
      <c r="E3" s="149"/>
      <c r="F3" s="149"/>
      <c r="G3" s="149"/>
      <c r="H3" s="149"/>
      <c r="I3" s="149"/>
      <c r="J3" s="8"/>
      <c r="K3" s="8"/>
      <c r="L3" s="8"/>
      <c r="M3" s="8"/>
      <c r="N3" s="8"/>
      <c r="O3" s="8"/>
      <c r="P3" s="8"/>
      <c r="Q3" s="8"/>
      <c r="U3" s="153"/>
      <c r="W3" s="140" t="s">
        <v>2</v>
      </c>
    </row>
    <row r="4" ht="21.75" customHeight="1" spans="1:23">
      <c r="A4" s="10" t="s">
        <v>365</v>
      </c>
      <c r="B4" s="10" t="s">
        <v>160</v>
      </c>
      <c r="C4" s="10" t="s">
        <v>161</v>
      </c>
      <c r="D4" s="10" t="s">
        <v>366</v>
      </c>
      <c r="E4" s="11" t="s">
        <v>162</v>
      </c>
      <c r="F4" s="11" t="s">
        <v>163</v>
      </c>
      <c r="G4" s="11" t="s">
        <v>164</v>
      </c>
      <c r="H4" s="11" t="s">
        <v>165</v>
      </c>
      <c r="I4" s="21" t="s">
        <v>30</v>
      </c>
      <c r="J4" s="21" t="s">
        <v>367</v>
      </c>
      <c r="K4" s="21"/>
      <c r="L4" s="21"/>
      <c r="M4" s="21"/>
      <c r="N4" s="21" t="s">
        <v>167</v>
      </c>
      <c r="O4" s="21"/>
      <c r="P4" s="21"/>
      <c r="Q4" s="11" t="s">
        <v>36</v>
      </c>
      <c r="R4" s="12" t="s">
        <v>368</v>
      </c>
      <c r="S4" s="13"/>
      <c r="T4" s="13"/>
      <c r="U4" s="13"/>
      <c r="V4" s="13"/>
      <c r="W4" s="14"/>
    </row>
    <row r="5" ht="21.75" customHeight="1" spans="1:23">
      <c r="A5" s="15"/>
      <c r="B5" s="15"/>
      <c r="C5" s="15"/>
      <c r="D5" s="15"/>
      <c r="E5" s="16"/>
      <c r="F5" s="16"/>
      <c r="G5" s="16"/>
      <c r="H5" s="16"/>
      <c r="I5" s="21"/>
      <c r="J5" s="152" t="s">
        <v>33</v>
      </c>
      <c r="K5" s="152"/>
      <c r="L5" s="152" t="s">
        <v>34</v>
      </c>
      <c r="M5" s="152" t="s">
        <v>35</v>
      </c>
      <c r="N5" s="11" t="s">
        <v>33</v>
      </c>
      <c r="O5" s="11" t="s">
        <v>34</v>
      </c>
      <c r="P5" s="11" t="s">
        <v>35</v>
      </c>
      <c r="Q5" s="16"/>
      <c r="R5" s="11" t="s">
        <v>32</v>
      </c>
      <c r="S5" s="11" t="s">
        <v>39</v>
      </c>
      <c r="T5" s="11" t="s">
        <v>173</v>
      </c>
      <c r="U5" s="11" t="s">
        <v>41</v>
      </c>
      <c r="V5" s="11" t="s">
        <v>42</v>
      </c>
      <c r="W5" s="11" t="s">
        <v>43</v>
      </c>
    </row>
    <row r="6" ht="40.5" customHeight="1" spans="1:23">
      <c r="A6" s="18"/>
      <c r="B6" s="18"/>
      <c r="C6" s="18"/>
      <c r="D6" s="18"/>
      <c r="E6" s="19"/>
      <c r="F6" s="19"/>
      <c r="G6" s="19"/>
      <c r="H6" s="19"/>
      <c r="I6" s="21"/>
      <c r="J6" s="152" t="s">
        <v>32</v>
      </c>
      <c r="K6" s="152" t="s">
        <v>369</v>
      </c>
      <c r="L6" s="152"/>
      <c r="M6" s="152"/>
      <c r="N6" s="19"/>
      <c r="O6" s="19"/>
      <c r="P6" s="19"/>
      <c r="Q6" s="19"/>
      <c r="R6" s="19"/>
      <c r="S6" s="19"/>
      <c r="T6" s="19"/>
      <c r="U6" s="20"/>
      <c r="V6" s="19"/>
      <c r="W6" s="19"/>
    </row>
    <row r="7" ht="15" customHeight="1" spans="1:23">
      <c r="A7" s="150">
        <v>1</v>
      </c>
      <c r="B7" s="150">
        <v>2</v>
      </c>
      <c r="C7" s="150">
        <v>3</v>
      </c>
      <c r="D7" s="150">
        <v>4</v>
      </c>
      <c r="E7" s="150">
        <v>5</v>
      </c>
      <c r="F7" s="150">
        <v>6</v>
      </c>
      <c r="G7" s="150">
        <v>7</v>
      </c>
      <c r="H7" s="150">
        <v>8</v>
      </c>
      <c r="I7" s="150">
        <v>9</v>
      </c>
      <c r="J7" s="150">
        <v>10</v>
      </c>
      <c r="K7" s="150">
        <v>11</v>
      </c>
      <c r="L7" s="150">
        <v>12</v>
      </c>
      <c r="M7" s="150">
        <v>13</v>
      </c>
      <c r="N7" s="150">
        <v>14</v>
      </c>
      <c r="O7" s="150">
        <v>15</v>
      </c>
      <c r="P7" s="150">
        <v>16</v>
      </c>
      <c r="Q7" s="150">
        <v>17</v>
      </c>
      <c r="R7" s="150">
        <v>18</v>
      </c>
      <c r="S7" s="150">
        <v>19</v>
      </c>
      <c r="T7" s="150">
        <v>20</v>
      </c>
      <c r="U7" s="150">
        <v>21</v>
      </c>
      <c r="V7" s="150">
        <v>22</v>
      </c>
      <c r="W7" s="150">
        <v>23</v>
      </c>
    </row>
    <row r="8" ht="32.9" customHeight="1" spans="1:23">
      <c r="A8" s="27"/>
      <c r="B8" s="151"/>
      <c r="C8" s="27" t="s">
        <v>370</v>
      </c>
      <c r="D8" s="27"/>
      <c r="E8" s="27"/>
      <c r="F8" s="27"/>
      <c r="G8" s="27"/>
      <c r="H8" s="27"/>
      <c r="I8" s="46">
        <v>1680000</v>
      </c>
      <c r="J8" s="46">
        <v>1680000</v>
      </c>
      <c r="K8" s="46">
        <v>1680000</v>
      </c>
      <c r="L8" s="46"/>
      <c r="M8" s="46"/>
      <c r="N8" s="46"/>
      <c r="O8" s="46"/>
      <c r="P8" s="46"/>
      <c r="Q8" s="46"/>
      <c r="R8" s="46"/>
      <c r="S8" s="46"/>
      <c r="T8" s="46"/>
      <c r="U8" s="46"/>
      <c r="V8" s="46"/>
      <c r="W8" s="46"/>
    </row>
    <row r="9" ht="32.9" customHeight="1" spans="1:23">
      <c r="A9" s="27" t="s">
        <v>371</v>
      </c>
      <c r="B9" s="151" t="s">
        <v>372</v>
      </c>
      <c r="C9" s="27" t="s">
        <v>370</v>
      </c>
      <c r="D9" s="27" t="s">
        <v>64</v>
      </c>
      <c r="E9" s="27" t="s">
        <v>111</v>
      </c>
      <c r="F9" s="27" t="s">
        <v>373</v>
      </c>
      <c r="G9" s="27" t="s">
        <v>267</v>
      </c>
      <c r="H9" s="27" t="s">
        <v>268</v>
      </c>
      <c r="I9" s="46">
        <v>300000</v>
      </c>
      <c r="J9" s="46">
        <v>300000</v>
      </c>
      <c r="K9" s="46">
        <v>300000</v>
      </c>
      <c r="L9" s="46"/>
      <c r="M9" s="46"/>
      <c r="N9" s="46"/>
      <c r="O9" s="46"/>
      <c r="P9" s="46"/>
      <c r="Q9" s="46"/>
      <c r="R9" s="46"/>
      <c r="S9" s="46"/>
      <c r="T9" s="46"/>
      <c r="U9" s="46"/>
      <c r="V9" s="46"/>
      <c r="W9" s="46"/>
    </row>
    <row r="10" ht="32.9" customHeight="1" spans="1:23">
      <c r="A10" s="27" t="s">
        <v>371</v>
      </c>
      <c r="B10" s="151" t="s">
        <v>372</v>
      </c>
      <c r="C10" s="27" t="s">
        <v>370</v>
      </c>
      <c r="D10" s="27" t="s">
        <v>64</v>
      </c>
      <c r="E10" s="27" t="s">
        <v>118</v>
      </c>
      <c r="F10" s="27" t="s">
        <v>374</v>
      </c>
      <c r="G10" s="27" t="s">
        <v>267</v>
      </c>
      <c r="H10" s="27" t="s">
        <v>268</v>
      </c>
      <c r="I10" s="46">
        <v>1380000</v>
      </c>
      <c r="J10" s="46">
        <v>1380000</v>
      </c>
      <c r="K10" s="46">
        <v>1380000</v>
      </c>
      <c r="L10" s="46"/>
      <c r="M10" s="46"/>
      <c r="N10" s="46"/>
      <c r="O10" s="46"/>
      <c r="P10" s="46"/>
      <c r="Q10" s="46"/>
      <c r="R10" s="46"/>
      <c r="S10" s="46"/>
      <c r="T10" s="46"/>
      <c r="U10" s="46"/>
      <c r="V10" s="46"/>
      <c r="W10" s="46"/>
    </row>
    <row r="11" ht="32.9" customHeight="1" spans="1:23">
      <c r="A11" s="27"/>
      <c r="B11" s="27"/>
      <c r="C11" s="27" t="s">
        <v>375</v>
      </c>
      <c r="D11" s="27"/>
      <c r="E11" s="27"/>
      <c r="F11" s="27"/>
      <c r="G11" s="27"/>
      <c r="H11" s="27"/>
      <c r="I11" s="46">
        <v>1043500</v>
      </c>
      <c r="J11" s="46">
        <v>1043500</v>
      </c>
      <c r="K11" s="46">
        <v>1043500</v>
      </c>
      <c r="L11" s="46"/>
      <c r="M11" s="46"/>
      <c r="N11" s="46"/>
      <c r="O11" s="46"/>
      <c r="P11" s="46"/>
      <c r="Q11" s="46"/>
      <c r="R11" s="46"/>
      <c r="S11" s="46"/>
      <c r="T11" s="46"/>
      <c r="U11" s="46"/>
      <c r="V11" s="46"/>
      <c r="W11" s="46"/>
    </row>
    <row r="12" ht="32.9" customHeight="1" spans="1:23">
      <c r="A12" s="27" t="s">
        <v>371</v>
      </c>
      <c r="B12" s="151" t="s">
        <v>376</v>
      </c>
      <c r="C12" s="27" t="s">
        <v>375</v>
      </c>
      <c r="D12" s="27" t="s">
        <v>64</v>
      </c>
      <c r="E12" s="27" t="s">
        <v>122</v>
      </c>
      <c r="F12" s="27" t="s">
        <v>377</v>
      </c>
      <c r="G12" s="27" t="s">
        <v>267</v>
      </c>
      <c r="H12" s="27" t="s">
        <v>268</v>
      </c>
      <c r="I12" s="46">
        <v>1043500</v>
      </c>
      <c r="J12" s="46">
        <v>1043500</v>
      </c>
      <c r="K12" s="46">
        <v>1043500</v>
      </c>
      <c r="L12" s="46"/>
      <c r="M12" s="46"/>
      <c r="N12" s="46"/>
      <c r="O12" s="46"/>
      <c r="P12" s="46"/>
      <c r="Q12" s="46"/>
      <c r="R12" s="46"/>
      <c r="S12" s="46"/>
      <c r="T12" s="46"/>
      <c r="U12" s="46"/>
      <c r="V12" s="46"/>
      <c r="W12" s="46"/>
    </row>
    <row r="13" ht="32.9" customHeight="1" spans="1:23">
      <c r="A13" s="27"/>
      <c r="B13" s="27"/>
      <c r="C13" s="27" t="s">
        <v>378</v>
      </c>
      <c r="D13" s="27"/>
      <c r="E13" s="27"/>
      <c r="F13" s="27"/>
      <c r="G13" s="27"/>
      <c r="H13" s="27"/>
      <c r="I13" s="46">
        <v>2349900</v>
      </c>
      <c r="J13" s="46">
        <v>2349900</v>
      </c>
      <c r="K13" s="46">
        <v>2349900</v>
      </c>
      <c r="L13" s="46"/>
      <c r="M13" s="46"/>
      <c r="N13" s="46"/>
      <c r="O13" s="46"/>
      <c r="P13" s="46"/>
      <c r="Q13" s="46"/>
      <c r="R13" s="46"/>
      <c r="S13" s="46"/>
      <c r="T13" s="46"/>
      <c r="U13" s="46"/>
      <c r="V13" s="46"/>
      <c r="W13" s="46"/>
    </row>
    <row r="14" ht="32.9" customHeight="1" spans="1:23">
      <c r="A14" s="27" t="s">
        <v>371</v>
      </c>
      <c r="B14" s="151" t="s">
        <v>379</v>
      </c>
      <c r="C14" s="27" t="s">
        <v>378</v>
      </c>
      <c r="D14" s="27" t="s">
        <v>64</v>
      </c>
      <c r="E14" s="27" t="s">
        <v>119</v>
      </c>
      <c r="F14" s="27" t="s">
        <v>380</v>
      </c>
      <c r="G14" s="27" t="s">
        <v>267</v>
      </c>
      <c r="H14" s="27" t="s">
        <v>268</v>
      </c>
      <c r="I14" s="46">
        <v>2349900</v>
      </c>
      <c r="J14" s="46">
        <v>2349900</v>
      </c>
      <c r="K14" s="46">
        <v>2349900</v>
      </c>
      <c r="L14" s="46"/>
      <c r="M14" s="46"/>
      <c r="N14" s="46"/>
      <c r="O14" s="46"/>
      <c r="P14" s="46"/>
      <c r="Q14" s="46"/>
      <c r="R14" s="46"/>
      <c r="S14" s="46"/>
      <c r="T14" s="46"/>
      <c r="U14" s="46"/>
      <c r="V14" s="46"/>
      <c r="W14" s="46"/>
    </row>
    <row r="15" ht="32.9" customHeight="1" spans="1:23">
      <c r="A15" s="27"/>
      <c r="B15" s="27"/>
      <c r="C15" s="27" t="s">
        <v>381</v>
      </c>
      <c r="D15" s="27"/>
      <c r="E15" s="27"/>
      <c r="F15" s="27"/>
      <c r="G15" s="27"/>
      <c r="H15" s="27"/>
      <c r="I15" s="46">
        <v>2700000</v>
      </c>
      <c r="J15" s="46">
        <v>2700000</v>
      </c>
      <c r="K15" s="46">
        <v>2700000</v>
      </c>
      <c r="L15" s="46"/>
      <c r="M15" s="46"/>
      <c r="N15" s="46"/>
      <c r="O15" s="46"/>
      <c r="P15" s="46"/>
      <c r="Q15" s="46"/>
      <c r="R15" s="46"/>
      <c r="S15" s="46"/>
      <c r="T15" s="46"/>
      <c r="U15" s="46"/>
      <c r="V15" s="46"/>
      <c r="W15" s="46"/>
    </row>
    <row r="16" ht="32.9" customHeight="1" spans="1:23">
      <c r="A16" s="27" t="s">
        <v>382</v>
      </c>
      <c r="B16" s="151" t="s">
        <v>383</v>
      </c>
      <c r="C16" s="27" t="s">
        <v>381</v>
      </c>
      <c r="D16" s="27" t="s">
        <v>64</v>
      </c>
      <c r="E16" s="27" t="s">
        <v>132</v>
      </c>
      <c r="F16" s="27" t="s">
        <v>384</v>
      </c>
      <c r="G16" s="27" t="s">
        <v>385</v>
      </c>
      <c r="H16" s="27" t="s">
        <v>88</v>
      </c>
      <c r="I16" s="46">
        <v>2700000</v>
      </c>
      <c r="J16" s="46">
        <v>2700000</v>
      </c>
      <c r="K16" s="46">
        <v>2700000</v>
      </c>
      <c r="L16" s="46"/>
      <c r="M16" s="46"/>
      <c r="N16" s="46"/>
      <c r="O16" s="46"/>
      <c r="P16" s="46"/>
      <c r="Q16" s="46"/>
      <c r="R16" s="46"/>
      <c r="S16" s="46"/>
      <c r="T16" s="46"/>
      <c r="U16" s="46"/>
      <c r="V16" s="46"/>
      <c r="W16" s="46"/>
    </row>
    <row r="17" ht="32.9" customHeight="1" spans="1:23">
      <c r="A17" s="27"/>
      <c r="B17" s="27"/>
      <c r="C17" s="27" t="s">
        <v>386</v>
      </c>
      <c r="D17" s="27"/>
      <c r="E17" s="27"/>
      <c r="F17" s="27"/>
      <c r="G17" s="27"/>
      <c r="H17" s="27"/>
      <c r="I17" s="46">
        <v>9903892</v>
      </c>
      <c r="J17" s="46">
        <v>9573470</v>
      </c>
      <c r="K17" s="46">
        <v>9573470</v>
      </c>
      <c r="L17" s="46"/>
      <c r="M17" s="46"/>
      <c r="N17" s="46">
        <v>330422</v>
      </c>
      <c r="O17" s="46"/>
      <c r="P17" s="46"/>
      <c r="Q17" s="46"/>
      <c r="R17" s="46"/>
      <c r="S17" s="46"/>
      <c r="T17" s="46"/>
      <c r="U17" s="46"/>
      <c r="V17" s="46"/>
      <c r="W17" s="46"/>
    </row>
    <row r="18" ht="32.9" customHeight="1" spans="1:23">
      <c r="A18" s="27" t="s">
        <v>382</v>
      </c>
      <c r="B18" s="151" t="s">
        <v>387</v>
      </c>
      <c r="C18" s="27" t="s">
        <v>386</v>
      </c>
      <c r="D18" s="27" t="s">
        <v>64</v>
      </c>
      <c r="E18" s="27" t="s">
        <v>122</v>
      </c>
      <c r="F18" s="27" t="s">
        <v>377</v>
      </c>
      <c r="G18" s="27" t="s">
        <v>267</v>
      </c>
      <c r="H18" s="27" t="s">
        <v>268</v>
      </c>
      <c r="I18" s="46">
        <v>5183050</v>
      </c>
      <c r="J18" s="46">
        <v>5183050</v>
      </c>
      <c r="K18" s="46">
        <v>5183050</v>
      </c>
      <c r="L18" s="46"/>
      <c r="M18" s="46"/>
      <c r="N18" s="46"/>
      <c r="O18" s="46"/>
      <c r="P18" s="46"/>
      <c r="Q18" s="46"/>
      <c r="R18" s="46"/>
      <c r="S18" s="46"/>
      <c r="T18" s="46"/>
      <c r="U18" s="46"/>
      <c r="V18" s="46"/>
      <c r="W18" s="46"/>
    </row>
    <row r="19" ht="32.9" customHeight="1" spans="1:23">
      <c r="A19" s="27" t="s">
        <v>382</v>
      </c>
      <c r="B19" s="151" t="s">
        <v>387</v>
      </c>
      <c r="C19" s="27" t="s">
        <v>386</v>
      </c>
      <c r="D19" s="27" t="s">
        <v>64</v>
      </c>
      <c r="E19" s="27" t="s">
        <v>132</v>
      </c>
      <c r="F19" s="27" t="s">
        <v>384</v>
      </c>
      <c r="G19" s="27" t="s">
        <v>267</v>
      </c>
      <c r="H19" s="27" t="s">
        <v>268</v>
      </c>
      <c r="I19" s="46">
        <v>4720842</v>
      </c>
      <c r="J19" s="46">
        <v>4390420</v>
      </c>
      <c r="K19" s="46">
        <v>4390420</v>
      </c>
      <c r="L19" s="46"/>
      <c r="M19" s="46"/>
      <c r="N19" s="46">
        <v>330422</v>
      </c>
      <c r="O19" s="46"/>
      <c r="P19" s="46"/>
      <c r="Q19" s="46"/>
      <c r="R19" s="46"/>
      <c r="S19" s="46"/>
      <c r="T19" s="46"/>
      <c r="U19" s="46"/>
      <c r="V19" s="46"/>
      <c r="W19" s="46"/>
    </row>
    <row r="20" ht="32.9" customHeight="1" spans="1:23">
      <c r="A20" s="27"/>
      <c r="B20" s="27"/>
      <c r="C20" s="27" t="s">
        <v>388</v>
      </c>
      <c r="D20" s="27"/>
      <c r="E20" s="27"/>
      <c r="F20" s="27"/>
      <c r="G20" s="27"/>
      <c r="H20" s="27"/>
      <c r="I20" s="46">
        <v>2680161</v>
      </c>
      <c r="J20" s="46">
        <v>2680161</v>
      </c>
      <c r="K20" s="46">
        <v>2680161</v>
      </c>
      <c r="L20" s="46"/>
      <c r="M20" s="46"/>
      <c r="N20" s="46"/>
      <c r="O20" s="46"/>
      <c r="P20" s="46"/>
      <c r="Q20" s="46"/>
      <c r="R20" s="46"/>
      <c r="S20" s="46"/>
      <c r="T20" s="46"/>
      <c r="U20" s="46"/>
      <c r="V20" s="46"/>
      <c r="W20" s="46"/>
    </row>
    <row r="21" ht="32.9" customHeight="1" spans="1:23">
      <c r="A21" s="27" t="s">
        <v>389</v>
      </c>
      <c r="B21" s="151" t="s">
        <v>390</v>
      </c>
      <c r="C21" s="27" t="s">
        <v>388</v>
      </c>
      <c r="D21" s="27" t="s">
        <v>64</v>
      </c>
      <c r="E21" s="27" t="s">
        <v>121</v>
      </c>
      <c r="F21" s="27" t="s">
        <v>391</v>
      </c>
      <c r="G21" s="27" t="s">
        <v>267</v>
      </c>
      <c r="H21" s="27" t="s">
        <v>268</v>
      </c>
      <c r="I21" s="46">
        <v>2380161</v>
      </c>
      <c r="J21" s="46">
        <v>2380161</v>
      </c>
      <c r="K21" s="46">
        <v>2380161</v>
      </c>
      <c r="L21" s="46"/>
      <c r="M21" s="46"/>
      <c r="N21" s="46"/>
      <c r="O21" s="46"/>
      <c r="P21" s="46"/>
      <c r="Q21" s="46"/>
      <c r="R21" s="46"/>
      <c r="S21" s="46"/>
      <c r="T21" s="46"/>
      <c r="U21" s="46"/>
      <c r="V21" s="46"/>
      <c r="W21" s="46"/>
    </row>
    <row r="22" ht="32.9" customHeight="1" spans="1:23">
      <c r="A22" s="27" t="s">
        <v>389</v>
      </c>
      <c r="B22" s="151" t="s">
        <v>390</v>
      </c>
      <c r="C22" s="27" t="s">
        <v>388</v>
      </c>
      <c r="D22" s="27" t="s">
        <v>64</v>
      </c>
      <c r="E22" s="27" t="s">
        <v>121</v>
      </c>
      <c r="F22" s="27" t="s">
        <v>391</v>
      </c>
      <c r="G22" s="27" t="s">
        <v>291</v>
      </c>
      <c r="H22" s="27" t="s">
        <v>292</v>
      </c>
      <c r="I22" s="46">
        <v>300000</v>
      </c>
      <c r="J22" s="46">
        <v>300000</v>
      </c>
      <c r="K22" s="46">
        <v>300000</v>
      </c>
      <c r="L22" s="46"/>
      <c r="M22" s="46"/>
      <c r="N22" s="46"/>
      <c r="O22" s="46"/>
      <c r="P22" s="46"/>
      <c r="Q22" s="46"/>
      <c r="R22" s="46"/>
      <c r="S22" s="46"/>
      <c r="T22" s="46"/>
      <c r="U22" s="46"/>
      <c r="V22" s="46"/>
      <c r="W22" s="46"/>
    </row>
    <row r="23" ht="32.9" customHeight="1" spans="1:23">
      <c r="A23" s="27"/>
      <c r="B23" s="27"/>
      <c r="C23" s="27" t="s">
        <v>392</v>
      </c>
      <c r="D23" s="27"/>
      <c r="E23" s="27"/>
      <c r="F23" s="27"/>
      <c r="G23" s="27"/>
      <c r="H23" s="27"/>
      <c r="I23" s="46">
        <v>915600</v>
      </c>
      <c r="J23" s="46">
        <v>915600</v>
      </c>
      <c r="K23" s="46">
        <v>915600</v>
      </c>
      <c r="L23" s="46"/>
      <c r="M23" s="46"/>
      <c r="N23" s="46"/>
      <c r="O23" s="46"/>
      <c r="P23" s="46"/>
      <c r="Q23" s="46"/>
      <c r="R23" s="46"/>
      <c r="S23" s="46"/>
      <c r="T23" s="46"/>
      <c r="U23" s="46"/>
      <c r="V23" s="46"/>
      <c r="W23" s="46"/>
    </row>
    <row r="24" ht="32.9" customHeight="1" spans="1:23">
      <c r="A24" s="27" t="s">
        <v>389</v>
      </c>
      <c r="B24" s="151" t="s">
        <v>393</v>
      </c>
      <c r="C24" s="27" t="s">
        <v>392</v>
      </c>
      <c r="D24" s="27" t="s">
        <v>64</v>
      </c>
      <c r="E24" s="27" t="s">
        <v>120</v>
      </c>
      <c r="F24" s="27" t="s">
        <v>394</v>
      </c>
      <c r="G24" s="27" t="s">
        <v>267</v>
      </c>
      <c r="H24" s="27" t="s">
        <v>268</v>
      </c>
      <c r="I24" s="46">
        <v>915600</v>
      </c>
      <c r="J24" s="46">
        <v>915600</v>
      </c>
      <c r="K24" s="46">
        <v>915600</v>
      </c>
      <c r="L24" s="46"/>
      <c r="M24" s="46"/>
      <c r="N24" s="46"/>
      <c r="O24" s="46"/>
      <c r="P24" s="46"/>
      <c r="Q24" s="46"/>
      <c r="R24" s="46"/>
      <c r="S24" s="46"/>
      <c r="T24" s="46"/>
      <c r="U24" s="46"/>
      <c r="V24" s="46"/>
      <c r="W24" s="46"/>
    </row>
    <row r="25" ht="32.9" customHeight="1" spans="1:23">
      <c r="A25" s="27"/>
      <c r="B25" s="27"/>
      <c r="C25" s="27" t="s">
        <v>395</v>
      </c>
      <c r="D25" s="27"/>
      <c r="E25" s="27"/>
      <c r="F25" s="27"/>
      <c r="G25" s="27"/>
      <c r="H25" s="27"/>
      <c r="I25" s="46">
        <v>824443.82</v>
      </c>
      <c r="J25" s="46"/>
      <c r="K25" s="46"/>
      <c r="L25" s="46"/>
      <c r="M25" s="46"/>
      <c r="N25" s="46">
        <v>824443.82</v>
      </c>
      <c r="O25" s="46"/>
      <c r="P25" s="46"/>
      <c r="Q25" s="46"/>
      <c r="R25" s="46"/>
      <c r="S25" s="46"/>
      <c r="T25" s="46"/>
      <c r="U25" s="46"/>
      <c r="V25" s="46"/>
      <c r="W25" s="46"/>
    </row>
    <row r="26" ht="32.9" customHeight="1" spans="1:23">
      <c r="A26" s="27" t="s">
        <v>389</v>
      </c>
      <c r="B26" s="151" t="s">
        <v>396</v>
      </c>
      <c r="C26" s="27" t="s">
        <v>395</v>
      </c>
      <c r="D26" s="27" t="s">
        <v>64</v>
      </c>
      <c r="E26" s="27" t="s">
        <v>132</v>
      </c>
      <c r="F26" s="27" t="s">
        <v>384</v>
      </c>
      <c r="G26" s="27" t="s">
        <v>267</v>
      </c>
      <c r="H26" s="27" t="s">
        <v>268</v>
      </c>
      <c r="I26" s="46">
        <v>824443.82</v>
      </c>
      <c r="J26" s="46"/>
      <c r="K26" s="46"/>
      <c r="L26" s="46"/>
      <c r="M26" s="46"/>
      <c r="N26" s="46">
        <v>824443.82</v>
      </c>
      <c r="O26" s="46"/>
      <c r="P26" s="46"/>
      <c r="Q26" s="46"/>
      <c r="R26" s="46"/>
      <c r="S26" s="46"/>
      <c r="T26" s="46"/>
      <c r="U26" s="46"/>
      <c r="V26" s="46"/>
      <c r="W26" s="46"/>
    </row>
    <row r="27" ht="32.9" customHeight="1" spans="1:23">
      <c r="A27" s="27"/>
      <c r="B27" s="27"/>
      <c r="C27" s="27" t="s">
        <v>397</v>
      </c>
      <c r="D27" s="27"/>
      <c r="E27" s="27"/>
      <c r="F27" s="27"/>
      <c r="G27" s="27"/>
      <c r="H27" s="27"/>
      <c r="I27" s="46">
        <v>29050000</v>
      </c>
      <c r="J27" s="46"/>
      <c r="K27" s="46"/>
      <c r="L27" s="46">
        <v>29050000</v>
      </c>
      <c r="M27" s="46"/>
      <c r="N27" s="46"/>
      <c r="O27" s="46"/>
      <c r="P27" s="46"/>
      <c r="Q27" s="46"/>
      <c r="R27" s="46"/>
      <c r="S27" s="46"/>
      <c r="T27" s="46"/>
      <c r="U27" s="46"/>
      <c r="V27" s="46"/>
      <c r="W27" s="46"/>
    </row>
    <row r="28" ht="32.9" customHeight="1" spans="1:23">
      <c r="A28" s="27" t="s">
        <v>389</v>
      </c>
      <c r="B28" s="151" t="s">
        <v>398</v>
      </c>
      <c r="C28" s="27" t="s">
        <v>397</v>
      </c>
      <c r="D28" s="27" t="s">
        <v>64</v>
      </c>
      <c r="E28" s="27" t="s">
        <v>113</v>
      </c>
      <c r="F28" s="27" t="s">
        <v>399</v>
      </c>
      <c r="G28" s="27" t="s">
        <v>385</v>
      </c>
      <c r="H28" s="27" t="s">
        <v>88</v>
      </c>
      <c r="I28" s="46">
        <v>29050000</v>
      </c>
      <c r="J28" s="46"/>
      <c r="K28" s="46"/>
      <c r="L28" s="46">
        <v>29050000</v>
      </c>
      <c r="M28" s="46"/>
      <c r="N28" s="46"/>
      <c r="O28" s="46"/>
      <c r="P28" s="46"/>
      <c r="Q28" s="46"/>
      <c r="R28" s="46"/>
      <c r="S28" s="46"/>
      <c r="T28" s="46"/>
      <c r="U28" s="46"/>
      <c r="V28" s="46"/>
      <c r="W28" s="46"/>
    </row>
    <row r="29" ht="32.9" customHeight="1" spans="1:23">
      <c r="A29" s="27"/>
      <c r="B29" s="27"/>
      <c r="C29" s="27" t="s">
        <v>400</v>
      </c>
      <c r="D29" s="27"/>
      <c r="E29" s="27"/>
      <c r="F29" s="27"/>
      <c r="G29" s="27"/>
      <c r="H29" s="27"/>
      <c r="I29" s="46">
        <v>1400000</v>
      </c>
      <c r="J29" s="46">
        <v>1400000</v>
      </c>
      <c r="K29" s="46">
        <v>1400000</v>
      </c>
      <c r="L29" s="46"/>
      <c r="M29" s="46"/>
      <c r="N29" s="46"/>
      <c r="O29" s="46"/>
      <c r="P29" s="46"/>
      <c r="Q29" s="46"/>
      <c r="R29" s="46"/>
      <c r="S29" s="46"/>
      <c r="T29" s="46"/>
      <c r="U29" s="46"/>
      <c r="V29" s="46"/>
      <c r="W29" s="46"/>
    </row>
    <row r="30" ht="32.9" customHeight="1" spans="1:23">
      <c r="A30" s="27" t="s">
        <v>371</v>
      </c>
      <c r="B30" s="151" t="s">
        <v>401</v>
      </c>
      <c r="C30" s="27" t="s">
        <v>400</v>
      </c>
      <c r="D30" s="27" t="s">
        <v>71</v>
      </c>
      <c r="E30" s="27" t="s">
        <v>123</v>
      </c>
      <c r="F30" s="27" t="s">
        <v>402</v>
      </c>
      <c r="G30" s="27" t="s">
        <v>267</v>
      </c>
      <c r="H30" s="27" t="s">
        <v>268</v>
      </c>
      <c r="I30" s="46">
        <v>1400000</v>
      </c>
      <c r="J30" s="46">
        <v>1400000</v>
      </c>
      <c r="K30" s="46">
        <v>1400000</v>
      </c>
      <c r="L30" s="46"/>
      <c r="M30" s="46"/>
      <c r="N30" s="46"/>
      <c r="O30" s="46"/>
      <c r="P30" s="46"/>
      <c r="Q30" s="46"/>
      <c r="R30" s="46"/>
      <c r="S30" s="46"/>
      <c r="T30" s="46"/>
      <c r="U30" s="46"/>
      <c r="V30" s="46"/>
      <c r="W30" s="46"/>
    </row>
    <row r="31" ht="32.9" customHeight="1" spans="1:23">
      <c r="A31" s="27"/>
      <c r="B31" s="27"/>
      <c r="C31" s="27" t="s">
        <v>403</v>
      </c>
      <c r="D31" s="27"/>
      <c r="E31" s="27"/>
      <c r="F31" s="27"/>
      <c r="G31" s="27"/>
      <c r="H31" s="27"/>
      <c r="I31" s="46">
        <v>625000</v>
      </c>
      <c r="J31" s="46">
        <v>625000</v>
      </c>
      <c r="K31" s="46">
        <v>625000</v>
      </c>
      <c r="L31" s="46"/>
      <c r="M31" s="46"/>
      <c r="N31" s="46"/>
      <c r="O31" s="46"/>
      <c r="P31" s="46"/>
      <c r="Q31" s="46"/>
      <c r="R31" s="46"/>
      <c r="S31" s="46"/>
      <c r="T31" s="46"/>
      <c r="U31" s="46"/>
      <c r="V31" s="46"/>
      <c r="W31" s="46"/>
    </row>
    <row r="32" ht="32.9" customHeight="1" spans="1:23">
      <c r="A32" s="27" t="s">
        <v>371</v>
      </c>
      <c r="B32" s="151" t="s">
        <v>404</v>
      </c>
      <c r="C32" s="27" t="s">
        <v>403</v>
      </c>
      <c r="D32" s="27" t="s">
        <v>71</v>
      </c>
      <c r="E32" s="27" t="s">
        <v>123</v>
      </c>
      <c r="F32" s="27" t="s">
        <v>402</v>
      </c>
      <c r="G32" s="27" t="s">
        <v>226</v>
      </c>
      <c r="H32" s="27" t="s">
        <v>227</v>
      </c>
      <c r="I32" s="46">
        <v>15000</v>
      </c>
      <c r="J32" s="46">
        <v>15000</v>
      </c>
      <c r="K32" s="46">
        <v>15000</v>
      </c>
      <c r="L32" s="46"/>
      <c r="M32" s="46"/>
      <c r="N32" s="46"/>
      <c r="O32" s="46"/>
      <c r="P32" s="46"/>
      <c r="Q32" s="46"/>
      <c r="R32" s="46"/>
      <c r="S32" s="46"/>
      <c r="T32" s="46"/>
      <c r="U32" s="46"/>
      <c r="V32" s="46"/>
      <c r="W32" s="46"/>
    </row>
    <row r="33" ht="32.9" customHeight="1" spans="1:23">
      <c r="A33" s="27" t="s">
        <v>371</v>
      </c>
      <c r="B33" s="151" t="s">
        <v>404</v>
      </c>
      <c r="C33" s="27" t="s">
        <v>403</v>
      </c>
      <c r="D33" s="27" t="s">
        <v>71</v>
      </c>
      <c r="E33" s="27" t="s">
        <v>125</v>
      </c>
      <c r="F33" s="27" t="s">
        <v>297</v>
      </c>
      <c r="G33" s="27" t="s">
        <v>267</v>
      </c>
      <c r="H33" s="27" t="s">
        <v>268</v>
      </c>
      <c r="I33" s="46">
        <v>610000</v>
      </c>
      <c r="J33" s="46">
        <v>610000</v>
      </c>
      <c r="K33" s="46">
        <v>610000</v>
      </c>
      <c r="L33" s="46"/>
      <c r="M33" s="46"/>
      <c r="N33" s="46"/>
      <c r="O33" s="46"/>
      <c r="P33" s="46"/>
      <c r="Q33" s="46"/>
      <c r="R33" s="46"/>
      <c r="S33" s="46"/>
      <c r="T33" s="46"/>
      <c r="U33" s="46"/>
      <c r="V33" s="46"/>
      <c r="W33" s="46"/>
    </row>
    <row r="34" ht="32.9" customHeight="1" spans="1:23">
      <c r="A34" s="27"/>
      <c r="B34" s="27"/>
      <c r="C34" s="27" t="s">
        <v>405</v>
      </c>
      <c r="D34" s="27"/>
      <c r="E34" s="27"/>
      <c r="F34" s="27"/>
      <c r="G34" s="27"/>
      <c r="H34" s="27"/>
      <c r="I34" s="46">
        <v>200000</v>
      </c>
      <c r="J34" s="46">
        <v>200000</v>
      </c>
      <c r="K34" s="46">
        <v>200000</v>
      </c>
      <c r="L34" s="46"/>
      <c r="M34" s="46"/>
      <c r="N34" s="46"/>
      <c r="O34" s="46"/>
      <c r="P34" s="46"/>
      <c r="Q34" s="46"/>
      <c r="R34" s="46"/>
      <c r="S34" s="46"/>
      <c r="T34" s="46"/>
      <c r="U34" s="46"/>
      <c r="V34" s="46"/>
      <c r="W34" s="46"/>
    </row>
    <row r="35" ht="32.9" customHeight="1" spans="1:23">
      <c r="A35" s="27" t="s">
        <v>371</v>
      </c>
      <c r="B35" s="151" t="s">
        <v>406</v>
      </c>
      <c r="C35" s="27" t="s">
        <v>405</v>
      </c>
      <c r="D35" s="27" t="s">
        <v>71</v>
      </c>
      <c r="E35" s="27" t="s">
        <v>125</v>
      </c>
      <c r="F35" s="27" t="s">
        <v>297</v>
      </c>
      <c r="G35" s="27" t="s">
        <v>267</v>
      </c>
      <c r="H35" s="27" t="s">
        <v>268</v>
      </c>
      <c r="I35" s="46">
        <v>200000</v>
      </c>
      <c r="J35" s="46">
        <v>200000</v>
      </c>
      <c r="K35" s="46">
        <v>200000</v>
      </c>
      <c r="L35" s="46"/>
      <c r="M35" s="46"/>
      <c r="N35" s="46"/>
      <c r="O35" s="46"/>
      <c r="P35" s="46"/>
      <c r="Q35" s="46"/>
      <c r="R35" s="46"/>
      <c r="S35" s="46"/>
      <c r="T35" s="46"/>
      <c r="U35" s="46"/>
      <c r="V35" s="46"/>
      <c r="W35" s="46"/>
    </row>
    <row r="36" ht="32.9" customHeight="1" spans="1:23">
      <c r="A36" s="27"/>
      <c r="B36" s="27"/>
      <c r="C36" s="27" t="s">
        <v>407</v>
      </c>
      <c r="D36" s="27"/>
      <c r="E36" s="27"/>
      <c r="F36" s="27"/>
      <c r="G36" s="27"/>
      <c r="H36" s="27"/>
      <c r="I36" s="46">
        <v>800000</v>
      </c>
      <c r="J36" s="46">
        <v>800000</v>
      </c>
      <c r="K36" s="46">
        <v>800000</v>
      </c>
      <c r="L36" s="46"/>
      <c r="M36" s="46"/>
      <c r="N36" s="46"/>
      <c r="O36" s="46"/>
      <c r="P36" s="46"/>
      <c r="Q36" s="46"/>
      <c r="R36" s="46"/>
      <c r="S36" s="46"/>
      <c r="T36" s="46"/>
      <c r="U36" s="46"/>
      <c r="V36" s="46"/>
      <c r="W36" s="46"/>
    </row>
    <row r="37" ht="32.9" customHeight="1" spans="1:23">
      <c r="A37" s="27" t="s">
        <v>371</v>
      </c>
      <c r="B37" s="151" t="s">
        <v>408</v>
      </c>
      <c r="C37" s="27" t="s">
        <v>407</v>
      </c>
      <c r="D37" s="27" t="s">
        <v>71</v>
      </c>
      <c r="E37" s="27" t="s">
        <v>123</v>
      </c>
      <c r="F37" s="27" t="s">
        <v>402</v>
      </c>
      <c r="G37" s="27" t="s">
        <v>267</v>
      </c>
      <c r="H37" s="27" t="s">
        <v>268</v>
      </c>
      <c r="I37" s="46">
        <v>800000</v>
      </c>
      <c r="J37" s="46">
        <v>800000</v>
      </c>
      <c r="K37" s="46">
        <v>800000</v>
      </c>
      <c r="L37" s="46"/>
      <c r="M37" s="46"/>
      <c r="N37" s="46"/>
      <c r="O37" s="46"/>
      <c r="P37" s="46"/>
      <c r="Q37" s="46"/>
      <c r="R37" s="46"/>
      <c r="S37" s="46"/>
      <c r="T37" s="46"/>
      <c r="U37" s="46"/>
      <c r="V37" s="46"/>
      <c r="W37" s="46"/>
    </row>
    <row r="38" ht="32.9" customHeight="1" spans="1:23">
      <c r="A38" s="27"/>
      <c r="B38" s="27"/>
      <c r="C38" s="27" t="s">
        <v>409</v>
      </c>
      <c r="D38" s="27"/>
      <c r="E38" s="27"/>
      <c r="F38" s="27"/>
      <c r="G38" s="27"/>
      <c r="H38" s="27"/>
      <c r="I38" s="46">
        <v>180000</v>
      </c>
      <c r="J38" s="46">
        <v>180000</v>
      </c>
      <c r="K38" s="46">
        <v>180000</v>
      </c>
      <c r="L38" s="46"/>
      <c r="M38" s="46"/>
      <c r="N38" s="46"/>
      <c r="O38" s="46"/>
      <c r="P38" s="46"/>
      <c r="Q38" s="46"/>
      <c r="R38" s="46"/>
      <c r="S38" s="46"/>
      <c r="T38" s="46"/>
      <c r="U38" s="46"/>
      <c r="V38" s="46"/>
      <c r="W38" s="46"/>
    </row>
    <row r="39" ht="32.9" customHeight="1" spans="1:23">
      <c r="A39" s="27" t="s">
        <v>371</v>
      </c>
      <c r="B39" s="151" t="s">
        <v>410</v>
      </c>
      <c r="C39" s="27" t="s">
        <v>409</v>
      </c>
      <c r="D39" s="27" t="s">
        <v>71</v>
      </c>
      <c r="E39" s="27" t="s">
        <v>125</v>
      </c>
      <c r="F39" s="27" t="s">
        <v>297</v>
      </c>
      <c r="G39" s="27" t="s">
        <v>267</v>
      </c>
      <c r="H39" s="27" t="s">
        <v>268</v>
      </c>
      <c r="I39" s="46">
        <v>180000</v>
      </c>
      <c r="J39" s="46">
        <v>180000</v>
      </c>
      <c r="K39" s="46">
        <v>180000</v>
      </c>
      <c r="L39" s="46"/>
      <c r="M39" s="46"/>
      <c r="N39" s="46"/>
      <c r="O39" s="46"/>
      <c r="P39" s="46"/>
      <c r="Q39" s="46"/>
      <c r="R39" s="46"/>
      <c r="S39" s="46"/>
      <c r="T39" s="46"/>
      <c r="U39" s="46"/>
      <c r="V39" s="46"/>
      <c r="W39" s="46"/>
    </row>
    <row r="40" ht="32.9" customHeight="1" spans="1:23">
      <c r="A40" s="27"/>
      <c r="B40" s="27"/>
      <c r="C40" s="27" t="s">
        <v>411</v>
      </c>
      <c r="D40" s="27"/>
      <c r="E40" s="27"/>
      <c r="F40" s="27"/>
      <c r="G40" s="27"/>
      <c r="H40" s="27"/>
      <c r="I40" s="46">
        <v>80000</v>
      </c>
      <c r="J40" s="46">
        <v>80000</v>
      </c>
      <c r="K40" s="46">
        <v>80000</v>
      </c>
      <c r="L40" s="46"/>
      <c r="M40" s="46"/>
      <c r="N40" s="46"/>
      <c r="O40" s="46"/>
      <c r="P40" s="46"/>
      <c r="Q40" s="46"/>
      <c r="R40" s="46"/>
      <c r="S40" s="46"/>
      <c r="T40" s="46"/>
      <c r="U40" s="46"/>
      <c r="V40" s="46"/>
      <c r="W40" s="46"/>
    </row>
    <row r="41" ht="32.9" customHeight="1" spans="1:23">
      <c r="A41" s="27" t="s">
        <v>371</v>
      </c>
      <c r="B41" s="151" t="s">
        <v>412</v>
      </c>
      <c r="C41" s="27" t="s">
        <v>411</v>
      </c>
      <c r="D41" s="27" t="s">
        <v>71</v>
      </c>
      <c r="E41" s="27" t="s">
        <v>123</v>
      </c>
      <c r="F41" s="27" t="s">
        <v>402</v>
      </c>
      <c r="G41" s="27" t="s">
        <v>267</v>
      </c>
      <c r="H41" s="27" t="s">
        <v>268</v>
      </c>
      <c r="I41" s="46">
        <v>80000</v>
      </c>
      <c r="J41" s="46">
        <v>80000</v>
      </c>
      <c r="K41" s="46">
        <v>80000</v>
      </c>
      <c r="L41" s="46"/>
      <c r="M41" s="46"/>
      <c r="N41" s="46"/>
      <c r="O41" s="46"/>
      <c r="P41" s="46"/>
      <c r="Q41" s="46"/>
      <c r="R41" s="46"/>
      <c r="S41" s="46"/>
      <c r="T41" s="46"/>
      <c r="U41" s="46"/>
      <c r="V41" s="46"/>
      <c r="W41" s="46"/>
    </row>
    <row r="42" ht="32.9" customHeight="1" spans="1:23">
      <c r="A42" s="27"/>
      <c r="B42" s="27"/>
      <c r="C42" s="27" t="s">
        <v>413</v>
      </c>
      <c r="D42" s="27"/>
      <c r="E42" s="27"/>
      <c r="F42" s="27"/>
      <c r="G42" s="27"/>
      <c r="H42" s="27"/>
      <c r="I42" s="46">
        <v>58000</v>
      </c>
      <c r="J42" s="46">
        <v>58000</v>
      </c>
      <c r="K42" s="46">
        <v>58000</v>
      </c>
      <c r="L42" s="46"/>
      <c r="M42" s="46"/>
      <c r="N42" s="46"/>
      <c r="O42" s="46"/>
      <c r="P42" s="46"/>
      <c r="Q42" s="46"/>
      <c r="R42" s="46"/>
      <c r="S42" s="46"/>
      <c r="T42" s="46"/>
      <c r="U42" s="46"/>
      <c r="V42" s="46"/>
      <c r="W42" s="46"/>
    </row>
    <row r="43" ht="32.9" customHeight="1" spans="1:23">
      <c r="A43" s="27" t="s">
        <v>371</v>
      </c>
      <c r="B43" s="151" t="s">
        <v>414</v>
      </c>
      <c r="C43" s="27" t="s">
        <v>413</v>
      </c>
      <c r="D43" s="27" t="s">
        <v>71</v>
      </c>
      <c r="E43" s="27" t="s">
        <v>125</v>
      </c>
      <c r="F43" s="27" t="s">
        <v>297</v>
      </c>
      <c r="G43" s="27" t="s">
        <v>267</v>
      </c>
      <c r="H43" s="27" t="s">
        <v>268</v>
      </c>
      <c r="I43" s="46">
        <v>58000</v>
      </c>
      <c r="J43" s="46">
        <v>58000</v>
      </c>
      <c r="K43" s="46">
        <v>58000</v>
      </c>
      <c r="L43" s="46"/>
      <c r="M43" s="46"/>
      <c r="N43" s="46"/>
      <c r="O43" s="46"/>
      <c r="P43" s="46"/>
      <c r="Q43" s="46"/>
      <c r="R43" s="46"/>
      <c r="S43" s="46"/>
      <c r="T43" s="46"/>
      <c r="U43" s="46"/>
      <c r="V43" s="46"/>
      <c r="W43" s="46"/>
    </row>
    <row r="44" ht="32.9" customHeight="1" spans="1:23">
      <c r="A44" s="27"/>
      <c r="B44" s="27"/>
      <c r="C44" s="27" t="s">
        <v>415</v>
      </c>
      <c r="D44" s="27"/>
      <c r="E44" s="27"/>
      <c r="F44" s="27"/>
      <c r="G44" s="27"/>
      <c r="H44" s="27"/>
      <c r="I44" s="46">
        <v>279800</v>
      </c>
      <c r="J44" s="46">
        <v>279800</v>
      </c>
      <c r="K44" s="46">
        <v>279800</v>
      </c>
      <c r="L44" s="46"/>
      <c r="M44" s="46"/>
      <c r="N44" s="46"/>
      <c r="O44" s="46"/>
      <c r="P44" s="46"/>
      <c r="Q44" s="46"/>
      <c r="R44" s="46"/>
      <c r="S44" s="46"/>
      <c r="T44" s="46"/>
      <c r="U44" s="46"/>
      <c r="V44" s="46"/>
      <c r="W44" s="46"/>
    </row>
    <row r="45" ht="32.9" customHeight="1" spans="1:23">
      <c r="A45" s="27" t="s">
        <v>371</v>
      </c>
      <c r="B45" s="151" t="s">
        <v>416</v>
      </c>
      <c r="C45" s="27" t="s">
        <v>415</v>
      </c>
      <c r="D45" s="27" t="s">
        <v>75</v>
      </c>
      <c r="E45" s="27" t="s">
        <v>109</v>
      </c>
      <c r="F45" s="27" t="s">
        <v>320</v>
      </c>
      <c r="G45" s="27" t="s">
        <v>310</v>
      </c>
      <c r="H45" s="27" t="s">
        <v>311</v>
      </c>
      <c r="I45" s="46">
        <v>279800</v>
      </c>
      <c r="J45" s="46">
        <v>279800</v>
      </c>
      <c r="K45" s="46">
        <v>279800</v>
      </c>
      <c r="L45" s="46"/>
      <c r="M45" s="46"/>
      <c r="N45" s="46"/>
      <c r="O45" s="46"/>
      <c r="P45" s="46"/>
      <c r="Q45" s="46"/>
      <c r="R45" s="46"/>
      <c r="S45" s="46"/>
      <c r="T45" s="46"/>
      <c r="U45" s="46"/>
      <c r="V45" s="46"/>
      <c r="W45" s="46"/>
    </row>
    <row r="46" ht="32.9" customHeight="1" spans="1:23">
      <c r="A46" s="27"/>
      <c r="B46" s="27"/>
      <c r="C46" s="27" t="s">
        <v>417</v>
      </c>
      <c r="D46" s="27"/>
      <c r="E46" s="27"/>
      <c r="F46" s="27"/>
      <c r="G46" s="27"/>
      <c r="H46" s="27"/>
      <c r="I46" s="46">
        <v>26580000</v>
      </c>
      <c r="J46" s="46">
        <v>26580000</v>
      </c>
      <c r="K46" s="46">
        <v>26580000</v>
      </c>
      <c r="L46" s="46"/>
      <c r="M46" s="46"/>
      <c r="N46" s="46"/>
      <c r="O46" s="46"/>
      <c r="P46" s="46"/>
      <c r="Q46" s="46"/>
      <c r="R46" s="46"/>
      <c r="S46" s="46"/>
      <c r="T46" s="46"/>
      <c r="U46" s="46"/>
      <c r="V46" s="46"/>
      <c r="W46" s="46"/>
    </row>
    <row r="47" ht="32.9" customHeight="1" spans="1:23">
      <c r="A47" s="27" t="s">
        <v>371</v>
      </c>
      <c r="B47" s="151" t="s">
        <v>418</v>
      </c>
      <c r="C47" s="27" t="s">
        <v>417</v>
      </c>
      <c r="D47" s="27" t="s">
        <v>66</v>
      </c>
      <c r="E47" s="27" t="s">
        <v>119</v>
      </c>
      <c r="F47" s="27" t="s">
        <v>380</v>
      </c>
      <c r="G47" s="27" t="s">
        <v>267</v>
      </c>
      <c r="H47" s="27" t="s">
        <v>268</v>
      </c>
      <c r="I47" s="46">
        <v>26580000</v>
      </c>
      <c r="J47" s="46">
        <v>26580000</v>
      </c>
      <c r="K47" s="46">
        <v>26580000</v>
      </c>
      <c r="L47" s="46"/>
      <c r="M47" s="46"/>
      <c r="N47" s="46"/>
      <c r="O47" s="46"/>
      <c r="P47" s="46"/>
      <c r="Q47" s="46"/>
      <c r="R47" s="46"/>
      <c r="S47" s="46"/>
      <c r="T47" s="46"/>
      <c r="U47" s="46"/>
      <c r="V47" s="46"/>
      <c r="W47" s="46"/>
    </row>
    <row r="48" ht="32.9" customHeight="1" spans="1:23">
      <c r="A48" s="27"/>
      <c r="B48" s="27"/>
      <c r="C48" s="27" t="s">
        <v>419</v>
      </c>
      <c r="D48" s="27"/>
      <c r="E48" s="27"/>
      <c r="F48" s="27"/>
      <c r="G48" s="27"/>
      <c r="H48" s="27"/>
      <c r="I48" s="46">
        <v>4851252</v>
      </c>
      <c r="J48" s="46">
        <v>4851252</v>
      </c>
      <c r="K48" s="46">
        <v>4851252</v>
      </c>
      <c r="L48" s="46"/>
      <c r="M48" s="46"/>
      <c r="N48" s="46"/>
      <c r="O48" s="46"/>
      <c r="P48" s="46"/>
      <c r="Q48" s="46"/>
      <c r="R48" s="46"/>
      <c r="S48" s="46"/>
      <c r="T48" s="46"/>
      <c r="U48" s="46"/>
      <c r="V48" s="46"/>
      <c r="W48" s="46"/>
    </row>
    <row r="49" ht="32.9" customHeight="1" spans="1:23">
      <c r="A49" s="27" t="s">
        <v>371</v>
      </c>
      <c r="B49" s="151" t="s">
        <v>420</v>
      </c>
      <c r="C49" s="27" t="s">
        <v>419</v>
      </c>
      <c r="D49" s="27" t="s">
        <v>66</v>
      </c>
      <c r="E49" s="27" t="s">
        <v>119</v>
      </c>
      <c r="F49" s="27" t="s">
        <v>380</v>
      </c>
      <c r="G49" s="27" t="s">
        <v>267</v>
      </c>
      <c r="H49" s="27" t="s">
        <v>268</v>
      </c>
      <c r="I49" s="46">
        <v>4851252</v>
      </c>
      <c r="J49" s="46">
        <v>4851252</v>
      </c>
      <c r="K49" s="46">
        <v>4851252</v>
      </c>
      <c r="L49" s="46"/>
      <c r="M49" s="46"/>
      <c r="N49" s="46"/>
      <c r="O49" s="46"/>
      <c r="P49" s="46"/>
      <c r="Q49" s="46"/>
      <c r="R49" s="46"/>
      <c r="S49" s="46"/>
      <c r="T49" s="46"/>
      <c r="U49" s="46"/>
      <c r="V49" s="46"/>
      <c r="W49" s="46"/>
    </row>
    <row r="50" ht="32.9" customHeight="1" spans="1:23">
      <c r="A50" s="27"/>
      <c r="B50" s="27"/>
      <c r="C50" s="27" t="s">
        <v>421</v>
      </c>
      <c r="D50" s="27"/>
      <c r="E50" s="27"/>
      <c r="F50" s="27"/>
      <c r="G50" s="27"/>
      <c r="H50" s="27"/>
      <c r="I50" s="46">
        <v>29250000</v>
      </c>
      <c r="J50" s="46">
        <v>29250000</v>
      </c>
      <c r="K50" s="46">
        <v>29250000</v>
      </c>
      <c r="L50" s="46"/>
      <c r="M50" s="46"/>
      <c r="N50" s="46"/>
      <c r="O50" s="46"/>
      <c r="P50" s="46"/>
      <c r="Q50" s="46"/>
      <c r="R50" s="46"/>
      <c r="S50" s="46"/>
      <c r="T50" s="46"/>
      <c r="U50" s="46"/>
      <c r="V50" s="46"/>
      <c r="W50" s="46"/>
    </row>
    <row r="51" ht="32.9" customHeight="1" spans="1:23">
      <c r="A51" s="27" t="s">
        <v>371</v>
      </c>
      <c r="B51" s="151" t="s">
        <v>422</v>
      </c>
      <c r="C51" s="27" t="s">
        <v>421</v>
      </c>
      <c r="D51" s="27" t="s">
        <v>66</v>
      </c>
      <c r="E51" s="27" t="s">
        <v>119</v>
      </c>
      <c r="F51" s="27" t="s">
        <v>380</v>
      </c>
      <c r="G51" s="27" t="s">
        <v>267</v>
      </c>
      <c r="H51" s="27" t="s">
        <v>268</v>
      </c>
      <c r="I51" s="46">
        <v>29250000</v>
      </c>
      <c r="J51" s="46">
        <v>29250000</v>
      </c>
      <c r="K51" s="46">
        <v>29250000</v>
      </c>
      <c r="L51" s="46"/>
      <c r="M51" s="46"/>
      <c r="N51" s="46"/>
      <c r="O51" s="46"/>
      <c r="P51" s="46"/>
      <c r="Q51" s="46"/>
      <c r="R51" s="46"/>
      <c r="S51" s="46"/>
      <c r="T51" s="46"/>
      <c r="U51" s="46"/>
      <c r="V51" s="46"/>
      <c r="W51" s="46"/>
    </row>
    <row r="52" ht="32.9" customHeight="1" spans="1:23">
      <c r="A52" s="27"/>
      <c r="B52" s="27"/>
      <c r="C52" s="27" t="s">
        <v>423</v>
      </c>
      <c r="D52" s="27"/>
      <c r="E52" s="27"/>
      <c r="F52" s="27"/>
      <c r="G52" s="27"/>
      <c r="H52" s="27"/>
      <c r="I52" s="46">
        <v>72000000</v>
      </c>
      <c r="J52" s="46">
        <v>72000000</v>
      </c>
      <c r="K52" s="46">
        <v>72000000</v>
      </c>
      <c r="L52" s="46"/>
      <c r="M52" s="46"/>
      <c r="N52" s="46"/>
      <c r="O52" s="46"/>
      <c r="P52" s="46"/>
      <c r="Q52" s="46"/>
      <c r="R52" s="46"/>
      <c r="S52" s="46"/>
      <c r="T52" s="46"/>
      <c r="U52" s="46"/>
      <c r="V52" s="46"/>
      <c r="W52" s="46"/>
    </row>
    <row r="53" ht="32.9" customHeight="1" spans="1:23">
      <c r="A53" s="27" t="s">
        <v>371</v>
      </c>
      <c r="B53" s="151" t="s">
        <v>424</v>
      </c>
      <c r="C53" s="27" t="s">
        <v>423</v>
      </c>
      <c r="D53" s="27" t="s">
        <v>66</v>
      </c>
      <c r="E53" s="27" t="s">
        <v>119</v>
      </c>
      <c r="F53" s="27" t="s">
        <v>380</v>
      </c>
      <c r="G53" s="27" t="s">
        <v>267</v>
      </c>
      <c r="H53" s="27" t="s">
        <v>268</v>
      </c>
      <c r="I53" s="46">
        <v>72000000</v>
      </c>
      <c r="J53" s="46">
        <v>72000000</v>
      </c>
      <c r="K53" s="46">
        <v>72000000</v>
      </c>
      <c r="L53" s="46"/>
      <c r="M53" s="46"/>
      <c r="N53" s="46"/>
      <c r="O53" s="46"/>
      <c r="P53" s="46"/>
      <c r="Q53" s="46"/>
      <c r="R53" s="46"/>
      <c r="S53" s="46"/>
      <c r="T53" s="46"/>
      <c r="U53" s="46"/>
      <c r="V53" s="46"/>
      <c r="W53" s="46"/>
    </row>
    <row r="54" ht="32.9" customHeight="1" spans="1:23">
      <c r="A54" s="27"/>
      <c r="B54" s="27"/>
      <c r="C54" s="27" t="s">
        <v>425</v>
      </c>
      <c r="D54" s="27"/>
      <c r="E54" s="27"/>
      <c r="F54" s="27"/>
      <c r="G54" s="27"/>
      <c r="H54" s="27"/>
      <c r="I54" s="46">
        <v>79313.48</v>
      </c>
      <c r="J54" s="46">
        <v>79313.48</v>
      </c>
      <c r="K54" s="46">
        <v>79313.48</v>
      </c>
      <c r="L54" s="46"/>
      <c r="M54" s="46"/>
      <c r="N54" s="46"/>
      <c r="O54" s="46"/>
      <c r="P54" s="46"/>
      <c r="Q54" s="46"/>
      <c r="R54" s="46"/>
      <c r="S54" s="46"/>
      <c r="T54" s="46"/>
      <c r="U54" s="46"/>
      <c r="V54" s="46"/>
      <c r="W54" s="46"/>
    </row>
    <row r="55" ht="32.9" customHeight="1" spans="1:23">
      <c r="A55" s="27" t="s">
        <v>389</v>
      </c>
      <c r="B55" s="151" t="s">
        <v>426</v>
      </c>
      <c r="C55" s="27" t="s">
        <v>425</v>
      </c>
      <c r="D55" s="27" t="s">
        <v>66</v>
      </c>
      <c r="E55" s="27" t="s">
        <v>119</v>
      </c>
      <c r="F55" s="27" t="s">
        <v>380</v>
      </c>
      <c r="G55" s="27" t="s">
        <v>267</v>
      </c>
      <c r="H55" s="27" t="s">
        <v>268</v>
      </c>
      <c r="I55" s="46">
        <v>79313.48</v>
      </c>
      <c r="J55" s="46">
        <v>79313.48</v>
      </c>
      <c r="K55" s="46">
        <v>79313.48</v>
      </c>
      <c r="L55" s="46"/>
      <c r="M55" s="46"/>
      <c r="N55" s="46"/>
      <c r="O55" s="46"/>
      <c r="P55" s="46"/>
      <c r="Q55" s="46"/>
      <c r="R55" s="46"/>
      <c r="S55" s="46"/>
      <c r="T55" s="46"/>
      <c r="U55" s="46"/>
      <c r="V55" s="46"/>
      <c r="W55" s="46"/>
    </row>
    <row r="56" ht="32.9" customHeight="1" spans="1:23">
      <c r="A56" s="27"/>
      <c r="B56" s="27"/>
      <c r="C56" s="27" t="s">
        <v>427</v>
      </c>
      <c r="D56" s="27"/>
      <c r="E56" s="27"/>
      <c r="F56" s="27"/>
      <c r="G56" s="27"/>
      <c r="H56" s="27"/>
      <c r="I56" s="46">
        <v>2000000</v>
      </c>
      <c r="J56" s="46"/>
      <c r="K56" s="46"/>
      <c r="L56" s="46">
        <v>2000000</v>
      </c>
      <c r="M56" s="46"/>
      <c r="N56" s="46"/>
      <c r="O56" s="46"/>
      <c r="P56" s="46"/>
      <c r="Q56" s="46"/>
      <c r="R56" s="46"/>
      <c r="S56" s="46"/>
      <c r="T56" s="46"/>
      <c r="U56" s="46"/>
      <c r="V56" s="46"/>
      <c r="W56" s="46"/>
    </row>
    <row r="57" ht="32.9" customHeight="1" spans="1:23">
      <c r="A57" s="27" t="s">
        <v>371</v>
      </c>
      <c r="B57" s="151" t="s">
        <v>428</v>
      </c>
      <c r="C57" s="27" t="s">
        <v>427</v>
      </c>
      <c r="D57" s="27" t="s">
        <v>69</v>
      </c>
      <c r="E57" s="27" t="s">
        <v>113</v>
      </c>
      <c r="F57" s="27" t="s">
        <v>399</v>
      </c>
      <c r="G57" s="27" t="s">
        <v>228</v>
      </c>
      <c r="H57" s="27" t="s">
        <v>229</v>
      </c>
      <c r="I57" s="46">
        <v>59000</v>
      </c>
      <c r="J57" s="46"/>
      <c r="K57" s="46"/>
      <c r="L57" s="46">
        <v>59000</v>
      </c>
      <c r="M57" s="46"/>
      <c r="N57" s="46"/>
      <c r="O57" s="46"/>
      <c r="P57" s="46"/>
      <c r="Q57" s="46"/>
      <c r="R57" s="46"/>
      <c r="S57" s="46"/>
      <c r="T57" s="46"/>
      <c r="U57" s="46"/>
      <c r="V57" s="46"/>
      <c r="W57" s="46"/>
    </row>
    <row r="58" ht="32.9" customHeight="1" spans="1:23">
      <c r="A58" s="27" t="s">
        <v>371</v>
      </c>
      <c r="B58" s="151" t="s">
        <v>428</v>
      </c>
      <c r="C58" s="27" t="s">
        <v>427</v>
      </c>
      <c r="D58" s="27" t="s">
        <v>69</v>
      </c>
      <c r="E58" s="27" t="s">
        <v>113</v>
      </c>
      <c r="F58" s="27" t="s">
        <v>399</v>
      </c>
      <c r="G58" s="27" t="s">
        <v>289</v>
      </c>
      <c r="H58" s="27" t="s">
        <v>290</v>
      </c>
      <c r="I58" s="46">
        <v>43880</v>
      </c>
      <c r="J58" s="46"/>
      <c r="K58" s="46"/>
      <c r="L58" s="46">
        <v>43880</v>
      </c>
      <c r="M58" s="46"/>
      <c r="N58" s="46"/>
      <c r="O58" s="46"/>
      <c r="P58" s="46"/>
      <c r="Q58" s="46"/>
      <c r="R58" s="46"/>
      <c r="S58" s="46"/>
      <c r="T58" s="46"/>
      <c r="U58" s="46"/>
      <c r="V58" s="46"/>
      <c r="W58" s="46"/>
    </row>
    <row r="59" ht="32.9" customHeight="1" spans="1:23">
      <c r="A59" s="27" t="s">
        <v>371</v>
      </c>
      <c r="B59" s="151" t="s">
        <v>428</v>
      </c>
      <c r="C59" s="27" t="s">
        <v>427</v>
      </c>
      <c r="D59" s="27" t="s">
        <v>69</v>
      </c>
      <c r="E59" s="27" t="s">
        <v>113</v>
      </c>
      <c r="F59" s="27" t="s">
        <v>399</v>
      </c>
      <c r="G59" s="27" t="s">
        <v>267</v>
      </c>
      <c r="H59" s="27" t="s">
        <v>268</v>
      </c>
      <c r="I59" s="46">
        <v>1862120</v>
      </c>
      <c r="J59" s="46"/>
      <c r="K59" s="46"/>
      <c r="L59" s="46">
        <v>1862120</v>
      </c>
      <c r="M59" s="46"/>
      <c r="N59" s="46"/>
      <c r="O59" s="46"/>
      <c r="P59" s="46"/>
      <c r="Q59" s="46"/>
      <c r="R59" s="46"/>
      <c r="S59" s="46"/>
      <c r="T59" s="46"/>
      <c r="U59" s="46"/>
      <c r="V59" s="46"/>
      <c r="W59" s="46"/>
    </row>
    <row r="60" ht="32.9" customHeight="1" spans="1:23">
      <c r="A60" s="27" t="s">
        <v>371</v>
      </c>
      <c r="B60" s="151" t="s">
        <v>428</v>
      </c>
      <c r="C60" s="27" t="s">
        <v>427</v>
      </c>
      <c r="D60" s="27" t="s">
        <v>69</v>
      </c>
      <c r="E60" s="27" t="s">
        <v>113</v>
      </c>
      <c r="F60" s="27" t="s">
        <v>399</v>
      </c>
      <c r="G60" s="27" t="s">
        <v>429</v>
      </c>
      <c r="H60" s="27" t="s">
        <v>430</v>
      </c>
      <c r="I60" s="46">
        <v>35000</v>
      </c>
      <c r="J60" s="46"/>
      <c r="K60" s="46"/>
      <c r="L60" s="46">
        <v>35000</v>
      </c>
      <c r="M60" s="46"/>
      <c r="N60" s="46"/>
      <c r="O60" s="46"/>
      <c r="P60" s="46"/>
      <c r="Q60" s="46"/>
      <c r="R60" s="46"/>
      <c r="S60" s="46"/>
      <c r="T60" s="46"/>
      <c r="U60" s="46"/>
      <c r="V60" s="46"/>
      <c r="W60" s="46"/>
    </row>
    <row r="61" ht="18.75" customHeight="1" spans="1:23">
      <c r="A61" s="47" t="s">
        <v>431</v>
      </c>
      <c r="B61" s="48"/>
      <c r="C61" s="48"/>
      <c r="D61" s="48"/>
      <c r="E61" s="48"/>
      <c r="F61" s="48"/>
      <c r="G61" s="48"/>
      <c r="H61" s="49"/>
      <c r="I61" s="46">
        <v>189530862.3</v>
      </c>
      <c r="J61" s="46">
        <v>157325996.48</v>
      </c>
      <c r="K61" s="46">
        <v>157325996.48</v>
      </c>
      <c r="L61" s="46">
        <v>31050000</v>
      </c>
      <c r="M61" s="46"/>
      <c r="N61" s="46">
        <v>1154865.82</v>
      </c>
      <c r="O61" s="46"/>
      <c r="P61" s="46"/>
      <c r="Q61" s="46"/>
      <c r="R61" s="46"/>
      <c r="S61" s="46"/>
      <c r="T61" s="46"/>
      <c r="U61" s="46"/>
      <c r="V61" s="46"/>
      <c r="W61" s="46"/>
    </row>
  </sheetData>
  <mergeCells count="28">
    <mergeCell ref="A2:W2"/>
    <mergeCell ref="A3:I3"/>
    <mergeCell ref="J4:M4"/>
    <mergeCell ref="N4:P4"/>
    <mergeCell ref="R4:W4"/>
    <mergeCell ref="J5:K5"/>
    <mergeCell ref="A61:H6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33"/>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7" t="s">
        <v>432</v>
      </c>
    </row>
    <row r="2" ht="28.5" customHeight="1" spans="1:10">
      <c r="A2" s="146" t="s">
        <v>433</v>
      </c>
      <c r="B2" s="33"/>
      <c r="C2" s="33"/>
      <c r="D2" s="33"/>
      <c r="E2" s="33"/>
      <c r="F2" s="104"/>
      <c r="G2" s="33"/>
      <c r="H2" s="104"/>
      <c r="I2" s="104"/>
      <c r="J2" s="33"/>
    </row>
    <row r="3" ht="15" customHeight="1" spans="1:1">
      <c r="A3" s="6" t="str">
        <f>"单位名称："&amp;"玉溪市自然资源和规划局"</f>
        <v>单位名称：玉溪市自然资源和规划局</v>
      </c>
    </row>
    <row r="4" ht="14.25" customHeight="1" spans="1:10">
      <c r="A4" s="69" t="s">
        <v>434</v>
      </c>
      <c r="B4" s="69" t="s">
        <v>435</v>
      </c>
      <c r="C4" s="69" t="s">
        <v>436</v>
      </c>
      <c r="D4" s="69" t="s">
        <v>437</v>
      </c>
      <c r="E4" s="69" t="s">
        <v>438</v>
      </c>
      <c r="F4" s="55" t="s">
        <v>439</v>
      </c>
      <c r="G4" s="69" t="s">
        <v>440</v>
      </c>
      <c r="H4" s="55" t="s">
        <v>441</v>
      </c>
      <c r="I4" s="55" t="s">
        <v>442</v>
      </c>
      <c r="J4" s="69" t="s">
        <v>443</v>
      </c>
    </row>
    <row r="5" ht="14.25" customHeight="1" spans="1:10">
      <c r="A5" s="69">
        <v>1</v>
      </c>
      <c r="B5" s="69">
        <v>2</v>
      </c>
      <c r="C5" s="69">
        <v>3</v>
      </c>
      <c r="D5" s="69">
        <v>4</v>
      </c>
      <c r="E5" s="69">
        <v>5</v>
      </c>
      <c r="F5" s="55">
        <v>6</v>
      </c>
      <c r="G5" s="69">
        <v>7</v>
      </c>
      <c r="H5" s="55">
        <v>8</v>
      </c>
      <c r="I5" s="55">
        <v>9</v>
      </c>
      <c r="J5" s="69">
        <v>10</v>
      </c>
    </row>
    <row r="6" ht="15" customHeight="1" spans="1:10">
      <c r="A6" s="27" t="s">
        <v>64</v>
      </c>
      <c r="B6" s="70"/>
      <c r="C6" s="70"/>
      <c r="D6" s="70"/>
      <c r="E6" s="71"/>
      <c r="F6" s="72"/>
      <c r="G6" s="71"/>
      <c r="H6" s="72"/>
      <c r="I6" s="72"/>
      <c r="J6" s="71"/>
    </row>
    <row r="7" ht="33.75" customHeight="1" spans="1:10">
      <c r="A7" s="73" t="s">
        <v>64</v>
      </c>
      <c r="B7" s="27"/>
      <c r="C7" s="27"/>
      <c r="D7" s="27"/>
      <c r="E7" s="27"/>
      <c r="F7" s="27"/>
      <c r="G7" s="44"/>
      <c r="H7" s="27"/>
      <c r="I7" s="27"/>
      <c r="J7" s="27"/>
    </row>
    <row r="8" ht="33.75" customHeight="1" spans="1:10">
      <c r="A8" s="27" t="s">
        <v>386</v>
      </c>
      <c r="B8" s="27" t="s">
        <v>444</v>
      </c>
      <c r="C8" s="27" t="s">
        <v>445</v>
      </c>
      <c r="D8" s="27" t="s">
        <v>446</v>
      </c>
      <c r="E8" s="27" t="s">
        <v>447</v>
      </c>
      <c r="F8" s="27" t="s">
        <v>448</v>
      </c>
      <c r="G8" s="44" t="s">
        <v>449</v>
      </c>
      <c r="H8" s="27" t="s">
        <v>450</v>
      </c>
      <c r="I8" s="27" t="s">
        <v>451</v>
      </c>
      <c r="J8" s="27" t="s">
        <v>452</v>
      </c>
    </row>
    <row r="9" ht="33.75" customHeight="1" spans="1:10">
      <c r="A9" s="27" t="s">
        <v>386</v>
      </c>
      <c r="B9" s="27" t="s">
        <v>444</v>
      </c>
      <c r="C9" s="27" t="s">
        <v>445</v>
      </c>
      <c r="D9" s="27" t="s">
        <v>446</v>
      </c>
      <c r="E9" s="27" t="s">
        <v>453</v>
      </c>
      <c r="F9" s="27" t="s">
        <v>454</v>
      </c>
      <c r="G9" s="44" t="s">
        <v>455</v>
      </c>
      <c r="H9" s="27" t="s">
        <v>456</v>
      </c>
      <c r="I9" s="27" t="s">
        <v>451</v>
      </c>
      <c r="J9" s="27" t="s">
        <v>457</v>
      </c>
    </row>
    <row r="10" ht="33.75" customHeight="1" spans="1:10">
      <c r="A10" s="27" t="s">
        <v>386</v>
      </c>
      <c r="B10" s="27" t="s">
        <v>444</v>
      </c>
      <c r="C10" s="27" t="s">
        <v>445</v>
      </c>
      <c r="D10" s="27" t="s">
        <v>446</v>
      </c>
      <c r="E10" s="27" t="s">
        <v>458</v>
      </c>
      <c r="F10" s="27" t="s">
        <v>448</v>
      </c>
      <c r="G10" s="44" t="s">
        <v>459</v>
      </c>
      <c r="H10" s="27" t="s">
        <v>460</v>
      </c>
      <c r="I10" s="27" t="s">
        <v>451</v>
      </c>
      <c r="J10" s="27" t="s">
        <v>461</v>
      </c>
    </row>
    <row r="11" ht="33.75" customHeight="1" spans="1:10">
      <c r="A11" s="27" t="s">
        <v>386</v>
      </c>
      <c r="B11" s="27" t="s">
        <v>444</v>
      </c>
      <c r="C11" s="27" t="s">
        <v>445</v>
      </c>
      <c r="D11" s="27" t="s">
        <v>446</v>
      </c>
      <c r="E11" s="27" t="s">
        <v>462</v>
      </c>
      <c r="F11" s="27" t="s">
        <v>448</v>
      </c>
      <c r="G11" s="44" t="s">
        <v>463</v>
      </c>
      <c r="H11" s="27" t="s">
        <v>464</v>
      </c>
      <c r="I11" s="27" t="s">
        <v>451</v>
      </c>
      <c r="J11" s="27" t="s">
        <v>465</v>
      </c>
    </row>
    <row r="12" ht="33.75" customHeight="1" spans="1:10">
      <c r="A12" s="27" t="s">
        <v>386</v>
      </c>
      <c r="B12" s="27" t="s">
        <v>444</v>
      </c>
      <c r="C12" s="27" t="s">
        <v>445</v>
      </c>
      <c r="D12" s="27" t="s">
        <v>446</v>
      </c>
      <c r="E12" s="27" t="s">
        <v>466</v>
      </c>
      <c r="F12" s="27" t="s">
        <v>454</v>
      </c>
      <c r="G12" s="44" t="s">
        <v>467</v>
      </c>
      <c r="H12" s="27" t="s">
        <v>468</v>
      </c>
      <c r="I12" s="27" t="s">
        <v>451</v>
      </c>
      <c r="J12" s="27" t="s">
        <v>469</v>
      </c>
    </row>
    <row r="13" ht="33.75" customHeight="1" spans="1:10">
      <c r="A13" s="27" t="s">
        <v>386</v>
      </c>
      <c r="B13" s="27" t="s">
        <v>444</v>
      </c>
      <c r="C13" s="27" t="s">
        <v>445</v>
      </c>
      <c r="D13" s="27" t="s">
        <v>446</v>
      </c>
      <c r="E13" s="27" t="s">
        <v>470</v>
      </c>
      <c r="F13" s="27" t="s">
        <v>448</v>
      </c>
      <c r="G13" s="44" t="s">
        <v>471</v>
      </c>
      <c r="H13" s="27" t="s">
        <v>472</v>
      </c>
      <c r="I13" s="27" t="s">
        <v>451</v>
      </c>
      <c r="J13" s="27" t="s">
        <v>473</v>
      </c>
    </row>
    <row r="14" ht="33.75" customHeight="1" spans="1:10">
      <c r="A14" s="27" t="s">
        <v>386</v>
      </c>
      <c r="B14" s="27" t="s">
        <v>444</v>
      </c>
      <c r="C14" s="27" t="s">
        <v>445</v>
      </c>
      <c r="D14" s="27" t="s">
        <v>446</v>
      </c>
      <c r="E14" s="27" t="s">
        <v>474</v>
      </c>
      <c r="F14" s="27" t="s">
        <v>448</v>
      </c>
      <c r="G14" s="44" t="s">
        <v>52</v>
      </c>
      <c r="H14" s="27" t="s">
        <v>468</v>
      </c>
      <c r="I14" s="27" t="s">
        <v>451</v>
      </c>
      <c r="J14" s="27" t="s">
        <v>475</v>
      </c>
    </row>
    <row r="15" ht="33.75" customHeight="1" spans="1:10">
      <c r="A15" s="27" t="s">
        <v>386</v>
      </c>
      <c r="B15" s="27" t="s">
        <v>444</v>
      </c>
      <c r="C15" s="27" t="s">
        <v>445</v>
      </c>
      <c r="D15" s="27" t="s">
        <v>446</v>
      </c>
      <c r="E15" s="27" t="s">
        <v>476</v>
      </c>
      <c r="F15" s="27" t="s">
        <v>448</v>
      </c>
      <c r="G15" s="44" t="s">
        <v>47</v>
      </c>
      <c r="H15" s="27" t="s">
        <v>456</v>
      </c>
      <c r="I15" s="27" t="s">
        <v>451</v>
      </c>
      <c r="J15" s="27" t="s">
        <v>477</v>
      </c>
    </row>
    <row r="16" ht="33.75" customHeight="1" spans="1:10">
      <c r="A16" s="27" t="s">
        <v>386</v>
      </c>
      <c r="B16" s="27" t="s">
        <v>444</v>
      </c>
      <c r="C16" s="27" t="s">
        <v>445</v>
      </c>
      <c r="D16" s="27" t="s">
        <v>478</v>
      </c>
      <c r="E16" s="27" t="s">
        <v>479</v>
      </c>
      <c r="F16" s="27" t="s">
        <v>448</v>
      </c>
      <c r="G16" s="44" t="s">
        <v>480</v>
      </c>
      <c r="H16" s="27" t="s">
        <v>481</v>
      </c>
      <c r="I16" s="27" t="s">
        <v>451</v>
      </c>
      <c r="J16" s="27" t="s">
        <v>482</v>
      </c>
    </row>
    <row r="17" ht="33.75" customHeight="1" spans="1:10">
      <c r="A17" s="27" t="s">
        <v>386</v>
      </c>
      <c r="B17" s="27" t="s">
        <v>444</v>
      </c>
      <c r="C17" s="27" t="s">
        <v>445</v>
      </c>
      <c r="D17" s="27" t="s">
        <v>478</v>
      </c>
      <c r="E17" s="27" t="s">
        <v>483</v>
      </c>
      <c r="F17" s="27" t="s">
        <v>454</v>
      </c>
      <c r="G17" s="44" t="s">
        <v>449</v>
      </c>
      <c r="H17" s="27" t="s">
        <v>481</v>
      </c>
      <c r="I17" s="27" t="s">
        <v>451</v>
      </c>
      <c r="J17" s="27" t="s">
        <v>484</v>
      </c>
    </row>
    <row r="18" ht="33.75" customHeight="1" spans="1:10">
      <c r="A18" s="27" t="s">
        <v>386</v>
      </c>
      <c r="B18" s="27" t="s">
        <v>444</v>
      </c>
      <c r="C18" s="27" t="s">
        <v>445</v>
      </c>
      <c r="D18" s="27" t="s">
        <v>478</v>
      </c>
      <c r="E18" s="27" t="s">
        <v>485</v>
      </c>
      <c r="F18" s="27" t="s">
        <v>454</v>
      </c>
      <c r="G18" s="44" t="s">
        <v>449</v>
      </c>
      <c r="H18" s="27" t="s">
        <v>481</v>
      </c>
      <c r="I18" s="27" t="s">
        <v>451</v>
      </c>
      <c r="J18" s="27" t="s">
        <v>486</v>
      </c>
    </row>
    <row r="19" ht="33.75" customHeight="1" spans="1:10">
      <c r="A19" s="27" t="s">
        <v>386</v>
      </c>
      <c r="B19" s="27" t="s">
        <v>444</v>
      </c>
      <c r="C19" s="27" t="s">
        <v>445</v>
      </c>
      <c r="D19" s="27" t="s">
        <v>478</v>
      </c>
      <c r="E19" s="27" t="s">
        <v>487</v>
      </c>
      <c r="F19" s="27" t="s">
        <v>448</v>
      </c>
      <c r="G19" s="44" t="s">
        <v>488</v>
      </c>
      <c r="H19" s="27" t="s">
        <v>481</v>
      </c>
      <c r="I19" s="27" t="s">
        <v>451</v>
      </c>
      <c r="J19" s="27" t="s">
        <v>489</v>
      </c>
    </row>
    <row r="20" ht="33.75" customHeight="1" spans="1:10">
      <c r="A20" s="27" t="s">
        <v>386</v>
      </c>
      <c r="B20" s="27" t="s">
        <v>444</v>
      </c>
      <c r="C20" s="27" t="s">
        <v>445</v>
      </c>
      <c r="D20" s="27" t="s">
        <v>490</v>
      </c>
      <c r="E20" s="27" t="s">
        <v>491</v>
      </c>
      <c r="F20" s="27" t="s">
        <v>492</v>
      </c>
      <c r="G20" s="44" t="s">
        <v>467</v>
      </c>
      <c r="H20" s="27" t="s">
        <v>493</v>
      </c>
      <c r="I20" s="27" t="s">
        <v>451</v>
      </c>
      <c r="J20" s="27" t="s">
        <v>494</v>
      </c>
    </row>
    <row r="21" ht="33.75" customHeight="1" spans="1:10">
      <c r="A21" s="27" t="s">
        <v>386</v>
      </c>
      <c r="B21" s="27" t="s">
        <v>444</v>
      </c>
      <c r="C21" s="27" t="s">
        <v>445</v>
      </c>
      <c r="D21" s="27" t="s">
        <v>490</v>
      </c>
      <c r="E21" s="27" t="s">
        <v>495</v>
      </c>
      <c r="F21" s="27" t="s">
        <v>492</v>
      </c>
      <c r="G21" s="44" t="s">
        <v>45</v>
      </c>
      <c r="H21" s="27" t="s">
        <v>496</v>
      </c>
      <c r="I21" s="27" t="s">
        <v>451</v>
      </c>
      <c r="J21" s="27" t="s">
        <v>497</v>
      </c>
    </row>
    <row r="22" ht="33.75" customHeight="1" spans="1:10">
      <c r="A22" s="27" t="s">
        <v>386</v>
      </c>
      <c r="B22" s="27" t="s">
        <v>444</v>
      </c>
      <c r="C22" s="27" t="s">
        <v>498</v>
      </c>
      <c r="D22" s="27" t="s">
        <v>499</v>
      </c>
      <c r="E22" s="27" t="s">
        <v>500</v>
      </c>
      <c r="F22" s="27" t="s">
        <v>448</v>
      </c>
      <c r="G22" s="44" t="s">
        <v>501</v>
      </c>
      <c r="H22" s="27" t="s">
        <v>481</v>
      </c>
      <c r="I22" s="27" t="s">
        <v>451</v>
      </c>
      <c r="J22" s="27" t="s">
        <v>502</v>
      </c>
    </row>
    <row r="23" ht="33.75" customHeight="1" spans="1:10">
      <c r="A23" s="27" t="s">
        <v>386</v>
      </c>
      <c r="B23" s="27" t="s">
        <v>444</v>
      </c>
      <c r="C23" s="27" t="s">
        <v>498</v>
      </c>
      <c r="D23" s="27" t="s">
        <v>499</v>
      </c>
      <c r="E23" s="27" t="s">
        <v>503</v>
      </c>
      <c r="F23" s="27" t="s">
        <v>454</v>
      </c>
      <c r="G23" s="44" t="s">
        <v>449</v>
      </c>
      <c r="H23" s="27" t="s">
        <v>481</v>
      </c>
      <c r="I23" s="27" t="s">
        <v>451</v>
      </c>
      <c r="J23" s="27" t="s">
        <v>504</v>
      </c>
    </row>
    <row r="24" ht="33.75" customHeight="1" spans="1:10">
      <c r="A24" s="27" t="s">
        <v>386</v>
      </c>
      <c r="B24" s="27" t="s">
        <v>444</v>
      </c>
      <c r="C24" s="27" t="s">
        <v>505</v>
      </c>
      <c r="D24" s="27" t="s">
        <v>506</v>
      </c>
      <c r="E24" s="27" t="s">
        <v>507</v>
      </c>
      <c r="F24" s="27" t="s">
        <v>448</v>
      </c>
      <c r="G24" s="44" t="s">
        <v>501</v>
      </c>
      <c r="H24" s="27" t="s">
        <v>481</v>
      </c>
      <c r="I24" s="27" t="s">
        <v>451</v>
      </c>
      <c r="J24" s="27" t="s">
        <v>508</v>
      </c>
    </row>
    <row r="25" ht="33.75" customHeight="1" spans="1:10">
      <c r="A25" s="27" t="s">
        <v>388</v>
      </c>
      <c r="B25" s="27" t="s">
        <v>509</v>
      </c>
      <c r="C25" s="27" t="s">
        <v>445</v>
      </c>
      <c r="D25" s="27" t="s">
        <v>446</v>
      </c>
      <c r="E25" s="27" t="s">
        <v>510</v>
      </c>
      <c r="F25" s="27" t="s">
        <v>454</v>
      </c>
      <c r="G25" s="44" t="s">
        <v>467</v>
      </c>
      <c r="H25" s="27" t="s">
        <v>511</v>
      </c>
      <c r="I25" s="27" t="s">
        <v>451</v>
      </c>
      <c r="J25" s="27" t="s">
        <v>512</v>
      </c>
    </row>
    <row r="26" ht="33.75" customHeight="1" spans="1:10">
      <c r="A26" s="27" t="s">
        <v>388</v>
      </c>
      <c r="B26" s="27" t="s">
        <v>509</v>
      </c>
      <c r="C26" s="27" t="s">
        <v>445</v>
      </c>
      <c r="D26" s="27" t="s">
        <v>446</v>
      </c>
      <c r="E26" s="27" t="s">
        <v>513</v>
      </c>
      <c r="F26" s="27" t="s">
        <v>448</v>
      </c>
      <c r="G26" s="44" t="s">
        <v>514</v>
      </c>
      <c r="H26" s="27" t="s">
        <v>515</v>
      </c>
      <c r="I26" s="27" t="s">
        <v>451</v>
      </c>
      <c r="J26" s="27" t="s">
        <v>516</v>
      </c>
    </row>
    <row r="27" ht="33.75" customHeight="1" spans="1:10">
      <c r="A27" s="27" t="s">
        <v>388</v>
      </c>
      <c r="B27" s="27" t="s">
        <v>509</v>
      </c>
      <c r="C27" s="27" t="s">
        <v>445</v>
      </c>
      <c r="D27" s="27" t="s">
        <v>446</v>
      </c>
      <c r="E27" s="27" t="s">
        <v>517</v>
      </c>
      <c r="F27" s="27" t="s">
        <v>448</v>
      </c>
      <c r="G27" s="44" t="s">
        <v>59</v>
      </c>
      <c r="H27" s="27" t="s">
        <v>518</v>
      </c>
      <c r="I27" s="27" t="s">
        <v>451</v>
      </c>
      <c r="J27" s="27" t="s">
        <v>519</v>
      </c>
    </row>
    <row r="28" ht="33.75" customHeight="1" spans="1:10">
      <c r="A28" s="27" t="s">
        <v>388</v>
      </c>
      <c r="B28" s="27" t="s">
        <v>509</v>
      </c>
      <c r="C28" s="27" t="s">
        <v>445</v>
      </c>
      <c r="D28" s="27" t="s">
        <v>446</v>
      </c>
      <c r="E28" s="27" t="s">
        <v>520</v>
      </c>
      <c r="F28" s="27" t="s">
        <v>448</v>
      </c>
      <c r="G28" s="44" t="s">
        <v>46</v>
      </c>
      <c r="H28" s="27" t="s">
        <v>518</v>
      </c>
      <c r="I28" s="27" t="s">
        <v>451</v>
      </c>
      <c r="J28" s="27" t="s">
        <v>521</v>
      </c>
    </row>
    <row r="29" ht="33.75" customHeight="1" spans="1:10">
      <c r="A29" s="27" t="s">
        <v>388</v>
      </c>
      <c r="B29" s="27" t="s">
        <v>509</v>
      </c>
      <c r="C29" s="27" t="s">
        <v>445</v>
      </c>
      <c r="D29" s="27" t="s">
        <v>446</v>
      </c>
      <c r="E29" s="27" t="s">
        <v>522</v>
      </c>
      <c r="F29" s="27" t="s">
        <v>448</v>
      </c>
      <c r="G29" s="44" t="s">
        <v>62</v>
      </c>
      <c r="H29" s="27" t="s">
        <v>523</v>
      </c>
      <c r="I29" s="27" t="s">
        <v>451</v>
      </c>
      <c r="J29" s="27" t="s">
        <v>524</v>
      </c>
    </row>
    <row r="30" ht="33.75" customHeight="1" spans="1:10">
      <c r="A30" s="27" t="s">
        <v>388</v>
      </c>
      <c r="B30" s="27" t="s">
        <v>509</v>
      </c>
      <c r="C30" s="27" t="s">
        <v>445</v>
      </c>
      <c r="D30" s="27" t="s">
        <v>446</v>
      </c>
      <c r="E30" s="27" t="s">
        <v>525</v>
      </c>
      <c r="F30" s="27" t="s">
        <v>454</v>
      </c>
      <c r="G30" s="44" t="s">
        <v>526</v>
      </c>
      <c r="H30" s="27" t="s">
        <v>527</v>
      </c>
      <c r="I30" s="27" t="s">
        <v>451</v>
      </c>
      <c r="J30" s="27" t="s">
        <v>528</v>
      </c>
    </row>
    <row r="31" ht="33.75" customHeight="1" spans="1:10">
      <c r="A31" s="27" t="s">
        <v>388</v>
      </c>
      <c r="B31" s="27" t="s">
        <v>509</v>
      </c>
      <c r="C31" s="27" t="s">
        <v>445</v>
      </c>
      <c r="D31" s="27" t="s">
        <v>446</v>
      </c>
      <c r="E31" s="27" t="s">
        <v>529</v>
      </c>
      <c r="F31" s="27" t="s">
        <v>454</v>
      </c>
      <c r="G31" s="44" t="s">
        <v>52</v>
      </c>
      <c r="H31" s="27" t="s">
        <v>468</v>
      </c>
      <c r="I31" s="27" t="s">
        <v>451</v>
      </c>
      <c r="J31" s="27" t="s">
        <v>530</v>
      </c>
    </row>
    <row r="32" ht="33.75" customHeight="1" spans="1:10">
      <c r="A32" s="27" t="s">
        <v>388</v>
      </c>
      <c r="B32" s="27" t="s">
        <v>509</v>
      </c>
      <c r="C32" s="27" t="s">
        <v>445</v>
      </c>
      <c r="D32" s="27" t="s">
        <v>446</v>
      </c>
      <c r="E32" s="27" t="s">
        <v>531</v>
      </c>
      <c r="F32" s="27" t="s">
        <v>454</v>
      </c>
      <c r="G32" s="44" t="s">
        <v>52</v>
      </c>
      <c r="H32" s="27" t="s">
        <v>468</v>
      </c>
      <c r="I32" s="27" t="s">
        <v>451</v>
      </c>
      <c r="J32" s="27" t="s">
        <v>532</v>
      </c>
    </row>
    <row r="33" ht="33.75" customHeight="1" spans="1:10">
      <c r="A33" s="27" t="s">
        <v>388</v>
      </c>
      <c r="B33" s="27" t="s">
        <v>509</v>
      </c>
      <c r="C33" s="27" t="s">
        <v>445</v>
      </c>
      <c r="D33" s="27" t="s">
        <v>478</v>
      </c>
      <c r="E33" s="27" t="s">
        <v>533</v>
      </c>
      <c r="F33" s="27" t="s">
        <v>454</v>
      </c>
      <c r="G33" s="44" t="s">
        <v>449</v>
      </c>
      <c r="H33" s="27" t="s">
        <v>481</v>
      </c>
      <c r="I33" s="27" t="s">
        <v>451</v>
      </c>
      <c r="J33" s="27" t="s">
        <v>534</v>
      </c>
    </row>
    <row r="34" ht="33.75" customHeight="1" spans="1:10">
      <c r="A34" s="27" t="s">
        <v>388</v>
      </c>
      <c r="B34" s="27" t="s">
        <v>509</v>
      </c>
      <c r="C34" s="27" t="s">
        <v>445</v>
      </c>
      <c r="D34" s="27" t="s">
        <v>478</v>
      </c>
      <c r="E34" s="27" t="s">
        <v>535</v>
      </c>
      <c r="F34" s="27" t="s">
        <v>448</v>
      </c>
      <c r="G34" s="44" t="s">
        <v>488</v>
      </c>
      <c r="H34" s="27" t="s">
        <v>481</v>
      </c>
      <c r="I34" s="27" t="s">
        <v>451</v>
      </c>
      <c r="J34" s="27" t="s">
        <v>536</v>
      </c>
    </row>
    <row r="35" ht="33.75" customHeight="1" spans="1:10">
      <c r="A35" s="27" t="s">
        <v>388</v>
      </c>
      <c r="B35" s="27" t="s">
        <v>509</v>
      </c>
      <c r="C35" s="27" t="s">
        <v>445</v>
      </c>
      <c r="D35" s="27" t="s">
        <v>478</v>
      </c>
      <c r="E35" s="27" t="s">
        <v>537</v>
      </c>
      <c r="F35" s="27" t="s">
        <v>454</v>
      </c>
      <c r="G35" s="44" t="s">
        <v>449</v>
      </c>
      <c r="H35" s="27" t="s">
        <v>481</v>
      </c>
      <c r="I35" s="27" t="s">
        <v>451</v>
      </c>
      <c r="J35" s="27" t="s">
        <v>538</v>
      </c>
    </row>
    <row r="36" ht="33.75" customHeight="1" spans="1:10">
      <c r="A36" s="27" t="s">
        <v>388</v>
      </c>
      <c r="B36" s="27" t="s">
        <v>509</v>
      </c>
      <c r="C36" s="27" t="s">
        <v>445</v>
      </c>
      <c r="D36" s="27" t="s">
        <v>478</v>
      </c>
      <c r="E36" s="27" t="s">
        <v>539</v>
      </c>
      <c r="F36" s="27" t="s">
        <v>448</v>
      </c>
      <c r="G36" s="44" t="s">
        <v>540</v>
      </c>
      <c r="H36" s="27" t="s">
        <v>481</v>
      </c>
      <c r="I36" s="27" t="s">
        <v>451</v>
      </c>
      <c r="J36" s="27" t="s">
        <v>541</v>
      </c>
    </row>
    <row r="37" ht="33.75" customHeight="1" spans="1:10">
      <c r="A37" s="27" t="s">
        <v>388</v>
      </c>
      <c r="B37" s="27" t="s">
        <v>509</v>
      </c>
      <c r="C37" s="27" t="s">
        <v>445</v>
      </c>
      <c r="D37" s="27" t="s">
        <v>490</v>
      </c>
      <c r="E37" s="27" t="s">
        <v>542</v>
      </c>
      <c r="F37" s="27" t="s">
        <v>448</v>
      </c>
      <c r="G37" s="44" t="s">
        <v>488</v>
      </c>
      <c r="H37" s="27" t="s">
        <v>481</v>
      </c>
      <c r="I37" s="27" t="s">
        <v>451</v>
      </c>
      <c r="J37" s="27" t="s">
        <v>543</v>
      </c>
    </row>
    <row r="38" ht="33.75" customHeight="1" spans="1:10">
      <c r="A38" s="27" t="s">
        <v>388</v>
      </c>
      <c r="B38" s="27" t="s">
        <v>509</v>
      </c>
      <c r="C38" s="27" t="s">
        <v>445</v>
      </c>
      <c r="D38" s="27" t="s">
        <v>490</v>
      </c>
      <c r="E38" s="27" t="s">
        <v>544</v>
      </c>
      <c r="F38" s="27" t="s">
        <v>448</v>
      </c>
      <c r="G38" s="44" t="s">
        <v>488</v>
      </c>
      <c r="H38" s="27" t="s">
        <v>481</v>
      </c>
      <c r="I38" s="27" t="s">
        <v>451</v>
      </c>
      <c r="J38" s="27" t="s">
        <v>545</v>
      </c>
    </row>
    <row r="39" ht="33.75" customHeight="1" spans="1:10">
      <c r="A39" s="27" t="s">
        <v>388</v>
      </c>
      <c r="B39" s="27" t="s">
        <v>509</v>
      </c>
      <c r="C39" s="27" t="s">
        <v>498</v>
      </c>
      <c r="D39" s="27" t="s">
        <v>499</v>
      </c>
      <c r="E39" s="27" t="s">
        <v>546</v>
      </c>
      <c r="F39" s="27" t="s">
        <v>448</v>
      </c>
      <c r="G39" s="44" t="s">
        <v>488</v>
      </c>
      <c r="H39" s="27" t="s">
        <v>481</v>
      </c>
      <c r="I39" s="27" t="s">
        <v>451</v>
      </c>
      <c r="J39" s="27" t="s">
        <v>547</v>
      </c>
    </row>
    <row r="40" ht="33.75" customHeight="1" spans="1:10">
      <c r="A40" s="27" t="s">
        <v>388</v>
      </c>
      <c r="B40" s="27" t="s">
        <v>509</v>
      </c>
      <c r="C40" s="27" t="s">
        <v>498</v>
      </c>
      <c r="D40" s="27" t="s">
        <v>499</v>
      </c>
      <c r="E40" s="27" t="s">
        <v>548</v>
      </c>
      <c r="F40" s="27" t="s">
        <v>448</v>
      </c>
      <c r="G40" s="44" t="s">
        <v>488</v>
      </c>
      <c r="H40" s="27" t="s">
        <v>481</v>
      </c>
      <c r="I40" s="27" t="s">
        <v>451</v>
      </c>
      <c r="J40" s="27" t="s">
        <v>549</v>
      </c>
    </row>
    <row r="41" ht="33.75" customHeight="1" spans="1:10">
      <c r="A41" s="27" t="s">
        <v>388</v>
      </c>
      <c r="B41" s="27" t="s">
        <v>509</v>
      </c>
      <c r="C41" s="27" t="s">
        <v>505</v>
      </c>
      <c r="D41" s="27" t="s">
        <v>506</v>
      </c>
      <c r="E41" s="27" t="s">
        <v>550</v>
      </c>
      <c r="F41" s="27" t="s">
        <v>448</v>
      </c>
      <c r="G41" s="44" t="s">
        <v>501</v>
      </c>
      <c r="H41" s="27" t="s">
        <v>481</v>
      </c>
      <c r="I41" s="27" t="s">
        <v>451</v>
      </c>
      <c r="J41" s="27" t="s">
        <v>551</v>
      </c>
    </row>
    <row r="42" ht="33.75" customHeight="1" spans="1:10">
      <c r="A42" s="27" t="s">
        <v>388</v>
      </c>
      <c r="B42" s="27" t="s">
        <v>509</v>
      </c>
      <c r="C42" s="27" t="s">
        <v>505</v>
      </c>
      <c r="D42" s="27" t="s">
        <v>506</v>
      </c>
      <c r="E42" s="27" t="s">
        <v>552</v>
      </c>
      <c r="F42" s="27" t="s">
        <v>448</v>
      </c>
      <c r="G42" s="44" t="s">
        <v>501</v>
      </c>
      <c r="H42" s="27" t="s">
        <v>481</v>
      </c>
      <c r="I42" s="27" t="s">
        <v>451</v>
      </c>
      <c r="J42" s="27" t="s">
        <v>553</v>
      </c>
    </row>
    <row r="43" ht="33.75" customHeight="1" spans="1:10">
      <c r="A43" s="27" t="s">
        <v>375</v>
      </c>
      <c r="B43" s="27" t="s">
        <v>554</v>
      </c>
      <c r="C43" s="27" t="s">
        <v>445</v>
      </c>
      <c r="D43" s="27" t="s">
        <v>446</v>
      </c>
      <c r="E43" s="27" t="s">
        <v>555</v>
      </c>
      <c r="F43" s="27" t="s">
        <v>448</v>
      </c>
      <c r="G43" s="44" t="s">
        <v>46</v>
      </c>
      <c r="H43" s="27" t="s">
        <v>468</v>
      </c>
      <c r="I43" s="27" t="s">
        <v>451</v>
      </c>
      <c r="J43" s="27" t="s">
        <v>556</v>
      </c>
    </row>
    <row r="44" ht="33.75" customHeight="1" spans="1:10">
      <c r="A44" s="27" t="s">
        <v>375</v>
      </c>
      <c r="B44" s="27" t="s">
        <v>554</v>
      </c>
      <c r="C44" s="27" t="s">
        <v>445</v>
      </c>
      <c r="D44" s="27" t="s">
        <v>446</v>
      </c>
      <c r="E44" s="27" t="s">
        <v>557</v>
      </c>
      <c r="F44" s="27" t="s">
        <v>448</v>
      </c>
      <c r="G44" s="44" t="s">
        <v>47</v>
      </c>
      <c r="H44" s="27" t="s">
        <v>468</v>
      </c>
      <c r="I44" s="27" t="s">
        <v>451</v>
      </c>
      <c r="J44" s="27" t="s">
        <v>558</v>
      </c>
    </row>
    <row r="45" ht="33.75" customHeight="1" spans="1:10">
      <c r="A45" s="27" t="s">
        <v>375</v>
      </c>
      <c r="B45" s="27" t="s">
        <v>554</v>
      </c>
      <c r="C45" s="27" t="s">
        <v>445</v>
      </c>
      <c r="D45" s="27" t="s">
        <v>446</v>
      </c>
      <c r="E45" s="27" t="s">
        <v>559</v>
      </c>
      <c r="F45" s="27" t="s">
        <v>448</v>
      </c>
      <c r="G45" s="44" t="s">
        <v>53</v>
      </c>
      <c r="H45" s="27" t="s">
        <v>468</v>
      </c>
      <c r="I45" s="27" t="s">
        <v>451</v>
      </c>
      <c r="J45" s="27" t="s">
        <v>560</v>
      </c>
    </row>
    <row r="46" ht="33.75" customHeight="1" spans="1:10">
      <c r="A46" s="27" t="s">
        <v>375</v>
      </c>
      <c r="B46" s="27" t="s">
        <v>554</v>
      </c>
      <c r="C46" s="27" t="s">
        <v>445</v>
      </c>
      <c r="D46" s="27" t="s">
        <v>446</v>
      </c>
      <c r="E46" s="27" t="s">
        <v>561</v>
      </c>
      <c r="F46" s="27" t="s">
        <v>454</v>
      </c>
      <c r="G46" s="44" t="s">
        <v>562</v>
      </c>
      <c r="H46" s="27" t="s">
        <v>468</v>
      </c>
      <c r="I46" s="27" t="s">
        <v>451</v>
      </c>
      <c r="J46" s="27" t="s">
        <v>563</v>
      </c>
    </row>
    <row r="47" ht="33.75" customHeight="1" spans="1:10">
      <c r="A47" s="27" t="s">
        <v>375</v>
      </c>
      <c r="B47" s="27" t="s">
        <v>554</v>
      </c>
      <c r="C47" s="27" t="s">
        <v>445</v>
      </c>
      <c r="D47" s="27" t="s">
        <v>446</v>
      </c>
      <c r="E47" s="27" t="s">
        <v>564</v>
      </c>
      <c r="F47" s="27" t="s">
        <v>448</v>
      </c>
      <c r="G47" s="44" t="s">
        <v>565</v>
      </c>
      <c r="H47" s="27" t="s">
        <v>468</v>
      </c>
      <c r="I47" s="27" t="s">
        <v>451</v>
      </c>
      <c r="J47" s="27" t="s">
        <v>566</v>
      </c>
    </row>
    <row r="48" ht="33.75" customHeight="1" spans="1:10">
      <c r="A48" s="27" t="s">
        <v>375</v>
      </c>
      <c r="B48" s="27" t="s">
        <v>554</v>
      </c>
      <c r="C48" s="27" t="s">
        <v>445</v>
      </c>
      <c r="D48" s="27" t="s">
        <v>478</v>
      </c>
      <c r="E48" s="27" t="s">
        <v>567</v>
      </c>
      <c r="F48" s="27" t="s">
        <v>454</v>
      </c>
      <c r="G48" s="44" t="s">
        <v>449</v>
      </c>
      <c r="H48" s="27" t="s">
        <v>481</v>
      </c>
      <c r="I48" s="27" t="s">
        <v>451</v>
      </c>
      <c r="J48" s="27" t="s">
        <v>568</v>
      </c>
    </row>
    <row r="49" ht="33.75" customHeight="1" spans="1:10">
      <c r="A49" s="27" t="s">
        <v>375</v>
      </c>
      <c r="B49" s="27" t="s">
        <v>554</v>
      </c>
      <c r="C49" s="27" t="s">
        <v>445</v>
      </c>
      <c r="D49" s="27" t="s">
        <v>478</v>
      </c>
      <c r="E49" s="27" t="s">
        <v>569</v>
      </c>
      <c r="F49" s="27" t="s">
        <v>454</v>
      </c>
      <c r="G49" s="44" t="s">
        <v>449</v>
      </c>
      <c r="H49" s="27" t="s">
        <v>481</v>
      </c>
      <c r="I49" s="27" t="s">
        <v>451</v>
      </c>
      <c r="J49" s="27" t="s">
        <v>570</v>
      </c>
    </row>
    <row r="50" ht="33.75" customHeight="1" spans="1:10">
      <c r="A50" s="27" t="s">
        <v>375</v>
      </c>
      <c r="B50" s="27" t="s">
        <v>554</v>
      </c>
      <c r="C50" s="27" t="s">
        <v>445</v>
      </c>
      <c r="D50" s="27" t="s">
        <v>478</v>
      </c>
      <c r="E50" s="27" t="s">
        <v>571</v>
      </c>
      <c r="F50" s="27" t="s">
        <v>454</v>
      </c>
      <c r="G50" s="44" t="s">
        <v>449</v>
      </c>
      <c r="H50" s="27" t="s">
        <v>481</v>
      </c>
      <c r="I50" s="27" t="s">
        <v>451</v>
      </c>
      <c r="J50" s="27" t="s">
        <v>572</v>
      </c>
    </row>
    <row r="51" ht="33.75" customHeight="1" spans="1:10">
      <c r="A51" s="27" t="s">
        <v>375</v>
      </c>
      <c r="B51" s="27" t="s">
        <v>554</v>
      </c>
      <c r="C51" s="27" t="s">
        <v>445</v>
      </c>
      <c r="D51" s="27" t="s">
        <v>478</v>
      </c>
      <c r="E51" s="27" t="s">
        <v>487</v>
      </c>
      <c r="F51" s="27" t="s">
        <v>454</v>
      </c>
      <c r="G51" s="44" t="s">
        <v>449</v>
      </c>
      <c r="H51" s="27" t="s">
        <v>481</v>
      </c>
      <c r="I51" s="27" t="s">
        <v>451</v>
      </c>
      <c r="J51" s="27" t="s">
        <v>573</v>
      </c>
    </row>
    <row r="52" ht="33.75" customHeight="1" spans="1:10">
      <c r="A52" s="27" t="s">
        <v>375</v>
      </c>
      <c r="B52" s="27" t="s">
        <v>554</v>
      </c>
      <c r="C52" s="27" t="s">
        <v>498</v>
      </c>
      <c r="D52" s="27" t="s">
        <v>574</v>
      </c>
      <c r="E52" s="27" t="s">
        <v>575</v>
      </c>
      <c r="F52" s="27" t="s">
        <v>448</v>
      </c>
      <c r="G52" s="44" t="s">
        <v>576</v>
      </c>
      <c r="H52" s="27" t="s">
        <v>577</v>
      </c>
      <c r="I52" s="27" t="s">
        <v>451</v>
      </c>
      <c r="J52" s="27" t="s">
        <v>578</v>
      </c>
    </row>
    <row r="53" ht="33.75" customHeight="1" spans="1:10">
      <c r="A53" s="27" t="s">
        <v>375</v>
      </c>
      <c r="B53" s="27" t="s">
        <v>554</v>
      </c>
      <c r="C53" s="27" t="s">
        <v>498</v>
      </c>
      <c r="D53" s="27" t="s">
        <v>499</v>
      </c>
      <c r="E53" s="27" t="s">
        <v>579</v>
      </c>
      <c r="F53" s="27" t="s">
        <v>448</v>
      </c>
      <c r="G53" s="44" t="s">
        <v>488</v>
      </c>
      <c r="H53" s="27" t="s">
        <v>481</v>
      </c>
      <c r="I53" s="27" t="s">
        <v>451</v>
      </c>
      <c r="J53" s="27" t="s">
        <v>580</v>
      </c>
    </row>
    <row r="54" ht="33.75" customHeight="1" spans="1:10">
      <c r="A54" s="27" t="s">
        <v>375</v>
      </c>
      <c r="B54" s="27" t="s">
        <v>554</v>
      </c>
      <c r="C54" s="27" t="s">
        <v>498</v>
      </c>
      <c r="D54" s="27" t="s">
        <v>499</v>
      </c>
      <c r="E54" s="27" t="s">
        <v>581</v>
      </c>
      <c r="F54" s="27" t="s">
        <v>448</v>
      </c>
      <c r="G54" s="44" t="s">
        <v>540</v>
      </c>
      <c r="H54" s="27" t="s">
        <v>481</v>
      </c>
      <c r="I54" s="27" t="s">
        <v>451</v>
      </c>
      <c r="J54" s="27" t="s">
        <v>582</v>
      </c>
    </row>
    <row r="55" ht="33.75" customHeight="1" spans="1:10">
      <c r="A55" s="27" t="s">
        <v>375</v>
      </c>
      <c r="B55" s="27" t="s">
        <v>554</v>
      </c>
      <c r="C55" s="27" t="s">
        <v>498</v>
      </c>
      <c r="D55" s="27" t="s">
        <v>499</v>
      </c>
      <c r="E55" s="27" t="s">
        <v>583</v>
      </c>
      <c r="F55" s="27" t="s">
        <v>454</v>
      </c>
      <c r="G55" s="44" t="s">
        <v>449</v>
      </c>
      <c r="H55" s="27" t="s">
        <v>481</v>
      </c>
      <c r="I55" s="27" t="s">
        <v>451</v>
      </c>
      <c r="J55" s="27" t="s">
        <v>584</v>
      </c>
    </row>
    <row r="56" ht="33.75" customHeight="1" spans="1:10">
      <c r="A56" s="27" t="s">
        <v>381</v>
      </c>
      <c r="B56" s="27" t="s">
        <v>585</v>
      </c>
      <c r="C56" s="27" t="s">
        <v>445</v>
      </c>
      <c r="D56" s="27" t="s">
        <v>446</v>
      </c>
      <c r="E56" s="27" t="s">
        <v>586</v>
      </c>
      <c r="F56" s="27" t="s">
        <v>448</v>
      </c>
      <c r="G56" s="44" t="s">
        <v>587</v>
      </c>
      <c r="H56" s="27" t="s">
        <v>468</v>
      </c>
      <c r="I56" s="27" t="s">
        <v>451</v>
      </c>
      <c r="J56" s="27" t="s">
        <v>588</v>
      </c>
    </row>
    <row r="57" ht="33.75" customHeight="1" spans="1:10">
      <c r="A57" s="27" t="s">
        <v>381</v>
      </c>
      <c r="B57" s="27" t="s">
        <v>585</v>
      </c>
      <c r="C57" s="27" t="s">
        <v>445</v>
      </c>
      <c r="D57" s="27" t="s">
        <v>446</v>
      </c>
      <c r="E57" s="27" t="s">
        <v>589</v>
      </c>
      <c r="F57" s="27" t="s">
        <v>448</v>
      </c>
      <c r="G57" s="44" t="s">
        <v>459</v>
      </c>
      <c r="H57" s="27" t="s">
        <v>460</v>
      </c>
      <c r="I57" s="27" t="s">
        <v>451</v>
      </c>
      <c r="J57" s="27" t="s">
        <v>590</v>
      </c>
    </row>
    <row r="58" ht="33.75" customHeight="1" spans="1:10">
      <c r="A58" s="27" t="s">
        <v>381</v>
      </c>
      <c r="B58" s="27" t="s">
        <v>585</v>
      </c>
      <c r="C58" s="27" t="s">
        <v>445</v>
      </c>
      <c r="D58" s="27" t="s">
        <v>478</v>
      </c>
      <c r="E58" s="27" t="s">
        <v>591</v>
      </c>
      <c r="F58" s="27" t="s">
        <v>454</v>
      </c>
      <c r="G58" s="44" t="s">
        <v>449</v>
      </c>
      <c r="H58" s="27" t="s">
        <v>481</v>
      </c>
      <c r="I58" s="27" t="s">
        <v>451</v>
      </c>
      <c r="J58" s="27" t="s">
        <v>592</v>
      </c>
    </row>
    <row r="59" ht="33.75" customHeight="1" spans="1:10">
      <c r="A59" s="27" t="s">
        <v>381</v>
      </c>
      <c r="B59" s="27" t="s">
        <v>585</v>
      </c>
      <c r="C59" s="27" t="s">
        <v>445</v>
      </c>
      <c r="D59" s="27" t="s">
        <v>490</v>
      </c>
      <c r="E59" s="27" t="s">
        <v>593</v>
      </c>
      <c r="F59" s="27" t="s">
        <v>448</v>
      </c>
      <c r="G59" s="44" t="s">
        <v>594</v>
      </c>
      <c r="H59" s="27" t="s">
        <v>481</v>
      </c>
      <c r="I59" s="27" t="s">
        <v>451</v>
      </c>
      <c r="J59" s="27" t="s">
        <v>595</v>
      </c>
    </row>
    <row r="60" ht="33.75" customHeight="1" spans="1:10">
      <c r="A60" s="27" t="s">
        <v>381</v>
      </c>
      <c r="B60" s="27" t="s">
        <v>585</v>
      </c>
      <c r="C60" s="27" t="s">
        <v>498</v>
      </c>
      <c r="D60" s="27" t="s">
        <v>499</v>
      </c>
      <c r="E60" s="27" t="s">
        <v>596</v>
      </c>
      <c r="F60" s="27" t="s">
        <v>454</v>
      </c>
      <c r="G60" s="44" t="s">
        <v>449</v>
      </c>
      <c r="H60" s="27" t="s">
        <v>481</v>
      </c>
      <c r="I60" s="27" t="s">
        <v>451</v>
      </c>
      <c r="J60" s="27" t="s">
        <v>597</v>
      </c>
    </row>
    <row r="61" ht="33.75" customHeight="1" spans="1:10">
      <c r="A61" s="27" t="s">
        <v>381</v>
      </c>
      <c r="B61" s="27" t="s">
        <v>585</v>
      </c>
      <c r="C61" s="27" t="s">
        <v>498</v>
      </c>
      <c r="D61" s="27" t="s">
        <v>499</v>
      </c>
      <c r="E61" s="27" t="s">
        <v>500</v>
      </c>
      <c r="F61" s="27" t="s">
        <v>454</v>
      </c>
      <c r="G61" s="44" t="s">
        <v>449</v>
      </c>
      <c r="H61" s="27" t="s">
        <v>481</v>
      </c>
      <c r="I61" s="27" t="s">
        <v>451</v>
      </c>
      <c r="J61" s="27" t="s">
        <v>598</v>
      </c>
    </row>
    <row r="62" ht="33.75" customHeight="1" spans="1:10">
      <c r="A62" s="27" t="s">
        <v>381</v>
      </c>
      <c r="B62" s="27" t="s">
        <v>585</v>
      </c>
      <c r="C62" s="27" t="s">
        <v>498</v>
      </c>
      <c r="D62" s="27" t="s">
        <v>499</v>
      </c>
      <c r="E62" s="27" t="s">
        <v>599</v>
      </c>
      <c r="F62" s="27" t="s">
        <v>454</v>
      </c>
      <c r="G62" s="44" t="s">
        <v>449</v>
      </c>
      <c r="H62" s="27" t="s">
        <v>481</v>
      </c>
      <c r="I62" s="27" t="s">
        <v>451</v>
      </c>
      <c r="J62" s="27" t="s">
        <v>600</v>
      </c>
    </row>
    <row r="63" ht="33.75" customHeight="1" spans="1:10">
      <c r="A63" s="27" t="s">
        <v>381</v>
      </c>
      <c r="B63" s="27" t="s">
        <v>585</v>
      </c>
      <c r="C63" s="27" t="s">
        <v>505</v>
      </c>
      <c r="D63" s="27" t="s">
        <v>506</v>
      </c>
      <c r="E63" s="27" t="s">
        <v>601</v>
      </c>
      <c r="F63" s="27" t="s">
        <v>448</v>
      </c>
      <c r="G63" s="44" t="s">
        <v>501</v>
      </c>
      <c r="H63" s="27" t="s">
        <v>481</v>
      </c>
      <c r="I63" s="27" t="s">
        <v>451</v>
      </c>
      <c r="J63" s="27" t="s">
        <v>602</v>
      </c>
    </row>
    <row r="64" ht="33.75" customHeight="1" spans="1:10">
      <c r="A64" s="27" t="s">
        <v>392</v>
      </c>
      <c r="B64" s="27" t="s">
        <v>603</v>
      </c>
      <c r="C64" s="27" t="s">
        <v>445</v>
      </c>
      <c r="D64" s="27" t="s">
        <v>446</v>
      </c>
      <c r="E64" s="27" t="s">
        <v>604</v>
      </c>
      <c r="F64" s="27" t="s">
        <v>448</v>
      </c>
      <c r="G64" s="44" t="s">
        <v>53</v>
      </c>
      <c r="H64" s="27" t="s">
        <v>468</v>
      </c>
      <c r="I64" s="27" t="s">
        <v>451</v>
      </c>
      <c r="J64" s="27" t="s">
        <v>605</v>
      </c>
    </row>
    <row r="65" ht="33.75" customHeight="1" spans="1:10">
      <c r="A65" s="27" t="s">
        <v>392</v>
      </c>
      <c r="B65" s="27" t="s">
        <v>603</v>
      </c>
      <c r="C65" s="27" t="s">
        <v>445</v>
      </c>
      <c r="D65" s="27" t="s">
        <v>446</v>
      </c>
      <c r="E65" s="27" t="s">
        <v>606</v>
      </c>
      <c r="F65" s="27" t="s">
        <v>454</v>
      </c>
      <c r="G65" s="44" t="s">
        <v>449</v>
      </c>
      <c r="H65" s="27" t="s">
        <v>481</v>
      </c>
      <c r="I65" s="27" t="s">
        <v>451</v>
      </c>
      <c r="J65" s="27" t="s">
        <v>607</v>
      </c>
    </row>
    <row r="66" ht="33.75" customHeight="1" spans="1:10">
      <c r="A66" s="27" t="s">
        <v>392</v>
      </c>
      <c r="B66" s="27" t="s">
        <v>603</v>
      </c>
      <c r="C66" s="27" t="s">
        <v>445</v>
      </c>
      <c r="D66" s="27" t="s">
        <v>446</v>
      </c>
      <c r="E66" s="27" t="s">
        <v>608</v>
      </c>
      <c r="F66" s="27" t="s">
        <v>448</v>
      </c>
      <c r="G66" s="44" t="s">
        <v>48</v>
      </c>
      <c r="H66" s="27" t="s">
        <v>518</v>
      </c>
      <c r="I66" s="27" t="s">
        <v>451</v>
      </c>
      <c r="J66" s="27" t="s">
        <v>609</v>
      </c>
    </row>
    <row r="67" ht="33.75" customHeight="1" spans="1:10">
      <c r="A67" s="27" t="s">
        <v>392</v>
      </c>
      <c r="B67" s="27" t="s">
        <v>603</v>
      </c>
      <c r="C67" s="27" t="s">
        <v>445</v>
      </c>
      <c r="D67" s="27" t="s">
        <v>446</v>
      </c>
      <c r="E67" s="27" t="s">
        <v>610</v>
      </c>
      <c r="F67" s="27" t="s">
        <v>448</v>
      </c>
      <c r="G67" s="44" t="s">
        <v>611</v>
      </c>
      <c r="H67" s="27" t="s">
        <v>612</v>
      </c>
      <c r="I67" s="27" t="s">
        <v>451</v>
      </c>
      <c r="J67" s="27" t="s">
        <v>613</v>
      </c>
    </row>
    <row r="68" ht="33.75" customHeight="1" spans="1:10">
      <c r="A68" s="27" t="s">
        <v>392</v>
      </c>
      <c r="B68" s="27" t="s">
        <v>603</v>
      </c>
      <c r="C68" s="27" t="s">
        <v>445</v>
      </c>
      <c r="D68" s="27" t="s">
        <v>446</v>
      </c>
      <c r="E68" s="27" t="s">
        <v>614</v>
      </c>
      <c r="F68" s="27" t="s">
        <v>454</v>
      </c>
      <c r="G68" s="44" t="s">
        <v>467</v>
      </c>
      <c r="H68" s="27" t="s">
        <v>523</v>
      </c>
      <c r="I68" s="27" t="s">
        <v>451</v>
      </c>
      <c r="J68" s="27" t="s">
        <v>615</v>
      </c>
    </row>
    <row r="69" ht="33.75" customHeight="1" spans="1:10">
      <c r="A69" s="27" t="s">
        <v>392</v>
      </c>
      <c r="B69" s="27" t="s">
        <v>603</v>
      </c>
      <c r="C69" s="27" t="s">
        <v>445</v>
      </c>
      <c r="D69" s="27" t="s">
        <v>446</v>
      </c>
      <c r="E69" s="27" t="s">
        <v>616</v>
      </c>
      <c r="F69" s="27" t="s">
        <v>448</v>
      </c>
      <c r="G69" s="44" t="s">
        <v>617</v>
      </c>
      <c r="H69" s="27" t="s">
        <v>460</v>
      </c>
      <c r="I69" s="27" t="s">
        <v>451</v>
      </c>
      <c r="J69" s="27" t="s">
        <v>618</v>
      </c>
    </row>
    <row r="70" ht="33.75" customHeight="1" spans="1:10">
      <c r="A70" s="27" t="s">
        <v>392</v>
      </c>
      <c r="B70" s="27" t="s">
        <v>603</v>
      </c>
      <c r="C70" s="27" t="s">
        <v>445</v>
      </c>
      <c r="D70" s="27" t="s">
        <v>478</v>
      </c>
      <c r="E70" s="27" t="s">
        <v>619</v>
      </c>
      <c r="F70" s="27" t="s">
        <v>448</v>
      </c>
      <c r="G70" s="44" t="s">
        <v>488</v>
      </c>
      <c r="H70" s="27" t="s">
        <v>481</v>
      </c>
      <c r="I70" s="27" t="s">
        <v>451</v>
      </c>
      <c r="J70" s="27" t="s">
        <v>620</v>
      </c>
    </row>
    <row r="71" ht="33.75" customHeight="1" spans="1:10">
      <c r="A71" s="27" t="s">
        <v>392</v>
      </c>
      <c r="B71" s="27" t="s">
        <v>603</v>
      </c>
      <c r="C71" s="27" t="s">
        <v>445</v>
      </c>
      <c r="D71" s="27" t="s">
        <v>478</v>
      </c>
      <c r="E71" s="27" t="s">
        <v>621</v>
      </c>
      <c r="F71" s="27" t="s">
        <v>454</v>
      </c>
      <c r="G71" s="44" t="s">
        <v>449</v>
      </c>
      <c r="H71" s="27" t="s">
        <v>481</v>
      </c>
      <c r="I71" s="27" t="s">
        <v>451</v>
      </c>
      <c r="J71" s="27" t="s">
        <v>622</v>
      </c>
    </row>
    <row r="72" ht="33.75" customHeight="1" spans="1:10">
      <c r="A72" s="27" t="s">
        <v>392</v>
      </c>
      <c r="B72" s="27" t="s">
        <v>603</v>
      </c>
      <c r="C72" s="27" t="s">
        <v>445</v>
      </c>
      <c r="D72" s="27" t="s">
        <v>478</v>
      </c>
      <c r="E72" s="27" t="s">
        <v>623</v>
      </c>
      <c r="F72" s="27" t="s">
        <v>454</v>
      </c>
      <c r="G72" s="44" t="s">
        <v>449</v>
      </c>
      <c r="H72" s="27" t="s">
        <v>481</v>
      </c>
      <c r="I72" s="27" t="s">
        <v>451</v>
      </c>
      <c r="J72" s="27" t="s">
        <v>624</v>
      </c>
    </row>
    <row r="73" ht="33.75" customHeight="1" spans="1:10">
      <c r="A73" s="27" t="s">
        <v>392</v>
      </c>
      <c r="B73" s="27" t="s">
        <v>603</v>
      </c>
      <c r="C73" s="27" t="s">
        <v>498</v>
      </c>
      <c r="D73" s="27" t="s">
        <v>499</v>
      </c>
      <c r="E73" s="27" t="s">
        <v>625</v>
      </c>
      <c r="F73" s="27" t="s">
        <v>448</v>
      </c>
      <c r="G73" s="44" t="s">
        <v>54</v>
      </c>
      <c r="H73" s="27" t="s">
        <v>626</v>
      </c>
      <c r="I73" s="27" t="s">
        <v>451</v>
      </c>
      <c r="J73" s="27" t="s">
        <v>627</v>
      </c>
    </row>
    <row r="74" ht="33.75" customHeight="1" spans="1:10">
      <c r="A74" s="27" t="s">
        <v>392</v>
      </c>
      <c r="B74" s="27" t="s">
        <v>603</v>
      </c>
      <c r="C74" s="27" t="s">
        <v>498</v>
      </c>
      <c r="D74" s="27" t="s">
        <v>499</v>
      </c>
      <c r="E74" s="27" t="s">
        <v>628</v>
      </c>
      <c r="F74" s="27" t="s">
        <v>448</v>
      </c>
      <c r="G74" s="44" t="s">
        <v>629</v>
      </c>
      <c r="H74" s="27" t="s">
        <v>630</v>
      </c>
      <c r="I74" s="27" t="s">
        <v>451</v>
      </c>
      <c r="J74" s="27" t="s">
        <v>631</v>
      </c>
    </row>
    <row r="75" ht="33.75" customHeight="1" spans="1:10">
      <c r="A75" s="27" t="s">
        <v>392</v>
      </c>
      <c r="B75" s="27" t="s">
        <v>603</v>
      </c>
      <c r="C75" s="27" t="s">
        <v>498</v>
      </c>
      <c r="D75" s="27" t="s">
        <v>499</v>
      </c>
      <c r="E75" s="27" t="s">
        <v>632</v>
      </c>
      <c r="F75" s="27" t="s">
        <v>454</v>
      </c>
      <c r="G75" s="44" t="s">
        <v>449</v>
      </c>
      <c r="H75" s="27" t="s">
        <v>481</v>
      </c>
      <c r="I75" s="27" t="s">
        <v>451</v>
      </c>
      <c r="J75" s="27" t="s">
        <v>633</v>
      </c>
    </row>
    <row r="76" ht="33.75" customHeight="1" spans="1:10">
      <c r="A76" s="27" t="s">
        <v>392</v>
      </c>
      <c r="B76" s="27" t="s">
        <v>603</v>
      </c>
      <c r="C76" s="27" t="s">
        <v>498</v>
      </c>
      <c r="D76" s="27" t="s">
        <v>499</v>
      </c>
      <c r="E76" s="27" t="s">
        <v>628</v>
      </c>
      <c r="F76" s="27" t="s">
        <v>448</v>
      </c>
      <c r="G76" s="44" t="s">
        <v>455</v>
      </c>
      <c r="H76" s="27" t="s">
        <v>634</v>
      </c>
      <c r="I76" s="27" t="s">
        <v>451</v>
      </c>
      <c r="J76" s="27" t="s">
        <v>635</v>
      </c>
    </row>
    <row r="77" ht="33.75" customHeight="1" spans="1:10">
      <c r="A77" s="27" t="s">
        <v>392</v>
      </c>
      <c r="B77" s="27" t="s">
        <v>603</v>
      </c>
      <c r="C77" s="27" t="s">
        <v>498</v>
      </c>
      <c r="D77" s="27" t="s">
        <v>499</v>
      </c>
      <c r="E77" s="27" t="s">
        <v>636</v>
      </c>
      <c r="F77" s="27" t="s">
        <v>448</v>
      </c>
      <c r="G77" s="44" t="s">
        <v>540</v>
      </c>
      <c r="H77" s="27" t="s">
        <v>481</v>
      </c>
      <c r="I77" s="27" t="s">
        <v>451</v>
      </c>
      <c r="J77" s="27" t="s">
        <v>637</v>
      </c>
    </row>
    <row r="78" ht="33.75" customHeight="1" spans="1:10">
      <c r="A78" s="27" t="s">
        <v>392</v>
      </c>
      <c r="B78" s="27" t="s">
        <v>603</v>
      </c>
      <c r="C78" s="27" t="s">
        <v>498</v>
      </c>
      <c r="D78" s="27" t="s">
        <v>499</v>
      </c>
      <c r="E78" s="27" t="s">
        <v>638</v>
      </c>
      <c r="F78" s="27" t="s">
        <v>448</v>
      </c>
      <c r="G78" s="44" t="s">
        <v>639</v>
      </c>
      <c r="H78" s="27" t="s">
        <v>630</v>
      </c>
      <c r="I78" s="27" t="s">
        <v>451</v>
      </c>
      <c r="J78" s="27" t="s">
        <v>640</v>
      </c>
    </row>
    <row r="79" ht="33.75" customHeight="1" spans="1:10">
      <c r="A79" s="27" t="s">
        <v>392</v>
      </c>
      <c r="B79" s="27" t="s">
        <v>603</v>
      </c>
      <c r="C79" s="27" t="s">
        <v>505</v>
      </c>
      <c r="D79" s="27" t="s">
        <v>506</v>
      </c>
      <c r="E79" s="27" t="s">
        <v>506</v>
      </c>
      <c r="F79" s="27" t="s">
        <v>448</v>
      </c>
      <c r="G79" s="44" t="s">
        <v>540</v>
      </c>
      <c r="H79" s="27" t="s">
        <v>481</v>
      </c>
      <c r="I79" s="27" t="s">
        <v>451</v>
      </c>
      <c r="J79" s="27" t="s">
        <v>641</v>
      </c>
    </row>
    <row r="80" ht="33.75" customHeight="1" spans="1:10">
      <c r="A80" s="27" t="s">
        <v>378</v>
      </c>
      <c r="B80" s="27" t="s">
        <v>642</v>
      </c>
      <c r="C80" s="27" t="s">
        <v>445</v>
      </c>
      <c r="D80" s="27" t="s">
        <v>446</v>
      </c>
      <c r="E80" s="27" t="s">
        <v>643</v>
      </c>
      <c r="F80" s="27" t="s">
        <v>448</v>
      </c>
      <c r="G80" s="44" t="s">
        <v>644</v>
      </c>
      <c r="H80" s="27" t="s">
        <v>527</v>
      </c>
      <c r="I80" s="27" t="s">
        <v>451</v>
      </c>
      <c r="J80" s="27" t="s">
        <v>645</v>
      </c>
    </row>
    <row r="81" ht="33.75" customHeight="1" spans="1:10">
      <c r="A81" s="27" t="s">
        <v>378</v>
      </c>
      <c r="B81" s="27" t="s">
        <v>642</v>
      </c>
      <c r="C81" s="27" t="s">
        <v>445</v>
      </c>
      <c r="D81" s="27" t="s">
        <v>446</v>
      </c>
      <c r="E81" s="27" t="s">
        <v>646</v>
      </c>
      <c r="F81" s="27" t="s">
        <v>448</v>
      </c>
      <c r="G81" s="44" t="s">
        <v>53</v>
      </c>
      <c r="H81" s="27" t="s">
        <v>518</v>
      </c>
      <c r="I81" s="27" t="s">
        <v>451</v>
      </c>
      <c r="J81" s="27" t="s">
        <v>647</v>
      </c>
    </row>
    <row r="82" ht="33.75" customHeight="1" spans="1:10">
      <c r="A82" s="27" t="s">
        <v>378</v>
      </c>
      <c r="B82" s="27" t="s">
        <v>642</v>
      </c>
      <c r="C82" s="27" t="s">
        <v>445</v>
      </c>
      <c r="D82" s="27" t="s">
        <v>446</v>
      </c>
      <c r="E82" s="27" t="s">
        <v>648</v>
      </c>
      <c r="F82" s="27" t="s">
        <v>448</v>
      </c>
      <c r="G82" s="44" t="s">
        <v>649</v>
      </c>
      <c r="H82" s="27" t="s">
        <v>650</v>
      </c>
      <c r="I82" s="27" t="s">
        <v>451</v>
      </c>
      <c r="J82" s="27" t="s">
        <v>651</v>
      </c>
    </row>
    <row r="83" ht="33.75" customHeight="1" spans="1:10">
      <c r="A83" s="27" t="s">
        <v>378</v>
      </c>
      <c r="B83" s="27" t="s">
        <v>642</v>
      </c>
      <c r="C83" s="27" t="s">
        <v>445</v>
      </c>
      <c r="D83" s="27" t="s">
        <v>446</v>
      </c>
      <c r="E83" s="27" t="s">
        <v>652</v>
      </c>
      <c r="F83" s="27" t="s">
        <v>448</v>
      </c>
      <c r="G83" s="44" t="s">
        <v>53</v>
      </c>
      <c r="H83" s="27" t="s">
        <v>527</v>
      </c>
      <c r="I83" s="27" t="s">
        <v>451</v>
      </c>
      <c r="J83" s="27" t="s">
        <v>653</v>
      </c>
    </row>
    <row r="84" ht="33.75" customHeight="1" spans="1:10">
      <c r="A84" s="27" t="s">
        <v>378</v>
      </c>
      <c r="B84" s="27" t="s">
        <v>642</v>
      </c>
      <c r="C84" s="27" t="s">
        <v>445</v>
      </c>
      <c r="D84" s="27" t="s">
        <v>446</v>
      </c>
      <c r="E84" s="27" t="s">
        <v>654</v>
      </c>
      <c r="F84" s="27" t="s">
        <v>448</v>
      </c>
      <c r="G84" s="44" t="s">
        <v>655</v>
      </c>
      <c r="H84" s="27" t="s">
        <v>656</v>
      </c>
      <c r="I84" s="27" t="s">
        <v>451</v>
      </c>
      <c r="J84" s="27" t="s">
        <v>657</v>
      </c>
    </row>
    <row r="85" ht="33.75" customHeight="1" spans="1:10">
      <c r="A85" s="27" t="s">
        <v>378</v>
      </c>
      <c r="B85" s="27" t="s">
        <v>642</v>
      </c>
      <c r="C85" s="27" t="s">
        <v>445</v>
      </c>
      <c r="D85" s="27" t="s">
        <v>446</v>
      </c>
      <c r="E85" s="27" t="s">
        <v>658</v>
      </c>
      <c r="F85" s="27" t="s">
        <v>448</v>
      </c>
      <c r="G85" s="44" t="s">
        <v>449</v>
      </c>
      <c r="H85" s="27" t="s">
        <v>527</v>
      </c>
      <c r="I85" s="27" t="s">
        <v>451</v>
      </c>
      <c r="J85" s="27" t="s">
        <v>659</v>
      </c>
    </row>
    <row r="86" ht="33.75" customHeight="1" spans="1:10">
      <c r="A86" s="27" t="s">
        <v>378</v>
      </c>
      <c r="B86" s="27" t="s">
        <v>642</v>
      </c>
      <c r="C86" s="27" t="s">
        <v>445</v>
      </c>
      <c r="D86" s="27" t="s">
        <v>446</v>
      </c>
      <c r="E86" s="27" t="s">
        <v>660</v>
      </c>
      <c r="F86" s="27" t="s">
        <v>448</v>
      </c>
      <c r="G86" s="44" t="s">
        <v>639</v>
      </c>
      <c r="H86" s="27" t="s">
        <v>468</v>
      </c>
      <c r="I86" s="27" t="s">
        <v>451</v>
      </c>
      <c r="J86" s="27" t="s">
        <v>661</v>
      </c>
    </row>
    <row r="87" ht="33.75" customHeight="1" spans="1:10">
      <c r="A87" s="27" t="s">
        <v>378</v>
      </c>
      <c r="B87" s="27" t="s">
        <v>642</v>
      </c>
      <c r="C87" s="27" t="s">
        <v>445</v>
      </c>
      <c r="D87" s="27" t="s">
        <v>446</v>
      </c>
      <c r="E87" s="27" t="s">
        <v>662</v>
      </c>
      <c r="F87" s="27" t="s">
        <v>448</v>
      </c>
      <c r="G87" s="44" t="s">
        <v>663</v>
      </c>
      <c r="H87" s="27" t="s">
        <v>468</v>
      </c>
      <c r="I87" s="27" t="s">
        <v>451</v>
      </c>
      <c r="J87" s="27" t="s">
        <v>664</v>
      </c>
    </row>
    <row r="88" ht="33.75" customHeight="1" spans="1:10">
      <c r="A88" s="27" t="s">
        <v>378</v>
      </c>
      <c r="B88" s="27" t="s">
        <v>642</v>
      </c>
      <c r="C88" s="27" t="s">
        <v>445</v>
      </c>
      <c r="D88" s="27" t="s">
        <v>446</v>
      </c>
      <c r="E88" s="27" t="s">
        <v>665</v>
      </c>
      <c r="F88" s="27" t="s">
        <v>454</v>
      </c>
      <c r="G88" s="44" t="s">
        <v>467</v>
      </c>
      <c r="H88" s="27" t="s">
        <v>468</v>
      </c>
      <c r="I88" s="27" t="s">
        <v>451</v>
      </c>
      <c r="J88" s="27" t="s">
        <v>666</v>
      </c>
    </row>
    <row r="89" ht="33.75" customHeight="1" spans="1:10">
      <c r="A89" s="27" t="s">
        <v>378</v>
      </c>
      <c r="B89" s="27" t="s">
        <v>642</v>
      </c>
      <c r="C89" s="27" t="s">
        <v>445</v>
      </c>
      <c r="D89" s="27" t="s">
        <v>446</v>
      </c>
      <c r="E89" s="27" t="s">
        <v>667</v>
      </c>
      <c r="F89" s="27" t="s">
        <v>454</v>
      </c>
      <c r="G89" s="44" t="s">
        <v>467</v>
      </c>
      <c r="H89" s="27" t="s">
        <v>523</v>
      </c>
      <c r="I89" s="27" t="s">
        <v>451</v>
      </c>
      <c r="J89" s="27" t="s">
        <v>668</v>
      </c>
    </row>
    <row r="90" ht="33.75" customHeight="1" spans="1:10">
      <c r="A90" s="27" t="s">
        <v>378</v>
      </c>
      <c r="B90" s="27" t="s">
        <v>642</v>
      </c>
      <c r="C90" s="27" t="s">
        <v>445</v>
      </c>
      <c r="D90" s="27" t="s">
        <v>478</v>
      </c>
      <c r="E90" s="27" t="s">
        <v>669</v>
      </c>
      <c r="F90" s="27" t="s">
        <v>448</v>
      </c>
      <c r="G90" s="44" t="s">
        <v>540</v>
      </c>
      <c r="H90" s="27" t="s">
        <v>481</v>
      </c>
      <c r="I90" s="27" t="s">
        <v>451</v>
      </c>
      <c r="J90" s="27" t="s">
        <v>670</v>
      </c>
    </row>
    <row r="91" ht="33.75" customHeight="1" spans="1:10">
      <c r="A91" s="27" t="s">
        <v>378</v>
      </c>
      <c r="B91" s="27" t="s">
        <v>642</v>
      </c>
      <c r="C91" s="27" t="s">
        <v>445</v>
      </c>
      <c r="D91" s="27" t="s">
        <v>478</v>
      </c>
      <c r="E91" s="27" t="s">
        <v>535</v>
      </c>
      <c r="F91" s="27" t="s">
        <v>454</v>
      </c>
      <c r="G91" s="44" t="s">
        <v>449</v>
      </c>
      <c r="H91" s="27" t="s">
        <v>481</v>
      </c>
      <c r="I91" s="27" t="s">
        <v>451</v>
      </c>
      <c r="J91" s="27" t="s">
        <v>671</v>
      </c>
    </row>
    <row r="92" ht="33.75" customHeight="1" spans="1:10">
      <c r="A92" s="27" t="s">
        <v>378</v>
      </c>
      <c r="B92" s="27" t="s">
        <v>642</v>
      </c>
      <c r="C92" s="27" t="s">
        <v>445</v>
      </c>
      <c r="D92" s="27" t="s">
        <v>478</v>
      </c>
      <c r="E92" s="27" t="s">
        <v>672</v>
      </c>
      <c r="F92" s="27" t="s">
        <v>448</v>
      </c>
      <c r="G92" s="44" t="s">
        <v>540</v>
      </c>
      <c r="H92" s="27" t="s">
        <v>481</v>
      </c>
      <c r="I92" s="27" t="s">
        <v>451</v>
      </c>
      <c r="J92" s="27" t="s">
        <v>673</v>
      </c>
    </row>
    <row r="93" ht="33.75" customHeight="1" spans="1:10">
      <c r="A93" s="27" t="s">
        <v>378</v>
      </c>
      <c r="B93" s="27" t="s">
        <v>642</v>
      </c>
      <c r="C93" s="27" t="s">
        <v>445</v>
      </c>
      <c r="D93" s="27" t="s">
        <v>478</v>
      </c>
      <c r="E93" s="27" t="s">
        <v>674</v>
      </c>
      <c r="F93" s="27" t="s">
        <v>448</v>
      </c>
      <c r="G93" s="44" t="s">
        <v>488</v>
      </c>
      <c r="H93" s="27" t="s">
        <v>481</v>
      </c>
      <c r="I93" s="27" t="s">
        <v>451</v>
      </c>
      <c r="J93" s="27" t="s">
        <v>675</v>
      </c>
    </row>
    <row r="94" ht="33.75" customHeight="1" spans="1:10">
      <c r="A94" s="27" t="s">
        <v>378</v>
      </c>
      <c r="B94" s="27" t="s">
        <v>642</v>
      </c>
      <c r="C94" s="27" t="s">
        <v>445</v>
      </c>
      <c r="D94" s="27" t="s">
        <v>490</v>
      </c>
      <c r="E94" s="27" t="s">
        <v>676</v>
      </c>
      <c r="F94" s="27" t="s">
        <v>492</v>
      </c>
      <c r="G94" s="44" t="s">
        <v>677</v>
      </c>
      <c r="H94" s="27" t="s">
        <v>678</v>
      </c>
      <c r="I94" s="27" t="s">
        <v>451</v>
      </c>
      <c r="J94" s="27" t="s">
        <v>679</v>
      </c>
    </row>
    <row r="95" ht="33.75" customHeight="1" spans="1:10">
      <c r="A95" s="27" t="s">
        <v>378</v>
      </c>
      <c r="B95" s="27" t="s">
        <v>642</v>
      </c>
      <c r="C95" s="27" t="s">
        <v>498</v>
      </c>
      <c r="D95" s="27" t="s">
        <v>499</v>
      </c>
      <c r="E95" s="27" t="s">
        <v>680</v>
      </c>
      <c r="F95" s="27" t="s">
        <v>448</v>
      </c>
      <c r="G95" s="44" t="s">
        <v>540</v>
      </c>
      <c r="H95" s="27" t="s">
        <v>481</v>
      </c>
      <c r="I95" s="27" t="s">
        <v>451</v>
      </c>
      <c r="J95" s="27" t="s">
        <v>681</v>
      </c>
    </row>
    <row r="96" ht="33.75" customHeight="1" spans="1:10">
      <c r="A96" s="27" t="s">
        <v>378</v>
      </c>
      <c r="B96" s="27" t="s">
        <v>642</v>
      </c>
      <c r="C96" s="27" t="s">
        <v>498</v>
      </c>
      <c r="D96" s="27" t="s">
        <v>499</v>
      </c>
      <c r="E96" s="27" t="s">
        <v>682</v>
      </c>
      <c r="F96" s="27" t="s">
        <v>448</v>
      </c>
      <c r="G96" s="44" t="s">
        <v>480</v>
      </c>
      <c r="H96" s="27" t="s">
        <v>481</v>
      </c>
      <c r="I96" s="27" t="s">
        <v>451</v>
      </c>
      <c r="J96" s="27" t="s">
        <v>683</v>
      </c>
    </row>
    <row r="97" ht="33.75" customHeight="1" spans="1:10">
      <c r="A97" s="27" t="s">
        <v>378</v>
      </c>
      <c r="B97" s="27" t="s">
        <v>642</v>
      </c>
      <c r="C97" s="27" t="s">
        <v>498</v>
      </c>
      <c r="D97" s="27" t="s">
        <v>499</v>
      </c>
      <c r="E97" s="27" t="s">
        <v>684</v>
      </c>
      <c r="F97" s="27" t="s">
        <v>454</v>
      </c>
      <c r="G97" s="44" t="s">
        <v>685</v>
      </c>
      <c r="H97" s="27"/>
      <c r="I97" s="27" t="s">
        <v>686</v>
      </c>
      <c r="J97" s="27" t="s">
        <v>687</v>
      </c>
    </row>
    <row r="98" ht="33.75" customHeight="1" spans="1:10">
      <c r="A98" s="27" t="s">
        <v>378</v>
      </c>
      <c r="B98" s="27" t="s">
        <v>642</v>
      </c>
      <c r="C98" s="27" t="s">
        <v>505</v>
      </c>
      <c r="D98" s="27" t="s">
        <v>506</v>
      </c>
      <c r="E98" s="27" t="s">
        <v>688</v>
      </c>
      <c r="F98" s="27" t="s">
        <v>448</v>
      </c>
      <c r="G98" s="44" t="s">
        <v>501</v>
      </c>
      <c r="H98" s="27" t="s">
        <v>481</v>
      </c>
      <c r="I98" s="27" t="s">
        <v>451</v>
      </c>
      <c r="J98" s="27" t="s">
        <v>641</v>
      </c>
    </row>
    <row r="99" ht="33.75" customHeight="1" spans="1:10">
      <c r="A99" s="27" t="s">
        <v>378</v>
      </c>
      <c r="B99" s="27" t="s">
        <v>642</v>
      </c>
      <c r="C99" s="27" t="s">
        <v>505</v>
      </c>
      <c r="D99" s="27" t="s">
        <v>506</v>
      </c>
      <c r="E99" s="27" t="s">
        <v>689</v>
      </c>
      <c r="F99" s="27" t="s">
        <v>448</v>
      </c>
      <c r="G99" s="44" t="s">
        <v>540</v>
      </c>
      <c r="H99" s="27" t="s">
        <v>481</v>
      </c>
      <c r="I99" s="27" t="s">
        <v>451</v>
      </c>
      <c r="J99" s="27" t="s">
        <v>690</v>
      </c>
    </row>
    <row r="100" ht="33.75" customHeight="1" spans="1:10">
      <c r="A100" s="27" t="s">
        <v>397</v>
      </c>
      <c r="B100" s="27" t="s">
        <v>691</v>
      </c>
      <c r="C100" s="27" t="s">
        <v>445</v>
      </c>
      <c r="D100" s="27" t="s">
        <v>446</v>
      </c>
      <c r="E100" s="27" t="s">
        <v>692</v>
      </c>
      <c r="F100" s="27" t="s">
        <v>448</v>
      </c>
      <c r="G100" s="44" t="s">
        <v>587</v>
      </c>
      <c r="H100" s="27" t="s">
        <v>468</v>
      </c>
      <c r="I100" s="27" t="s">
        <v>451</v>
      </c>
      <c r="J100" s="27" t="s">
        <v>693</v>
      </c>
    </row>
    <row r="101" ht="33.75" customHeight="1" spans="1:10">
      <c r="A101" s="27" t="s">
        <v>397</v>
      </c>
      <c r="B101" s="27" t="s">
        <v>691</v>
      </c>
      <c r="C101" s="27" t="s">
        <v>445</v>
      </c>
      <c r="D101" s="27" t="s">
        <v>446</v>
      </c>
      <c r="E101" s="27" t="s">
        <v>694</v>
      </c>
      <c r="F101" s="27" t="s">
        <v>448</v>
      </c>
      <c r="G101" s="44" t="s">
        <v>177</v>
      </c>
      <c r="H101" s="27" t="s">
        <v>468</v>
      </c>
      <c r="I101" s="27" t="s">
        <v>451</v>
      </c>
      <c r="J101" s="27" t="s">
        <v>695</v>
      </c>
    </row>
    <row r="102" ht="33.75" customHeight="1" spans="1:10">
      <c r="A102" s="27" t="s">
        <v>397</v>
      </c>
      <c r="B102" s="27" t="s">
        <v>691</v>
      </c>
      <c r="C102" s="27" t="s">
        <v>445</v>
      </c>
      <c r="D102" s="27" t="s">
        <v>478</v>
      </c>
      <c r="E102" s="27" t="s">
        <v>696</v>
      </c>
      <c r="F102" s="27" t="s">
        <v>454</v>
      </c>
      <c r="G102" s="44" t="s">
        <v>449</v>
      </c>
      <c r="H102" s="27" t="s">
        <v>481</v>
      </c>
      <c r="I102" s="27" t="s">
        <v>451</v>
      </c>
      <c r="J102" s="27" t="s">
        <v>697</v>
      </c>
    </row>
    <row r="103" ht="33.75" customHeight="1" spans="1:10">
      <c r="A103" s="27" t="s">
        <v>397</v>
      </c>
      <c r="B103" s="27" t="s">
        <v>691</v>
      </c>
      <c r="C103" s="27" t="s">
        <v>445</v>
      </c>
      <c r="D103" s="27" t="s">
        <v>490</v>
      </c>
      <c r="E103" s="27" t="s">
        <v>698</v>
      </c>
      <c r="F103" s="27" t="s">
        <v>454</v>
      </c>
      <c r="G103" s="44" t="s">
        <v>449</v>
      </c>
      <c r="H103" s="27" t="s">
        <v>481</v>
      </c>
      <c r="I103" s="27" t="s">
        <v>451</v>
      </c>
      <c r="J103" s="27" t="s">
        <v>699</v>
      </c>
    </row>
    <row r="104" ht="33.75" customHeight="1" spans="1:10">
      <c r="A104" s="27" t="s">
        <v>397</v>
      </c>
      <c r="B104" s="27" t="s">
        <v>691</v>
      </c>
      <c r="C104" s="27" t="s">
        <v>498</v>
      </c>
      <c r="D104" s="27" t="s">
        <v>499</v>
      </c>
      <c r="E104" s="27" t="s">
        <v>700</v>
      </c>
      <c r="F104" s="27" t="s">
        <v>448</v>
      </c>
      <c r="G104" s="44" t="s">
        <v>701</v>
      </c>
      <c r="H104" s="27" t="s">
        <v>481</v>
      </c>
      <c r="I104" s="27" t="s">
        <v>451</v>
      </c>
      <c r="J104" s="27" t="s">
        <v>702</v>
      </c>
    </row>
    <row r="105" ht="33.75" customHeight="1" spans="1:10">
      <c r="A105" s="27" t="s">
        <v>397</v>
      </c>
      <c r="B105" s="27" t="s">
        <v>691</v>
      </c>
      <c r="C105" s="27" t="s">
        <v>498</v>
      </c>
      <c r="D105" s="27" t="s">
        <v>499</v>
      </c>
      <c r="E105" s="27" t="s">
        <v>596</v>
      </c>
      <c r="F105" s="27" t="s">
        <v>454</v>
      </c>
      <c r="G105" s="44" t="s">
        <v>449</v>
      </c>
      <c r="H105" s="27" t="s">
        <v>481</v>
      </c>
      <c r="I105" s="27" t="s">
        <v>451</v>
      </c>
      <c r="J105" s="27" t="s">
        <v>597</v>
      </c>
    </row>
    <row r="106" ht="33.75" customHeight="1" spans="1:10">
      <c r="A106" s="27" t="s">
        <v>397</v>
      </c>
      <c r="B106" s="27" t="s">
        <v>691</v>
      </c>
      <c r="C106" s="27" t="s">
        <v>505</v>
      </c>
      <c r="D106" s="27" t="s">
        <v>506</v>
      </c>
      <c r="E106" s="27" t="s">
        <v>601</v>
      </c>
      <c r="F106" s="27" t="s">
        <v>448</v>
      </c>
      <c r="G106" s="44" t="s">
        <v>501</v>
      </c>
      <c r="H106" s="27" t="s">
        <v>481</v>
      </c>
      <c r="I106" s="27" t="s">
        <v>451</v>
      </c>
      <c r="J106" s="27" t="s">
        <v>602</v>
      </c>
    </row>
    <row r="107" ht="33.75" customHeight="1" spans="1:10">
      <c r="A107" s="27" t="s">
        <v>397</v>
      </c>
      <c r="B107" s="27" t="s">
        <v>691</v>
      </c>
      <c r="C107" s="27" t="s">
        <v>505</v>
      </c>
      <c r="D107" s="27" t="s">
        <v>506</v>
      </c>
      <c r="E107" s="27" t="s">
        <v>703</v>
      </c>
      <c r="F107" s="27" t="s">
        <v>448</v>
      </c>
      <c r="G107" s="44" t="s">
        <v>501</v>
      </c>
      <c r="H107" s="27" t="s">
        <v>481</v>
      </c>
      <c r="I107" s="27" t="s">
        <v>451</v>
      </c>
      <c r="J107" s="27" t="s">
        <v>704</v>
      </c>
    </row>
    <row r="108" ht="33.75" customHeight="1" spans="1:10">
      <c r="A108" s="27" t="s">
        <v>370</v>
      </c>
      <c r="B108" s="27" t="s">
        <v>705</v>
      </c>
      <c r="C108" s="27" t="s">
        <v>445</v>
      </c>
      <c r="D108" s="27" t="s">
        <v>446</v>
      </c>
      <c r="E108" s="27" t="s">
        <v>706</v>
      </c>
      <c r="F108" s="27" t="s">
        <v>454</v>
      </c>
      <c r="G108" s="44" t="s">
        <v>57</v>
      </c>
      <c r="H108" s="27" t="s">
        <v>468</v>
      </c>
      <c r="I108" s="27" t="s">
        <v>451</v>
      </c>
      <c r="J108" s="27" t="s">
        <v>707</v>
      </c>
    </row>
    <row r="109" ht="33.75" customHeight="1" spans="1:10">
      <c r="A109" s="27" t="s">
        <v>370</v>
      </c>
      <c r="B109" s="27" t="s">
        <v>705</v>
      </c>
      <c r="C109" s="27" t="s">
        <v>445</v>
      </c>
      <c r="D109" s="27" t="s">
        <v>446</v>
      </c>
      <c r="E109" s="27" t="s">
        <v>708</v>
      </c>
      <c r="F109" s="27" t="s">
        <v>448</v>
      </c>
      <c r="G109" s="44" t="s">
        <v>45</v>
      </c>
      <c r="H109" s="27" t="s">
        <v>518</v>
      </c>
      <c r="I109" s="27" t="s">
        <v>451</v>
      </c>
      <c r="J109" s="27" t="s">
        <v>709</v>
      </c>
    </row>
    <row r="110" ht="33.75" customHeight="1" spans="1:10">
      <c r="A110" s="27" t="s">
        <v>370</v>
      </c>
      <c r="B110" s="27" t="s">
        <v>705</v>
      </c>
      <c r="C110" s="27" t="s">
        <v>445</v>
      </c>
      <c r="D110" s="27" t="s">
        <v>478</v>
      </c>
      <c r="E110" s="27" t="s">
        <v>710</v>
      </c>
      <c r="F110" s="27" t="s">
        <v>454</v>
      </c>
      <c r="G110" s="44" t="s">
        <v>449</v>
      </c>
      <c r="H110" s="27" t="s">
        <v>481</v>
      </c>
      <c r="I110" s="27" t="s">
        <v>451</v>
      </c>
      <c r="J110" s="27" t="s">
        <v>711</v>
      </c>
    </row>
    <row r="111" ht="33.75" customHeight="1" spans="1:10">
      <c r="A111" s="27" t="s">
        <v>370</v>
      </c>
      <c r="B111" s="27" t="s">
        <v>705</v>
      </c>
      <c r="C111" s="27" t="s">
        <v>445</v>
      </c>
      <c r="D111" s="27" t="s">
        <v>478</v>
      </c>
      <c r="E111" s="27" t="s">
        <v>712</v>
      </c>
      <c r="F111" s="27" t="s">
        <v>454</v>
      </c>
      <c r="G111" s="44" t="s">
        <v>449</v>
      </c>
      <c r="H111" s="27" t="s">
        <v>481</v>
      </c>
      <c r="I111" s="27" t="s">
        <v>451</v>
      </c>
      <c r="J111" s="27" t="s">
        <v>713</v>
      </c>
    </row>
    <row r="112" ht="33.75" customHeight="1" spans="1:10">
      <c r="A112" s="27" t="s">
        <v>370</v>
      </c>
      <c r="B112" s="27" t="s">
        <v>705</v>
      </c>
      <c r="C112" s="27" t="s">
        <v>445</v>
      </c>
      <c r="D112" s="27" t="s">
        <v>478</v>
      </c>
      <c r="E112" s="27" t="s">
        <v>714</v>
      </c>
      <c r="F112" s="27" t="s">
        <v>492</v>
      </c>
      <c r="G112" s="44" t="s">
        <v>46</v>
      </c>
      <c r="H112" s="27" t="s">
        <v>518</v>
      </c>
      <c r="I112" s="27" t="s">
        <v>451</v>
      </c>
      <c r="J112" s="27" t="s">
        <v>715</v>
      </c>
    </row>
    <row r="113" ht="33.75" customHeight="1" spans="1:10">
      <c r="A113" s="27" t="s">
        <v>370</v>
      </c>
      <c r="B113" s="27" t="s">
        <v>705</v>
      </c>
      <c r="C113" s="27" t="s">
        <v>445</v>
      </c>
      <c r="D113" s="27" t="s">
        <v>490</v>
      </c>
      <c r="E113" s="27" t="s">
        <v>716</v>
      </c>
      <c r="F113" s="27" t="s">
        <v>492</v>
      </c>
      <c r="G113" s="44" t="s">
        <v>471</v>
      </c>
      <c r="H113" s="27" t="s">
        <v>496</v>
      </c>
      <c r="I113" s="27" t="s">
        <v>451</v>
      </c>
      <c r="J113" s="27" t="s">
        <v>717</v>
      </c>
    </row>
    <row r="114" ht="33.75" customHeight="1" spans="1:10">
      <c r="A114" s="27" t="s">
        <v>370</v>
      </c>
      <c r="B114" s="27" t="s">
        <v>705</v>
      </c>
      <c r="C114" s="27" t="s">
        <v>498</v>
      </c>
      <c r="D114" s="27" t="s">
        <v>499</v>
      </c>
      <c r="E114" s="27" t="s">
        <v>718</v>
      </c>
      <c r="F114" s="27" t="s">
        <v>454</v>
      </c>
      <c r="G114" s="44" t="s">
        <v>719</v>
      </c>
      <c r="H114" s="27"/>
      <c r="I114" s="27" t="s">
        <v>686</v>
      </c>
      <c r="J114" s="27" t="s">
        <v>720</v>
      </c>
    </row>
    <row r="115" ht="33.75" customHeight="1" spans="1:10">
      <c r="A115" s="27" t="s">
        <v>370</v>
      </c>
      <c r="B115" s="27" t="s">
        <v>705</v>
      </c>
      <c r="C115" s="27" t="s">
        <v>498</v>
      </c>
      <c r="D115" s="27" t="s">
        <v>499</v>
      </c>
      <c r="E115" s="27" t="s">
        <v>721</v>
      </c>
      <c r="F115" s="27" t="s">
        <v>454</v>
      </c>
      <c r="G115" s="44" t="s">
        <v>722</v>
      </c>
      <c r="H115" s="27"/>
      <c r="I115" s="27" t="s">
        <v>686</v>
      </c>
      <c r="J115" s="27" t="s">
        <v>723</v>
      </c>
    </row>
    <row r="116" ht="33.75" customHeight="1" spans="1:10">
      <c r="A116" s="27" t="s">
        <v>370</v>
      </c>
      <c r="B116" s="27" t="s">
        <v>705</v>
      </c>
      <c r="C116" s="27" t="s">
        <v>498</v>
      </c>
      <c r="D116" s="27" t="s">
        <v>724</v>
      </c>
      <c r="E116" s="27" t="s">
        <v>725</v>
      </c>
      <c r="F116" s="27" t="s">
        <v>448</v>
      </c>
      <c r="G116" s="44" t="s">
        <v>540</v>
      </c>
      <c r="H116" s="27" t="s">
        <v>481</v>
      </c>
      <c r="I116" s="27" t="s">
        <v>451</v>
      </c>
      <c r="J116" s="27" t="s">
        <v>726</v>
      </c>
    </row>
    <row r="117" ht="33.75" customHeight="1" spans="1:10">
      <c r="A117" s="27" t="s">
        <v>370</v>
      </c>
      <c r="B117" s="27" t="s">
        <v>705</v>
      </c>
      <c r="C117" s="27" t="s">
        <v>505</v>
      </c>
      <c r="D117" s="27" t="s">
        <v>506</v>
      </c>
      <c r="E117" s="27" t="s">
        <v>727</v>
      </c>
      <c r="F117" s="27" t="s">
        <v>448</v>
      </c>
      <c r="G117" s="44" t="s">
        <v>501</v>
      </c>
      <c r="H117" s="27" t="s">
        <v>481</v>
      </c>
      <c r="I117" s="27" t="s">
        <v>451</v>
      </c>
      <c r="J117" s="27" t="s">
        <v>728</v>
      </c>
    </row>
    <row r="118" ht="33.75" customHeight="1" spans="1:10">
      <c r="A118" s="27" t="s">
        <v>370</v>
      </c>
      <c r="B118" s="27" t="s">
        <v>705</v>
      </c>
      <c r="C118" s="27" t="s">
        <v>505</v>
      </c>
      <c r="D118" s="27" t="s">
        <v>506</v>
      </c>
      <c r="E118" s="27" t="s">
        <v>729</v>
      </c>
      <c r="F118" s="27" t="s">
        <v>448</v>
      </c>
      <c r="G118" s="44" t="s">
        <v>501</v>
      </c>
      <c r="H118" s="27" t="s">
        <v>481</v>
      </c>
      <c r="I118" s="27" t="s">
        <v>451</v>
      </c>
      <c r="J118" s="27" t="s">
        <v>730</v>
      </c>
    </row>
    <row r="119" ht="33.75" customHeight="1" spans="1:10">
      <c r="A119" s="73" t="s">
        <v>71</v>
      </c>
      <c r="B119" s="27"/>
      <c r="C119" s="27"/>
      <c r="D119" s="27"/>
      <c r="E119" s="27"/>
      <c r="F119" s="27"/>
      <c r="G119" s="27"/>
      <c r="H119" s="27"/>
      <c r="I119" s="27"/>
      <c r="J119" s="27"/>
    </row>
    <row r="120" ht="33.75" customHeight="1" spans="1:10">
      <c r="A120" s="27" t="s">
        <v>407</v>
      </c>
      <c r="B120" s="27" t="s">
        <v>731</v>
      </c>
      <c r="C120" s="27" t="s">
        <v>445</v>
      </c>
      <c r="D120" s="27" t="s">
        <v>446</v>
      </c>
      <c r="E120" s="27" t="s">
        <v>732</v>
      </c>
      <c r="F120" s="27" t="s">
        <v>448</v>
      </c>
      <c r="G120" s="44" t="s">
        <v>48</v>
      </c>
      <c r="H120" s="27" t="s">
        <v>511</v>
      </c>
      <c r="I120" s="27" t="s">
        <v>451</v>
      </c>
      <c r="J120" s="27" t="s">
        <v>733</v>
      </c>
    </row>
    <row r="121" ht="33.75" customHeight="1" spans="1:10">
      <c r="A121" s="27" t="s">
        <v>407</v>
      </c>
      <c r="B121" s="27" t="s">
        <v>731</v>
      </c>
      <c r="C121" s="27" t="s">
        <v>445</v>
      </c>
      <c r="D121" s="27" t="s">
        <v>446</v>
      </c>
      <c r="E121" s="27" t="s">
        <v>732</v>
      </c>
      <c r="F121" s="27" t="s">
        <v>448</v>
      </c>
      <c r="G121" s="44" t="s">
        <v>45</v>
      </c>
      <c r="H121" s="27" t="s">
        <v>511</v>
      </c>
      <c r="I121" s="27" t="s">
        <v>451</v>
      </c>
      <c r="J121" s="27" t="s">
        <v>734</v>
      </c>
    </row>
    <row r="122" ht="33.75" customHeight="1" spans="1:10">
      <c r="A122" s="27" t="s">
        <v>407</v>
      </c>
      <c r="B122" s="27" t="s">
        <v>731</v>
      </c>
      <c r="C122" s="27" t="s">
        <v>445</v>
      </c>
      <c r="D122" s="27" t="s">
        <v>478</v>
      </c>
      <c r="E122" s="27" t="s">
        <v>735</v>
      </c>
      <c r="F122" s="27" t="s">
        <v>448</v>
      </c>
      <c r="G122" s="44" t="s">
        <v>488</v>
      </c>
      <c r="H122" s="27" t="s">
        <v>481</v>
      </c>
      <c r="I122" s="27" t="s">
        <v>451</v>
      </c>
      <c r="J122" s="27" t="s">
        <v>736</v>
      </c>
    </row>
    <row r="123" ht="33.75" customHeight="1" spans="1:10">
      <c r="A123" s="27" t="s">
        <v>407</v>
      </c>
      <c r="B123" s="27" t="s">
        <v>731</v>
      </c>
      <c r="C123" s="27" t="s">
        <v>445</v>
      </c>
      <c r="D123" s="27" t="s">
        <v>478</v>
      </c>
      <c r="E123" s="27" t="s">
        <v>735</v>
      </c>
      <c r="F123" s="27" t="s">
        <v>454</v>
      </c>
      <c r="G123" s="44" t="s">
        <v>449</v>
      </c>
      <c r="H123" s="27" t="s">
        <v>481</v>
      </c>
      <c r="I123" s="27" t="s">
        <v>451</v>
      </c>
      <c r="J123" s="27" t="s">
        <v>737</v>
      </c>
    </row>
    <row r="124" ht="33.75" customHeight="1" spans="1:10">
      <c r="A124" s="27" t="s">
        <v>407</v>
      </c>
      <c r="B124" s="27" t="s">
        <v>731</v>
      </c>
      <c r="C124" s="27" t="s">
        <v>445</v>
      </c>
      <c r="D124" s="27" t="s">
        <v>478</v>
      </c>
      <c r="E124" s="27" t="s">
        <v>738</v>
      </c>
      <c r="F124" s="27" t="s">
        <v>448</v>
      </c>
      <c r="G124" s="44" t="s">
        <v>46</v>
      </c>
      <c r="H124" s="27" t="s">
        <v>511</v>
      </c>
      <c r="I124" s="27" t="s">
        <v>451</v>
      </c>
      <c r="J124" s="27" t="s">
        <v>739</v>
      </c>
    </row>
    <row r="125" ht="33.75" customHeight="1" spans="1:10">
      <c r="A125" s="27" t="s">
        <v>407</v>
      </c>
      <c r="B125" s="27" t="s">
        <v>731</v>
      </c>
      <c r="C125" s="27" t="s">
        <v>445</v>
      </c>
      <c r="D125" s="27" t="s">
        <v>490</v>
      </c>
      <c r="E125" s="27" t="s">
        <v>740</v>
      </c>
      <c r="F125" s="27" t="s">
        <v>454</v>
      </c>
      <c r="G125" s="44" t="s">
        <v>741</v>
      </c>
      <c r="H125" s="27" t="s">
        <v>742</v>
      </c>
      <c r="I125" s="27" t="s">
        <v>451</v>
      </c>
      <c r="J125" s="27" t="s">
        <v>743</v>
      </c>
    </row>
    <row r="126" ht="33.75" customHeight="1" spans="1:10">
      <c r="A126" s="27" t="s">
        <v>407</v>
      </c>
      <c r="B126" s="27" t="s">
        <v>731</v>
      </c>
      <c r="C126" s="27" t="s">
        <v>498</v>
      </c>
      <c r="D126" s="27" t="s">
        <v>499</v>
      </c>
      <c r="E126" s="27" t="s">
        <v>744</v>
      </c>
      <c r="F126" s="27" t="s">
        <v>492</v>
      </c>
      <c r="G126" s="44" t="s">
        <v>53</v>
      </c>
      <c r="H126" s="27" t="s">
        <v>742</v>
      </c>
      <c r="I126" s="27" t="s">
        <v>451</v>
      </c>
      <c r="J126" s="27" t="s">
        <v>745</v>
      </c>
    </row>
    <row r="127" ht="33.75" customHeight="1" spans="1:10">
      <c r="A127" s="27" t="s">
        <v>407</v>
      </c>
      <c r="B127" s="27" t="s">
        <v>731</v>
      </c>
      <c r="C127" s="27" t="s">
        <v>498</v>
      </c>
      <c r="D127" s="27" t="s">
        <v>724</v>
      </c>
      <c r="E127" s="27" t="s">
        <v>746</v>
      </c>
      <c r="F127" s="27" t="s">
        <v>448</v>
      </c>
      <c r="G127" s="44" t="s">
        <v>50</v>
      </c>
      <c r="H127" s="27" t="s">
        <v>747</v>
      </c>
      <c r="I127" s="27" t="s">
        <v>451</v>
      </c>
      <c r="J127" s="27" t="s">
        <v>748</v>
      </c>
    </row>
    <row r="128" ht="33.75" customHeight="1" spans="1:10">
      <c r="A128" s="27" t="s">
        <v>407</v>
      </c>
      <c r="B128" s="27" t="s">
        <v>731</v>
      </c>
      <c r="C128" s="27" t="s">
        <v>505</v>
      </c>
      <c r="D128" s="27" t="s">
        <v>506</v>
      </c>
      <c r="E128" s="27" t="s">
        <v>749</v>
      </c>
      <c r="F128" s="27" t="s">
        <v>448</v>
      </c>
      <c r="G128" s="44" t="s">
        <v>488</v>
      </c>
      <c r="H128" s="27" t="s">
        <v>481</v>
      </c>
      <c r="I128" s="27" t="s">
        <v>451</v>
      </c>
      <c r="J128" s="27" t="s">
        <v>750</v>
      </c>
    </row>
    <row r="129" ht="33.75" customHeight="1" spans="1:10">
      <c r="A129" s="27" t="s">
        <v>409</v>
      </c>
      <c r="B129" s="27" t="s">
        <v>751</v>
      </c>
      <c r="C129" s="27" t="s">
        <v>445</v>
      </c>
      <c r="D129" s="27" t="s">
        <v>446</v>
      </c>
      <c r="E129" s="27" t="s">
        <v>732</v>
      </c>
      <c r="F129" s="27" t="s">
        <v>448</v>
      </c>
      <c r="G129" s="44" t="s">
        <v>47</v>
      </c>
      <c r="H129" s="27" t="s">
        <v>752</v>
      </c>
      <c r="I129" s="27" t="s">
        <v>451</v>
      </c>
      <c r="J129" s="27" t="s">
        <v>753</v>
      </c>
    </row>
    <row r="130" ht="33.75" customHeight="1" spans="1:10">
      <c r="A130" s="27" t="s">
        <v>409</v>
      </c>
      <c r="B130" s="27" t="s">
        <v>751</v>
      </c>
      <c r="C130" s="27" t="s">
        <v>445</v>
      </c>
      <c r="D130" s="27" t="s">
        <v>446</v>
      </c>
      <c r="E130" s="27" t="s">
        <v>754</v>
      </c>
      <c r="F130" s="27" t="s">
        <v>448</v>
      </c>
      <c r="G130" s="44" t="s">
        <v>45</v>
      </c>
      <c r="H130" s="27" t="s">
        <v>518</v>
      </c>
      <c r="I130" s="27" t="s">
        <v>451</v>
      </c>
      <c r="J130" s="27" t="s">
        <v>755</v>
      </c>
    </row>
    <row r="131" ht="33.75" customHeight="1" spans="1:10">
      <c r="A131" s="27" t="s">
        <v>409</v>
      </c>
      <c r="B131" s="27" t="s">
        <v>751</v>
      </c>
      <c r="C131" s="27" t="s">
        <v>445</v>
      </c>
      <c r="D131" s="27" t="s">
        <v>478</v>
      </c>
      <c r="E131" s="27" t="s">
        <v>735</v>
      </c>
      <c r="F131" s="27" t="s">
        <v>448</v>
      </c>
      <c r="G131" s="44" t="s">
        <v>488</v>
      </c>
      <c r="H131" s="27" t="s">
        <v>481</v>
      </c>
      <c r="I131" s="27" t="s">
        <v>451</v>
      </c>
      <c r="J131" s="27" t="s">
        <v>756</v>
      </c>
    </row>
    <row r="132" ht="33.75" customHeight="1" spans="1:10">
      <c r="A132" s="27" t="s">
        <v>409</v>
      </c>
      <c r="B132" s="27" t="s">
        <v>751</v>
      </c>
      <c r="C132" s="27" t="s">
        <v>445</v>
      </c>
      <c r="D132" s="27" t="s">
        <v>478</v>
      </c>
      <c r="E132" s="27" t="s">
        <v>757</v>
      </c>
      <c r="F132" s="27" t="s">
        <v>492</v>
      </c>
      <c r="G132" s="44" t="s">
        <v>53</v>
      </c>
      <c r="H132" s="27" t="s">
        <v>496</v>
      </c>
      <c r="I132" s="27" t="s">
        <v>451</v>
      </c>
      <c r="J132" s="27" t="s">
        <v>758</v>
      </c>
    </row>
    <row r="133" ht="33.75" customHeight="1" spans="1:10">
      <c r="A133" s="27" t="s">
        <v>409</v>
      </c>
      <c r="B133" s="27" t="s">
        <v>751</v>
      </c>
      <c r="C133" s="27" t="s">
        <v>445</v>
      </c>
      <c r="D133" s="27" t="s">
        <v>490</v>
      </c>
      <c r="E133" s="27" t="s">
        <v>740</v>
      </c>
      <c r="F133" s="27" t="s">
        <v>448</v>
      </c>
      <c r="G133" s="44" t="s">
        <v>488</v>
      </c>
      <c r="H133" s="27" t="s">
        <v>481</v>
      </c>
      <c r="I133" s="27" t="s">
        <v>451</v>
      </c>
      <c r="J133" s="27" t="s">
        <v>759</v>
      </c>
    </row>
    <row r="134" ht="33.75" customHeight="1" spans="1:10">
      <c r="A134" s="27" t="s">
        <v>409</v>
      </c>
      <c r="B134" s="27" t="s">
        <v>751</v>
      </c>
      <c r="C134" s="27" t="s">
        <v>445</v>
      </c>
      <c r="D134" s="27" t="s">
        <v>490</v>
      </c>
      <c r="E134" s="27" t="s">
        <v>740</v>
      </c>
      <c r="F134" s="27" t="s">
        <v>448</v>
      </c>
      <c r="G134" s="44" t="s">
        <v>488</v>
      </c>
      <c r="H134" s="27" t="s">
        <v>481</v>
      </c>
      <c r="I134" s="27" t="s">
        <v>451</v>
      </c>
      <c r="J134" s="27" t="s">
        <v>760</v>
      </c>
    </row>
    <row r="135" ht="33.75" customHeight="1" spans="1:10">
      <c r="A135" s="27" t="s">
        <v>409</v>
      </c>
      <c r="B135" s="27" t="s">
        <v>751</v>
      </c>
      <c r="C135" s="27" t="s">
        <v>498</v>
      </c>
      <c r="D135" s="27" t="s">
        <v>499</v>
      </c>
      <c r="E135" s="27" t="s">
        <v>761</v>
      </c>
      <c r="F135" s="27" t="s">
        <v>448</v>
      </c>
      <c r="G135" s="44" t="s">
        <v>488</v>
      </c>
      <c r="H135" s="27" t="s">
        <v>481</v>
      </c>
      <c r="I135" s="27" t="s">
        <v>451</v>
      </c>
      <c r="J135" s="27" t="s">
        <v>762</v>
      </c>
    </row>
    <row r="136" ht="33.75" customHeight="1" spans="1:10">
      <c r="A136" s="27" t="s">
        <v>409</v>
      </c>
      <c r="B136" s="27" t="s">
        <v>751</v>
      </c>
      <c r="C136" s="27" t="s">
        <v>498</v>
      </c>
      <c r="D136" s="27" t="s">
        <v>724</v>
      </c>
      <c r="E136" s="27" t="s">
        <v>746</v>
      </c>
      <c r="F136" s="27" t="s">
        <v>448</v>
      </c>
      <c r="G136" s="44" t="s">
        <v>46</v>
      </c>
      <c r="H136" s="27" t="s">
        <v>747</v>
      </c>
      <c r="I136" s="27" t="s">
        <v>451</v>
      </c>
      <c r="J136" s="27" t="s">
        <v>763</v>
      </c>
    </row>
    <row r="137" ht="33.75" customHeight="1" spans="1:10">
      <c r="A137" s="27" t="s">
        <v>409</v>
      </c>
      <c r="B137" s="27" t="s">
        <v>751</v>
      </c>
      <c r="C137" s="27" t="s">
        <v>505</v>
      </c>
      <c r="D137" s="27" t="s">
        <v>506</v>
      </c>
      <c r="E137" s="27" t="s">
        <v>749</v>
      </c>
      <c r="F137" s="27" t="s">
        <v>448</v>
      </c>
      <c r="G137" s="44" t="s">
        <v>488</v>
      </c>
      <c r="H137" s="27" t="s">
        <v>481</v>
      </c>
      <c r="I137" s="27" t="s">
        <v>451</v>
      </c>
      <c r="J137" s="27" t="s">
        <v>750</v>
      </c>
    </row>
    <row r="138" ht="33.75" customHeight="1" spans="1:10">
      <c r="A138" s="27" t="s">
        <v>405</v>
      </c>
      <c r="B138" s="27" t="s">
        <v>764</v>
      </c>
      <c r="C138" s="27" t="s">
        <v>445</v>
      </c>
      <c r="D138" s="27" t="s">
        <v>446</v>
      </c>
      <c r="E138" s="27" t="s">
        <v>754</v>
      </c>
      <c r="F138" s="27" t="s">
        <v>454</v>
      </c>
      <c r="G138" s="44" t="s">
        <v>449</v>
      </c>
      <c r="H138" s="27" t="s">
        <v>481</v>
      </c>
      <c r="I138" s="27" t="s">
        <v>451</v>
      </c>
      <c r="J138" s="27" t="s">
        <v>765</v>
      </c>
    </row>
    <row r="139" ht="33.75" customHeight="1" spans="1:10">
      <c r="A139" s="27" t="s">
        <v>405</v>
      </c>
      <c r="B139" s="27" t="s">
        <v>764</v>
      </c>
      <c r="C139" s="27" t="s">
        <v>445</v>
      </c>
      <c r="D139" s="27" t="s">
        <v>446</v>
      </c>
      <c r="E139" s="27" t="s">
        <v>766</v>
      </c>
      <c r="F139" s="27" t="s">
        <v>454</v>
      </c>
      <c r="G139" s="44" t="s">
        <v>449</v>
      </c>
      <c r="H139" s="27" t="s">
        <v>481</v>
      </c>
      <c r="I139" s="27" t="s">
        <v>451</v>
      </c>
      <c r="J139" s="27" t="s">
        <v>767</v>
      </c>
    </row>
    <row r="140" ht="33.75" customHeight="1" spans="1:10">
      <c r="A140" s="27" t="s">
        <v>405</v>
      </c>
      <c r="B140" s="27" t="s">
        <v>764</v>
      </c>
      <c r="C140" s="27" t="s">
        <v>445</v>
      </c>
      <c r="D140" s="27" t="s">
        <v>446</v>
      </c>
      <c r="E140" s="27" t="s">
        <v>768</v>
      </c>
      <c r="F140" s="27" t="s">
        <v>454</v>
      </c>
      <c r="G140" s="44" t="s">
        <v>449</v>
      </c>
      <c r="H140" s="27" t="s">
        <v>481</v>
      </c>
      <c r="I140" s="27" t="s">
        <v>451</v>
      </c>
      <c r="J140" s="27" t="s">
        <v>769</v>
      </c>
    </row>
    <row r="141" ht="33.75" customHeight="1" spans="1:10">
      <c r="A141" s="27" t="s">
        <v>405</v>
      </c>
      <c r="B141" s="27" t="s">
        <v>764</v>
      </c>
      <c r="C141" s="27" t="s">
        <v>445</v>
      </c>
      <c r="D141" s="27" t="s">
        <v>478</v>
      </c>
      <c r="E141" s="27" t="s">
        <v>770</v>
      </c>
      <c r="F141" s="27" t="s">
        <v>454</v>
      </c>
      <c r="G141" s="44" t="s">
        <v>449</v>
      </c>
      <c r="H141" s="27" t="s">
        <v>481</v>
      </c>
      <c r="I141" s="27" t="s">
        <v>451</v>
      </c>
      <c r="J141" s="27" t="s">
        <v>771</v>
      </c>
    </row>
    <row r="142" ht="33.75" customHeight="1" spans="1:10">
      <c r="A142" s="27" t="s">
        <v>405</v>
      </c>
      <c r="B142" s="27" t="s">
        <v>764</v>
      </c>
      <c r="C142" s="27" t="s">
        <v>445</v>
      </c>
      <c r="D142" s="27" t="s">
        <v>478</v>
      </c>
      <c r="E142" s="27" t="s">
        <v>772</v>
      </c>
      <c r="F142" s="27" t="s">
        <v>448</v>
      </c>
      <c r="G142" s="44" t="s">
        <v>488</v>
      </c>
      <c r="H142" s="27" t="s">
        <v>481</v>
      </c>
      <c r="I142" s="27" t="s">
        <v>451</v>
      </c>
      <c r="J142" s="27" t="s">
        <v>773</v>
      </c>
    </row>
    <row r="143" ht="33.75" customHeight="1" spans="1:10">
      <c r="A143" s="27" t="s">
        <v>405</v>
      </c>
      <c r="B143" s="27" t="s">
        <v>764</v>
      </c>
      <c r="C143" s="27" t="s">
        <v>445</v>
      </c>
      <c r="D143" s="27" t="s">
        <v>490</v>
      </c>
      <c r="E143" s="27" t="s">
        <v>740</v>
      </c>
      <c r="F143" s="27" t="s">
        <v>448</v>
      </c>
      <c r="G143" s="44" t="s">
        <v>594</v>
      </c>
      <c r="H143" s="27" t="s">
        <v>481</v>
      </c>
      <c r="I143" s="27" t="s">
        <v>451</v>
      </c>
      <c r="J143" s="27" t="s">
        <v>774</v>
      </c>
    </row>
    <row r="144" ht="33.75" customHeight="1" spans="1:10">
      <c r="A144" s="27" t="s">
        <v>405</v>
      </c>
      <c r="B144" s="27" t="s">
        <v>764</v>
      </c>
      <c r="C144" s="27" t="s">
        <v>498</v>
      </c>
      <c r="D144" s="27" t="s">
        <v>499</v>
      </c>
      <c r="E144" s="27" t="s">
        <v>761</v>
      </c>
      <c r="F144" s="27" t="s">
        <v>448</v>
      </c>
      <c r="G144" s="44" t="s">
        <v>775</v>
      </c>
      <c r="H144" s="27" t="s">
        <v>496</v>
      </c>
      <c r="I144" s="27" t="s">
        <v>451</v>
      </c>
      <c r="J144" s="27" t="s">
        <v>776</v>
      </c>
    </row>
    <row r="145" ht="33.75" customHeight="1" spans="1:10">
      <c r="A145" s="27" t="s">
        <v>405</v>
      </c>
      <c r="B145" s="27" t="s">
        <v>764</v>
      </c>
      <c r="C145" s="27" t="s">
        <v>498</v>
      </c>
      <c r="D145" s="27" t="s">
        <v>499</v>
      </c>
      <c r="E145" s="27" t="s">
        <v>744</v>
      </c>
      <c r="F145" s="27" t="s">
        <v>454</v>
      </c>
      <c r="G145" s="44" t="s">
        <v>777</v>
      </c>
      <c r="H145" s="27"/>
      <c r="I145" s="27" t="s">
        <v>686</v>
      </c>
      <c r="J145" s="27" t="s">
        <v>778</v>
      </c>
    </row>
    <row r="146" ht="33.75" customHeight="1" spans="1:10">
      <c r="A146" s="27" t="s">
        <v>405</v>
      </c>
      <c r="B146" s="27" t="s">
        <v>764</v>
      </c>
      <c r="C146" s="27" t="s">
        <v>498</v>
      </c>
      <c r="D146" s="27" t="s">
        <v>724</v>
      </c>
      <c r="E146" s="27" t="s">
        <v>779</v>
      </c>
      <c r="F146" s="27" t="s">
        <v>454</v>
      </c>
      <c r="G146" s="44" t="s">
        <v>780</v>
      </c>
      <c r="H146" s="27"/>
      <c r="I146" s="27" t="s">
        <v>686</v>
      </c>
      <c r="J146" s="27" t="s">
        <v>781</v>
      </c>
    </row>
    <row r="147" ht="33.75" customHeight="1" spans="1:10">
      <c r="A147" s="27" t="s">
        <v>405</v>
      </c>
      <c r="B147" s="27" t="s">
        <v>764</v>
      </c>
      <c r="C147" s="27" t="s">
        <v>498</v>
      </c>
      <c r="D147" s="27" t="s">
        <v>724</v>
      </c>
      <c r="E147" s="27" t="s">
        <v>779</v>
      </c>
      <c r="F147" s="27" t="s">
        <v>448</v>
      </c>
      <c r="G147" s="44" t="s">
        <v>46</v>
      </c>
      <c r="H147" s="27" t="s">
        <v>747</v>
      </c>
      <c r="I147" s="27" t="s">
        <v>451</v>
      </c>
      <c r="J147" s="27" t="s">
        <v>782</v>
      </c>
    </row>
    <row r="148" ht="33.75" customHeight="1" spans="1:10">
      <c r="A148" s="27" t="s">
        <v>405</v>
      </c>
      <c r="B148" s="27" t="s">
        <v>764</v>
      </c>
      <c r="C148" s="27" t="s">
        <v>505</v>
      </c>
      <c r="D148" s="27" t="s">
        <v>506</v>
      </c>
      <c r="E148" s="27" t="s">
        <v>783</v>
      </c>
      <c r="F148" s="27" t="s">
        <v>448</v>
      </c>
      <c r="G148" s="44" t="s">
        <v>488</v>
      </c>
      <c r="H148" s="27" t="s">
        <v>481</v>
      </c>
      <c r="I148" s="27" t="s">
        <v>451</v>
      </c>
      <c r="J148" s="27" t="s">
        <v>784</v>
      </c>
    </row>
    <row r="149" ht="33.75" customHeight="1" spans="1:10">
      <c r="A149" s="27" t="s">
        <v>403</v>
      </c>
      <c r="B149" s="27" t="s">
        <v>785</v>
      </c>
      <c r="C149" s="27" t="s">
        <v>445</v>
      </c>
      <c r="D149" s="27" t="s">
        <v>446</v>
      </c>
      <c r="E149" s="27" t="s">
        <v>786</v>
      </c>
      <c r="F149" s="27" t="s">
        <v>454</v>
      </c>
      <c r="G149" s="44" t="s">
        <v>449</v>
      </c>
      <c r="H149" s="27" t="s">
        <v>481</v>
      </c>
      <c r="I149" s="27" t="s">
        <v>451</v>
      </c>
      <c r="J149" s="27" t="s">
        <v>787</v>
      </c>
    </row>
    <row r="150" ht="33.75" customHeight="1" spans="1:10">
      <c r="A150" s="27" t="s">
        <v>403</v>
      </c>
      <c r="B150" s="27" t="s">
        <v>785</v>
      </c>
      <c r="C150" s="27" t="s">
        <v>445</v>
      </c>
      <c r="D150" s="27" t="s">
        <v>478</v>
      </c>
      <c r="E150" s="27" t="s">
        <v>738</v>
      </c>
      <c r="F150" s="27" t="s">
        <v>454</v>
      </c>
      <c r="G150" s="44" t="s">
        <v>449</v>
      </c>
      <c r="H150" s="27" t="s">
        <v>481</v>
      </c>
      <c r="I150" s="27" t="s">
        <v>451</v>
      </c>
      <c r="J150" s="27" t="s">
        <v>771</v>
      </c>
    </row>
    <row r="151" ht="33.75" customHeight="1" spans="1:10">
      <c r="A151" s="27" t="s">
        <v>403</v>
      </c>
      <c r="B151" s="27" t="s">
        <v>785</v>
      </c>
      <c r="C151" s="27" t="s">
        <v>445</v>
      </c>
      <c r="D151" s="27" t="s">
        <v>478</v>
      </c>
      <c r="E151" s="27" t="s">
        <v>788</v>
      </c>
      <c r="F151" s="27" t="s">
        <v>448</v>
      </c>
      <c r="G151" s="44" t="s">
        <v>488</v>
      </c>
      <c r="H151" s="27" t="s">
        <v>481</v>
      </c>
      <c r="I151" s="27" t="s">
        <v>451</v>
      </c>
      <c r="J151" s="27" t="s">
        <v>789</v>
      </c>
    </row>
    <row r="152" ht="33.75" customHeight="1" spans="1:10">
      <c r="A152" s="27" t="s">
        <v>403</v>
      </c>
      <c r="B152" s="27" t="s">
        <v>785</v>
      </c>
      <c r="C152" s="27" t="s">
        <v>445</v>
      </c>
      <c r="D152" s="27" t="s">
        <v>490</v>
      </c>
      <c r="E152" s="27" t="s">
        <v>790</v>
      </c>
      <c r="F152" s="27" t="s">
        <v>448</v>
      </c>
      <c r="G152" s="44" t="s">
        <v>594</v>
      </c>
      <c r="H152" s="27" t="s">
        <v>481</v>
      </c>
      <c r="I152" s="27" t="s">
        <v>451</v>
      </c>
      <c r="J152" s="27" t="s">
        <v>774</v>
      </c>
    </row>
    <row r="153" ht="33.75" customHeight="1" spans="1:10">
      <c r="A153" s="27" t="s">
        <v>403</v>
      </c>
      <c r="B153" s="27" t="s">
        <v>785</v>
      </c>
      <c r="C153" s="27" t="s">
        <v>445</v>
      </c>
      <c r="D153" s="27" t="s">
        <v>490</v>
      </c>
      <c r="E153" s="27" t="s">
        <v>791</v>
      </c>
      <c r="F153" s="27" t="s">
        <v>792</v>
      </c>
      <c r="G153" s="44" t="s">
        <v>48</v>
      </c>
      <c r="H153" s="27" t="s">
        <v>793</v>
      </c>
      <c r="I153" s="27" t="s">
        <v>451</v>
      </c>
      <c r="J153" s="27" t="s">
        <v>794</v>
      </c>
    </row>
    <row r="154" ht="33.75" customHeight="1" spans="1:10">
      <c r="A154" s="27" t="s">
        <v>403</v>
      </c>
      <c r="B154" s="27" t="s">
        <v>785</v>
      </c>
      <c r="C154" s="27" t="s">
        <v>498</v>
      </c>
      <c r="D154" s="27" t="s">
        <v>499</v>
      </c>
      <c r="E154" s="27" t="s">
        <v>761</v>
      </c>
      <c r="F154" s="27" t="s">
        <v>448</v>
      </c>
      <c r="G154" s="44" t="s">
        <v>775</v>
      </c>
      <c r="H154" s="27" t="s">
        <v>742</v>
      </c>
      <c r="I154" s="27" t="s">
        <v>451</v>
      </c>
      <c r="J154" s="27" t="s">
        <v>776</v>
      </c>
    </row>
    <row r="155" ht="33.75" customHeight="1" spans="1:10">
      <c r="A155" s="27" t="s">
        <v>403</v>
      </c>
      <c r="B155" s="27" t="s">
        <v>785</v>
      </c>
      <c r="C155" s="27" t="s">
        <v>498</v>
      </c>
      <c r="D155" s="27" t="s">
        <v>499</v>
      </c>
      <c r="E155" s="27" t="s">
        <v>744</v>
      </c>
      <c r="F155" s="27" t="s">
        <v>454</v>
      </c>
      <c r="G155" s="44" t="s">
        <v>777</v>
      </c>
      <c r="H155" s="27"/>
      <c r="I155" s="27" t="s">
        <v>686</v>
      </c>
      <c r="J155" s="27" t="s">
        <v>795</v>
      </c>
    </row>
    <row r="156" ht="33.75" customHeight="1" spans="1:10">
      <c r="A156" s="27" t="s">
        <v>403</v>
      </c>
      <c r="B156" s="27" t="s">
        <v>785</v>
      </c>
      <c r="C156" s="27" t="s">
        <v>498</v>
      </c>
      <c r="D156" s="27" t="s">
        <v>724</v>
      </c>
      <c r="E156" s="27" t="s">
        <v>746</v>
      </c>
      <c r="F156" s="27" t="s">
        <v>448</v>
      </c>
      <c r="G156" s="44" t="s">
        <v>46</v>
      </c>
      <c r="H156" s="27" t="s">
        <v>747</v>
      </c>
      <c r="I156" s="27" t="s">
        <v>451</v>
      </c>
      <c r="J156" s="27" t="s">
        <v>748</v>
      </c>
    </row>
    <row r="157" ht="33.75" customHeight="1" spans="1:10">
      <c r="A157" s="27" t="s">
        <v>403</v>
      </c>
      <c r="B157" s="27" t="s">
        <v>785</v>
      </c>
      <c r="C157" s="27" t="s">
        <v>505</v>
      </c>
      <c r="D157" s="27" t="s">
        <v>506</v>
      </c>
      <c r="E157" s="27" t="s">
        <v>796</v>
      </c>
      <c r="F157" s="27" t="s">
        <v>448</v>
      </c>
      <c r="G157" s="44" t="s">
        <v>488</v>
      </c>
      <c r="H157" s="27" t="s">
        <v>481</v>
      </c>
      <c r="I157" s="27" t="s">
        <v>451</v>
      </c>
      <c r="J157" s="27" t="s">
        <v>797</v>
      </c>
    </row>
    <row r="158" ht="33.75" customHeight="1" spans="1:10">
      <c r="A158" s="27" t="s">
        <v>413</v>
      </c>
      <c r="B158" s="27" t="s">
        <v>798</v>
      </c>
      <c r="C158" s="27" t="s">
        <v>445</v>
      </c>
      <c r="D158" s="27" t="s">
        <v>446</v>
      </c>
      <c r="E158" s="27" t="s">
        <v>754</v>
      </c>
      <c r="F158" s="27" t="s">
        <v>448</v>
      </c>
      <c r="G158" s="44" t="s">
        <v>45</v>
      </c>
      <c r="H158" s="27" t="s">
        <v>518</v>
      </c>
      <c r="I158" s="27" t="s">
        <v>451</v>
      </c>
      <c r="J158" s="27" t="s">
        <v>799</v>
      </c>
    </row>
    <row r="159" ht="33.75" customHeight="1" spans="1:10">
      <c r="A159" s="27" t="s">
        <v>413</v>
      </c>
      <c r="B159" s="27" t="s">
        <v>798</v>
      </c>
      <c r="C159" s="27" t="s">
        <v>445</v>
      </c>
      <c r="D159" s="27" t="s">
        <v>478</v>
      </c>
      <c r="E159" s="27" t="s">
        <v>735</v>
      </c>
      <c r="F159" s="27" t="s">
        <v>454</v>
      </c>
      <c r="G159" s="44" t="s">
        <v>449</v>
      </c>
      <c r="H159" s="27" t="s">
        <v>481</v>
      </c>
      <c r="I159" s="27" t="s">
        <v>451</v>
      </c>
      <c r="J159" s="27" t="s">
        <v>800</v>
      </c>
    </row>
    <row r="160" ht="33.75" customHeight="1" spans="1:10">
      <c r="A160" s="27" t="s">
        <v>413</v>
      </c>
      <c r="B160" s="27" t="s">
        <v>798</v>
      </c>
      <c r="C160" s="27" t="s">
        <v>445</v>
      </c>
      <c r="D160" s="27" t="s">
        <v>478</v>
      </c>
      <c r="E160" s="27" t="s">
        <v>738</v>
      </c>
      <c r="F160" s="27" t="s">
        <v>454</v>
      </c>
      <c r="G160" s="44" t="s">
        <v>449</v>
      </c>
      <c r="H160" s="27" t="s">
        <v>481</v>
      </c>
      <c r="I160" s="27" t="s">
        <v>451</v>
      </c>
      <c r="J160" s="27" t="s">
        <v>771</v>
      </c>
    </row>
    <row r="161" ht="33.75" customHeight="1" spans="1:10">
      <c r="A161" s="27" t="s">
        <v>413</v>
      </c>
      <c r="B161" s="27" t="s">
        <v>798</v>
      </c>
      <c r="C161" s="27" t="s">
        <v>445</v>
      </c>
      <c r="D161" s="27" t="s">
        <v>478</v>
      </c>
      <c r="E161" s="27" t="s">
        <v>757</v>
      </c>
      <c r="F161" s="27" t="s">
        <v>448</v>
      </c>
      <c r="G161" s="44" t="s">
        <v>488</v>
      </c>
      <c r="H161" s="27" t="s">
        <v>481</v>
      </c>
      <c r="I161" s="27" t="s">
        <v>451</v>
      </c>
      <c r="J161" s="27" t="s">
        <v>801</v>
      </c>
    </row>
    <row r="162" ht="33.75" customHeight="1" spans="1:10">
      <c r="A162" s="27" t="s">
        <v>413</v>
      </c>
      <c r="B162" s="27" t="s">
        <v>798</v>
      </c>
      <c r="C162" s="27" t="s">
        <v>445</v>
      </c>
      <c r="D162" s="27" t="s">
        <v>490</v>
      </c>
      <c r="E162" s="27" t="s">
        <v>740</v>
      </c>
      <c r="F162" s="27" t="s">
        <v>448</v>
      </c>
      <c r="G162" s="44" t="s">
        <v>594</v>
      </c>
      <c r="H162" s="27" t="s">
        <v>481</v>
      </c>
      <c r="I162" s="27" t="s">
        <v>451</v>
      </c>
      <c r="J162" s="27" t="s">
        <v>774</v>
      </c>
    </row>
    <row r="163" ht="33.75" customHeight="1" spans="1:10">
      <c r="A163" s="27" t="s">
        <v>413</v>
      </c>
      <c r="B163" s="27" t="s">
        <v>798</v>
      </c>
      <c r="C163" s="27" t="s">
        <v>498</v>
      </c>
      <c r="D163" s="27" t="s">
        <v>499</v>
      </c>
      <c r="E163" s="27" t="s">
        <v>761</v>
      </c>
      <c r="F163" s="27" t="s">
        <v>454</v>
      </c>
      <c r="G163" s="44" t="s">
        <v>775</v>
      </c>
      <c r="H163" s="27" t="s">
        <v>496</v>
      </c>
      <c r="I163" s="27" t="s">
        <v>451</v>
      </c>
      <c r="J163" s="27" t="s">
        <v>776</v>
      </c>
    </row>
    <row r="164" ht="33.75" customHeight="1" spans="1:10">
      <c r="A164" s="27" t="s">
        <v>413</v>
      </c>
      <c r="B164" s="27" t="s">
        <v>798</v>
      </c>
      <c r="C164" s="27" t="s">
        <v>498</v>
      </c>
      <c r="D164" s="27" t="s">
        <v>499</v>
      </c>
      <c r="E164" s="27" t="s">
        <v>744</v>
      </c>
      <c r="F164" s="27" t="s">
        <v>454</v>
      </c>
      <c r="G164" s="44" t="s">
        <v>777</v>
      </c>
      <c r="H164" s="27"/>
      <c r="I164" s="27" t="s">
        <v>686</v>
      </c>
      <c r="J164" s="27" t="s">
        <v>802</v>
      </c>
    </row>
    <row r="165" ht="33.75" customHeight="1" spans="1:10">
      <c r="A165" s="27" t="s">
        <v>413</v>
      </c>
      <c r="B165" s="27" t="s">
        <v>798</v>
      </c>
      <c r="C165" s="27" t="s">
        <v>498</v>
      </c>
      <c r="D165" s="27" t="s">
        <v>724</v>
      </c>
      <c r="E165" s="27" t="s">
        <v>779</v>
      </c>
      <c r="F165" s="27" t="s">
        <v>448</v>
      </c>
      <c r="G165" s="44" t="s">
        <v>775</v>
      </c>
      <c r="H165" s="27" t="s">
        <v>496</v>
      </c>
      <c r="I165" s="27" t="s">
        <v>451</v>
      </c>
      <c r="J165" s="27" t="s">
        <v>748</v>
      </c>
    </row>
    <row r="166" ht="33.75" customHeight="1" spans="1:10">
      <c r="A166" s="27" t="s">
        <v>413</v>
      </c>
      <c r="B166" s="27" t="s">
        <v>798</v>
      </c>
      <c r="C166" s="27" t="s">
        <v>498</v>
      </c>
      <c r="D166" s="27" t="s">
        <v>724</v>
      </c>
      <c r="E166" s="27" t="s">
        <v>746</v>
      </c>
      <c r="F166" s="27" t="s">
        <v>454</v>
      </c>
      <c r="G166" s="44" t="s">
        <v>780</v>
      </c>
      <c r="H166" s="27"/>
      <c r="I166" s="27" t="s">
        <v>686</v>
      </c>
      <c r="J166" s="27" t="s">
        <v>803</v>
      </c>
    </row>
    <row r="167" ht="33.75" customHeight="1" spans="1:10">
      <c r="A167" s="27" t="s">
        <v>413</v>
      </c>
      <c r="B167" s="27" t="s">
        <v>798</v>
      </c>
      <c r="C167" s="27" t="s">
        <v>505</v>
      </c>
      <c r="D167" s="27" t="s">
        <v>506</v>
      </c>
      <c r="E167" s="27" t="s">
        <v>749</v>
      </c>
      <c r="F167" s="27" t="s">
        <v>448</v>
      </c>
      <c r="G167" s="44" t="s">
        <v>488</v>
      </c>
      <c r="H167" s="27" t="s">
        <v>481</v>
      </c>
      <c r="I167" s="27" t="s">
        <v>451</v>
      </c>
      <c r="J167" s="27" t="s">
        <v>750</v>
      </c>
    </row>
    <row r="168" ht="33.75" customHeight="1" spans="1:10">
      <c r="A168" s="27" t="s">
        <v>411</v>
      </c>
      <c r="B168" s="27" t="s">
        <v>804</v>
      </c>
      <c r="C168" s="27" t="s">
        <v>445</v>
      </c>
      <c r="D168" s="27" t="s">
        <v>478</v>
      </c>
      <c r="E168" s="27" t="s">
        <v>738</v>
      </c>
      <c r="F168" s="27" t="s">
        <v>454</v>
      </c>
      <c r="G168" s="44" t="s">
        <v>46</v>
      </c>
      <c r="H168" s="27" t="s">
        <v>805</v>
      </c>
      <c r="I168" s="27" t="s">
        <v>451</v>
      </c>
      <c r="J168" s="27" t="s">
        <v>806</v>
      </c>
    </row>
    <row r="169" ht="33.75" customHeight="1" spans="1:10">
      <c r="A169" s="27" t="s">
        <v>411</v>
      </c>
      <c r="B169" s="27" t="s">
        <v>804</v>
      </c>
      <c r="C169" s="27" t="s">
        <v>498</v>
      </c>
      <c r="D169" s="27" t="s">
        <v>499</v>
      </c>
      <c r="E169" s="27" t="s">
        <v>761</v>
      </c>
      <c r="F169" s="27" t="s">
        <v>448</v>
      </c>
      <c r="G169" s="44" t="s">
        <v>807</v>
      </c>
      <c r="H169" s="27" t="s">
        <v>808</v>
      </c>
      <c r="I169" s="27" t="s">
        <v>451</v>
      </c>
      <c r="J169" s="27" t="s">
        <v>809</v>
      </c>
    </row>
    <row r="170" ht="33.75" customHeight="1" spans="1:10">
      <c r="A170" s="27" t="s">
        <v>411</v>
      </c>
      <c r="B170" s="27" t="s">
        <v>804</v>
      </c>
      <c r="C170" s="27" t="s">
        <v>498</v>
      </c>
      <c r="D170" s="27" t="s">
        <v>499</v>
      </c>
      <c r="E170" s="27" t="s">
        <v>761</v>
      </c>
      <c r="F170" s="27" t="s">
        <v>454</v>
      </c>
      <c r="G170" s="44" t="s">
        <v>810</v>
      </c>
      <c r="H170" s="27" t="s">
        <v>493</v>
      </c>
      <c r="I170" s="27" t="s">
        <v>451</v>
      </c>
      <c r="J170" s="27" t="s">
        <v>811</v>
      </c>
    </row>
    <row r="171" ht="33.75" customHeight="1" spans="1:10">
      <c r="A171" s="27" t="s">
        <v>411</v>
      </c>
      <c r="B171" s="27" t="s">
        <v>804</v>
      </c>
      <c r="C171" s="27" t="s">
        <v>498</v>
      </c>
      <c r="D171" s="27" t="s">
        <v>499</v>
      </c>
      <c r="E171" s="27" t="s">
        <v>761</v>
      </c>
      <c r="F171" s="27" t="s">
        <v>454</v>
      </c>
      <c r="G171" s="44" t="s">
        <v>810</v>
      </c>
      <c r="H171" s="27" t="s">
        <v>493</v>
      </c>
      <c r="I171" s="27" t="s">
        <v>451</v>
      </c>
      <c r="J171" s="27" t="s">
        <v>812</v>
      </c>
    </row>
    <row r="172" ht="33.75" customHeight="1" spans="1:10">
      <c r="A172" s="27" t="s">
        <v>411</v>
      </c>
      <c r="B172" s="27" t="s">
        <v>804</v>
      </c>
      <c r="C172" s="27" t="s">
        <v>498</v>
      </c>
      <c r="D172" s="27" t="s">
        <v>499</v>
      </c>
      <c r="E172" s="27" t="s">
        <v>744</v>
      </c>
      <c r="F172" s="27" t="s">
        <v>448</v>
      </c>
      <c r="G172" s="44" t="s">
        <v>813</v>
      </c>
      <c r="H172" s="27" t="s">
        <v>468</v>
      </c>
      <c r="I172" s="27" t="s">
        <v>451</v>
      </c>
      <c r="J172" s="27" t="s">
        <v>814</v>
      </c>
    </row>
    <row r="173" ht="33.75" customHeight="1" spans="1:10">
      <c r="A173" s="27" t="s">
        <v>411</v>
      </c>
      <c r="B173" s="27" t="s">
        <v>804</v>
      </c>
      <c r="C173" s="27" t="s">
        <v>498</v>
      </c>
      <c r="D173" s="27" t="s">
        <v>724</v>
      </c>
      <c r="E173" s="27" t="s">
        <v>746</v>
      </c>
      <c r="F173" s="27" t="s">
        <v>448</v>
      </c>
      <c r="G173" s="44" t="s">
        <v>53</v>
      </c>
      <c r="H173" s="27" t="s">
        <v>747</v>
      </c>
      <c r="I173" s="27" t="s">
        <v>451</v>
      </c>
      <c r="J173" s="27" t="s">
        <v>748</v>
      </c>
    </row>
    <row r="174" ht="33.75" customHeight="1" spans="1:10">
      <c r="A174" s="27" t="s">
        <v>411</v>
      </c>
      <c r="B174" s="27" t="s">
        <v>804</v>
      </c>
      <c r="C174" s="27" t="s">
        <v>505</v>
      </c>
      <c r="D174" s="27" t="s">
        <v>506</v>
      </c>
      <c r="E174" s="27" t="s">
        <v>749</v>
      </c>
      <c r="F174" s="27" t="s">
        <v>448</v>
      </c>
      <c r="G174" s="44" t="s">
        <v>488</v>
      </c>
      <c r="H174" s="27" t="s">
        <v>481</v>
      </c>
      <c r="I174" s="27" t="s">
        <v>451</v>
      </c>
      <c r="J174" s="27" t="s">
        <v>750</v>
      </c>
    </row>
    <row r="175" ht="33.75" customHeight="1" spans="1:10">
      <c r="A175" s="27" t="s">
        <v>400</v>
      </c>
      <c r="B175" s="27" t="s">
        <v>815</v>
      </c>
      <c r="C175" s="27" t="s">
        <v>445</v>
      </c>
      <c r="D175" s="27" t="s">
        <v>446</v>
      </c>
      <c r="E175" s="27" t="s">
        <v>816</v>
      </c>
      <c r="F175" s="27" t="s">
        <v>448</v>
      </c>
      <c r="G175" s="44" t="s">
        <v>51</v>
      </c>
      <c r="H175" s="27" t="s">
        <v>460</v>
      </c>
      <c r="I175" s="27" t="s">
        <v>451</v>
      </c>
      <c r="J175" s="27" t="s">
        <v>817</v>
      </c>
    </row>
    <row r="176" ht="33.75" customHeight="1" spans="1:10">
      <c r="A176" s="27" t="s">
        <v>400</v>
      </c>
      <c r="B176" s="27" t="s">
        <v>815</v>
      </c>
      <c r="C176" s="27" t="s">
        <v>445</v>
      </c>
      <c r="D176" s="27" t="s">
        <v>478</v>
      </c>
      <c r="E176" s="27" t="s">
        <v>770</v>
      </c>
      <c r="F176" s="27" t="s">
        <v>454</v>
      </c>
      <c r="G176" s="44" t="s">
        <v>449</v>
      </c>
      <c r="H176" s="27" t="s">
        <v>481</v>
      </c>
      <c r="I176" s="27" t="s">
        <v>451</v>
      </c>
      <c r="J176" s="27" t="s">
        <v>818</v>
      </c>
    </row>
    <row r="177" ht="33.75" customHeight="1" spans="1:10">
      <c r="A177" s="27" t="s">
        <v>400</v>
      </c>
      <c r="B177" s="27" t="s">
        <v>815</v>
      </c>
      <c r="C177" s="27" t="s">
        <v>445</v>
      </c>
      <c r="D177" s="27" t="s">
        <v>490</v>
      </c>
      <c r="E177" s="27" t="s">
        <v>740</v>
      </c>
      <c r="F177" s="27" t="s">
        <v>454</v>
      </c>
      <c r="G177" s="44" t="s">
        <v>449</v>
      </c>
      <c r="H177" s="27" t="s">
        <v>481</v>
      </c>
      <c r="I177" s="27" t="s">
        <v>451</v>
      </c>
      <c r="J177" s="27" t="s">
        <v>819</v>
      </c>
    </row>
    <row r="178" ht="33.75" customHeight="1" spans="1:10">
      <c r="A178" s="27" t="s">
        <v>400</v>
      </c>
      <c r="B178" s="27" t="s">
        <v>815</v>
      </c>
      <c r="C178" s="27" t="s">
        <v>498</v>
      </c>
      <c r="D178" s="27" t="s">
        <v>499</v>
      </c>
      <c r="E178" s="27" t="s">
        <v>820</v>
      </c>
      <c r="F178" s="27" t="s">
        <v>448</v>
      </c>
      <c r="G178" s="44" t="s">
        <v>48</v>
      </c>
      <c r="H178" s="27" t="s">
        <v>518</v>
      </c>
      <c r="I178" s="27" t="s">
        <v>451</v>
      </c>
      <c r="J178" s="27" t="s">
        <v>821</v>
      </c>
    </row>
    <row r="179" ht="33.75" customHeight="1" spans="1:10">
      <c r="A179" s="27" t="s">
        <v>400</v>
      </c>
      <c r="B179" s="27" t="s">
        <v>815</v>
      </c>
      <c r="C179" s="27" t="s">
        <v>498</v>
      </c>
      <c r="D179" s="27" t="s">
        <v>724</v>
      </c>
      <c r="E179" s="27" t="s">
        <v>822</v>
      </c>
      <c r="F179" s="27" t="s">
        <v>448</v>
      </c>
      <c r="G179" s="44" t="s">
        <v>53</v>
      </c>
      <c r="H179" s="27" t="s">
        <v>747</v>
      </c>
      <c r="I179" s="27" t="s">
        <v>451</v>
      </c>
      <c r="J179" s="27" t="s">
        <v>823</v>
      </c>
    </row>
    <row r="180" ht="33.75" customHeight="1" spans="1:10">
      <c r="A180" s="27" t="s">
        <v>400</v>
      </c>
      <c r="B180" s="27" t="s">
        <v>815</v>
      </c>
      <c r="C180" s="27" t="s">
        <v>505</v>
      </c>
      <c r="D180" s="27" t="s">
        <v>506</v>
      </c>
      <c r="E180" s="27" t="s">
        <v>796</v>
      </c>
      <c r="F180" s="27" t="s">
        <v>448</v>
      </c>
      <c r="G180" s="44" t="s">
        <v>488</v>
      </c>
      <c r="H180" s="27" t="s">
        <v>481</v>
      </c>
      <c r="I180" s="27" t="s">
        <v>451</v>
      </c>
      <c r="J180" s="27" t="s">
        <v>824</v>
      </c>
    </row>
    <row r="181" ht="33.75" customHeight="1" spans="1:10">
      <c r="A181" s="73" t="s">
        <v>75</v>
      </c>
      <c r="B181" s="27"/>
      <c r="C181" s="27"/>
      <c r="D181" s="27"/>
      <c r="E181" s="27"/>
      <c r="F181" s="27"/>
      <c r="G181" s="27"/>
      <c r="H181" s="27"/>
      <c r="I181" s="27"/>
      <c r="J181" s="27"/>
    </row>
    <row r="182" ht="33.75" customHeight="1" spans="1:10">
      <c r="A182" s="27" t="s">
        <v>415</v>
      </c>
      <c r="B182" s="27" t="s">
        <v>825</v>
      </c>
      <c r="C182" s="27" t="s">
        <v>445</v>
      </c>
      <c r="D182" s="27" t="s">
        <v>446</v>
      </c>
      <c r="E182" s="27" t="s">
        <v>826</v>
      </c>
      <c r="F182" s="27" t="s">
        <v>448</v>
      </c>
      <c r="G182" s="44" t="s">
        <v>45</v>
      </c>
      <c r="H182" s="27" t="s">
        <v>827</v>
      </c>
      <c r="I182" s="27" t="s">
        <v>451</v>
      </c>
      <c r="J182" s="27" t="s">
        <v>828</v>
      </c>
    </row>
    <row r="183" ht="33.75" customHeight="1" spans="1:10">
      <c r="A183" s="27" t="s">
        <v>415</v>
      </c>
      <c r="B183" s="27" t="s">
        <v>825</v>
      </c>
      <c r="C183" s="27" t="s">
        <v>445</v>
      </c>
      <c r="D183" s="27" t="s">
        <v>446</v>
      </c>
      <c r="E183" s="27" t="s">
        <v>829</v>
      </c>
      <c r="F183" s="27" t="s">
        <v>448</v>
      </c>
      <c r="G183" s="44" t="s">
        <v>59</v>
      </c>
      <c r="H183" s="27" t="s">
        <v>830</v>
      </c>
      <c r="I183" s="27" t="s">
        <v>451</v>
      </c>
      <c r="J183" s="27" t="s">
        <v>831</v>
      </c>
    </row>
    <row r="184" ht="33.75" customHeight="1" spans="1:10">
      <c r="A184" s="27" t="s">
        <v>415</v>
      </c>
      <c r="B184" s="27" t="s">
        <v>825</v>
      </c>
      <c r="C184" s="27" t="s">
        <v>445</v>
      </c>
      <c r="D184" s="27" t="s">
        <v>446</v>
      </c>
      <c r="E184" s="27" t="s">
        <v>832</v>
      </c>
      <c r="F184" s="27" t="s">
        <v>448</v>
      </c>
      <c r="G184" s="44" t="s">
        <v>51</v>
      </c>
      <c r="H184" s="27" t="s">
        <v>493</v>
      </c>
      <c r="I184" s="27" t="s">
        <v>451</v>
      </c>
      <c r="J184" s="27" t="s">
        <v>833</v>
      </c>
    </row>
    <row r="185" ht="33.75" customHeight="1" spans="1:10">
      <c r="A185" s="27" t="s">
        <v>415</v>
      </c>
      <c r="B185" s="27" t="s">
        <v>825</v>
      </c>
      <c r="C185" s="27" t="s">
        <v>445</v>
      </c>
      <c r="D185" s="27" t="s">
        <v>478</v>
      </c>
      <c r="E185" s="27" t="s">
        <v>834</v>
      </c>
      <c r="F185" s="27" t="s">
        <v>492</v>
      </c>
      <c r="G185" s="44" t="s">
        <v>488</v>
      </c>
      <c r="H185" s="27" t="s">
        <v>481</v>
      </c>
      <c r="I185" s="27" t="s">
        <v>451</v>
      </c>
      <c r="J185" s="27" t="s">
        <v>835</v>
      </c>
    </row>
    <row r="186" ht="33.75" customHeight="1" spans="1:10">
      <c r="A186" s="27" t="s">
        <v>415</v>
      </c>
      <c r="B186" s="27" t="s">
        <v>825</v>
      </c>
      <c r="C186" s="27" t="s">
        <v>445</v>
      </c>
      <c r="D186" s="27" t="s">
        <v>490</v>
      </c>
      <c r="E186" s="27" t="s">
        <v>836</v>
      </c>
      <c r="F186" s="27" t="s">
        <v>492</v>
      </c>
      <c r="G186" s="44" t="s">
        <v>810</v>
      </c>
      <c r="H186" s="27" t="s">
        <v>493</v>
      </c>
      <c r="I186" s="27" t="s">
        <v>451</v>
      </c>
      <c r="J186" s="27" t="s">
        <v>837</v>
      </c>
    </row>
    <row r="187" ht="33.75" customHeight="1" spans="1:10">
      <c r="A187" s="27" t="s">
        <v>415</v>
      </c>
      <c r="B187" s="27" t="s">
        <v>825</v>
      </c>
      <c r="C187" s="27" t="s">
        <v>498</v>
      </c>
      <c r="D187" s="27" t="s">
        <v>499</v>
      </c>
      <c r="E187" s="27" t="s">
        <v>838</v>
      </c>
      <c r="F187" s="27" t="s">
        <v>448</v>
      </c>
      <c r="G187" s="44" t="s">
        <v>839</v>
      </c>
      <c r="H187" s="27" t="s">
        <v>630</v>
      </c>
      <c r="I187" s="27" t="s">
        <v>451</v>
      </c>
      <c r="J187" s="27" t="s">
        <v>840</v>
      </c>
    </row>
    <row r="188" ht="33.75" customHeight="1" spans="1:10">
      <c r="A188" s="27" t="s">
        <v>415</v>
      </c>
      <c r="B188" s="27" t="s">
        <v>825</v>
      </c>
      <c r="C188" s="27" t="s">
        <v>498</v>
      </c>
      <c r="D188" s="27" t="s">
        <v>499</v>
      </c>
      <c r="E188" s="27" t="s">
        <v>841</v>
      </c>
      <c r="F188" s="27" t="s">
        <v>448</v>
      </c>
      <c r="G188" s="44" t="s">
        <v>842</v>
      </c>
      <c r="H188" s="27" t="s">
        <v>496</v>
      </c>
      <c r="I188" s="27" t="s">
        <v>451</v>
      </c>
      <c r="J188" s="27" t="s">
        <v>843</v>
      </c>
    </row>
    <row r="189" ht="33.75" customHeight="1" spans="1:10">
      <c r="A189" s="27" t="s">
        <v>415</v>
      </c>
      <c r="B189" s="27" t="s">
        <v>825</v>
      </c>
      <c r="C189" s="27" t="s">
        <v>505</v>
      </c>
      <c r="D189" s="27" t="s">
        <v>506</v>
      </c>
      <c r="E189" s="27" t="s">
        <v>796</v>
      </c>
      <c r="F189" s="27" t="s">
        <v>448</v>
      </c>
      <c r="G189" s="44" t="s">
        <v>540</v>
      </c>
      <c r="H189" s="27" t="s">
        <v>481</v>
      </c>
      <c r="I189" s="27" t="s">
        <v>451</v>
      </c>
      <c r="J189" s="27" t="s">
        <v>824</v>
      </c>
    </row>
    <row r="190" ht="33.75" customHeight="1" spans="1:10">
      <c r="A190" s="73" t="s">
        <v>66</v>
      </c>
      <c r="B190" s="27"/>
      <c r="C190" s="27"/>
      <c r="D190" s="27"/>
      <c r="E190" s="27"/>
      <c r="F190" s="27"/>
      <c r="G190" s="27"/>
      <c r="H190" s="27"/>
      <c r="I190" s="27"/>
      <c r="J190" s="27"/>
    </row>
    <row r="191" ht="33.75" customHeight="1" spans="1:10">
      <c r="A191" s="27" t="s">
        <v>417</v>
      </c>
      <c r="B191" s="27" t="s">
        <v>844</v>
      </c>
      <c r="C191" s="27" t="s">
        <v>445</v>
      </c>
      <c r="D191" s="27" t="s">
        <v>446</v>
      </c>
      <c r="E191" s="27" t="s">
        <v>845</v>
      </c>
      <c r="F191" s="27" t="s">
        <v>448</v>
      </c>
      <c r="G191" s="44" t="s">
        <v>629</v>
      </c>
      <c r="H191" s="27" t="s">
        <v>650</v>
      </c>
      <c r="I191" s="27" t="s">
        <v>451</v>
      </c>
      <c r="J191" s="27" t="s">
        <v>846</v>
      </c>
    </row>
    <row r="192" ht="33.75" customHeight="1" spans="1:10">
      <c r="A192" s="27" t="s">
        <v>417</v>
      </c>
      <c r="B192" s="27" t="s">
        <v>844</v>
      </c>
      <c r="C192" s="27" t="s">
        <v>445</v>
      </c>
      <c r="D192" s="27" t="s">
        <v>446</v>
      </c>
      <c r="E192" s="27" t="s">
        <v>847</v>
      </c>
      <c r="F192" s="27" t="s">
        <v>448</v>
      </c>
      <c r="G192" s="44" t="s">
        <v>848</v>
      </c>
      <c r="H192" s="27" t="s">
        <v>656</v>
      </c>
      <c r="I192" s="27" t="s">
        <v>451</v>
      </c>
      <c r="J192" s="27" t="s">
        <v>849</v>
      </c>
    </row>
    <row r="193" ht="33.75" customHeight="1" spans="1:10">
      <c r="A193" s="27" t="s">
        <v>417</v>
      </c>
      <c r="B193" s="27" t="s">
        <v>844</v>
      </c>
      <c r="C193" s="27" t="s">
        <v>498</v>
      </c>
      <c r="D193" s="27" t="s">
        <v>574</v>
      </c>
      <c r="E193" s="27" t="s">
        <v>850</v>
      </c>
      <c r="F193" s="27" t="s">
        <v>448</v>
      </c>
      <c r="G193" s="44" t="s">
        <v>851</v>
      </c>
      <c r="H193" s="27" t="s">
        <v>577</v>
      </c>
      <c r="I193" s="27" t="s">
        <v>451</v>
      </c>
      <c r="J193" s="27" t="s">
        <v>852</v>
      </c>
    </row>
    <row r="194" ht="33.75" customHeight="1" spans="1:10">
      <c r="A194" s="27" t="s">
        <v>417</v>
      </c>
      <c r="B194" s="27" t="s">
        <v>844</v>
      </c>
      <c r="C194" s="27" t="s">
        <v>505</v>
      </c>
      <c r="D194" s="27" t="s">
        <v>506</v>
      </c>
      <c r="E194" s="27" t="s">
        <v>853</v>
      </c>
      <c r="F194" s="27" t="s">
        <v>448</v>
      </c>
      <c r="G194" s="44" t="s">
        <v>488</v>
      </c>
      <c r="H194" s="27" t="s">
        <v>481</v>
      </c>
      <c r="I194" s="27" t="s">
        <v>451</v>
      </c>
      <c r="J194" s="27" t="s">
        <v>854</v>
      </c>
    </row>
    <row r="195" ht="33.75" customHeight="1" spans="1:10">
      <c r="A195" s="27" t="s">
        <v>417</v>
      </c>
      <c r="B195" s="27" t="s">
        <v>844</v>
      </c>
      <c r="C195" s="27" t="s">
        <v>855</v>
      </c>
      <c r="D195" s="27" t="s">
        <v>856</v>
      </c>
      <c r="E195" s="27" t="s">
        <v>857</v>
      </c>
      <c r="F195" s="27" t="s">
        <v>492</v>
      </c>
      <c r="G195" s="44" t="s">
        <v>858</v>
      </c>
      <c r="H195" s="27" t="s">
        <v>577</v>
      </c>
      <c r="I195" s="27" t="s">
        <v>451</v>
      </c>
      <c r="J195" s="27" t="s">
        <v>859</v>
      </c>
    </row>
    <row r="196" ht="33.75" customHeight="1" spans="1:10">
      <c r="A196" s="27" t="s">
        <v>423</v>
      </c>
      <c r="B196" s="27" t="s">
        <v>860</v>
      </c>
      <c r="C196" s="27" t="s">
        <v>445</v>
      </c>
      <c r="D196" s="27" t="s">
        <v>446</v>
      </c>
      <c r="E196" s="27" t="s">
        <v>861</v>
      </c>
      <c r="F196" s="27" t="s">
        <v>448</v>
      </c>
      <c r="G196" s="44" t="s">
        <v>862</v>
      </c>
      <c r="H196" s="27" t="s">
        <v>650</v>
      </c>
      <c r="I196" s="27" t="s">
        <v>451</v>
      </c>
      <c r="J196" s="27" t="s">
        <v>863</v>
      </c>
    </row>
    <row r="197" ht="33.75" customHeight="1" spans="1:10">
      <c r="A197" s="27" t="s">
        <v>423</v>
      </c>
      <c r="B197" s="27" t="s">
        <v>860</v>
      </c>
      <c r="C197" s="27" t="s">
        <v>445</v>
      </c>
      <c r="D197" s="27" t="s">
        <v>478</v>
      </c>
      <c r="E197" s="27" t="s">
        <v>864</v>
      </c>
      <c r="F197" s="27" t="s">
        <v>448</v>
      </c>
      <c r="G197" s="44" t="s">
        <v>865</v>
      </c>
      <c r="H197" s="27" t="s">
        <v>866</v>
      </c>
      <c r="I197" s="27" t="s">
        <v>451</v>
      </c>
      <c r="J197" s="27" t="s">
        <v>867</v>
      </c>
    </row>
    <row r="198" ht="33.75" customHeight="1" spans="1:10">
      <c r="A198" s="27" t="s">
        <v>423</v>
      </c>
      <c r="B198" s="27" t="s">
        <v>860</v>
      </c>
      <c r="C198" s="27" t="s">
        <v>498</v>
      </c>
      <c r="D198" s="27" t="s">
        <v>574</v>
      </c>
      <c r="E198" s="27" t="s">
        <v>868</v>
      </c>
      <c r="F198" s="27" t="s">
        <v>448</v>
      </c>
      <c r="G198" s="44" t="s">
        <v>869</v>
      </c>
      <c r="H198" s="27" t="s">
        <v>577</v>
      </c>
      <c r="I198" s="27" t="s">
        <v>451</v>
      </c>
      <c r="J198" s="27" t="s">
        <v>870</v>
      </c>
    </row>
    <row r="199" ht="33.75" customHeight="1" spans="1:10">
      <c r="A199" s="27" t="s">
        <v>423</v>
      </c>
      <c r="B199" s="27" t="s">
        <v>860</v>
      </c>
      <c r="C199" s="27" t="s">
        <v>505</v>
      </c>
      <c r="D199" s="27" t="s">
        <v>506</v>
      </c>
      <c r="E199" s="27" t="s">
        <v>871</v>
      </c>
      <c r="F199" s="27" t="s">
        <v>448</v>
      </c>
      <c r="G199" s="44" t="s">
        <v>488</v>
      </c>
      <c r="H199" s="27" t="s">
        <v>481</v>
      </c>
      <c r="I199" s="27" t="s">
        <v>451</v>
      </c>
      <c r="J199" s="27" t="s">
        <v>854</v>
      </c>
    </row>
    <row r="200" ht="33.75" customHeight="1" spans="1:10">
      <c r="A200" s="27" t="s">
        <v>423</v>
      </c>
      <c r="B200" s="27" t="s">
        <v>860</v>
      </c>
      <c r="C200" s="27" t="s">
        <v>855</v>
      </c>
      <c r="D200" s="27" t="s">
        <v>856</v>
      </c>
      <c r="E200" s="27" t="s">
        <v>872</v>
      </c>
      <c r="F200" s="27" t="s">
        <v>492</v>
      </c>
      <c r="G200" s="44" t="s">
        <v>873</v>
      </c>
      <c r="H200" s="27" t="s">
        <v>577</v>
      </c>
      <c r="I200" s="27" t="s">
        <v>451</v>
      </c>
      <c r="J200" s="27" t="s">
        <v>874</v>
      </c>
    </row>
    <row r="201" ht="33.75" customHeight="1" spans="1:10">
      <c r="A201" s="27" t="s">
        <v>425</v>
      </c>
      <c r="B201" s="27" t="s">
        <v>875</v>
      </c>
      <c r="C201" s="27" t="s">
        <v>445</v>
      </c>
      <c r="D201" s="27" t="s">
        <v>446</v>
      </c>
      <c r="E201" s="27" t="s">
        <v>876</v>
      </c>
      <c r="F201" s="27" t="s">
        <v>448</v>
      </c>
      <c r="G201" s="44" t="s">
        <v>877</v>
      </c>
      <c r="H201" s="27" t="s">
        <v>650</v>
      </c>
      <c r="I201" s="27" t="s">
        <v>451</v>
      </c>
      <c r="J201" s="27" t="s">
        <v>878</v>
      </c>
    </row>
    <row r="202" ht="33.75" customHeight="1" spans="1:10">
      <c r="A202" s="27" t="s">
        <v>425</v>
      </c>
      <c r="B202" s="27" t="s">
        <v>875</v>
      </c>
      <c r="C202" s="27" t="s">
        <v>445</v>
      </c>
      <c r="D202" s="27" t="s">
        <v>446</v>
      </c>
      <c r="E202" s="27" t="s">
        <v>879</v>
      </c>
      <c r="F202" s="27" t="s">
        <v>448</v>
      </c>
      <c r="G202" s="44" t="s">
        <v>880</v>
      </c>
      <c r="H202" s="27" t="s">
        <v>468</v>
      </c>
      <c r="I202" s="27" t="s">
        <v>451</v>
      </c>
      <c r="J202" s="27" t="s">
        <v>881</v>
      </c>
    </row>
    <row r="203" ht="33.75" customHeight="1" spans="1:10">
      <c r="A203" s="27" t="s">
        <v>425</v>
      </c>
      <c r="B203" s="27" t="s">
        <v>875</v>
      </c>
      <c r="C203" s="27" t="s">
        <v>445</v>
      </c>
      <c r="D203" s="27" t="s">
        <v>478</v>
      </c>
      <c r="E203" s="27" t="s">
        <v>882</v>
      </c>
      <c r="F203" s="27" t="s">
        <v>448</v>
      </c>
      <c r="G203" s="44" t="s">
        <v>449</v>
      </c>
      <c r="H203" s="27" t="s">
        <v>468</v>
      </c>
      <c r="I203" s="27" t="s">
        <v>451</v>
      </c>
      <c r="J203" s="27" t="s">
        <v>883</v>
      </c>
    </row>
    <row r="204" ht="33.75" customHeight="1" spans="1:10">
      <c r="A204" s="27" t="s">
        <v>425</v>
      </c>
      <c r="B204" s="27" t="s">
        <v>875</v>
      </c>
      <c r="C204" s="27" t="s">
        <v>445</v>
      </c>
      <c r="D204" s="27" t="s">
        <v>478</v>
      </c>
      <c r="E204" s="27" t="s">
        <v>884</v>
      </c>
      <c r="F204" s="27" t="s">
        <v>454</v>
      </c>
      <c r="G204" s="44" t="s">
        <v>449</v>
      </c>
      <c r="H204" s="27" t="s">
        <v>481</v>
      </c>
      <c r="I204" s="27" t="s">
        <v>451</v>
      </c>
      <c r="J204" s="27" t="s">
        <v>885</v>
      </c>
    </row>
    <row r="205" ht="33.75" customHeight="1" spans="1:10">
      <c r="A205" s="27" t="s">
        <v>425</v>
      </c>
      <c r="B205" s="27" t="s">
        <v>875</v>
      </c>
      <c r="C205" s="27" t="s">
        <v>445</v>
      </c>
      <c r="D205" s="27" t="s">
        <v>478</v>
      </c>
      <c r="E205" s="27" t="s">
        <v>886</v>
      </c>
      <c r="F205" s="27" t="s">
        <v>454</v>
      </c>
      <c r="G205" s="44" t="s">
        <v>449</v>
      </c>
      <c r="H205" s="27" t="s">
        <v>481</v>
      </c>
      <c r="I205" s="27" t="s">
        <v>451</v>
      </c>
      <c r="J205" s="27" t="s">
        <v>887</v>
      </c>
    </row>
    <row r="206" ht="33.75" customHeight="1" spans="1:10">
      <c r="A206" s="27" t="s">
        <v>425</v>
      </c>
      <c r="B206" s="27" t="s">
        <v>875</v>
      </c>
      <c r="C206" s="27" t="s">
        <v>498</v>
      </c>
      <c r="D206" s="27" t="s">
        <v>499</v>
      </c>
      <c r="E206" s="27" t="s">
        <v>888</v>
      </c>
      <c r="F206" s="27" t="s">
        <v>448</v>
      </c>
      <c r="G206" s="44" t="s">
        <v>480</v>
      </c>
      <c r="H206" s="27" t="s">
        <v>481</v>
      </c>
      <c r="I206" s="27" t="s">
        <v>451</v>
      </c>
      <c r="J206" s="27" t="s">
        <v>889</v>
      </c>
    </row>
    <row r="207" ht="33.75" customHeight="1" spans="1:10">
      <c r="A207" s="27" t="s">
        <v>425</v>
      </c>
      <c r="B207" s="27" t="s">
        <v>875</v>
      </c>
      <c r="C207" s="27" t="s">
        <v>505</v>
      </c>
      <c r="D207" s="27" t="s">
        <v>506</v>
      </c>
      <c r="E207" s="27" t="s">
        <v>890</v>
      </c>
      <c r="F207" s="27" t="s">
        <v>448</v>
      </c>
      <c r="G207" s="44" t="s">
        <v>488</v>
      </c>
      <c r="H207" s="27" t="s">
        <v>481</v>
      </c>
      <c r="I207" s="27" t="s">
        <v>451</v>
      </c>
      <c r="J207" s="27" t="s">
        <v>891</v>
      </c>
    </row>
    <row r="208" ht="33.75" customHeight="1" spans="1:10">
      <c r="A208" s="27" t="s">
        <v>419</v>
      </c>
      <c r="B208" s="27" t="s">
        <v>892</v>
      </c>
      <c r="C208" s="27" t="s">
        <v>445</v>
      </c>
      <c r="D208" s="27" t="s">
        <v>446</v>
      </c>
      <c r="E208" s="27" t="s">
        <v>893</v>
      </c>
      <c r="F208" s="27" t="s">
        <v>448</v>
      </c>
      <c r="G208" s="44" t="s">
        <v>894</v>
      </c>
      <c r="H208" s="27" t="s">
        <v>895</v>
      </c>
      <c r="I208" s="27" t="s">
        <v>451</v>
      </c>
      <c r="J208" s="27" t="s">
        <v>896</v>
      </c>
    </row>
    <row r="209" ht="33.75" customHeight="1" spans="1:10">
      <c r="A209" s="27" t="s">
        <v>419</v>
      </c>
      <c r="B209" s="27" t="s">
        <v>892</v>
      </c>
      <c r="C209" s="27" t="s">
        <v>445</v>
      </c>
      <c r="D209" s="27" t="s">
        <v>446</v>
      </c>
      <c r="E209" s="27" t="s">
        <v>897</v>
      </c>
      <c r="F209" s="27" t="s">
        <v>448</v>
      </c>
      <c r="G209" s="44" t="s">
        <v>898</v>
      </c>
      <c r="H209" s="27" t="s">
        <v>656</v>
      </c>
      <c r="I209" s="27" t="s">
        <v>451</v>
      </c>
      <c r="J209" s="27" t="s">
        <v>899</v>
      </c>
    </row>
    <row r="210" ht="33.75" customHeight="1" spans="1:10">
      <c r="A210" s="27" t="s">
        <v>419</v>
      </c>
      <c r="B210" s="27" t="s">
        <v>892</v>
      </c>
      <c r="C210" s="27" t="s">
        <v>445</v>
      </c>
      <c r="D210" s="27" t="s">
        <v>478</v>
      </c>
      <c r="E210" s="27" t="s">
        <v>900</v>
      </c>
      <c r="F210" s="27" t="s">
        <v>448</v>
      </c>
      <c r="G210" s="44" t="s">
        <v>901</v>
      </c>
      <c r="H210" s="27" t="s">
        <v>902</v>
      </c>
      <c r="I210" s="27" t="s">
        <v>451</v>
      </c>
      <c r="J210" s="27" t="s">
        <v>903</v>
      </c>
    </row>
    <row r="211" ht="33.75" customHeight="1" spans="1:10">
      <c r="A211" s="27" t="s">
        <v>419</v>
      </c>
      <c r="B211" s="27" t="s">
        <v>892</v>
      </c>
      <c r="C211" s="27" t="s">
        <v>445</v>
      </c>
      <c r="D211" s="27" t="s">
        <v>490</v>
      </c>
      <c r="E211" s="27" t="s">
        <v>904</v>
      </c>
      <c r="F211" s="27" t="s">
        <v>492</v>
      </c>
      <c r="G211" s="44" t="s">
        <v>46</v>
      </c>
      <c r="H211" s="27" t="s">
        <v>747</v>
      </c>
      <c r="I211" s="27" t="s">
        <v>451</v>
      </c>
      <c r="J211" s="27" t="s">
        <v>905</v>
      </c>
    </row>
    <row r="212" ht="33.75" customHeight="1" spans="1:10">
      <c r="A212" s="27" t="s">
        <v>419</v>
      </c>
      <c r="B212" s="27" t="s">
        <v>892</v>
      </c>
      <c r="C212" s="27" t="s">
        <v>498</v>
      </c>
      <c r="D212" s="27" t="s">
        <v>574</v>
      </c>
      <c r="E212" s="27" t="s">
        <v>850</v>
      </c>
      <c r="F212" s="27" t="s">
        <v>448</v>
      </c>
      <c r="G212" s="44" t="s">
        <v>906</v>
      </c>
      <c r="H212" s="27" t="s">
        <v>577</v>
      </c>
      <c r="I212" s="27" t="s">
        <v>451</v>
      </c>
      <c r="J212" s="27" t="s">
        <v>907</v>
      </c>
    </row>
    <row r="213" ht="33.75" customHeight="1" spans="1:10">
      <c r="A213" s="27" t="s">
        <v>419</v>
      </c>
      <c r="B213" s="27" t="s">
        <v>892</v>
      </c>
      <c r="C213" s="27" t="s">
        <v>505</v>
      </c>
      <c r="D213" s="27" t="s">
        <v>506</v>
      </c>
      <c r="E213" s="27" t="s">
        <v>853</v>
      </c>
      <c r="F213" s="27" t="s">
        <v>448</v>
      </c>
      <c r="G213" s="44" t="s">
        <v>488</v>
      </c>
      <c r="H213" s="27" t="s">
        <v>481</v>
      </c>
      <c r="I213" s="27" t="s">
        <v>451</v>
      </c>
      <c r="J213" s="27" t="s">
        <v>908</v>
      </c>
    </row>
    <row r="214" ht="33.75" customHeight="1" spans="1:10">
      <c r="A214" s="27" t="s">
        <v>421</v>
      </c>
      <c r="B214" s="27" t="s">
        <v>909</v>
      </c>
      <c r="C214" s="27" t="s">
        <v>445</v>
      </c>
      <c r="D214" s="27" t="s">
        <v>446</v>
      </c>
      <c r="E214" s="27" t="s">
        <v>845</v>
      </c>
      <c r="F214" s="27" t="s">
        <v>448</v>
      </c>
      <c r="G214" s="44" t="s">
        <v>910</v>
      </c>
      <c r="H214" s="27" t="s">
        <v>650</v>
      </c>
      <c r="I214" s="27" t="s">
        <v>451</v>
      </c>
      <c r="J214" s="27" t="s">
        <v>911</v>
      </c>
    </row>
    <row r="215" ht="33.75" customHeight="1" spans="1:10">
      <c r="A215" s="27" t="s">
        <v>421</v>
      </c>
      <c r="B215" s="27" t="s">
        <v>909</v>
      </c>
      <c r="C215" s="27" t="s">
        <v>445</v>
      </c>
      <c r="D215" s="27" t="s">
        <v>446</v>
      </c>
      <c r="E215" s="27" t="s">
        <v>847</v>
      </c>
      <c r="F215" s="27" t="s">
        <v>448</v>
      </c>
      <c r="G215" s="44" t="s">
        <v>912</v>
      </c>
      <c r="H215" s="27" t="s">
        <v>656</v>
      </c>
      <c r="I215" s="27" t="s">
        <v>451</v>
      </c>
      <c r="J215" s="27" t="s">
        <v>913</v>
      </c>
    </row>
    <row r="216" ht="33.75" customHeight="1" spans="1:10">
      <c r="A216" s="27" t="s">
        <v>421</v>
      </c>
      <c r="B216" s="27" t="s">
        <v>909</v>
      </c>
      <c r="C216" s="27" t="s">
        <v>445</v>
      </c>
      <c r="D216" s="27" t="s">
        <v>478</v>
      </c>
      <c r="E216" s="27" t="s">
        <v>914</v>
      </c>
      <c r="F216" s="27" t="s">
        <v>448</v>
      </c>
      <c r="G216" s="44" t="s">
        <v>901</v>
      </c>
      <c r="H216" s="27" t="s">
        <v>902</v>
      </c>
      <c r="I216" s="27" t="s">
        <v>451</v>
      </c>
      <c r="J216" s="27" t="s">
        <v>915</v>
      </c>
    </row>
    <row r="217" ht="33.75" customHeight="1" spans="1:10">
      <c r="A217" s="27" t="s">
        <v>421</v>
      </c>
      <c r="B217" s="27" t="s">
        <v>909</v>
      </c>
      <c r="C217" s="27" t="s">
        <v>445</v>
      </c>
      <c r="D217" s="27" t="s">
        <v>490</v>
      </c>
      <c r="E217" s="27" t="s">
        <v>904</v>
      </c>
      <c r="F217" s="27" t="s">
        <v>492</v>
      </c>
      <c r="G217" s="44" t="s">
        <v>46</v>
      </c>
      <c r="H217" s="27" t="s">
        <v>747</v>
      </c>
      <c r="I217" s="27" t="s">
        <v>451</v>
      </c>
      <c r="J217" s="27" t="s">
        <v>916</v>
      </c>
    </row>
    <row r="218" ht="33.75" customHeight="1" spans="1:10">
      <c r="A218" s="27" t="s">
        <v>421</v>
      </c>
      <c r="B218" s="27" t="s">
        <v>909</v>
      </c>
      <c r="C218" s="27" t="s">
        <v>498</v>
      </c>
      <c r="D218" s="27" t="s">
        <v>574</v>
      </c>
      <c r="E218" s="27" t="s">
        <v>850</v>
      </c>
      <c r="F218" s="27" t="s">
        <v>448</v>
      </c>
      <c r="G218" s="44" t="s">
        <v>514</v>
      </c>
      <c r="H218" s="27" t="s">
        <v>577</v>
      </c>
      <c r="I218" s="27" t="s">
        <v>451</v>
      </c>
      <c r="J218" s="27" t="s">
        <v>917</v>
      </c>
    </row>
    <row r="219" ht="33.75" customHeight="1" spans="1:10">
      <c r="A219" s="27" t="s">
        <v>421</v>
      </c>
      <c r="B219" s="27" t="s">
        <v>909</v>
      </c>
      <c r="C219" s="27" t="s">
        <v>505</v>
      </c>
      <c r="D219" s="27" t="s">
        <v>506</v>
      </c>
      <c r="E219" s="27" t="s">
        <v>853</v>
      </c>
      <c r="F219" s="27" t="s">
        <v>448</v>
      </c>
      <c r="G219" s="44" t="s">
        <v>488</v>
      </c>
      <c r="H219" s="27" t="s">
        <v>481</v>
      </c>
      <c r="I219" s="27" t="s">
        <v>451</v>
      </c>
      <c r="J219" s="27" t="s">
        <v>854</v>
      </c>
    </row>
    <row r="220" ht="33.75" customHeight="1" spans="1:10">
      <c r="A220" s="27" t="s">
        <v>421</v>
      </c>
      <c r="B220" s="27" t="s">
        <v>909</v>
      </c>
      <c r="C220" s="27" t="s">
        <v>855</v>
      </c>
      <c r="D220" s="27" t="s">
        <v>856</v>
      </c>
      <c r="E220" s="27" t="s">
        <v>872</v>
      </c>
      <c r="F220" s="27" t="s">
        <v>492</v>
      </c>
      <c r="G220" s="44" t="s">
        <v>918</v>
      </c>
      <c r="H220" s="27" t="s">
        <v>919</v>
      </c>
      <c r="I220" s="27" t="s">
        <v>451</v>
      </c>
      <c r="J220" s="27" t="s">
        <v>920</v>
      </c>
    </row>
    <row r="221" ht="33.75" customHeight="1" spans="1:10">
      <c r="A221" s="73" t="s">
        <v>69</v>
      </c>
      <c r="B221" s="27"/>
      <c r="C221" s="27"/>
      <c r="D221" s="27"/>
      <c r="E221" s="27"/>
      <c r="F221" s="27"/>
      <c r="G221" s="27"/>
      <c r="H221" s="27"/>
      <c r="I221" s="27"/>
      <c r="J221" s="27"/>
    </row>
    <row r="222" ht="33.75" customHeight="1" spans="1:10">
      <c r="A222" s="27" t="s">
        <v>427</v>
      </c>
      <c r="B222" s="27" t="s">
        <v>921</v>
      </c>
      <c r="C222" s="27" t="s">
        <v>445</v>
      </c>
      <c r="D222" s="27" t="s">
        <v>446</v>
      </c>
      <c r="E222" s="27" t="s">
        <v>922</v>
      </c>
      <c r="F222" s="27" t="s">
        <v>454</v>
      </c>
      <c r="G222" s="44" t="s">
        <v>467</v>
      </c>
      <c r="H222" s="27" t="s">
        <v>518</v>
      </c>
      <c r="I222" s="27" t="s">
        <v>451</v>
      </c>
      <c r="J222" s="27" t="s">
        <v>923</v>
      </c>
    </row>
    <row r="223" ht="33.75" customHeight="1" spans="1:10">
      <c r="A223" s="27" t="s">
        <v>427</v>
      </c>
      <c r="B223" s="27" t="s">
        <v>921</v>
      </c>
      <c r="C223" s="27" t="s">
        <v>445</v>
      </c>
      <c r="D223" s="27" t="s">
        <v>446</v>
      </c>
      <c r="E223" s="27" t="s">
        <v>924</v>
      </c>
      <c r="F223" s="27" t="s">
        <v>448</v>
      </c>
      <c r="G223" s="44" t="s">
        <v>594</v>
      </c>
      <c r="H223" s="27" t="s">
        <v>481</v>
      </c>
      <c r="I223" s="27" t="s">
        <v>451</v>
      </c>
      <c r="J223" s="27" t="s">
        <v>925</v>
      </c>
    </row>
    <row r="224" ht="33.75" customHeight="1" spans="1:10">
      <c r="A224" s="27" t="s">
        <v>427</v>
      </c>
      <c r="B224" s="27" t="s">
        <v>921</v>
      </c>
      <c r="C224" s="27" t="s">
        <v>445</v>
      </c>
      <c r="D224" s="27" t="s">
        <v>446</v>
      </c>
      <c r="E224" s="27" t="s">
        <v>926</v>
      </c>
      <c r="F224" s="27" t="s">
        <v>454</v>
      </c>
      <c r="G224" s="44" t="s">
        <v>927</v>
      </c>
      <c r="H224" s="27" t="s">
        <v>650</v>
      </c>
      <c r="I224" s="27" t="s">
        <v>451</v>
      </c>
      <c r="J224" s="27" t="s">
        <v>928</v>
      </c>
    </row>
    <row r="225" ht="33.75" customHeight="1" spans="1:10">
      <c r="A225" s="27" t="s">
        <v>427</v>
      </c>
      <c r="B225" s="27" t="s">
        <v>921</v>
      </c>
      <c r="C225" s="27" t="s">
        <v>445</v>
      </c>
      <c r="D225" s="27" t="s">
        <v>446</v>
      </c>
      <c r="E225" s="27" t="s">
        <v>929</v>
      </c>
      <c r="F225" s="27" t="s">
        <v>454</v>
      </c>
      <c r="G225" s="44" t="s">
        <v>467</v>
      </c>
      <c r="H225" s="27" t="s">
        <v>518</v>
      </c>
      <c r="I225" s="27" t="s">
        <v>451</v>
      </c>
      <c r="J225" s="27" t="s">
        <v>930</v>
      </c>
    </row>
    <row r="226" ht="33.75" customHeight="1" spans="1:10">
      <c r="A226" s="27" t="s">
        <v>427</v>
      </c>
      <c r="B226" s="27" t="s">
        <v>921</v>
      </c>
      <c r="C226" s="27" t="s">
        <v>445</v>
      </c>
      <c r="D226" s="27" t="s">
        <v>478</v>
      </c>
      <c r="E226" s="27" t="s">
        <v>931</v>
      </c>
      <c r="F226" s="27" t="s">
        <v>454</v>
      </c>
      <c r="G226" s="44" t="s">
        <v>449</v>
      </c>
      <c r="H226" s="27" t="s">
        <v>481</v>
      </c>
      <c r="I226" s="27" t="s">
        <v>451</v>
      </c>
      <c r="J226" s="27" t="s">
        <v>932</v>
      </c>
    </row>
    <row r="227" ht="33.75" customHeight="1" spans="1:10">
      <c r="A227" s="27" t="s">
        <v>427</v>
      </c>
      <c r="B227" s="27" t="s">
        <v>921</v>
      </c>
      <c r="C227" s="27" t="s">
        <v>445</v>
      </c>
      <c r="D227" s="27" t="s">
        <v>478</v>
      </c>
      <c r="E227" s="27" t="s">
        <v>933</v>
      </c>
      <c r="F227" s="27" t="s">
        <v>454</v>
      </c>
      <c r="G227" s="44" t="s">
        <v>449</v>
      </c>
      <c r="H227" s="27" t="s">
        <v>481</v>
      </c>
      <c r="I227" s="27" t="s">
        <v>451</v>
      </c>
      <c r="J227" s="27" t="s">
        <v>934</v>
      </c>
    </row>
    <row r="228" ht="33.75" customHeight="1" spans="1:10">
      <c r="A228" s="27" t="s">
        <v>427</v>
      </c>
      <c r="B228" s="27" t="s">
        <v>921</v>
      </c>
      <c r="C228" s="27" t="s">
        <v>445</v>
      </c>
      <c r="D228" s="27" t="s">
        <v>490</v>
      </c>
      <c r="E228" s="27" t="s">
        <v>935</v>
      </c>
      <c r="F228" s="27" t="s">
        <v>454</v>
      </c>
      <c r="G228" s="44" t="s">
        <v>449</v>
      </c>
      <c r="H228" s="27" t="s">
        <v>481</v>
      </c>
      <c r="I228" s="27" t="s">
        <v>451</v>
      </c>
      <c r="J228" s="27" t="s">
        <v>936</v>
      </c>
    </row>
    <row r="229" ht="33.75" customHeight="1" spans="1:10">
      <c r="A229" s="27" t="s">
        <v>427</v>
      </c>
      <c r="B229" s="27" t="s">
        <v>921</v>
      </c>
      <c r="C229" s="27" t="s">
        <v>498</v>
      </c>
      <c r="D229" s="27" t="s">
        <v>574</v>
      </c>
      <c r="E229" s="27" t="s">
        <v>937</v>
      </c>
      <c r="F229" s="27" t="s">
        <v>448</v>
      </c>
      <c r="G229" s="44" t="s">
        <v>53</v>
      </c>
      <c r="H229" s="27" t="s">
        <v>481</v>
      </c>
      <c r="I229" s="27" t="s">
        <v>451</v>
      </c>
      <c r="J229" s="27" t="s">
        <v>938</v>
      </c>
    </row>
    <row r="230" ht="33.75" customHeight="1" spans="1:10">
      <c r="A230" s="27" t="s">
        <v>427</v>
      </c>
      <c r="B230" s="27" t="s">
        <v>921</v>
      </c>
      <c r="C230" s="27" t="s">
        <v>498</v>
      </c>
      <c r="D230" s="27" t="s">
        <v>499</v>
      </c>
      <c r="E230" s="27" t="s">
        <v>939</v>
      </c>
      <c r="F230" s="27" t="s">
        <v>454</v>
      </c>
      <c r="G230" s="44" t="s">
        <v>449</v>
      </c>
      <c r="H230" s="27" t="s">
        <v>481</v>
      </c>
      <c r="I230" s="27" t="s">
        <v>451</v>
      </c>
      <c r="J230" s="27" t="s">
        <v>940</v>
      </c>
    </row>
    <row r="231" ht="33.75" customHeight="1" spans="1:10">
      <c r="A231" s="27" t="s">
        <v>427</v>
      </c>
      <c r="B231" s="27" t="s">
        <v>921</v>
      </c>
      <c r="C231" s="27" t="s">
        <v>498</v>
      </c>
      <c r="D231" s="27" t="s">
        <v>499</v>
      </c>
      <c r="E231" s="27" t="s">
        <v>941</v>
      </c>
      <c r="F231" s="27" t="s">
        <v>448</v>
      </c>
      <c r="G231" s="44" t="s">
        <v>501</v>
      </c>
      <c r="H231" s="27" t="s">
        <v>481</v>
      </c>
      <c r="I231" s="27" t="s">
        <v>451</v>
      </c>
      <c r="J231" s="27" t="s">
        <v>942</v>
      </c>
    </row>
    <row r="232" ht="33.75" customHeight="1" spans="1:10">
      <c r="A232" s="27" t="s">
        <v>427</v>
      </c>
      <c r="B232" s="27" t="s">
        <v>921</v>
      </c>
      <c r="C232" s="27" t="s">
        <v>505</v>
      </c>
      <c r="D232" s="27" t="s">
        <v>506</v>
      </c>
      <c r="E232" s="27" t="s">
        <v>943</v>
      </c>
      <c r="F232" s="27" t="s">
        <v>448</v>
      </c>
      <c r="G232" s="44" t="s">
        <v>488</v>
      </c>
      <c r="H232" s="27" t="s">
        <v>481</v>
      </c>
      <c r="I232" s="27" t="s">
        <v>451</v>
      </c>
      <c r="J232" s="27" t="s">
        <v>944</v>
      </c>
    </row>
    <row r="233" ht="33.75" customHeight="1" spans="1:10">
      <c r="A233" s="27" t="s">
        <v>427</v>
      </c>
      <c r="B233" s="27" t="s">
        <v>921</v>
      </c>
      <c r="C233" s="27" t="s">
        <v>505</v>
      </c>
      <c r="D233" s="27" t="s">
        <v>506</v>
      </c>
      <c r="E233" s="27" t="s">
        <v>945</v>
      </c>
      <c r="F233" s="27" t="s">
        <v>448</v>
      </c>
      <c r="G233" s="44" t="s">
        <v>488</v>
      </c>
      <c r="H233" s="27" t="s">
        <v>481</v>
      </c>
      <c r="I233" s="27" t="s">
        <v>451</v>
      </c>
      <c r="J233" s="27" t="s">
        <v>946</v>
      </c>
    </row>
  </sheetData>
  <mergeCells count="46">
    <mergeCell ref="A2:J2"/>
    <mergeCell ref="A3:H3"/>
    <mergeCell ref="A8:A24"/>
    <mergeCell ref="A25:A42"/>
    <mergeCell ref="A43:A55"/>
    <mergeCell ref="A56:A63"/>
    <mergeCell ref="A64:A79"/>
    <mergeCell ref="A80:A99"/>
    <mergeCell ref="A100:A107"/>
    <mergeCell ref="A108:A118"/>
    <mergeCell ref="A120:A128"/>
    <mergeCell ref="A129:A137"/>
    <mergeCell ref="A138:A148"/>
    <mergeCell ref="A149:A157"/>
    <mergeCell ref="A158:A167"/>
    <mergeCell ref="A168:A174"/>
    <mergeCell ref="A175:A180"/>
    <mergeCell ref="A182:A189"/>
    <mergeCell ref="A191:A195"/>
    <mergeCell ref="A196:A200"/>
    <mergeCell ref="A201:A207"/>
    <mergeCell ref="A208:A213"/>
    <mergeCell ref="A214:A220"/>
    <mergeCell ref="A222:A233"/>
    <mergeCell ref="B8:B24"/>
    <mergeCell ref="B25:B42"/>
    <mergeCell ref="B43:B55"/>
    <mergeCell ref="B56:B63"/>
    <mergeCell ref="B64:B79"/>
    <mergeCell ref="B80:B99"/>
    <mergeCell ref="B100:B107"/>
    <mergeCell ref="B108:B118"/>
    <mergeCell ref="B120:B128"/>
    <mergeCell ref="B129:B137"/>
    <mergeCell ref="B138:B148"/>
    <mergeCell ref="B149:B157"/>
    <mergeCell ref="B158:B167"/>
    <mergeCell ref="B168:B174"/>
    <mergeCell ref="B175:B180"/>
    <mergeCell ref="B182:B189"/>
    <mergeCell ref="B191:B195"/>
    <mergeCell ref="B196:B200"/>
    <mergeCell ref="B201:B207"/>
    <mergeCell ref="B208:B213"/>
    <mergeCell ref="B214:B220"/>
    <mergeCell ref="B222:B23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2026-02-09T08:39:32Z</dcterms:created>
  <dcterms:modified xsi:type="dcterms:W3CDTF">2026-02-09T08:41:15Z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1605283197A043BE91C8A8545698110D</vt:lpwstr>
  </property>
  <property fmtid="{D5CDD505-2E9C-101B-9397-08002B2CF9AE}" pid="3" name="KSOProductBuildVer">
    <vt:lpwstr>2052-11.8.2.12085</vt:lpwstr>
  </property>
</Properties>
</file>