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<sst xmlns="http://schemas.openxmlformats.org/spreadsheetml/2006/main" count="1367" uniqueCount="473">
  <si>
    <t>预算01-1表</t>
  </si>
  <si>
    <t>2025年部门财务收支预算总表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</si>
  <si>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</si>
  <si>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</si>
  <si>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</si>
  <si>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</si>
  <si>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</si>
  <si>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</si>
  <si>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</si>
  <si>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</si>
  <si>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</si>
  <si>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</si>
  <si>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</si>
  <si>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</si>
  <si>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</si>
  <si>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</si>
  <si>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</si>
  <si>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</si>
  <si>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</si>
  <si>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</si>
  <si>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</si>
  <si>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</si>
  <si>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</si>
  <si>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</si>
  <si>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</si>
  <si>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</si>
  <si>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</si>
  <si>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</si>
  <si>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</si>
  <si>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</si>
  <si>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</si>
  <si>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</si>
  <si>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</si>
  <si>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</si>
  <si>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</si>
  <si>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</si>
  <si>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</si>
  <si>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</si>
  <si>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</si>
  <si>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</si>
  <si>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</si>
  <si>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</si>
  <si>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</si>
  <si>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</si>
  <si>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</si>
  <si>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</si>
  <si>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</si>
  <si>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</si>
  <si>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</si>
  <si>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</si>
  <si>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</si>
  <si>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</si>
  <si>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</si>
  <si>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</si>
  <si>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</si>
  <si>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</si>
  <si>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</si>
  <si>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</si>
  <si>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</si>
  <si>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</si>
  <si>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</si>
  <si>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</si>
  <si>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</si>
  <si>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118005</t>
  </si>
  <si>
    <t>玉溪市社会福利服务中心</t>
  </si>
  <si>
    <t>预算01-3表</t>
  </si>
  <si>
    <t>2025年部门支出预算表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</si>
  <si>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</si>
  <si>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</si>
  <si>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</si>
  <si>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</si>
  <si>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</si>
  <si>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</si>
  <si>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</si>
  <si>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</si>
  <si>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</si>
  <si>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</si>
  <si>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</si>
  <si>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</si>
  <si>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</si>
  <si>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</si>
  <si>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</si>
  <si>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20810</t>
  </si>
  <si>
    <t>2081001</t>
  </si>
  <si>
    <t>2081002</t>
  </si>
  <si>
    <t>2081005</t>
  </si>
  <si>
    <t>2081006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</si>
  <si>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</si>
  <si>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</si>
  <si>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</si>
  <si>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</si>
  <si>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</si>
  <si>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</si>
  <si>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</si>
  <si>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</si>
  <si>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</si>
  <si>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</si>
  <si>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229</t>
  </si>
  <si>
    <t>22960</t>
  </si>
  <si>
    <t>2296002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</si>
  <si>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</si>
  <si>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</si>
  <si>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</si>
  <si>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</si>
  <si>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</si>
  <si>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</si>
  <si>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</si>
  <si>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</si>
  <si>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</si>
  <si>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</si>
  <si>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</si>
  <si>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</si>
  <si>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</si>
  <si>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</si>
  <si>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</si>
  <si>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</si>
  <si>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</si>
  <si>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</si>
  <si>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</si>
  <si>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</si>
  <si>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</si>
  <si>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</si>
  <si>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</si>
  <si>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</si>
  <si>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2025年部门基本支出预算表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</si>
  <si>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</si>
  <si>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</si>
  <si>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</si>
  <si>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</si>
  <si>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</si>
  <si>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</si>
  <si>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</si>
  <si>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</si>
  <si>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</si>
  <si>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</si>
  <si>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</si>
  <si>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</si>
  <si>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</si>
  <si>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</si>
  <si>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</si>
  <si>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</si>
  <si>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</si>
  <si>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</si>
  <si>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</si>
  <si>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</si>
  <si>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530400210000000627126</t>
  </si>
  <si>
    <t>事业人员工资支出</t>
  </si>
  <si>
    <t>社会福利事业单位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</si>
  <si>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</si>
  <si>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</si>
  <si>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</si>
  <si>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</si>
  <si>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</si>
  <si>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</si>
  <si>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</si>
  <si>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530400210000000627127</t>
  </si>
  <si>
    <t>社会保障缴费</t>
  </si>
  <si>
    <t>机关事业单位基本养老保险缴费支出</t>
  </si>
  <si>
    <t>30108</t>
  </si>
  <si>
    <t>机关事业单位基本养老保险缴费</t>
  </si>
  <si>
    <t>30112</t>
  </si>
  <si>
    <t>其他社会保障缴费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</si>
  <si>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</si>
  <si>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</si>
  <si>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</si>
  <si>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</si>
  <si>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</si>
  <si>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</si>
  <si>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</si>
  <si>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530400210000000627128</t>
  </si>
  <si>
    <t>住房公积金</t>
  </si>
  <si>
    <t>30113</t>
  </si>
  <si>
    <t>530400210000000627129</t>
  </si>
  <si>
    <t>对个人和家庭的补助</t>
  </si>
  <si>
    <t>事业单位离退休</t>
  </si>
  <si>
    <t>30305</t>
  </si>
  <si>
    <t>生活补助</t>
  </si>
  <si>
    <t>530400210000000627132</t>
  </si>
  <si>
    <t>工会经费</t>
  </si>
  <si>
    <t>30228</t>
  </si>
  <si>
    <t>530400210000000627134</t>
  </si>
  <si>
    <t>一般公用经费</t>
  </si>
  <si>
    <t>30299</t>
  </si>
  <si>
    <t>其他商品和服务支出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</si>
  <si>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</si>
  <si>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</si>
  <si>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</si>
  <si>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</si>
  <si>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</si>
  <si>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</si>
  <si>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</si>
  <si>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</si>
  <si>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30227</t>
  </si>
  <si>
    <t>委托业务费</t>
  </si>
  <si>
    <t>30229</t>
  </si>
  <si>
    <t>福利费</t>
  </si>
  <si>
    <t>530400210000000629016</t>
  </si>
  <si>
    <t>公车购置及运维费</t>
  </si>
  <si>
    <t>30231</t>
  </si>
  <si>
    <t>公务用车运行维护费</t>
  </si>
  <si>
    <t>530400221100000612625</t>
  </si>
  <si>
    <t>30217</t>
  </si>
  <si>
    <t>530400241100002070149</t>
  </si>
  <si>
    <t>奖励性绩效工资（工资部分）经费</t>
  </si>
  <si>
    <t>530400241100002097773</t>
  </si>
  <si>
    <t>编外临聘人员经费</t>
  </si>
  <si>
    <t>30199</t>
  </si>
  <si>
    <t>其他工资福利支出</t>
  </si>
  <si>
    <t>530400241100002102914</t>
  </si>
  <si>
    <t>奖励性绩效工资（高于部分）经费</t>
  </si>
  <si>
    <t>530400241100002363297</t>
  </si>
  <si>
    <t>工作业务经费</t>
  </si>
  <si>
    <t>30205</t>
  </si>
  <si>
    <t>水费</t>
  </si>
  <si>
    <t>30206</t>
  </si>
  <si>
    <t>电费</t>
  </si>
  <si>
    <t>30213</t>
  </si>
  <si>
    <t>维修（护）费</t>
  </si>
  <si>
    <t>530400251100003841559</t>
  </si>
  <si>
    <t>物业管理费</t>
  </si>
  <si>
    <t>30209</t>
  </si>
  <si>
    <t>预算05-1表</t>
  </si>
  <si>
    <t>2025年部门项目支出预算表</t>
  </si>
  <si>
    <t>项目分类</t>
  </si>
  <si>
    <t>项目单位</t>
  </si>
  <si>
    <t>本年拨款</t>
  </si>
  <si>
    <t>单位资金</t>
  </si>
  <si>
    <t>其中：本次下达</t>
  </si>
  <si>
    <t>市本级孤儿（含集中养育事实无人抚养儿童）基本生活保障补助资金</t>
  </si>
  <si>
    <t>民生类</t>
  </si>
  <si>
    <t>530400200000000000855</t>
  </si>
  <si>
    <t>儿童福利</t>
  </si>
  <si>
    <t>30306</t>
  </si>
  <si>
    <t>救济费</t>
  </si>
  <si>
    <t>福彩公益金玉溪市老年养护院综合楼建设运营项目补助经费</t>
  </si>
  <si>
    <t>事业发展类</t>
  </si>
  <si>
    <t>530400210000000632868</t>
  </si>
  <si>
    <t>用于社会福利的彩票公益金支出</t>
  </si>
  <si>
    <t>31001</t>
  </si>
  <si>
    <t>房屋建筑物购建</t>
  </si>
  <si>
    <t>31003</t>
  </si>
  <si>
    <t>专用设备购置</t>
  </si>
  <si>
    <t>福彩公益金添翼计划项目补助经费</t>
  </si>
  <si>
    <t>530400221100000208992</t>
  </si>
  <si>
    <t>30226</t>
  </si>
  <si>
    <t>劳务费</t>
  </si>
  <si>
    <t>养老服务机构综合运营补助资金</t>
  </si>
  <si>
    <t>530400221100000896276</t>
  </si>
  <si>
    <t>养老服务</t>
  </si>
  <si>
    <t>玉溪市社会福利服务中心单位自有专项资金</t>
  </si>
  <si>
    <t>530400221100001070317</t>
  </si>
  <si>
    <t>老年福利</t>
  </si>
  <si>
    <t>30202</t>
  </si>
  <si>
    <t>印刷费</t>
  </si>
  <si>
    <t>云财社〔2024〕65号省级福彩公益金社会力量兴办养老机构一次性建设补助资金</t>
  </si>
  <si>
    <t>530400241100003233805</t>
  </si>
  <si>
    <t>玉财社〔2024〕131号2024年中央集中彩票公益金支持社会福利事业专项资金（第一批）项目补助资金</t>
  </si>
  <si>
    <t>530400241100003312192</t>
  </si>
  <si>
    <t>福彩公益金民政服务机构优化提质项目补助经费</t>
  </si>
  <si>
    <t>530400251100003578275</t>
  </si>
  <si>
    <t>合  计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</si>
  <si>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</si>
  <si>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</si>
  <si>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</si>
  <si>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</si>
  <si>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</si>
  <si>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</si>
  <si>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</si>
  <si>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</si>
  <si>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</si>
  <si>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</si>
  <si>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</si>
  <si>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</si>
  <si>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市福利服务中心预计月平均养育28名孤儿，每人每月补助2000元，以后每年度按照民政部审定的上年孤儿人数及孤儿养育需求，逐年测算申请市本级、省级和中央资金补助，确保资金次年8月底及时到位，以充分保障集中养育孤儿的基本生活支出。
2、及时在儿童福利信息系统进行增员、减员，动态管理孤儿基本生活费；对系统内孤儿身份及时进行认定，确保达到100%的孤儿认定准确率；
3、确保孤儿的基本生活不低于当地平均水平，孤儿基本生活费及时足额支出，2023年度所有集中养育孤儿100%获得救助，达到100%兑现准确率；
4、对集中养育孤儿常见疾病进行及时救治，确保医疗救治率达100%；
5、保障义务教育阶段的孤儿全部入学，对具备条件的残疾孤儿，安排在普通学校就读；对不适合在普通学校就读的残疾孤儿，安排到特殊教育学校就读；极重度孤儿在福利院的特殊教育班级进行教育康复，确保教育入学率大于等于90%；
6、按照全国儿童福利信息系统管理要求及时录入、更新孤儿信息，为机构内养育孤儿建立档案；确保孤儿建档率达100%；</t>
  </si>
  <si>
    <t>产出指标</t>
  </si>
  <si>
    <t>数量指标</t>
  </si>
  <si>
    <t>补助孤儿人数</t>
  </si>
  <si>
    <t>=</t>
  </si>
  <si>
    <t>28</t>
  </si>
  <si>
    <t>人</t>
  </si>
  <si>
    <t>定量指标</t>
  </si>
  <si>
    <t>按照上一年度实际在院人数测算，年中可能会有变动，以年底实际保障孤儿人数为准。</t>
  </si>
  <si>
    <t>质量指标</t>
  </si>
  <si>
    <t>发放准确率</t>
  </si>
  <si>
    <t>100</t>
  </si>
  <si>
    <t>%</t>
  </si>
  <si>
    <t>反映补助准确发放的情况。
补助兑现准确率=补助兑付额/应付额*100%</t>
  </si>
  <si>
    <t>孤儿认定准确率</t>
  </si>
  <si>
    <t>反映获补助对象认定的准确性情况。
获补对象准确率=抽检符合标准的补助对象数/抽检实际补助对象数*100%</t>
  </si>
  <si>
    <t>效益指标</t>
  </si>
  <si>
    <t>社会效益</t>
  </si>
  <si>
    <t>孤儿医疗救治率</t>
  </si>
  <si>
    <t>反应患病儿童就医救治率=享受医疗救治的患病儿童人数/实际患病儿童人数*100%</t>
  </si>
  <si>
    <t>满意度指标</t>
  </si>
  <si>
    <t>服务对象满意度</t>
  </si>
  <si>
    <t>补助孤儿满意度</t>
  </si>
  <si>
    <t>&gt;=</t>
  </si>
  <si>
    <t>90</t>
  </si>
  <si>
    <t>反应集中养育孤儿对养育、教育、康复等工作的意度=觉得满意的孤儿人数/实际孤儿人数*100%满意度。</t>
  </si>
  <si>
    <t>1.孤儿基本生活保障工作：建立健全孤儿保障制度，落实孤儿最低养育标准，实现对孤儿等困境儿童的“兜底”保障，提高困境儿童社会保障和福利水平。2.做好老年公寓入住老人日常生活护理照料、餐饮等日常保障服务，为入住老人提供安全、舒适的居住环境。3.特困人员集中供养工作，按照特困集中供养人员标准，保障其衣、食、住及医疗救治等。4.残疾儿童救助：为残疾儿童提供基础的教育、康复服务，确保符合受助条件的参训儿童训练结束后有较好的训练成果，减轻家庭负担，促进儿童健康成长、家庭和睦。</t>
  </si>
  <si>
    <t>老年公寓入住人数</t>
  </si>
  <si>
    <t>170</t>
  </si>
  <si>
    <t>反映入住老年公寓老人情况。完成率=实际完成值/目标值*100%。</t>
  </si>
  <si>
    <t>特困人员供养人数</t>
  </si>
  <si>
    <t>45</t>
  </si>
  <si>
    <t>反映特困人员集中供养情况。完成率=实际完成值/目标值*100%。</t>
  </si>
  <si>
    <t>获补对象准确率</t>
  </si>
  <si>
    <t>获补覆盖率</t>
  </si>
  <si>
    <t>获补覆盖率=实际获得补助人数/申请符合标准人数*100%</t>
  </si>
  <si>
    <t>时效指标</t>
  </si>
  <si>
    <t>补助发放及时率</t>
  </si>
  <si>
    <t>反映发放单位及时发放补助资金的情况。
发放及时率=在时限内发放资金/应发放资金*100%</t>
  </si>
  <si>
    <t>服务对象受益率</t>
  </si>
  <si>
    <t>反映服务对象获补情况。完成率=实际完成值/目标值*100%。</t>
  </si>
  <si>
    <t>入住老人满意度</t>
  </si>
  <si>
    <t>反映入住老人满意程度。</t>
  </si>
  <si>
    <t>特困集中供养人员满意度</t>
  </si>
  <si>
    <t>反映特困集中供养人员满意程度。</t>
  </si>
  <si>
    <t>新建老年养护院综合楼一幢，配备综合礼堂、活动室、功能室等；实施中水处理站迁扩建项目，建设设备用房，改造污水管网，迁移高低压线路；实施室外附属及配套工程项目，建设沥青路面修复工程、场地道路工程、室外给排水工程、室外电力管网、弱电及室外照明等；老年养护院1-4楼试运营采购所需室内设施设备及相关服务等。</t>
  </si>
  <si>
    <t>养老床位数</t>
  </si>
  <si>
    <t>张</t>
  </si>
  <si>
    <t>反映项目提供床位数量情况。 完成率=实际完成值/目标值*100%</t>
  </si>
  <si>
    <t>建筑面积</t>
  </si>
  <si>
    <t>15756.6</t>
  </si>
  <si>
    <t>平方米</t>
  </si>
  <si>
    <t>反映项目建筑面积情况。 完成率=实际完成值/目标值*100%</t>
  </si>
  <si>
    <t>验收合格率</t>
  </si>
  <si>
    <t>反映项目验收合格情况。 完成率=实际完成值/目标值*100%</t>
  </si>
  <si>
    <t>按时完成率</t>
  </si>
  <si>
    <t>反映项目完成进度情况。 完成率=实际完成值/目标值*100%</t>
  </si>
  <si>
    <t>养老设计功能覆盖率</t>
  </si>
  <si>
    <t>反映项目设计功能的实现情况。 完成率=实际完成值/目标值*100%</t>
  </si>
  <si>
    <t>反映服务对象满意度。 满意度=满意人数/发出问卷数*100%</t>
  </si>
  <si>
    <t>1.明确残疾儿童参训对象50人次，建立入院档案；
2.精准实施救助，受助对象认定准确率达100%，预计上半年执行一期，实行动态跟踪管理；
3.制定康复教育计划，提供养育、康复、特教等服务，康复总有效率大于等于85%；
4.建立康复训练档案，建档率达100%；
5.项目结束后能提高残疾儿童生活质量，残疾儿童家庭满意度达90%。
6.组织县区特困儿童参加夏令营，开展研学活动。</t>
  </si>
  <si>
    <t>受训残疾儿童人数</t>
  </si>
  <si>
    <t>310</t>
  </si>
  <si>
    <t>反映残疾儿童参加添翼计划开展情况。计算方式：完成率=实际完成值/目标值*100%。</t>
  </si>
  <si>
    <t>康复训练建档残疾儿童人数</t>
  </si>
  <si>
    <t>反映残疾儿童康复训练建档情况。计算方式：完成率=实际完成值/目标值*100%。</t>
  </si>
  <si>
    <t>受训对象认定准确率</t>
  </si>
  <si>
    <t>定性指标</t>
  </si>
  <si>
    <t>反映救助对象认定的准确情况。
受训对象认定准确率=抽检符合标准的受训对象数/抽检实际受训对象数*100%</t>
  </si>
  <si>
    <t>残疾儿童受训完成率</t>
  </si>
  <si>
    <t>反映受训对象参训完成度情况。受训完成率=实际完成全部训练的残疾儿童数/2022年计划开展儿童数*100%</t>
  </si>
  <si>
    <t>项目按时完成率</t>
  </si>
  <si>
    <t>反映按时完成项目计划情况。项目按时完成率=按时完成情况/目标计划任务。</t>
  </si>
  <si>
    <t>康复训练总有效率</t>
  </si>
  <si>
    <t>反映受训对象参训效果情况。训练总有效率=（训练有效人数+训练显效人数）/2023年受训儿童数*100%</t>
  </si>
  <si>
    <t>受训残疾儿童家庭满意度</t>
  </si>
  <si>
    <t>反映获救助对象的满意程度。
计算方式（满意度）=实际完成值/目标值×100%。</t>
  </si>
  <si>
    <t xml:space="preserve">   培训计划开展3期培训，对象为全市养老机构管理人员，养老护理员。全市儿童督导员、儿童主任等，参训人数250人。
   项目实施后，将有效提高各镇（街道）、各村（居）儿童督导员、儿童主任业务能力和服务质量，对未成年人保护工作进一步强化理解和把握，加强基层未成年人保护工作队伍建设，筑牢基层儿童关爱服务基础。提升全市养老机构安全管理水平及养老护理员队伍服务能力，推动全市养老服务专业化、标准化、规范化发展，提升养老服务品质，满足各类老年人养老服务需求。
   本项目符合国家积极应对人口老龄化，加强困境儿童及未成年人关爱保护工作要求，突出体现民政部门民生服务保障职能，有效促进全市养老服务及儿童福利工作提质增效，具有良好的民政效益及社会效益，风险可控，资金预算制定及支出准确清晰，具备实施的必要性及可行性。</t>
  </si>
  <si>
    <t>参训人数</t>
  </si>
  <si>
    <t>250</t>
  </si>
  <si>
    <t>反映参加培训人员人数情况</t>
  </si>
  <si>
    <t>开展培训期数</t>
  </si>
  <si>
    <t>期</t>
  </si>
  <si>
    <t>反映开展培训班期数</t>
  </si>
  <si>
    <t>参训人员考勤参训率</t>
  </si>
  <si>
    <t>95</t>
  </si>
  <si>
    <t>反映参训人员考勤情况</t>
  </si>
  <si>
    <t>参训人员合格率</t>
  </si>
  <si>
    <t>反映参训人员考核或考试合格率</t>
  </si>
  <si>
    <t>培训工作及时完成率</t>
  </si>
  <si>
    <t>反映培训工作实际开展情况</t>
  </si>
  <si>
    <t>参训机构及乡镇覆盖率</t>
  </si>
  <si>
    <t>80</t>
  </si>
  <si>
    <t>反映参加培训养老机构和乡镇（街道）儿童督导员及儿童主任情况</t>
  </si>
  <si>
    <t>参训人员满意度</t>
  </si>
  <si>
    <t>反映参训人员对培训举办保障等满意度情况</t>
  </si>
  <si>
    <t>预算06表</t>
  </si>
  <si>
    <t>2025年部门政府性基金预算支出预算表</t>
  </si>
  <si>
    <t>单位:元</t>
  </si>
  <si>
    <t>政府性基金预算支出</t>
  </si>
  <si>
    <t>彩票公益金安排的支出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</si>
  <si>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</si>
  <si>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</si>
  <si>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</si>
  <si>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</si>
  <si>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</si>
  <si>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</si>
  <si>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</si>
  <si>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</si>
  <si>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</si>
  <si>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</si>
  <si>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</si>
  <si>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</si>
  <si>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年</t>
  </si>
  <si>
    <t>伙食费</t>
  </si>
  <si>
    <t>项</t>
  </si>
  <si>
    <t>复印纸</t>
  </si>
  <si>
    <t>空调</t>
  </si>
  <si>
    <t>台</t>
  </si>
  <si>
    <t>家具</t>
  </si>
  <si>
    <t>公务车保险服务</t>
  </si>
  <si>
    <t>公务车维修和保养服务</t>
  </si>
  <si>
    <t>公务车加油服务</t>
  </si>
  <si>
    <t>批</t>
  </si>
  <si>
    <t>预算08表</t>
  </si>
  <si>
    <t>2025年部门政府购买服务预算表</t>
  </si>
  <si>
    <t>政府购买服务项目</t>
  </si>
  <si>
    <t>政府购买服务目录</t>
  </si>
  <si>
    <t>备注：2025年无政府购买服务预算，此表为空。</t>
  </si>
  <si>
    <t>预算09-1表</t>
  </si>
  <si>
    <t>2025年市对下转移支付预算表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</si>
  <si>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</si>
  <si>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</si>
  <si>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</si>
  <si>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</si>
  <si>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</si>
  <si>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</si>
  <si>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</si>
  <si>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</si>
  <si>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</si>
  <si>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</si>
  <si>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</si>
  <si>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</si>
  <si>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</si>
  <si>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备注：2025年无对下转移支付预算，此表为空。</t>
  </si>
  <si>
    <t>预算09-2表</t>
  </si>
  <si>
    <t>2025年市对下转移支付绩效目标表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</si>
  <si>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</si>
  <si>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</si>
  <si>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</si>
  <si>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</si>
  <si>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</si>
  <si>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</si>
  <si>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</si>
  <si>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</si>
  <si>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</si>
  <si>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</si>
  <si>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A02091001 普通电视设备（电视机）</t>
  </si>
  <si>
    <t>电视机</t>
  </si>
  <si>
    <t>A02322400 手术室设备及附件</t>
  </si>
  <si>
    <t>防压疮气垫</t>
  </si>
  <si>
    <t>个</t>
  </si>
  <si>
    <t>A02322500 急救和生命支持设备</t>
  </si>
  <si>
    <t>制氧机</t>
  </si>
  <si>
    <t>A02322700 病房护理及医院设备</t>
  </si>
  <si>
    <t>洗浴床</t>
  </si>
  <si>
    <t>护理床</t>
  </si>
  <si>
    <t>雾化器</t>
  </si>
  <si>
    <t>担架车</t>
  </si>
  <si>
    <t>A02320300 医用电子生理参数检测仪器设备</t>
  </si>
  <si>
    <t>心电监护仪</t>
  </si>
  <si>
    <t>A02061804 空调机</t>
  </si>
  <si>
    <t>A02329900 其他医疗设备</t>
  </si>
  <si>
    <t>医疗设备、康复辅助器具等</t>
  </si>
  <si>
    <t>件</t>
  </si>
  <si>
    <t>A02320200 普通诊察器械</t>
  </si>
  <si>
    <t>血压计</t>
  </si>
  <si>
    <t>A02061801 电冰箱</t>
  </si>
  <si>
    <t>电冰箱</t>
  </si>
  <si>
    <t>家具和用品</t>
  </si>
  <si>
    <t>A05019900 其他家具</t>
  </si>
  <si>
    <t>定制岛台</t>
  </si>
  <si>
    <t>A05010599 其他柜类</t>
  </si>
  <si>
    <t>档案柜</t>
  </si>
  <si>
    <t>定制台、柜、架</t>
  </si>
  <si>
    <t>定制操作台</t>
  </si>
  <si>
    <t>定制家具</t>
  </si>
  <si>
    <t>预算11表</t>
  </si>
  <si>
    <t>2025年上级补助项目支出预算表</t>
  </si>
  <si>
    <t>上级补助</t>
  </si>
  <si>
    <t>备注：此表为空。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</si>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</sst>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</cellStyleXfs>
  <cellXfs count="167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3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4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>
      <alignment horizontal="lef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176" fontId="11" fillId="0" borderId="7" xfId="50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0" applyNumberFormat="1" applyFont="1" applyBorder="1" applyAlignment="1">
      <alignment horizontal="right" vertical="center" wrapText="1"/>
    </xf>
    <xf numFmtId="49" fontId="11" fillId="0" borderId="10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2"/>
    </xf>
    <xf numFmtId="49" fontId="11" fillId="0" borderId="7" xfId="50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0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1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F10" sqref="F10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0</v>
      </c>
      <c r="B1" s="159"/>
      <c r="C1" s="159"/>
      <c r="D1" s="159"/>
    </row>
    <row r="2" ht="28.5" customHeight="1" spans="1:4">
      <c r="A2" s="160" t="s">
        <v>1</v>
      </c>
      <c r="B2" s="160"/>
      <c r="C2" s="160"/>
      <c r="D2" s="160"/>
    </row>
    <row r="3" ht="18.75" customHeight="1" spans="1:4">
      <c r="A3" s="150" t="str">
        <f>"单位名称："&amp;"玉溪市社会福利服务中心"</f>
        <v>单位名称：玉溪市社会福利服务中心</v>
      </c>
      <c r="B3" s="150"/>
      <c r="C3" s="150"/>
      <c r="D3" s="148" t="s">
        <v>2</v>
      </c>
    </row>
    <row r="4" ht="18.75" customHeight="1" spans="1:4">
      <c r="A4" s="151" t="s">
        <v>3</v>
      </c>
      <c r="B4" s="151"/>
      <c r="C4" s="151" t="s">
        <v>4</v>
      </c>
      <c r="D4" s="151"/>
    </row>
    <row r="5" ht="18.75" customHeight="1" spans="1:4">
      <c r="A5" s="151" t="s">
        <v>5</v>
      </c>
      <c r="B5" s="151" t="s">
        <v>6</v>
      </c>
      <c r="C5" s="151" t="s">
        <v>7</v>
      </c>
      <c r="D5" s="151" t="s">
        <v>6</v>
      </c>
    </row>
    <row r="6" ht="18.75" customHeight="1" spans="1:4">
      <c r="A6" s="150" t="s">
        <v>8</v>
      </c>
      <c r="B6" s="164">
        <v>9225896.71</v>
      </c>
      <c r="C6" s="165" t="str">
        <f>"一"&amp;"、"&amp;"社会保障和就业支出"</f>
        <v>一、社会保障和就业支出</v>
      </c>
      <c r="D6" s="164">
        <v>18134803.94</v>
      </c>
    </row>
    <row r="7" ht="18.75" customHeight="1" spans="1:4">
      <c r="A7" s="150" t="s">
        <v>9</v>
      </c>
      <c r="B7" s="164">
        <v>8678500</v>
      </c>
      <c r="C7" s="165" t="str">
        <f>"二"&amp;"、"&amp;"卫生健康支出"</f>
        <v>二、卫生健康支出</v>
      </c>
      <c r="D7" s="164">
        <v>385340.81</v>
      </c>
    </row>
    <row r="8" ht="18.75" customHeight="1" spans="1:4">
      <c r="A8" s="150" t="s">
        <v>10</v>
      </c>
      <c r="B8" s="164"/>
      <c r="C8" s="165" t="str">
        <f>"三"&amp;"、"&amp;"住房保障支出"</f>
        <v>三、住房保障支出</v>
      </c>
      <c r="D8" s="164">
        <v>554172</v>
      </c>
    </row>
    <row r="9" ht="18.75" customHeight="1" spans="1:4">
      <c r="A9" s="150" t="s">
        <v>11</v>
      </c>
      <c r="B9" s="164"/>
      <c r="C9" s="165" t="str">
        <f>"四"&amp;"、"&amp;"其他支出"</f>
        <v>四、其他支出</v>
      </c>
      <c r="D9" s="164">
        <v>12833678.99</v>
      </c>
    </row>
    <row r="10" ht="18.75" customHeight="1" spans="1:4">
      <c r="A10" s="150" t="s">
        <v>12</v>
      </c>
      <c r="B10" s="164">
        <v>7486000</v>
      </c>
      <c r="C10" s="150"/>
      <c r="D10" s="150"/>
    </row>
    <row r="11" ht="18.75" customHeight="1" spans="1:4">
      <c r="A11" s="150" t="s">
        <v>13</v>
      </c>
      <c r="B11" s="164">
        <v>6234000</v>
      </c>
      <c r="C11" s="150"/>
      <c r="D11" s="150"/>
    </row>
    <row r="12" ht="18.75" customHeight="1" spans="1:4">
      <c r="A12" s="150" t="s">
        <v>14</v>
      </c>
      <c r="B12" s="164"/>
      <c r="C12" s="150"/>
      <c r="D12" s="150"/>
    </row>
    <row r="13" ht="18.75" customHeight="1" spans="1:4">
      <c r="A13" s="150" t="s">
        <v>15</v>
      </c>
      <c r="B13" s="164"/>
      <c r="C13" s="150"/>
      <c r="D13" s="150"/>
    </row>
    <row r="14" ht="18.75" customHeight="1" spans="1:4">
      <c r="A14" s="150" t="s">
        <v>16</v>
      </c>
      <c r="B14" s="164"/>
      <c r="C14" s="150"/>
      <c r="D14" s="150"/>
    </row>
    <row r="15" ht="18.75" customHeight="1" spans="1:4">
      <c r="A15" s="150" t="s">
        <v>17</v>
      </c>
      <c r="B15" s="164">
        <v>1252000</v>
      </c>
      <c r="C15" s="150"/>
      <c r="D15" s="150"/>
    </row>
    <row r="16" ht="18.75" customHeight="1" spans="1:4">
      <c r="A16" s="166" t="s">
        <v>18</v>
      </c>
      <c r="B16" s="164">
        <v>25390396.71</v>
      </c>
      <c r="C16" s="166" t="s">
        <v>19</v>
      </c>
      <c r="D16" s="164">
        <v>31907995.74</v>
      </c>
    </row>
    <row r="17" ht="18.75" customHeight="1" spans="1:4">
      <c r="A17" s="161" t="s">
        <v>20</v>
      </c>
      <c r="B17" s="150"/>
      <c r="C17" s="161" t="s">
        <v>21</v>
      </c>
      <c r="D17" s="150"/>
    </row>
    <row r="18" ht="18.75" customHeight="1" spans="1:4">
      <c r="A18" s="59" t="s">
        <v>22</v>
      </c>
      <c r="B18" s="164">
        <v>4394498.04</v>
      </c>
      <c r="C18" s="59" t="s">
        <v>22</v>
      </c>
      <c r="D18" s="164"/>
    </row>
    <row r="19" ht="18.75" customHeight="1" spans="1:4">
      <c r="A19" s="59" t="s">
        <v>23</v>
      </c>
      <c r="B19" s="164">
        <v>2123100.99</v>
      </c>
      <c r="C19" s="59" t="s">
        <v>23</v>
      </c>
      <c r="D19" s="164"/>
    </row>
    <row r="20" ht="18.75" customHeight="1" spans="1:4">
      <c r="A20" s="166" t="s">
        <v>24</v>
      </c>
      <c r="B20" s="164">
        <v>31907995.74</v>
      </c>
      <c r="C20" s="166" t="s">
        <v>25</v>
      </c>
      <c r="D20" s="164">
        <v>31907995.74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B1" workbookViewId="0">
      <selection activeCell="A1" sqref="A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0"/>
      <c r="F1" s="131" t="s">
        <v>369</v>
      </c>
    </row>
    <row r="2" ht="28.5" customHeight="1" spans="1:6">
      <c r="A2" s="31" t="s">
        <v>370</v>
      </c>
      <c r="B2" s="31"/>
      <c r="C2" s="31"/>
      <c r="D2" s="31"/>
      <c r="E2" s="31"/>
      <c r="F2" s="31"/>
    </row>
    <row r="3" ht="15" customHeight="1" spans="1:6">
      <c r="A3" s="132" t="str">
        <f>"单位名称："&amp;"玉溪市社会福利服务中心"</f>
        <v>单位名称：玉溪市社会福利服务中心</v>
      </c>
      <c r="B3" s="133"/>
      <c r="C3" s="133"/>
      <c r="D3" s="73"/>
      <c r="E3" s="73"/>
      <c r="F3" s="134" t="s">
        <v>371</v>
      </c>
    </row>
    <row r="4" ht="18.75" customHeight="1" spans="1:6">
      <c r="A4" s="33" t="s">
        <v>126</v>
      </c>
      <c r="B4" s="33" t="s">
        <v>67</v>
      </c>
      <c r="C4" s="33" t="s">
        <v>68</v>
      </c>
      <c r="D4" s="34" t="s">
        <v>372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71</v>
      </c>
      <c r="F5" s="41" t="s">
        <v>72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 t="s">
        <v>64</v>
      </c>
      <c r="B7" s="42" t="s">
        <v>97</v>
      </c>
      <c r="C7" s="42" t="s">
        <v>77</v>
      </c>
      <c r="D7" s="24">
        <v>12833678.99</v>
      </c>
      <c r="E7" s="135"/>
      <c r="F7" s="135">
        <v>12833678.99</v>
      </c>
    </row>
    <row r="8" ht="20.25" customHeight="1" spans="1:6">
      <c r="A8" s="42" t="s">
        <v>64</v>
      </c>
      <c r="B8" s="136" t="s">
        <v>98</v>
      </c>
      <c r="C8" s="136" t="s">
        <v>373</v>
      </c>
      <c r="D8" s="24">
        <v>12833678.99</v>
      </c>
      <c r="E8" s="135"/>
      <c r="F8" s="135">
        <v>12833678.99</v>
      </c>
    </row>
    <row r="9" ht="20.25" customHeight="1" spans="1:6">
      <c r="A9" s="42" t="s">
        <v>64</v>
      </c>
      <c r="B9" s="137" t="s">
        <v>99</v>
      </c>
      <c r="C9" s="137" t="s">
        <v>237</v>
      </c>
      <c r="D9" s="24">
        <v>12833678.99</v>
      </c>
      <c r="E9" s="135"/>
      <c r="F9" s="135">
        <v>12833678.99</v>
      </c>
    </row>
    <row r="10" ht="17.25" customHeight="1" spans="1:6">
      <c r="A10" s="138" t="s">
        <v>260</v>
      </c>
      <c r="B10" s="139"/>
      <c r="C10" s="139" t="s">
        <v>260</v>
      </c>
      <c r="D10" s="135">
        <v>12833678.99</v>
      </c>
      <c r="E10" s="135"/>
      <c r="F10" s="135">
        <v>12833678.99</v>
      </c>
    </row>
  </sheetData>
  <mergeCells count="7">
    <mergeCell ref="A2:F2"/>
    <mergeCell ref="A3:E3"/>
    <mergeCell ref="D4:F4"/>
    <mergeCell ref="A10:C10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workbookViewId="0">
      <selection activeCell="A18" sqref="A18:E18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374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1" t="s">
        <v>375</v>
      </c>
      <c r="B2" s="31"/>
      <c r="C2" s="31"/>
      <c r="D2" s="31"/>
      <c r="E2" s="31"/>
      <c r="F2" s="31"/>
      <c r="G2" s="31"/>
      <c r="H2" s="31"/>
      <c r="I2" s="31"/>
      <c r="J2" s="31"/>
      <c r="K2" s="100"/>
      <c r="L2" s="31"/>
      <c r="M2" s="31"/>
      <c r="N2" s="31"/>
      <c r="O2" s="100"/>
      <c r="P2" s="100"/>
      <c r="Q2" s="31"/>
    </row>
    <row r="3" ht="18.75" customHeight="1" spans="1:17">
      <c r="A3" s="109" t="str">
        <f>"单位名称："&amp;"玉溪市社会福利服务中心"</f>
        <v>单位名称：玉溪市社会福利服务中心</v>
      </c>
      <c r="B3" s="7"/>
      <c r="C3" s="7"/>
      <c r="D3" s="7"/>
      <c r="E3" s="7"/>
      <c r="F3" s="7"/>
      <c r="G3" s="7"/>
      <c r="H3" s="7"/>
      <c r="I3" s="7"/>
      <c r="J3" s="7"/>
      <c r="O3" s="77"/>
      <c r="P3" s="77"/>
      <c r="Q3" s="128" t="s">
        <v>2</v>
      </c>
    </row>
    <row r="4" ht="15.75" customHeight="1" spans="1:17">
      <c r="A4" s="33" t="s">
        <v>376</v>
      </c>
      <c r="B4" s="110" t="s">
        <v>377</v>
      </c>
      <c r="C4" s="110" t="s">
        <v>378</v>
      </c>
      <c r="D4" s="110" t="s">
        <v>379</v>
      </c>
      <c r="E4" s="110" t="s">
        <v>380</v>
      </c>
      <c r="F4" s="110" t="s">
        <v>381</v>
      </c>
      <c r="G4" s="111" t="s">
        <v>133</v>
      </c>
      <c r="H4" s="111"/>
      <c r="I4" s="111"/>
      <c r="J4" s="111"/>
      <c r="K4" s="120"/>
      <c r="L4" s="111"/>
      <c r="M4" s="111"/>
      <c r="N4" s="111"/>
      <c r="O4" s="121"/>
      <c r="P4" s="120"/>
      <c r="Q4" s="129"/>
    </row>
    <row r="5" ht="17.25" customHeight="1" spans="1:17">
      <c r="A5" s="36"/>
      <c r="B5" s="112"/>
      <c r="C5" s="112"/>
      <c r="D5" s="112"/>
      <c r="E5" s="112"/>
      <c r="F5" s="112"/>
      <c r="G5" s="112" t="s">
        <v>30</v>
      </c>
      <c r="H5" s="112" t="s">
        <v>33</v>
      </c>
      <c r="I5" s="112" t="s">
        <v>382</v>
      </c>
      <c r="J5" s="112" t="s">
        <v>383</v>
      </c>
      <c r="K5" s="122" t="s">
        <v>384</v>
      </c>
      <c r="L5" s="123" t="s">
        <v>385</v>
      </c>
      <c r="M5" s="123"/>
      <c r="N5" s="123"/>
      <c r="O5" s="124"/>
      <c r="P5" s="125"/>
      <c r="Q5" s="113"/>
    </row>
    <row r="6" ht="54" customHeight="1" spans="1:17">
      <c r="A6" s="39"/>
      <c r="B6" s="113"/>
      <c r="C6" s="113"/>
      <c r="D6" s="113"/>
      <c r="E6" s="113"/>
      <c r="F6" s="113"/>
      <c r="G6" s="113"/>
      <c r="H6" s="113" t="s">
        <v>32</v>
      </c>
      <c r="I6" s="113"/>
      <c r="J6" s="113"/>
      <c r="K6" s="126"/>
      <c r="L6" s="113" t="s">
        <v>32</v>
      </c>
      <c r="M6" s="113" t="s">
        <v>39</v>
      </c>
      <c r="N6" s="113" t="s">
        <v>140</v>
      </c>
      <c r="O6" s="127" t="s">
        <v>41</v>
      </c>
      <c r="P6" s="126" t="s">
        <v>42</v>
      </c>
      <c r="Q6" s="113" t="s">
        <v>43</v>
      </c>
    </row>
    <row r="7" ht="15" customHeight="1" spans="1:17">
      <c r="A7" s="40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93" t="s">
        <v>64</v>
      </c>
      <c r="B8" s="94"/>
      <c r="C8" s="94"/>
      <c r="D8" s="94"/>
      <c r="E8" s="116"/>
      <c r="F8" s="117">
        <v>5030032</v>
      </c>
      <c r="G8" s="44">
        <v>5063032</v>
      </c>
      <c r="H8" s="44">
        <v>1242032</v>
      </c>
      <c r="I8" s="44">
        <v>1620000</v>
      </c>
      <c r="J8" s="44"/>
      <c r="K8" s="44"/>
      <c r="L8" s="44">
        <v>2201000</v>
      </c>
      <c r="M8" s="44">
        <v>2183000</v>
      </c>
      <c r="N8" s="44"/>
      <c r="O8" s="44"/>
      <c r="P8" s="44"/>
      <c r="Q8" s="44">
        <v>18000</v>
      </c>
    </row>
    <row r="9" ht="21" customHeight="1" spans="1:17">
      <c r="A9" s="93" t="str">
        <f>"      "&amp;"物业管理费"</f>
        <v>      物业管理费</v>
      </c>
      <c r="B9" s="94" t="s">
        <v>219</v>
      </c>
      <c r="C9" s="94" t="str">
        <f>"C21040001"&amp;"  "&amp;"物业管理服务"</f>
        <v>C21040001  物业管理服务</v>
      </c>
      <c r="D9" s="118" t="s">
        <v>386</v>
      </c>
      <c r="E9" s="119">
        <v>1</v>
      </c>
      <c r="F9" s="24">
        <v>1216032</v>
      </c>
      <c r="G9" s="44">
        <v>1216032</v>
      </c>
      <c r="H9" s="44">
        <v>1216032</v>
      </c>
      <c r="I9" s="44"/>
      <c r="J9" s="44"/>
      <c r="K9" s="44"/>
      <c r="L9" s="44"/>
      <c r="M9" s="44"/>
      <c r="N9" s="44"/>
      <c r="O9" s="44"/>
      <c r="P9" s="44"/>
      <c r="Q9" s="44"/>
    </row>
    <row r="10" ht="25" customHeight="1" spans="1:17">
      <c r="A10" s="93" t="str">
        <f>"      "&amp;"玉溪市社会福利服务中心单位自有专项资金"</f>
        <v>      玉溪市社会福利服务中心单位自有专项资金</v>
      </c>
      <c r="B10" s="94" t="s">
        <v>387</v>
      </c>
      <c r="C10" s="94" t="str">
        <f>"C23140000"&amp;"  "&amp;"零售服务"</f>
        <v>C23140000  零售服务</v>
      </c>
      <c r="D10" s="118" t="s">
        <v>388</v>
      </c>
      <c r="E10" s="119">
        <v>1</v>
      </c>
      <c r="F10" s="24">
        <v>2088000</v>
      </c>
      <c r="G10" s="44">
        <v>2088000</v>
      </c>
      <c r="H10" s="44"/>
      <c r="I10" s="44"/>
      <c r="J10" s="44"/>
      <c r="K10" s="44"/>
      <c r="L10" s="44">
        <v>2088000</v>
      </c>
      <c r="M10" s="44">
        <v>2088000</v>
      </c>
      <c r="N10" s="44"/>
      <c r="O10" s="44"/>
      <c r="P10" s="44"/>
      <c r="Q10" s="44"/>
    </row>
    <row r="11" ht="25" customHeight="1" spans="1:17">
      <c r="A11" s="93" t="str">
        <f>"      "&amp;"玉溪市社会福利服务中心单位自有专项资金"</f>
        <v>      玉溪市社会福利服务中心单位自有专项资金</v>
      </c>
      <c r="B11" s="94" t="s">
        <v>389</v>
      </c>
      <c r="C11" s="94" t="str">
        <f>"A05040101"&amp;"  "&amp;"复印纸"</f>
        <v>A05040101  复印纸</v>
      </c>
      <c r="D11" s="118" t="s">
        <v>388</v>
      </c>
      <c r="E11" s="119">
        <v>1</v>
      </c>
      <c r="F11" s="24">
        <v>95000</v>
      </c>
      <c r="G11" s="44">
        <v>95000</v>
      </c>
      <c r="H11" s="44"/>
      <c r="I11" s="44"/>
      <c r="J11" s="44"/>
      <c r="K11" s="44"/>
      <c r="L11" s="44">
        <v>95000</v>
      </c>
      <c r="M11" s="44">
        <v>95000</v>
      </c>
      <c r="N11" s="44"/>
      <c r="O11" s="44"/>
      <c r="P11" s="44"/>
      <c r="Q11" s="44"/>
    </row>
    <row r="12" ht="25" customHeight="1" spans="1:17">
      <c r="A12" s="93" t="str">
        <f>"      "&amp;"玉溪市社会福利服务中心单位自有专项资金"</f>
        <v>      玉溪市社会福利服务中心单位自有专项资金</v>
      </c>
      <c r="B12" s="94" t="s">
        <v>390</v>
      </c>
      <c r="C12" s="94" t="str">
        <f>"A02061804"&amp;"  "&amp;"空调机"</f>
        <v>A02061804  空调机</v>
      </c>
      <c r="D12" s="118" t="s">
        <v>391</v>
      </c>
      <c r="E12" s="119">
        <v>2</v>
      </c>
      <c r="F12" s="24"/>
      <c r="G12" s="44">
        <v>18000</v>
      </c>
      <c r="H12" s="44"/>
      <c r="I12" s="44"/>
      <c r="J12" s="44"/>
      <c r="K12" s="44"/>
      <c r="L12" s="44">
        <v>18000</v>
      </c>
      <c r="M12" s="44"/>
      <c r="N12" s="44"/>
      <c r="O12" s="44"/>
      <c r="P12" s="44"/>
      <c r="Q12" s="44">
        <v>18000</v>
      </c>
    </row>
    <row r="13" ht="25" customHeight="1" spans="1:17">
      <c r="A13" s="93" t="str">
        <f>"      "&amp;"福彩公益金玉溪市老年养护院综合楼建设运营项目补助经费"</f>
        <v>      福彩公益金玉溪市老年养护院综合楼建设运营项目补助经费</v>
      </c>
      <c r="B13" s="94" t="s">
        <v>390</v>
      </c>
      <c r="C13" s="94" t="str">
        <f>"A02061804"&amp;"  "&amp;"空调机"</f>
        <v>A02061804  空调机</v>
      </c>
      <c r="D13" s="118" t="s">
        <v>388</v>
      </c>
      <c r="E13" s="119">
        <v>1</v>
      </c>
      <c r="F13" s="24"/>
      <c r="G13" s="44">
        <v>15000</v>
      </c>
      <c r="H13" s="44"/>
      <c r="I13" s="44">
        <v>15000</v>
      </c>
      <c r="J13" s="44"/>
      <c r="K13" s="44"/>
      <c r="L13" s="44"/>
      <c r="M13" s="44"/>
      <c r="N13" s="44"/>
      <c r="O13" s="44"/>
      <c r="P13" s="44"/>
      <c r="Q13" s="44"/>
    </row>
    <row r="14" ht="25" customHeight="1" spans="1:17">
      <c r="A14" s="93" t="str">
        <f>"      "&amp;"福彩公益金玉溪市老年养护院综合楼建设运营项目补助经费"</f>
        <v>      福彩公益金玉溪市老年养护院综合楼建设运营项目补助经费</v>
      </c>
      <c r="B14" s="94" t="s">
        <v>392</v>
      </c>
      <c r="C14" s="94" t="str">
        <f>"A05010000"&amp;"  "&amp;"家具"</f>
        <v>A05010000  家具</v>
      </c>
      <c r="D14" s="118" t="s">
        <v>388</v>
      </c>
      <c r="E14" s="119">
        <v>1</v>
      </c>
      <c r="F14" s="24">
        <v>1605000</v>
      </c>
      <c r="G14" s="44">
        <v>1605000</v>
      </c>
      <c r="H14" s="44"/>
      <c r="I14" s="44">
        <v>1605000</v>
      </c>
      <c r="J14" s="44"/>
      <c r="K14" s="44"/>
      <c r="L14" s="44"/>
      <c r="M14" s="44"/>
      <c r="N14" s="44"/>
      <c r="O14" s="44"/>
      <c r="P14" s="44"/>
      <c r="Q14" s="44"/>
    </row>
    <row r="15" ht="21" customHeight="1" spans="1:17">
      <c r="A15" s="93" t="str">
        <f>"      "&amp;"公车购置及运维费"</f>
        <v>      公车购置及运维费</v>
      </c>
      <c r="B15" s="94" t="s">
        <v>393</v>
      </c>
      <c r="C15" s="94" t="str">
        <f>"C1804010201"&amp;"  "&amp;"机动车保险服务"</f>
        <v>C1804010201  机动车保险服务</v>
      </c>
      <c r="D15" s="118" t="s">
        <v>386</v>
      </c>
      <c r="E15" s="119">
        <v>1</v>
      </c>
      <c r="F15" s="24">
        <v>8000</v>
      </c>
      <c r="G15" s="44">
        <v>8000</v>
      </c>
      <c r="H15" s="44">
        <v>8000</v>
      </c>
      <c r="I15" s="44"/>
      <c r="J15" s="44"/>
      <c r="K15" s="44"/>
      <c r="L15" s="44"/>
      <c r="M15" s="44"/>
      <c r="N15" s="44"/>
      <c r="O15" s="44"/>
      <c r="P15" s="44"/>
      <c r="Q15" s="44"/>
    </row>
    <row r="16" ht="21" customHeight="1" spans="1:17">
      <c r="A16" s="93" t="str">
        <f>"      "&amp;"公车购置及运维费"</f>
        <v>      公车购置及运维费</v>
      </c>
      <c r="B16" s="94" t="s">
        <v>394</v>
      </c>
      <c r="C16" s="94" t="str">
        <f>"C23120301"&amp;"  "&amp;"车辆维修和保养服务"</f>
        <v>C23120301  车辆维修和保养服务</v>
      </c>
      <c r="D16" s="118" t="s">
        <v>386</v>
      </c>
      <c r="E16" s="119">
        <v>1</v>
      </c>
      <c r="F16" s="24">
        <v>10000</v>
      </c>
      <c r="G16" s="44">
        <v>10000</v>
      </c>
      <c r="H16" s="44">
        <v>10000</v>
      </c>
      <c r="I16" s="44"/>
      <c r="J16" s="44"/>
      <c r="K16" s="44"/>
      <c r="L16" s="44"/>
      <c r="M16" s="44"/>
      <c r="N16" s="44"/>
      <c r="O16" s="44"/>
      <c r="P16" s="44"/>
      <c r="Q16" s="44"/>
    </row>
    <row r="17" ht="21" customHeight="1" spans="1:17">
      <c r="A17" s="93" t="str">
        <f>"      "&amp;"公车购置及运维费"</f>
        <v>      公车购置及运维费</v>
      </c>
      <c r="B17" s="94" t="s">
        <v>395</v>
      </c>
      <c r="C17" s="94" t="str">
        <f>"C23120302"&amp;"  "&amp;"车辆加油、添加燃料服务"</f>
        <v>C23120302  车辆加油、添加燃料服务</v>
      </c>
      <c r="D17" s="118" t="s">
        <v>396</v>
      </c>
      <c r="E17" s="119">
        <v>1</v>
      </c>
      <c r="F17" s="24">
        <v>8000</v>
      </c>
      <c r="G17" s="44">
        <v>8000</v>
      </c>
      <c r="H17" s="44">
        <v>8000</v>
      </c>
      <c r="I17" s="44"/>
      <c r="J17" s="44"/>
      <c r="K17" s="44"/>
      <c r="L17" s="44"/>
      <c r="M17" s="44"/>
      <c r="N17" s="44"/>
      <c r="O17" s="44"/>
      <c r="P17" s="44"/>
      <c r="Q17" s="44"/>
    </row>
    <row r="18" ht="21" customHeight="1" spans="1:17">
      <c r="A18" s="95" t="s">
        <v>260</v>
      </c>
      <c r="B18" s="96"/>
      <c r="C18" s="96"/>
      <c r="D18" s="96"/>
      <c r="E18" s="116"/>
      <c r="F18" s="117">
        <v>5030032</v>
      </c>
      <c r="G18" s="44">
        <v>5063032</v>
      </c>
      <c r="H18" s="44">
        <v>1242032</v>
      </c>
      <c r="I18" s="44">
        <v>1620000</v>
      </c>
      <c r="J18" s="44"/>
      <c r="K18" s="44"/>
      <c r="L18" s="44">
        <v>2201000</v>
      </c>
      <c r="M18" s="44">
        <v>2183000</v>
      </c>
      <c r="N18" s="44"/>
      <c r="O18" s="44"/>
      <c r="P18" s="44"/>
      <c r="Q18" s="44">
        <v>18000</v>
      </c>
    </row>
  </sheetData>
  <mergeCells count="17">
    <mergeCell ref="A1:Q1"/>
    <mergeCell ref="A2:Q2"/>
    <mergeCell ref="A3:E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397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98"/>
      <c r="M1" s="79"/>
      <c r="N1" s="99"/>
    </row>
    <row r="2" ht="27.75" customHeight="1" spans="1:14">
      <c r="A2" s="71" t="s">
        <v>398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100"/>
      <c r="M2" s="81"/>
      <c r="N2" s="80"/>
    </row>
    <row r="3" ht="18.75" customHeight="1" spans="1:14">
      <c r="A3" s="72" t="str">
        <f>"单位名称："&amp;"玉溪市社会福利服务中心"</f>
        <v>单位名称：玉溪市社会福利服务中心</v>
      </c>
      <c r="B3" s="73"/>
      <c r="C3" s="73"/>
      <c r="D3" s="73"/>
      <c r="E3" s="73"/>
      <c r="F3" s="73"/>
      <c r="G3" s="73"/>
      <c r="H3" s="82"/>
      <c r="I3" s="75"/>
      <c r="J3" s="75"/>
      <c r="K3" s="75"/>
      <c r="L3" s="77"/>
      <c r="M3" s="101"/>
      <c r="N3" s="102" t="s">
        <v>2</v>
      </c>
    </row>
    <row r="4" ht="15.75" customHeight="1" spans="1:14">
      <c r="A4" s="83" t="s">
        <v>376</v>
      </c>
      <c r="B4" s="84" t="s">
        <v>399</v>
      </c>
      <c r="C4" s="84" t="s">
        <v>400</v>
      </c>
      <c r="D4" s="85" t="s">
        <v>133</v>
      </c>
      <c r="E4" s="85"/>
      <c r="F4" s="85"/>
      <c r="G4" s="85"/>
      <c r="H4" s="86"/>
      <c r="I4" s="85"/>
      <c r="J4" s="85"/>
      <c r="K4" s="85"/>
      <c r="L4" s="103"/>
      <c r="M4" s="86"/>
      <c r="N4" s="104"/>
    </row>
    <row r="5" ht="17.25" customHeight="1" spans="1:14">
      <c r="A5" s="87"/>
      <c r="B5" s="88"/>
      <c r="C5" s="88"/>
      <c r="D5" s="88" t="s">
        <v>30</v>
      </c>
      <c r="E5" s="88" t="s">
        <v>33</v>
      </c>
      <c r="F5" s="88" t="s">
        <v>382</v>
      </c>
      <c r="G5" s="88" t="s">
        <v>383</v>
      </c>
      <c r="H5" s="89" t="s">
        <v>384</v>
      </c>
      <c r="I5" s="105" t="s">
        <v>385</v>
      </c>
      <c r="J5" s="105"/>
      <c r="K5" s="105"/>
      <c r="L5" s="106"/>
      <c r="M5" s="107"/>
      <c r="N5" s="91"/>
    </row>
    <row r="6" ht="54" customHeight="1" spans="1:14">
      <c r="A6" s="90"/>
      <c r="B6" s="91"/>
      <c r="C6" s="91"/>
      <c r="D6" s="91"/>
      <c r="E6" s="91"/>
      <c r="F6" s="91"/>
      <c r="G6" s="91"/>
      <c r="H6" s="92"/>
      <c r="I6" s="91" t="s">
        <v>32</v>
      </c>
      <c r="J6" s="91" t="s">
        <v>39</v>
      </c>
      <c r="K6" s="91" t="s">
        <v>140</v>
      </c>
      <c r="L6" s="108" t="s">
        <v>41</v>
      </c>
      <c r="M6" s="92" t="s">
        <v>42</v>
      </c>
      <c r="N6" s="91" t="s">
        <v>43</v>
      </c>
    </row>
    <row r="7" ht="15" customHeight="1" spans="1:14">
      <c r="A7" s="90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3"/>
      <c r="B8" s="94"/>
      <c r="C8" s="9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1" customHeight="1" spans="1:14">
      <c r="A9" s="93"/>
      <c r="B9" s="94"/>
      <c r="C9" s="9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1" customHeight="1" spans="1:14">
      <c r="A10" s="95" t="s">
        <v>260</v>
      </c>
      <c r="B10" s="96"/>
      <c r="C10" s="9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customHeight="1" spans="1:1">
      <c r="A11" t="s">
        <v>401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402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1" t="s">
        <v>403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2" t="str">
        <f>"单位名称："&amp;"玉溪市社会福利服务中心"</f>
        <v>单位名称：玉溪市社会福利服务中心</v>
      </c>
      <c r="B3" s="73"/>
      <c r="C3" s="73"/>
      <c r="D3" s="74"/>
      <c r="E3" s="75"/>
      <c r="F3" s="75"/>
      <c r="G3" s="75"/>
      <c r="H3" s="75"/>
      <c r="I3" s="75"/>
      <c r="N3" s="77" t="s">
        <v>2</v>
      </c>
    </row>
    <row r="4" ht="19.5" customHeight="1" spans="1:14">
      <c r="A4" s="34" t="s">
        <v>404</v>
      </c>
      <c r="B4" s="50" t="s">
        <v>133</v>
      </c>
      <c r="C4" s="51"/>
      <c r="D4" s="51"/>
      <c r="E4" s="50" t="s">
        <v>405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0"/>
      <c r="B5" s="37" t="s">
        <v>30</v>
      </c>
      <c r="C5" s="33" t="s">
        <v>33</v>
      </c>
      <c r="D5" s="76" t="s">
        <v>406</v>
      </c>
      <c r="E5" s="41" t="s">
        <v>407</v>
      </c>
      <c r="F5" s="41" t="s">
        <v>408</v>
      </c>
      <c r="G5" s="41" t="s">
        <v>409</v>
      </c>
      <c r="H5" s="41" t="s">
        <v>410</v>
      </c>
      <c r="I5" s="41" t="s">
        <v>411</v>
      </c>
      <c r="J5" s="41" t="s">
        <v>412</v>
      </c>
      <c r="K5" s="41" t="s">
        <v>413</v>
      </c>
      <c r="L5" s="41" t="s">
        <v>414</v>
      </c>
      <c r="M5" s="41" t="s">
        <v>415</v>
      </c>
      <c r="N5" s="41" t="s">
        <v>416</v>
      </c>
    </row>
    <row r="6" ht="19.5" customHeight="1" spans="1:14">
      <c r="A6" s="41">
        <v>1</v>
      </c>
      <c r="B6" s="41">
        <v>2</v>
      </c>
      <c r="C6" s="41">
        <v>3</v>
      </c>
      <c r="D6" s="50">
        <v>4</v>
      </c>
      <c r="E6" s="41">
        <v>5</v>
      </c>
      <c r="F6" s="41">
        <v>6</v>
      </c>
      <c r="G6" s="41">
        <v>7</v>
      </c>
      <c r="H6" s="50">
        <v>8</v>
      </c>
      <c r="I6" s="41">
        <v>9</v>
      </c>
      <c r="J6" s="41">
        <v>10</v>
      </c>
      <c r="K6" s="41">
        <v>11</v>
      </c>
      <c r="L6" s="50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69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customHeight="1" spans="1:1">
      <c r="A10" t="s">
        <v>417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scale="4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8" sqref="D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418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3" t="s">
        <v>419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">
      <c r="A3" s="5" t="str">
        <f>"单位名称："&amp;"玉溪市社会福利服务中心"</f>
        <v>单位名称：玉溪市社会福利服务中心</v>
      </c>
    </row>
    <row r="4" ht="14.25" customHeight="1" spans="1:10">
      <c r="A4" s="66" t="s">
        <v>263</v>
      </c>
      <c r="B4" s="66" t="s">
        <v>264</v>
      </c>
      <c r="C4" s="66" t="s">
        <v>265</v>
      </c>
      <c r="D4" s="66" t="s">
        <v>266</v>
      </c>
      <c r="E4" s="66" t="s">
        <v>267</v>
      </c>
      <c r="F4" s="53" t="s">
        <v>268</v>
      </c>
      <c r="G4" s="66" t="s">
        <v>269</v>
      </c>
      <c r="H4" s="53" t="s">
        <v>270</v>
      </c>
      <c r="I4" s="53" t="s">
        <v>271</v>
      </c>
      <c r="J4" s="66" t="s">
        <v>272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  <row r="8" ht="13.5" spans="1:1">
      <c r="A8" t="s">
        <v>417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scale="6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30"/>
  <sheetViews>
    <sheetView showZeros="0" workbookViewId="0">
      <selection activeCell="A1" sqref="A1:H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420</v>
      </c>
      <c r="B1" s="54"/>
      <c r="C1" s="54"/>
      <c r="D1" s="54"/>
      <c r="E1" s="54"/>
      <c r="F1" s="54"/>
      <c r="G1" s="54"/>
      <c r="H1" s="54" t="s">
        <v>420</v>
      </c>
    </row>
    <row r="2" ht="28.5" customHeight="1" spans="1:8">
      <c r="A2" s="55" t="s">
        <v>421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"单位名称："&amp;"玉溪市社会福利服务中心"</f>
        <v>单位名称：玉溪市社会福利服务中心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126</v>
      </c>
      <c r="B4" s="57" t="s">
        <v>422</v>
      </c>
      <c r="C4" s="57" t="s">
        <v>423</v>
      </c>
      <c r="D4" s="57" t="s">
        <v>424</v>
      </c>
      <c r="E4" s="57" t="s">
        <v>425</v>
      </c>
      <c r="F4" s="57" t="s">
        <v>426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380</v>
      </c>
      <c r="G5" s="57" t="s">
        <v>427</v>
      </c>
      <c r="H5" s="57" t="s">
        <v>428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 t="s">
        <v>64</v>
      </c>
      <c r="B7" s="59" t="s">
        <v>429</v>
      </c>
      <c r="C7" s="59" t="s">
        <v>430</v>
      </c>
      <c r="D7" s="59" t="s">
        <v>431</v>
      </c>
      <c r="E7" s="60" t="s">
        <v>391</v>
      </c>
      <c r="F7" s="61">
        <v>1</v>
      </c>
      <c r="G7" s="62">
        <v>5720</v>
      </c>
      <c r="H7" s="62">
        <v>5720</v>
      </c>
    </row>
    <row r="8" ht="18" customHeight="1" spans="1:8">
      <c r="A8" s="59" t="s">
        <v>64</v>
      </c>
      <c r="B8" s="59" t="s">
        <v>429</v>
      </c>
      <c r="C8" s="59" t="s">
        <v>432</v>
      </c>
      <c r="D8" s="59" t="s">
        <v>433</v>
      </c>
      <c r="E8" s="60" t="s">
        <v>434</v>
      </c>
      <c r="F8" s="61">
        <v>4</v>
      </c>
      <c r="G8" s="62">
        <v>1560</v>
      </c>
      <c r="H8" s="62">
        <v>6240</v>
      </c>
    </row>
    <row r="9" ht="18" customHeight="1" spans="1:8">
      <c r="A9" s="59" t="s">
        <v>64</v>
      </c>
      <c r="B9" s="59" t="s">
        <v>429</v>
      </c>
      <c r="C9" s="59" t="s">
        <v>435</v>
      </c>
      <c r="D9" s="59" t="s">
        <v>436</v>
      </c>
      <c r="E9" s="60" t="s">
        <v>391</v>
      </c>
      <c r="F9" s="61">
        <v>2</v>
      </c>
      <c r="G9" s="62">
        <v>5985</v>
      </c>
      <c r="H9" s="62">
        <v>11970</v>
      </c>
    </row>
    <row r="10" ht="18" customHeight="1" spans="1:8">
      <c r="A10" s="59" t="s">
        <v>64</v>
      </c>
      <c r="B10" s="59" t="s">
        <v>429</v>
      </c>
      <c r="C10" s="59" t="s">
        <v>437</v>
      </c>
      <c r="D10" s="59" t="s">
        <v>438</v>
      </c>
      <c r="E10" s="60" t="s">
        <v>391</v>
      </c>
      <c r="F10" s="61">
        <v>1</v>
      </c>
      <c r="G10" s="62">
        <v>5600</v>
      </c>
      <c r="H10" s="62">
        <v>5600</v>
      </c>
    </row>
    <row r="11" ht="18" customHeight="1" spans="1:8">
      <c r="A11" s="59" t="s">
        <v>64</v>
      </c>
      <c r="B11" s="59" t="s">
        <v>429</v>
      </c>
      <c r="C11" s="59" t="s">
        <v>437</v>
      </c>
      <c r="D11" s="59" t="s">
        <v>439</v>
      </c>
      <c r="E11" s="60" t="s">
        <v>391</v>
      </c>
      <c r="F11" s="61">
        <v>114</v>
      </c>
      <c r="G11" s="62">
        <v>4212</v>
      </c>
      <c r="H11" s="62">
        <v>480168</v>
      </c>
    </row>
    <row r="12" ht="18" customHeight="1" spans="1:8">
      <c r="A12" s="59" t="s">
        <v>64</v>
      </c>
      <c r="B12" s="59" t="s">
        <v>429</v>
      </c>
      <c r="C12" s="59" t="s">
        <v>437</v>
      </c>
      <c r="D12" s="59" t="s">
        <v>440</v>
      </c>
      <c r="E12" s="60" t="s">
        <v>391</v>
      </c>
      <c r="F12" s="61">
        <v>3</v>
      </c>
      <c r="G12" s="62">
        <v>690</v>
      </c>
      <c r="H12" s="62">
        <v>2070</v>
      </c>
    </row>
    <row r="13" ht="18" customHeight="1" spans="1:8">
      <c r="A13" s="59" t="s">
        <v>64</v>
      </c>
      <c r="B13" s="59" t="s">
        <v>429</v>
      </c>
      <c r="C13" s="59" t="s">
        <v>437</v>
      </c>
      <c r="D13" s="59" t="s">
        <v>441</v>
      </c>
      <c r="E13" s="60" t="s">
        <v>391</v>
      </c>
      <c r="F13" s="61">
        <v>4</v>
      </c>
      <c r="G13" s="62">
        <v>4480</v>
      </c>
      <c r="H13" s="62">
        <v>17920</v>
      </c>
    </row>
    <row r="14" ht="18" customHeight="1" spans="1:8">
      <c r="A14" s="59" t="s">
        <v>64</v>
      </c>
      <c r="B14" s="59" t="s">
        <v>429</v>
      </c>
      <c r="C14" s="59" t="s">
        <v>442</v>
      </c>
      <c r="D14" s="59" t="s">
        <v>443</v>
      </c>
      <c r="E14" s="60" t="s">
        <v>391</v>
      </c>
      <c r="F14" s="61">
        <v>3</v>
      </c>
      <c r="G14" s="62">
        <v>5800</v>
      </c>
      <c r="H14" s="62">
        <v>17400</v>
      </c>
    </row>
    <row r="15" ht="18" customHeight="1" spans="1:8">
      <c r="A15" s="59" t="s">
        <v>64</v>
      </c>
      <c r="B15" s="59" t="s">
        <v>429</v>
      </c>
      <c r="C15" s="59" t="s">
        <v>444</v>
      </c>
      <c r="D15" s="59" t="s">
        <v>390</v>
      </c>
      <c r="E15" s="60" t="s">
        <v>391</v>
      </c>
      <c r="F15" s="61">
        <v>2</v>
      </c>
      <c r="G15" s="62">
        <v>5600</v>
      </c>
      <c r="H15" s="62">
        <v>11200</v>
      </c>
    </row>
    <row r="16" ht="18" customHeight="1" spans="1:8">
      <c r="A16" s="59" t="s">
        <v>64</v>
      </c>
      <c r="B16" s="59" t="s">
        <v>429</v>
      </c>
      <c r="C16" s="59" t="s">
        <v>444</v>
      </c>
      <c r="D16" s="59" t="s">
        <v>390</v>
      </c>
      <c r="E16" s="60" t="s">
        <v>391</v>
      </c>
      <c r="F16" s="61">
        <v>2</v>
      </c>
      <c r="G16" s="62">
        <v>9000</v>
      </c>
      <c r="H16" s="62">
        <v>18000</v>
      </c>
    </row>
    <row r="17" ht="18" customHeight="1" spans="1:8">
      <c r="A17" s="59" t="s">
        <v>64</v>
      </c>
      <c r="B17" s="59" t="s">
        <v>429</v>
      </c>
      <c r="C17" s="59" t="s">
        <v>445</v>
      </c>
      <c r="D17" s="59" t="s">
        <v>446</v>
      </c>
      <c r="E17" s="60" t="s">
        <v>447</v>
      </c>
      <c r="F17" s="61">
        <v>10</v>
      </c>
      <c r="G17" s="62">
        <v>4630</v>
      </c>
      <c r="H17" s="62">
        <v>46300</v>
      </c>
    </row>
    <row r="18" ht="18" customHeight="1" spans="1:8">
      <c r="A18" s="59" t="s">
        <v>64</v>
      </c>
      <c r="B18" s="59" t="s">
        <v>429</v>
      </c>
      <c r="C18" s="59" t="s">
        <v>448</v>
      </c>
      <c r="D18" s="59" t="s">
        <v>449</v>
      </c>
      <c r="E18" s="60" t="s">
        <v>434</v>
      </c>
      <c r="F18" s="61">
        <v>4</v>
      </c>
      <c r="G18" s="62">
        <v>580</v>
      </c>
      <c r="H18" s="62">
        <v>2320</v>
      </c>
    </row>
    <row r="19" ht="18" customHeight="1" spans="1:8">
      <c r="A19" s="59" t="s">
        <v>64</v>
      </c>
      <c r="B19" s="59" t="s">
        <v>429</v>
      </c>
      <c r="C19" s="59" t="s">
        <v>430</v>
      </c>
      <c r="D19" s="59" t="s">
        <v>431</v>
      </c>
      <c r="E19" s="60" t="s">
        <v>391</v>
      </c>
      <c r="F19" s="61">
        <v>36</v>
      </c>
      <c r="G19" s="62">
        <v>1970</v>
      </c>
      <c r="H19" s="62">
        <v>70920</v>
      </c>
    </row>
    <row r="20" ht="18" customHeight="1" spans="1:8">
      <c r="A20" s="59" t="s">
        <v>64</v>
      </c>
      <c r="B20" s="59" t="s">
        <v>429</v>
      </c>
      <c r="C20" s="59" t="s">
        <v>450</v>
      </c>
      <c r="D20" s="59" t="s">
        <v>451</v>
      </c>
      <c r="E20" s="60" t="s">
        <v>391</v>
      </c>
      <c r="F20" s="61">
        <v>1</v>
      </c>
      <c r="G20" s="62">
        <v>3080</v>
      </c>
      <c r="H20" s="62">
        <v>3080</v>
      </c>
    </row>
    <row r="21" ht="18" customHeight="1" spans="1:8">
      <c r="A21" s="59" t="s">
        <v>64</v>
      </c>
      <c r="B21" s="59" t="s">
        <v>452</v>
      </c>
      <c r="C21" s="59" t="s">
        <v>453</v>
      </c>
      <c r="D21" s="59" t="s">
        <v>454</v>
      </c>
      <c r="E21" s="60" t="s">
        <v>447</v>
      </c>
      <c r="F21" s="61">
        <v>1</v>
      </c>
      <c r="G21" s="62">
        <v>131761</v>
      </c>
      <c r="H21" s="62">
        <v>131761</v>
      </c>
    </row>
    <row r="22" ht="18" customHeight="1" spans="1:8">
      <c r="A22" s="59" t="s">
        <v>64</v>
      </c>
      <c r="B22" s="59" t="s">
        <v>452</v>
      </c>
      <c r="C22" s="59" t="s">
        <v>455</v>
      </c>
      <c r="D22" s="59" t="s">
        <v>456</v>
      </c>
      <c r="E22" s="60" t="s">
        <v>324</v>
      </c>
      <c r="F22" s="61">
        <v>100</v>
      </c>
      <c r="G22" s="62">
        <v>1460.49</v>
      </c>
      <c r="H22" s="62">
        <v>146049</v>
      </c>
    </row>
    <row r="23" ht="18" customHeight="1" spans="1:8">
      <c r="A23" s="59" t="s">
        <v>64</v>
      </c>
      <c r="B23" s="59" t="s">
        <v>452</v>
      </c>
      <c r="C23" s="59" t="s">
        <v>453</v>
      </c>
      <c r="D23" s="59" t="s">
        <v>457</v>
      </c>
      <c r="E23" s="60" t="s">
        <v>447</v>
      </c>
      <c r="F23" s="61">
        <v>5</v>
      </c>
      <c r="G23" s="62">
        <v>66428</v>
      </c>
      <c r="H23" s="62">
        <v>332140</v>
      </c>
    </row>
    <row r="24" ht="18" customHeight="1" spans="1:8">
      <c r="A24" s="59" t="s">
        <v>64</v>
      </c>
      <c r="B24" s="59" t="s">
        <v>452</v>
      </c>
      <c r="C24" s="59" t="s">
        <v>453</v>
      </c>
      <c r="D24" s="59" t="s">
        <v>457</v>
      </c>
      <c r="E24" s="60" t="s">
        <v>447</v>
      </c>
      <c r="F24" s="61">
        <v>4</v>
      </c>
      <c r="G24" s="62">
        <v>18826</v>
      </c>
      <c r="H24" s="62">
        <v>75304</v>
      </c>
    </row>
    <row r="25" ht="18" customHeight="1" spans="1:8">
      <c r="A25" s="59" t="s">
        <v>64</v>
      </c>
      <c r="B25" s="59" t="s">
        <v>452</v>
      </c>
      <c r="C25" s="59" t="s">
        <v>453</v>
      </c>
      <c r="D25" s="59" t="s">
        <v>458</v>
      </c>
      <c r="E25" s="60" t="s">
        <v>447</v>
      </c>
      <c r="F25" s="61">
        <v>1</v>
      </c>
      <c r="G25" s="62">
        <v>83591</v>
      </c>
      <c r="H25" s="62">
        <v>83591</v>
      </c>
    </row>
    <row r="26" ht="18" customHeight="1" spans="1:8">
      <c r="A26" s="59" t="s">
        <v>64</v>
      </c>
      <c r="B26" s="59" t="s">
        <v>452</v>
      </c>
      <c r="C26" s="59" t="s">
        <v>453</v>
      </c>
      <c r="D26" s="59" t="s">
        <v>457</v>
      </c>
      <c r="E26" s="60" t="s">
        <v>447</v>
      </c>
      <c r="F26" s="61">
        <v>22</v>
      </c>
      <c r="G26" s="62">
        <v>30788</v>
      </c>
      <c r="H26" s="62">
        <v>677336</v>
      </c>
    </row>
    <row r="27" ht="18" customHeight="1" spans="1:8">
      <c r="A27" s="59" t="s">
        <v>64</v>
      </c>
      <c r="B27" s="59" t="s">
        <v>452</v>
      </c>
      <c r="C27" s="59" t="s">
        <v>453</v>
      </c>
      <c r="D27" s="59" t="s">
        <v>457</v>
      </c>
      <c r="E27" s="60" t="s">
        <v>447</v>
      </c>
      <c r="F27" s="61">
        <v>4</v>
      </c>
      <c r="G27" s="62">
        <v>46408</v>
      </c>
      <c r="H27" s="62">
        <v>185632</v>
      </c>
    </row>
    <row r="28" ht="18" customHeight="1" spans="1:8">
      <c r="A28" s="59" t="s">
        <v>64</v>
      </c>
      <c r="B28" s="59" t="s">
        <v>452</v>
      </c>
      <c r="C28" s="59" t="s">
        <v>453</v>
      </c>
      <c r="D28" s="59" t="s">
        <v>459</v>
      </c>
      <c r="E28" s="60" t="s">
        <v>447</v>
      </c>
      <c r="F28" s="61">
        <v>89</v>
      </c>
      <c r="G28" s="62">
        <v>5950</v>
      </c>
      <c r="H28" s="62">
        <v>529550</v>
      </c>
    </row>
    <row r="29" ht="18" customHeight="1" spans="1:8">
      <c r="A29" s="59" t="s">
        <v>64</v>
      </c>
      <c r="B29" s="59" t="s">
        <v>452</v>
      </c>
      <c r="C29" s="59" t="s">
        <v>453</v>
      </c>
      <c r="D29" s="59" t="s">
        <v>459</v>
      </c>
      <c r="E29" s="60" t="s">
        <v>447</v>
      </c>
      <c r="F29" s="61">
        <v>279</v>
      </c>
      <c r="G29" s="62">
        <v>960</v>
      </c>
      <c r="H29" s="62">
        <v>267840</v>
      </c>
    </row>
    <row r="30" ht="18" customHeight="1" spans="1:8">
      <c r="A30" s="60" t="s">
        <v>30</v>
      </c>
      <c r="B30" s="60"/>
      <c r="C30" s="60"/>
      <c r="D30" s="60"/>
      <c r="E30" s="60"/>
      <c r="F30" s="61">
        <v>692</v>
      </c>
      <c r="G30" s="62"/>
      <c r="H30" s="62">
        <v>3128111</v>
      </c>
    </row>
  </sheetData>
  <mergeCells count="10">
    <mergeCell ref="A1:H1"/>
    <mergeCell ref="A2:H2"/>
    <mergeCell ref="A3:H3"/>
    <mergeCell ref="F4:H4"/>
    <mergeCell ref="A30:E30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7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4" sqref="C14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460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461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"单位名称："&amp;"玉溪市社会福利服务中心"</f>
        <v>单位名称：玉溪市社会福利服务中心</v>
      </c>
      <c r="B3" s="6"/>
      <c r="C3" s="6"/>
      <c r="D3" s="6"/>
      <c r="E3" s="6"/>
      <c r="F3" s="6"/>
      <c r="G3" s="6"/>
      <c r="H3" s="7"/>
      <c r="I3" s="7"/>
      <c r="J3" s="7"/>
      <c r="K3" s="49" t="s">
        <v>2</v>
      </c>
    </row>
    <row r="4" ht="21.75" customHeight="1" spans="1:11">
      <c r="A4" s="32" t="s">
        <v>223</v>
      </c>
      <c r="B4" s="32" t="s">
        <v>128</v>
      </c>
      <c r="C4" s="32" t="s">
        <v>224</v>
      </c>
      <c r="D4" s="33" t="s">
        <v>129</v>
      </c>
      <c r="E4" s="33" t="s">
        <v>130</v>
      </c>
      <c r="F4" s="33" t="s">
        <v>131</v>
      </c>
      <c r="G4" s="33" t="s">
        <v>132</v>
      </c>
      <c r="H4" s="34" t="s">
        <v>30</v>
      </c>
      <c r="I4" s="50" t="s">
        <v>462</v>
      </c>
      <c r="J4" s="51"/>
      <c r="K4" s="52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3">
        <v>10</v>
      </c>
      <c r="K7" s="53">
        <v>11</v>
      </c>
    </row>
    <row r="8" ht="30.65" customHeight="1" spans="1:11">
      <c r="A8" s="42"/>
      <c r="B8" s="43"/>
      <c r="C8" s="42"/>
      <c r="D8" s="42"/>
      <c r="E8" s="42"/>
      <c r="F8" s="42"/>
      <c r="G8" s="42"/>
      <c r="H8" s="44"/>
      <c r="I8" s="44"/>
      <c r="J8" s="44"/>
      <c r="K8" s="44"/>
    </row>
    <row r="9" ht="30.65" customHeight="1" spans="1:11">
      <c r="A9" s="43"/>
      <c r="B9" s="43"/>
      <c r="C9" s="43"/>
      <c r="D9" s="43"/>
      <c r="E9" s="43"/>
      <c r="F9" s="43"/>
      <c r="G9" s="43"/>
      <c r="H9" s="44"/>
      <c r="I9" s="44"/>
      <c r="J9" s="44"/>
      <c r="K9" s="44"/>
    </row>
    <row r="10" ht="18.75" customHeight="1" spans="1:11">
      <c r="A10" s="45" t="s">
        <v>260</v>
      </c>
      <c r="B10" s="46"/>
      <c r="C10" s="46"/>
      <c r="D10" s="46"/>
      <c r="E10" s="46"/>
      <c r="F10" s="46"/>
      <c r="G10" s="47"/>
      <c r="H10" s="44"/>
      <c r="I10" s="44"/>
      <c r="J10" s="44"/>
      <c r="K10" s="44"/>
    </row>
    <row r="11" customHeight="1" spans="1:1">
      <c r="A11" t="s">
        <v>463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2" sqref="C22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464</v>
      </c>
      <c r="B1" s="1"/>
      <c r="C1" s="1"/>
      <c r="D1" s="2"/>
      <c r="E1" s="1"/>
      <c r="F1" s="1"/>
      <c r="G1" s="3"/>
    </row>
    <row r="2" ht="27.75" customHeight="1" spans="1:7">
      <c r="A2" s="4" t="s">
        <v>465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"单位名称："&amp;"玉溪市社会福利服务中心"</f>
        <v>单位名称：玉溪市社会福利服务中心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224</v>
      </c>
      <c r="B4" s="9" t="s">
        <v>223</v>
      </c>
      <c r="C4" s="9" t="s">
        <v>128</v>
      </c>
      <c r="D4" s="10" t="s">
        <v>466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467</v>
      </c>
      <c r="F5" s="10" t="s">
        <v>468</v>
      </c>
      <c r="G5" s="10" t="s">
        <v>469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262080</v>
      </c>
      <c r="F8" s="24">
        <v>262080</v>
      </c>
      <c r="G8" s="24"/>
    </row>
    <row r="9" ht="21" customHeight="1" spans="1:7">
      <c r="A9" s="21"/>
      <c r="B9" s="21" t="s">
        <v>470</v>
      </c>
      <c r="C9" s="21" t="s">
        <v>228</v>
      </c>
      <c r="D9" s="25" t="s">
        <v>471</v>
      </c>
      <c r="E9" s="24">
        <v>262080</v>
      </c>
      <c r="F9" s="24">
        <v>262080</v>
      </c>
      <c r="G9" s="24"/>
    </row>
    <row r="10" ht="21" customHeight="1" spans="1:7">
      <c r="A10" s="26" t="s">
        <v>30</v>
      </c>
      <c r="B10" s="27" t="s">
        <v>472</v>
      </c>
      <c r="C10" s="27"/>
      <c r="D10" s="28"/>
      <c r="E10" s="24">
        <v>262080</v>
      </c>
      <c r="F10" s="24">
        <v>262080</v>
      </c>
      <c r="G10" s="24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topLeftCell="F1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5" t="s">
        <v>26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ht="28.5" customHeight="1" spans="1:19">
      <c r="A2" s="149" t="s">
        <v>27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ht="20.25" customHeight="1" spans="1:19">
      <c r="A3" s="150" t="str">
        <f>"单位名称："&amp;"玉溪市社会福利服务中心"</f>
        <v>单位名称：玉溪市社会福利服务中心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6"/>
      <c r="M3" s="156"/>
      <c r="N3" s="156"/>
      <c r="O3" s="156"/>
      <c r="P3" s="156"/>
      <c r="Q3" s="156"/>
      <c r="R3" s="156"/>
      <c r="S3" s="156" t="s">
        <v>2</v>
      </c>
    </row>
    <row r="4" ht="27" customHeight="1" spans="1:19">
      <c r="A4" s="151" t="s">
        <v>28</v>
      </c>
      <c r="B4" s="151" t="s">
        <v>29</v>
      </c>
      <c r="C4" s="151" t="s">
        <v>30</v>
      </c>
      <c r="D4" s="151" t="s">
        <v>31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 t="s">
        <v>20</v>
      </c>
      <c r="P4" s="151"/>
      <c r="Q4" s="151"/>
      <c r="R4" s="151"/>
      <c r="S4" s="151"/>
    </row>
    <row r="5" ht="27" customHeight="1" spans="1:19">
      <c r="A5" s="151"/>
      <c r="B5" s="151"/>
      <c r="C5" s="151"/>
      <c r="D5" s="151" t="s">
        <v>32</v>
      </c>
      <c r="E5" s="151" t="s">
        <v>33</v>
      </c>
      <c r="F5" s="151" t="s">
        <v>34</v>
      </c>
      <c r="G5" s="151" t="s">
        <v>35</v>
      </c>
      <c r="H5" s="151" t="s">
        <v>36</v>
      </c>
      <c r="I5" s="151" t="s">
        <v>37</v>
      </c>
      <c r="J5" s="151"/>
      <c r="K5" s="151"/>
      <c r="L5" s="151"/>
      <c r="M5" s="151"/>
      <c r="N5" s="151"/>
      <c r="O5" s="151" t="s">
        <v>32</v>
      </c>
      <c r="P5" s="151" t="s">
        <v>33</v>
      </c>
      <c r="Q5" s="151" t="s">
        <v>34</v>
      </c>
      <c r="R5" s="151" t="s">
        <v>35</v>
      </c>
      <c r="S5" s="151" t="s">
        <v>38</v>
      </c>
    </row>
    <row r="6" ht="27" customHeight="1" spans="1:19">
      <c r="A6" s="151"/>
      <c r="B6" s="151"/>
      <c r="C6" s="151"/>
      <c r="D6" s="151"/>
      <c r="E6" s="151"/>
      <c r="F6" s="151"/>
      <c r="G6" s="151"/>
      <c r="H6" s="151"/>
      <c r="I6" s="151" t="s">
        <v>32</v>
      </c>
      <c r="J6" s="151" t="s">
        <v>39</v>
      </c>
      <c r="K6" s="151" t="s">
        <v>40</v>
      </c>
      <c r="L6" s="151" t="s">
        <v>41</v>
      </c>
      <c r="M6" s="151" t="s">
        <v>42</v>
      </c>
      <c r="N6" s="151" t="s">
        <v>43</v>
      </c>
      <c r="O6" s="151"/>
      <c r="P6" s="151"/>
      <c r="Q6" s="151"/>
      <c r="R6" s="151"/>
      <c r="S6" s="151"/>
    </row>
    <row r="7" ht="20.25" customHeight="1" spans="1:19">
      <c r="A7" s="154" t="s">
        <v>44</v>
      </c>
      <c r="B7" s="154" t="s">
        <v>45</v>
      </c>
      <c r="C7" s="154" t="s">
        <v>46</v>
      </c>
      <c r="D7" s="154" t="s">
        <v>47</v>
      </c>
      <c r="E7" s="154" t="s">
        <v>48</v>
      </c>
      <c r="F7" s="154" t="s">
        <v>49</v>
      </c>
      <c r="G7" s="154" t="s">
        <v>50</v>
      </c>
      <c r="H7" s="154" t="s">
        <v>51</v>
      </c>
      <c r="I7" s="154" t="s">
        <v>52</v>
      </c>
      <c r="J7" s="154" t="s">
        <v>53</v>
      </c>
      <c r="K7" s="154" t="s">
        <v>54</v>
      </c>
      <c r="L7" s="154" t="s">
        <v>55</v>
      </c>
      <c r="M7" s="154" t="s">
        <v>56</v>
      </c>
      <c r="N7" s="154" t="s">
        <v>57</v>
      </c>
      <c r="O7" s="154" t="s">
        <v>58</v>
      </c>
      <c r="P7" s="154" t="s">
        <v>59</v>
      </c>
      <c r="Q7" s="154" t="s">
        <v>60</v>
      </c>
      <c r="R7" s="154" t="s">
        <v>61</v>
      </c>
      <c r="S7" s="154" t="s">
        <v>62</v>
      </c>
    </row>
    <row r="8" ht="20.25" customHeight="1" spans="1:19">
      <c r="A8" s="150" t="s">
        <v>63</v>
      </c>
      <c r="B8" s="150" t="s">
        <v>64</v>
      </c>
      <c r="C8" s="153">
        <v>31907995.74</v>
      </c>
      <c r="D8" s="153">
        <v>25390396.71</v>
      </c>
      <c r="E8" s="62">
        <v>9225896.71</v>
      </c>
      <c r="F8" s="62">
        <v>8678500</v>
      </c>
      <c r="G8" s="62"/>
      <c r="H8" s="62"/>
      <c r="I8" s="62">
        <v>7486000</v>
      </c>
      <c r="J8" s="62">
        <v>6234000</v>
      </c>
      <c r="K8" s="62"/>
      <c r="L8" s="62"/>
      <c r="M8" s="62"/>
      <c r="N8" s="62">
        <v>1252000</v>
      </c>
      <c r="O8" s="153">
        <v>6517599.03</v>
      </c>
      <c r="P8" s="153">
        <v>239319.05</v>
      </c>
      <c r="Q8" s="153">
        <v>4155178.99</v>
      </c>
      <c r="R8" s="153"/>
      <c r="S8" s="153">
        <v>2123100.99</v>
      </c>
    </row>
    <row r="9" ht="20.25" customHeight="1" spans="1:19">
      <c r="A9" s="152" t="s">
        <v>30</v>
      </c>
      <c r="B9" s="150"/>
      <c r="C9" s="153">
        <v>31907995.74</v>
      </c>
      <c r="D9" s="153">
        <v>25390396.71</v>
      </c>
      <c r="E9" s="153">
        <v>9225896.71</v>
      </c>
      <c r="F9" s="153">
        <v>8678500</v>
      </c>
      <c r="G9" s="153"/>
      <c r="H9" s="153"/>
      <c r="I9" s="153">
        <v>7486000</v>
      </c>
      <c r="J9" s="153">
        <v>6234000</v>
      </c>
      <c r="K9" s="153"/>
      <c r="L9" s="153"/>
      <c r="M9" s="153"/>
      <c r="N9" s="153">
        <v>1252000</v>
      </c>
      <c r="O9" s="153">
        <v>6517599.03</v>
      </c>
      <c r="P9" s="153">
        <v>239319.05</v>
      </c>
      <c r="Q9" s="153">
        <v>4155178.99</v>
      </c>
      <c r="R9" s="153"/>
      <c r="S9" s="153">
        <v>2123100.99</v>
      </c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topLeftCell="B1" workbookViewId="0">
      <selection activeCell="A1" sqref="A1:O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5" t="s">
        <v>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ht="28.5" customHeight="1" spans="1:15">
      <c r="A2" s="149" t="s">
        <v>66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ht="20.25" customHeight="1" spans="1:15">
      <c r="A3" s="150" t="str">
        <f>"单位名称："&amp;"玉溪市社会福利服务中心"</f>
        <v>单位名称：玉溪市社会福利服务中心</v>
      </c>
      <c r="B3" s="150"/>
      <c r="C3" s="150"/>
      <c r="D3" s="150"/>
      <c r="E3" s="150"/>
      <c r="F3" s="150"/>
      <c r="G3" s="150"/>
      <c r="H3" s="150"/>
      <c r="I3" s="150"/>
      <c r="J3" s="156"/>
      <c r="K3" s="156"/>
      <c r="L3" s="156"/>
      <c r="M3" s="156"/>
      <c r="N3" s="156"/>
      <c r="O3" s="156" t="s">
        <v>2</v>
      </c>
    </row>
    <row r="4" ht="27" customHeight="1" spans="1:15">
      <c r="A4" s="151" t="s">
        <v>67</v>
      </c>
      <c r="B4" s="151" t="s">
        <v>68</v>
      </c>
      <c r="C4" s="151" t="s">
        <v>30</v>
      </c>
      <c r="D4" s="151" t="s">
        <v>33</v>
      </c>
      <c r="E4" s="151"/>
      <c r="F4" s="151"/>
      <c r="G4" s="151" t="s">
        <v>34</v>
      </c>
      <c r="H4" s="151" t="s">
        <v>35</v>
      </c>
      <c r="I4" s="151" t="s">
        <v>69</v>
      </c>
      <c r="J4" s="151" t="s">
        <v>70</v>
      </c>
      <c r="K4" s="151"/>
      <c r="L4" s="151"/>
      <c r="M4" s="151"/>
      <c r="N4" s="151"/>
      <c r="O4" s="151"/>
    </row>
    <row r="5" ht="27" customHeight="1" spans="1:15">
      <c r="A5" s="151"/>
      <c r="B5" s="151"/>
      <c r="C5" s="151"/>
      <c r="D5" s="151" t="s">
        <v>32</v>
      </c>
      <c r="E5" s="151" t="s">
        <v>71</v>
      </c>
      <c r="F5" s="151" t="s">
        <v>72</v>
      </c>
      <c r="G5" s="151"/>
      <c r="H5" s="151"/>
      <c r="I5" s="151"/>
      <c r="J5" s="151" t="s">
        <v>32</v>
      </c>
      <c r="K5" s="151" t="s">
        <v>73</v>
      </c>
      <c r="L5" s="151" t="s">
        <v>74</v>
      </c>
      <c r="M5" s="151" t="s">
        <v>75</v>
      </c>
      <c r="N5" s="151" t="s">
        <v>76</v>
      </c>
      <c r="O5" s="151" t="s">
        <v>77</v>
      </c>
    </row>
    <row r="6" ht="20.25" customHeight="1" spans="1:15">
      <c r="A6" s="154" t="s">
        <v>44</v>
      </c>
      <c r="B6" s="154" t="s">
        <v>45</v>
      </c>
      <c r="C6" s="154" t="s">
        <v>46</v>
      </c>
      <c r="D6" s="154" t="s">
        <v>47</v>
      </c>
      <c r="E6" s="154" t="s">
        <v>48</v>
      </c>
      <c r="F6" s="154" t="s">
        <v>49</v>
      </c>
      <c r="G6" s="154" t="s">
        <v>50</v>
      </c>
      <c r="H6" s="154" t="s">
        <v>51</v>
      </c>
      <c r="I6" s="154" t="s">
        <v>52</v>
      </c>
      <c r="J6" s="154" t="s">
        <v>53</v>
      </c>
      <c r="K6" s="154" t="s">
        <v>54</v>
      </c>
      <c r="L6" s="154" t="s">
        <v>55</v>
      </c>
      <c r="M6" s="154" t="s">
        <v>56</v>
      </c>
      <c r="N6" s="154" t="s">
        <v>57</v>
      </c>
      <c r="O6" s="154" t="s">
        <v>58</v>
      </c>
    </row>
    <row r="7" ht="20.25" customHeight="1" spans="1:15">
      <c r="A7" s="150" t="s">
        <v>78</v>
      </c>
      <c r="B7" s="150" t="str">
        <f>"        "&amp;"社会保障和就业支出"</f>
        <v>        社会保障和就业支出</v>
      </c>
      <c r="C7" s="62">
        <v>18134803.94</v>
      </c>
      <c r="D7" s="62">
        <v>8525702.95</v>
      </c>
      <c r="E7" s="62">
        <v>8024303.9</v>
      </c>
      <c r="F7" s="62">
        <v>501399.05</v>
      </c>
      <c r="G7" s="62"/>
      <c r="H7" s="62"/>
      <c r="I7" s="62"/>
      <c r="J7" s="62">
        <v>9609100.99</v>
      </c>
      <c r="K7" s="62">
        <v>6234000</v>
      </c>
      <c r="L7" s="62"/>
      <c r="M7" s="62"/>
      <c r="N7" s="62"/>
      <c r="O7" s="62">
        <v>3375100.99</v>
      </c>
    </row>
    <row r="8" ht="20.25" customHeight="1" spans="1:15">
      <c r="A8" s="157" t="s">
        <v>79</v>
      </c>
      <c r="B8" s="157" t="str">
        <f>"        "&amp;"行政事业单位养老支出"</f>
        <v>        行政事业单位养老支出</v>
      </c>
      <c r="C8" s="62">
        <v>459255.36</v>
      </c>
      <c r="D8" s="62">
        <v>459255.36</v>
      </c>
      <c r="E8" s="62">
        <v>459255.36</v>
      </c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58" t="s">
        <v>80</v>
      </c>
      <c r="B9" s="158" t="str">
        <f>"        "&amp;"事业单位离退休"</f>
        <v>        事业单位离退休</v>
      </c>
      <c r="C9" s="62">
        <v>27000</v>
      </c>
      <c r="D9" s="62">
        <v>27000</v>
      </c>
      <c r="E9" s="62">
        <v>27000</v>
      </c>
      <c r="F9" s="62"/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58" t="s">
        <v>81</v>
      </c>
      <c r="B10" s="158" t="str">
        <f>"        "&amp;"机关事业单位基本养老保险缴费支出"</f>
        <v>        机关事业单位基本养老保险缴费支出</v>
      </c>
      <c r="C10" s="62">
        <v>432255.36</v>
      </c>
      <c r="D10" s="62">
        <v>432255.36</v>
      </c>
      <c r="E10" s="62">
        <v>432255.36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57" t="s">
        <v>82</v>
      </c>
      <c r="B11" s="157" t="str">
        <f>"        "&amp;"社会福利"</f>
        <v>        社会福利</v>
      </c>
      <c r="C11" s="62">
        <v>17675548.58</v>
      </c>
      <c r="D11" s="62">
        <v>8066447.59</v>
      </c>
      <c r="E11" s="62">
        <v>7565048.54</v>
      </c>
      <c r="F11" s="62">
        <v>501399.05</v>
      </c>
      <c r="G11" s="62"/>
      <c r="H11" s="62"/>
      <c r="I11" s="62"/>
      <c r="J11" s="62">
        <v>9609100.99</v>
      </c>
      <c r="K11" s="62">
        <v>6234000</v>
      </c>
      <c r="L11" s="62"/>
      <c r="M11" s="62"/>
      <c r="N11" s="62"/>
      <c r="O11" s="62">
        <v>3375100.99</v>
      </c>
    </row>
    <row r="12" ht="20.25" customHeight="1" spans="1:15">
      <c r="A12" s="158" t="s">
        <v>83</v>
      </c>
      <c r="B12" s="158" t="str">
        <f>"        "&amp;"儿童福利"</f>
        <v>        儿童福利</v>
      </c>
      <c r="C12" s="62">
        <v>344080</v>
      </c>
      <c r="D12" s="62">
        <v>262080</v>
      </c>
      <c r="E12" s="62"/>
      <c r="F12" s="62">
        <v>262080</v>
      </c>
      <c r="G12" s="62"/>
      <c r="H12" s="62"/>
      <c r="I12" s="62"/>
      <c r="J12" s="62">
        <v>82000</v>
      </c>
      <c r="K12" s="62"/>
      <c r="L12" s="62"/>
      <c r="M12" s="62"/>
      <c r="N12" s="62"/>
      <c r="O12" s="62">
        <v>82000</v>
      </c>
    </row>
    <row r="13" ht="20.25" customHeight="1" spans="1:15">
      <c r="A13" s="158" t="s">
        <v>84</v>
      </c>
      <c r="B13" s="158" t="str">
        <f>"        "&amp;"老年福利"</f>
        <v>        老年福利</v>
      </c>
      <c r="C13" s="62">
        <v>1539457.99</v>
      </c>
      <c r="D13" s="62"/>
      <c r="E13" s="62"/>
      <c r="F13" s="62"/>
      <c r="G13" s="62"/>
      <c r="H13" s="62"/>
      <c r="I13" s="62"/>
      <c r="J13" s="62">
        <v>1539457.99</v>
      </c>
      <c r="K13" s="62"/>
      <c r="L13" s="62"/>
      <c r="M13" s="62"/>
      <c r="N13" s="62"/>
      <c r="O13" s="62">
        <v>1539457.99</v>
      </c>
    </row>
    <row r="14" ht="20.25" customHeight="1" spans="1:15">
      <c r="A14" s="158" t="s">
        <v>85</v>
      </c>
      <c r="B14" s="158" t="str">
        <f>"        "&amp;"社会福利事业单位"</f>
        <v>        社会福利事业单位</v>
      </c>
      <c r="C14" s="62">
        <v>15552691.54</v>
      </c>
      <c r="D14" s="62">
        <v>7565048.54</v>
      </c>
      <c r="E14" s="62">
        <v>7565048.54</v>
      </c>
      <c r="F14" s="62"/>
      <c r="G14" s="62"/>
      <c r="H14" s="62"/>
      <c r="I14" s="62"/>
      <c r="J14" s="62">
        <v>7987643</v>
      </c>
      <c r="K14" s="62">
        <v>6234000</v>
      </c>
      <c r="L14" s="62"/>
      <c r="M14" s="62"/>
      <c r="N14" s="62"/>
      <c r="O14" s="62">
        <v>1753643</v>
      </c>
    </row>
    <row r="15" ht="20.25" customHeight="1" spans="1:15">
      <c r="A15" s="158" t="s">
        <v>86</v>
      </c>
      <c r="B15" s="158" t="str">
        <f>"        "&amp;"养老服务"</f>
        <v>        养老服务</v>
      </c>
      <c r="C15" s="62">
        <v>239319.05</v>
      </c>
      <c r="D15" s="62">
        <v>239319.05</v>
      </c>
      <c r="E15" s="62"/>
      <c r="F15" s="62">
        <v>239319.05</v>
      </c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50" t="s">
        <v>87</v>
      </c>
      <c r="B16" s="150" t="str">
        <f>"        "&amp;"卫生健康支出"</f>
        <v>        卫生健康支出</v>
      </c>
      <c r="C16" s="62">
        <v>385340.81</v>
      </c>
      <c r="D16" s="62">
        <v>385340.81</v>
      </c>
      <c r="E16" s="62">
        <v>385340.81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57" t="s">
        <v>88</v>
      </c>
      <c r="B17" s="157" t="str">
        <f>"        "&amp;"行政事业单位医疗"</f>
        <v>        行政事业单位医疗</v>
      </c>
      <c r="C17" s="62">
        <v>385340.81</v>
      </c>
      <c r="D17" s="62">
        <v>385340.81</v>
      </c>
      <c r="E17" s="62">
        <v>385340.81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8" t="s">
        <v>89</v>
      </c>
      <c r="B18" s="158" t="str">
        <f>"        "&amp;"行政单位医疗"</f>
        <v>        行政单位医疗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58" t="s">
        <v>90</v>
      </c>
      <c r="B19" s="158" t="str">
        <f>"        "&amp;"事业单位医疗"</f>
        <v>        事业单位医疗</v>
      </c>
      <c r="C19" s="62">
        <v>224232.47</v>
      </c>
      <c r="D19" s="62">
        <v>224232.47</v>
      </c>
      <c r="E19" s="62">
        <v>224232.47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58" t="s">
        <v>91</v>
      </c>
      <c r="B20" s="158" t="str">
        <f>"        "&amp;"公务员医疗补助"</f>
        <v>        公务员医疗补助</v>
      </c>
      <c r="C20" s="62">
        <v>138679.8</v>
      </c>
      <c r="D20" s="62">
        <v>138679.8</v>
      </c>
      <c r="E20" s="62">
        <v>138679.8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58" t="s">
        <v>92</v>
      </c>
      <c r="B21" s="158" t="str">
        <f>"        "&amp;"其他行政事业单位医疗支出"</f>
        <v>        其他行政事业单位医疗支出</v>
      </c>
      <c r="C21" s="62">
        <v>22428.54</v>
      </c>
      <c r="D21" s="62">
        <v>22428.54</v>
      </c>
      <c r="E21" s="62">
        <v>22428.54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50" t="s">
        <v>93</v>
      </c>
      <c r="B22" s="150" t="str">
        <f>"        "&amp;"住房保障支出"</f>
        <v>        住房保障支出</v>
      </c>
      <c r="C22" s="62">
        <v>554172</v>
      </c>
      <c r="D22" s="62">
        <v>554172</v>
      </c>
      <c r="E22" s="62">
        <v>554172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57" t="s">
        <v>94</v>
      </c>
      <c r="B23" s="157" t="str">
        <f>"        "&amp;"住房改革支出"</f>
        <v>        住房改革支出</v>
      </c>
      <c r="C23" s="62">
        <v>554172</v>
      </c>
      <c r="D23" s="62">
        <v>554172</v>
      </c>
      <c r="E23" s="62">
        <v>554172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58" t="s">
        <v>95</v>
      </c>
      <c r="B24" s="158" t="str">
        <f>"        "&amp;"住房公积金"</f>
        <v>        住房公积金</v>
      </c>
      <c r="C24" s="62">
        <v>484668</v>
      </c>
      <c r="D24" s="62">
        <v>484668</v>
      </c>
      <c r="E24" s="62">
        <v>484668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58" t="s">
        <v>96</v>
      </c>
      <c r="B25" s="158" t="str">
        <f>"        "&amp;"购房补贴"</f>
        <v>        购房补贴</v>
      </c>
      <c r="C25" s="62">
        <v>69504</v>
      </c>
      <c r="D25" s="62">
        <v>69504</v>
      </c>
      <c r="E25" s="62">
        <v>69504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1" spans="1:15">
      <c r="A26" s="150" t="s">
        <v>97</v>
      </c>
      <c r="B26" s="150" t="str">
        <f>"        "&amp;"其他支出"</f>
        <v>        其他支出</v>
      </c>
      <c r="C26" s="62">
        <v>12833678.99</v>
      </c>
      <c r="D26" s="62"/>
      <c r="E26" s="62"/>
      <c r="F26" s="62"/>
      <c r="G26" s="62">
        <v>12833678.99</v>
      </c>
      <c r="H26" s="62"/>
      <c r="I26" s="62"/>
      <c r="J26" s="62"/>
      <c r="K26" s="62"/>
      <c r="L26" s="62"/>
      <c r="M26" s="62"/>
      <c r="N26" s="62"/>
      <c r="O26" s="62"/>
    </row>
    <row r="27" ht="20.25" customHeight="1" spans="1:15">
      <c r="A27" s="157" t="s">
        <v>98</v>
      </c>
      <c r="B27" s="157" t="str">
        <f>"        "&amp;"彩票公益金安排的支出"</f>
        <v>        彩票公益金安排的支出</v>
      </c>
      <c r="C27" s="62">
        <v>12833678.99</v>
      </c>
      <c r="D27" s="62"/>
      <c r="E27" s="62"/>
      <c r="F27" s="62"/>
      <c r="G27" s="62">
        <v>12833678.99</v>
      </c>
      <c r="H27" s="62"/>
      <c r="I27" s="62"/>
      <c r="J27" s="62"/>
      <c r="K27" s="62"/>
      <c r="L27" s="62"/>
      <c r="M27" s="62"/>
      <c r="N27" s="62"/>
      <c r="O27" s="62"/>
    </row>
    <row r="28" ht="20.25" customHeight="1" spans="1:15">
      <c r="A28" s="158" t="s">
        <v>99</v>
      </c>
      <c r="B28" s="158" t="str">
        <f>"        "&amp;"用于社会福利的彩票公益金支出"</f>
        <v>        用于社会福利的彩票公益金支出</v>
      </c>
      <c r="C28" s="62">
        <v>12833678.99</v>
      </c>
      <c r="D28" s="62"/>
      <c r="E28" s="62"/>
      <c r="F28" s="62"/>
      <c r="G28" s="62">
        <v>12833678.99</v>
      </c>
      <c r="H28" s="62"/>
      <c r="I28" s="62"/>
      <c r="J28" s="62"/>
      <c r="K28" s="62"/>
      <c r="L28" s="62"/>
      <c r="M28" s="62"/>
      <c r="N28" s="62"/>
      <c r="O28" s="62"/>
    </row>
    <row r="29" ht="20.25" customHeight="1" spans="1:15">
      <c r="A29" s="152" t="s">
        <v>30</v>
      </c>
      <c r="B29" s="150"/>
      <c r="C29" s="153">
        <v>31907995.74</v>
      </c>
      <c r="D29" s="153">
        <v>9465215.76</v>
      </c>
      <c r="E29" s="153">
        <v>8963816.71</v>
      </c>
      <c r="F29" s="153">
        <v>501399.05</v>
      </c>
      <c r="G29" s="153">
        <v>12833678.99</v>
      </c>
      <c r="H29" s="153"/>
      <c r="I29" s="153"/>
      <c r="J29" s="153">
        <v>9609100.99</v>
      </c>
      <c r="K29" s="153">
        <v>6234000</v>
      </c>
      <c r="L29" s="153"/>
      <c r="M29" s="153"/>
      <c r="N29" s="153"/>
      <c r="O29" s="153">
        <v>3375100.99</v>
      </c>
    </row>
  </sheetData>
  <mergeCells count="12">
    <mergeCell ref="A1:O1"/>
    <mergeCell ref="A2:O2"/>
    <mergeCell ref="A3:N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6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100</v>
      </c>
      <c r="B1" s="159"/>
      <c r="C1" s="159"/>
      <c r="D1" s="159"/>
    </row>
    <row r="2" ht="28.5" customHeight="1" spans="1:4">
      <c r="A2" s="160" t="s">
        <v>101</v>
      </c>
      <c r="B2" s="160"/>
      <c r="C2" s="160"/>
      <c r="D2" s="160"/>
    </row>
    <row r="3" ht="18.75" customHeight="1" spans="1:4">
      <c r="A3" s="150" t="str">
        <f>"单位名称："&amp;"玉溪市社会福利服务中心"</f>
        <v>单位名称：玉溪市社会福利服务中心</v>
      </c>
      <c r="B3" s="150"/>
      <c r="C3" s="150"/>
      <c r="D3" s="148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102</v>
      </c>
      <c r="D5" s="57" t="s">
        <v>6</v>
      </c>
    </row>
    <row r="6" ht="18.75" customHeight="1" spans="1:4">
      <c r="A6" s="161" t="s">
        <v>103</v>
      </c>
      <c r="B6" s="162"/>
      <c r="C6" s="163" t="s">
        <v>104</v>
      </c>
      <c r="D6" s="162"/>
    </row>
    <row r="7" ht="18.75" customHeight="1" spans="1:4">
      <c r="A7" s="150" t="s">
        <v>105</v>
      </c>
      <c r="B7" s="164">
        <v>9225896.71</v>
      </c>
      <c r="C7" s="165" t="str">
        <f>"（一）"&amp;"社会保障和就业支出"</f>
        <v>（一）社会保障和就业支出</v>
      </c>
      <c r="D7" s="164">
        <v>8525702.95</v>
      </c>
    </row>
    <row r="8" ht="18.75" customHeight="1" spans="1:4">
      <c r="A8" s="150" t="s">
        <v>106</v>
      </c>
      <c r="B8" s="164">
        <v>8678500</v>
      </c>
      <c r="C8" s="165" t="str">
        <f>"（二）"&amp;"卫生健康支出"</f>
        <v>（二）卫生健康支出</v>
      </c>
      <c r="D8" s="164">
        <v>385340.81</v>
      </c>
    </row>
    <row r="9" ht="18.75" customHeight="1" spans="1:4">
      <c r="A9" s="150" t="s">
        <v>107</v>
      </c>
      <c r="B9" s="164"/>
      <c r="C9" s="165" t="str">
        <f>"（三）"&amp;"住房保障支出"</f>
        <v>（三）住房保障支出</v>
      </c>
      <c r="D9" s="164">
        <v>554172</v>
      </c>
    </row>
    <row r="10" ht="18.75" customHeight="1" spans="1:4">
      <c r="A10" s="150" t="s">
        <v>108</v>
      </c>
      <c r="B10" s="164"/>
      <c r="C10" s="165" t="str">
        <f>"（四）"&amp;"其他支出"</f>
        <v>（四）其他支出</v>
      </c>
      <c r="D10" s="164">
        <v>12833678.99</v>
      </c>
    </row>
    <row r="11" ht="18.75" customHeight="1" spans="1:4">
      <c r="A11" s="59" t="s">
        <v>105</v>
      </c>
      <c r="B11" s="164">
        <v>239319.05</v>
      </c>
      <c r="C11" s="150"/>
      <c r="D11" s="150"/>
    </row>
    <row r="12" ht="18.75" customHeight="1" spans="1:4">
      <c r="A12" s="59" t="s">
        <v>106</v>
      </c>
      <c r="B12" s="164">
        <v>4155178.99</v>
      </c>
      <c r="C12" s="150"/>
      <c r="D12" s="150"/>
    </row>
    <row r="13" ht="18.75" customHeight="1" spans="1:4">
      <c r="A13" s="59" t="s">
        <v>107</v>
      </c>
      <c r="B13" s="164"/>
      <c r="C13" s="150"/>
      <c r="D13" s="150"/>
    </row>
    <row r="14" ht="18.75" customHeight="1" spans="1:4">
      <c r="A14" s="150"/>
      <c r="B14" s="150"/>
      <c r="C14" s="150" t="s">
        <v>109</v>
      </c>
      <c r="D14" s="150"/>
    </row>
    <row r="15" ht="18.75" customHeight="1" spans="1:4">
      <c r="A15" s="166" t="s">
        <v>24</v>
      </c>
      <c r="B15" s="164">
        <v>22298894.75</v>
      </c>
      <c r="C15" s="166" t="s">
        <v>25</v>
      </c>
      <c r="D15" s="164">
        <v>22298894.75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5" t="s">
        <v>110</v>
      </c>
      <c r="B1" s="155"/>
      <c r="C1" s="155"/>
      <c r="D1" s="155"/>
      <c r="E1" s="155"/>
      <c r="F1" s="155"/>
      <c r="G1" s="155"/>
    </row>
    <row r="2" ht="28.5" customHeight="1" spans="1:7">
      <c r="A2" s="149" t="s">
        <v>111</v>
      </c>
      <c r="B2" s="149"/>
      <c r="C2" s="149"/>
      <c r="D2" s="149"/>
      <c r="E2" s="149"/>
      <c r="F2" s="149"/>
      <c r="G2" s="149"/>
    </row>
    <row r="3" ht="20.25" customHeight="1" spans="1:7">
      <c r="A3" s="150" t="str">
        <f>"单位名称："&amp;"玉溪市社会福利服务中心"</f>
        <v>单位名称：玉溪市社会福利服务中心</v>
      </c>
      <c r="B3" s="150"/>
      <c r="C3" s="150"/>
      <c r="D3" s="150"/>
      <c r="E3" s="150"/>
      <c r="F3" s="150"/>
      <c r="G3" s="156" t="s">
        <v>2</v>
      </c>
    </row>
    <row r="4" ht="27" customHeight="1" spans="1:7">
      <c r="A4" s="151" t="s">
        <v>112</v>
      </c>
      <c r="B4" s="151"/>
      <c r="C4" s="151" t="s">
        <v>30</v>
      </c>
      <c r="D4" s="151" t="s">
        <v>33</v>
      </c>
      <c r="E4" s="151"/>
      <c r="F4" s="151"/>
      <c r="G4" s="151" t="s">
        <v>72</v>
      </c>
    </row>
    <row r="5" ht="27" customHeight="1" spans="1:7">
      <c r="A5" s="151" t="s">
        <v>67</v>
      </c>
      <c r="B5" s="151" t="s">
        <v>68</v>
      </c>
      <c r="C5" s="151"/>
      <c r="D5" s="151" t="s">
        <v>32</v>
      </c>
      <c r="E5" s="151" t="s">
        <v>113</v>
      </c>
      <c r="F5" s="151" t="s">
        <v>114</v>
      </c>
      <c r="G5" s="151"/>
    </row>
    <row r="6" ht="20.25" customHeight="1" spans="1:7">
      <c r="A6" s="154" t="s">
        <v>44</v>
      </c>
      <c r="B6" s="154" t="s">
        <v>45</v>
      </c>
      <c r="C6" s="154" t="s">
        <v>46</v>
      </c>
      <c r="D6" s="154" t="s">
        <v>47</v>
      </c>
      <c r="E6" s="154" t="s">
        <v>48</v>
      </c>
      <c r="F6" s="154" t="s">
        <v>49</v>
      </c>
      <c r="G6" s="154">
        <v>7</v>
      </c>
    </row>
    <row r="7" ht="20.25" customHeight="1" spans="1:7">
      <c r="A7" s="150" t="s">
        <v>78</v>
      </c>
      <c r="B7" s="150" t="str">
        <f>"        "&amp;"社会保障和就业支出"</f>
        <v>        社会保障和就业支出</v>
      </c>
      <c r="C7" s="62">
        <v>8525702.95</v>
      </c>
      <c r="D7" s="153">
        <v>8024303.9</v>
      </c>
      <c r="E7" s="62">
        <v>6039243.66</v>
      </c>
      <c r="F7" s="62">
        <v>1985060.24</v>
      </c>
      <c r="G7" s="62">
        <v>501399.05</v>
      </c>
    </row>
    <row r="8" ht="20.25" customHeight="1" spans="1:7">
      <c r="A8" s="157" t="s">
        <v>79</v>
      </c>
      <c r="B8" s="157" t="str">
        <f>"        "&amp;"行政事业单位养老支出"</f>
        <v>        行政事业单位养老支出</v>
      </c>
      <c r="C8" s="62">
        <v>459255.36</v>
      </c>
      <c r="D8" s="153">
        <v>459255.36</v>
      </c>
      <c r="E8" s="62">
        <v>458655.36</v>
      </c>
      <c r="F8" s="62">
        <v>600</v>
      </c>
      <c r="G8" s="62"/>
    </row>
    <row r="9" ht="20.25" customHeight="1" spans="1:7">
      <c r="A9" s="158" t="s">
        <v>80</v>
      </c>
      <c r="B9" s="158" t="str">
        <f>"        "&amp;"事业单位离退休"</f>
        <v>        事业单位离退休</v>
      </c>
      <c r="C9" s="62">
        <v>27000</v>
      </c>
      <c r="D9" s="153">
        <v>27000</v>
      </c>
      <c r="E9" s="62">
        <v>26400</v>
      </c>
      <c r="F9" s="62">
        <v>600</v>
      </c>
      <c r="G9" s="62"/>
    </row>
    <row r="10" ht="20.25" customHeight="1" spans="1:7">
      <c r="A10" s="158" t="s">
        <v>81</v>
      </c>
      <c r="B10" s="158" t="str">
        <f>"        "&amp;"机关事业单位基本养老保险缴费支出"</f>
        <v>        机关事业单位基本养老保险缴费支出</v>
      </c>
      <c r="C10" s="62">
        <v>432255.36</v>
      </c>
      <c r="D10" s="153">
        <v>432255.36</v>
      </c>
      <c r="E10" s="62">
        <v>432255.36</v>
      </c>
      <c r="F10" s="62"/>
      <c r="G10" s="62"/>
    </row>
    <row r="11" ht="20.25" customHeight="1" spans="1:7">
      <c r="A11" s="157" t="s">
        <v>82</v>
      </c>
      <c r="B11" s="157" t="str">
        <f>"        "&amp;"社会福利"</f>
        <v>        社会福利</v>
      </c>
      <c r="C11" s="62">
        <v>8066447.59</v>
      </c>
      <c r="D11" s="153">
        <v>7565048.54</v>
      </c>
      <c r="E11" s="62">
        <v>5580588.3</v>
      </c>
      <c r="F11" s="62">
        <v>1984460.24</v>
      </c>
      <c r="G11" s="62">
        <v>501399.05</v>
      </c>
    </row>
    <row r="12" ht="20.25" customHeight="1" spans="1:7">
      <c r="A12" s="158" t="s">
        <v>83</v>
      </c>
      <c r="B12" s="158" t="str">
        <f>"        "&amp;"儿童福利"</f>
        <v>        儿童福利</v>
      </c>
      <c r="C12" s="62">
        <v>262080</v>
      </c>
      <c r="D12" s="153"/>
      <c r="E12" s="62"/>
      <c r="F12" s="62"/>
      <c r="G12" s="62">
        <v>262080</v>
      </c>
    </row>
    <row r="13" ht="20.25" customHeight="1" spans="1:7">
      <c r="A13" s="158" t="s">
        <v>85</v>
      </c>
      <c r="B13" s="158" t="str">
        <f>"        "&amp;"社会福利事业单位"</f>
        <v>        社会福利事业单位</v>
      </c>
      <c r="C13" s="62">
        <v>7565048.54</v>
      </c>
      <c r="D13" s="153">
        <v>7565048.54</v>
      </c>
      <c r="E13" s="62">
        <v>5580588.3</v>
      </c>
      <c r="F13" s="62">
        <v>1984460.24</v>
      </c>
      <c r="G13" s="62"/>
    </row>
    <row r="14" ht="20.25" customHeight="1" spans="1:7">
      <c r="A14" s="158" t="s">
        <v>86</v>
      </c>
      <c r="B14" s="158" t="str">
        <f>"        "&amp;"养老服务"</f>
        <v>        养老服务</v>
      </c>
      <c r="C14" s="62">
        <v>239319.05</v>
      </c>
      <c r="D14" s="153"/>
      <c r="E14" s="62"/>
      <c r="F14" s="62"/>
      <c r="G14" s="62">
        <v>239319.05</v>
      </c>
    </row>
    <row r="15" ht="20.25" customHeight="1" spans="1:7">
      <c r="A15" s="150" t="s">
        <v>87</v>
      </c>
      <c r="B15" s="150" t="str">
        <f>"        "&amp;"卫生健康支出"</f>
        <v>        卫生健康支出</v>
      </c>
      <c r="C15" s="62">
        <v>385340.81</v>
      </c>
      <c r="D15" s="153">
        <v>385340.81</v>
      </c>
      <c r="E15" s="62">
        <v>385340.81</v>
      </c>
      <c r="F15" s="62"/>
      <c r="G15" s="62"/>
    </row>
    <row r="16" ht="20.25" customHeight="1" spans="1:7">
      <c r="A16" s="157" t="s">
        <v>88</v>
      </c>
      <c r="B16" s="157" t="str">
        <f>"        "&amp;"行政事业单位医疗"</f>
        <v>        行政事业单位医疗</v>
      </c>
      <c r="C16" s="62">
        <v>385340.81</v>
      </c>
      <c r="D16" s="153">
        <v>385340.81</v>
      </c>
      <c r="E16" s="62">
        <v>385340.81</v>
      </c>
      <c r="F16" s="62"/>
      <c r="G16" s="62"/>
    </row>
    <row r="17" ht="20.25" customHeight="1" spans="1:7">
      <c r="A17" s="158" t="s">
        <v>90</v>
      </c>
      <c r="B17" s="158" t="str">
        <f>"        "&amp;"事业单位医疗"</f>
        <v>        事业单位医疗</v>
      </c>
      <c r="C17" s="62">
        <v>224232.47</v>
      </c>
      <c r="D17" s="153">
        <v>224232.47</v>
      </c>
      <c r="E17" s="62">
        <v>224232.47</v>
      </c>
      <c r="F17" s="62"/>
      <c r="G17" s="62"/>
    </row>
    <row r="18" ht="20.25" customHeight="1" spans="1:7">
      <c r="A18" s="158" t="s">
        <v>91</v>
      </c>
      <c r="B18" s="158" t="str">
        <f>"        "&amp;"公务员医疗补助"</f>
        <v>        公务员医疗补助</v>
      </c>
      <c r="C18" s="62">
        <v>138679.8</v>
      </c>
      <c r="D18" s="153">
        <v>138679.8</v>
      </c>
      <c r="E18" s="62">
        <v>138679.8</v>
      </c>
      <c r="F18" s="62"/>
      <c r="G18" s="62"/>
    </row>
    <row r="19" ht="20.25" customHeight="1" spans="1:7">
      <c r="A19" s="158" t="s">
        <v>92</v>
      </c>
      <c r="B19" s="158" t="str">
        <f>"        "&amp;"其他行政事业单位医疗支出"</f>
        <v>        其他行政事业单位医疗支出</v>
      </c>
      <c r="C19" s="62">
        <v>22428.54</v>
      </c>
      <c r="D19" s="153">
        <v>22428.54</v>
      </c>
      <c r="E19" s="62">
        <v>22428.54</v>
      </c>
      <c r="F19" s="62"/>
      <c r="G19" s="62"/>
    </row>
    <row r="20" ht="20.25" customHeight="1" spans="1:7">
      <c r="A20" s="150" t="s">
        <v>93</v>
      </c>
      <c r="B20" s="150" t="str">
        <f>"        "&amp;"住房保障支出"</f>
        <v>        住房保障支出</v>
      </c>
      <c r="C20" s="62">
        <v>554172</v>
      </c>
      <c r="D20" s="153">
        <v>554172</v>
      </c>
      <c r="E20" s="62">
        <v>554172</v>
      </c>
      <c r="F20" s="62"/>
      <c r="G20" s="62"/>
    </row>
    <row r="21" ht="20.25" customHeight="1" spans="1:7">
      <c r="A21" s="157" t="s">
        <v>94</v>
      </c>
      <c r="B21" s="157" t="str">
        <f>"        "&amp;"住房改革支出"</f>
        <v>        住房改革支出</v>
      </c>
      <c r="C21" s="62">
        <v>554172</v>
      </c>
      <c r="D21" s="153">
        <v>554172</v>
      </c>
      <c r="E21" s="62">
        <v>554172</v>
      </c>
      <c r="F21" s="62"/>
      <c r="G21" s="62"/>
    </row>
    <row r="22" ht="20.25" customHeight="1" spans="1:7">
      <c r="A22" s="158" t="s">
        <v>95</v>
      </c>
      <c r="B22" s="158" t="str">
        <f>"        "&amp;"住房公积金"</f>
        <v>        住房公积金</v>
      </c>
      <c r="C22" s="62">
        <v>484668</v>
      </c>
      <c r="D22" s="153">
        <v>484668</v>
      </c>
      <c r="E22" s="62">
        <v>484668</v>
      </c>
      <c r="F22" s="62"/>
      <c r="G22" s="62"/>
    </row>
    <row r="23" ht="20.25" customHeight="1" spans="1:7">
      <c r="A23" s="158" t="s">
        <v>96</v>
      </c>
      <c r="B23" s="158" t="str">
        <f>"        "&amp;"购房补贴"</f>
        <v>        购房补贴</v>
      </c>
      <c r="C23" s="62">
        <v>69504</v>
      </c>
      <c r="D23" s="153">
        <v>69504</v>
      </c>
      <c r="E23" s="62">
        <v>69504</v>
      </c>
      <c r="F23" s="62"/>
      <c r="G23" s="62"/>
    </row>
    <row r="24" ht="20.25" customHeight="1" spans="1:7">
      <c r="A24" s="152" t="s">
        <v>30</v>
      </c>
      <c r="B24" s="150"/>
      <c r="C24" s="153">
        <v>9465215.76</v>
      </c>
      <c r="D24" s="153">
        <v>8963816.71</v>
      </c>
      <c r="E24" s="153">
        <v>6978756.47</v>
      </c>
      <c r="F24" s="153">
        <v>1985060.24</v>
      </c>
      <c r="G24" s="153">
        <v>501399.05</v>
      </c>
    </row>
  </sheetData>
  <mergeCells count="8">
    <mergeCell ref="A1:G1"/>
    <mergeCell ref="A2:G2"/>
    <mergeCell ref="A3:F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scale="84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8" t="s">
        <v>115</v>
      </c>
      <c r="B1" s="148"/>
      <c r="C1" s="148"/>
      <c r="D1" s="148"/>
      <c r="E1" s="148"/>
      <c r="F1" s="148"/>
    </row>
    <row r="2" ht="28.5" customHeight="1" spans="1:6">
      <c r="A2" s="149" t="s">
        <v>116</v>
      </c>
      <c r="B2" s="149"/>
      <c r="C2" s="149"/>
      <c r="D2" s="149"/>
      <c r="E2" s="149"/>
      <c r="F2" s="149"/>
    </row>
    <row r="3" ht="20.25" customHeight="1" spans="1:6">
      <c r="A3" s="150" t="str">
        <f>"单位名称："&amp;"玉溪市社会福利服务中心"</f>
        <v>单位名称：玉溪市社会福利服务中心</v>
      </c>
      <c r="B3" s="150"/>
      <c r="C3" s="150"/>
      <c r="D3" s="150"/>
      <c r="E3" s="150"/>
      <c r="F3" s="148" t="s">
        <v>2</v>
      </c>
    </row>
    <row r="4" ht="20.25" customHeight="1" spans="1:6">
      <c r="A4" s="151" t="s">
        <v>117</v>
      </c>
      <c r="B4" s="151" t="s">
        <v>118</v>
      </c>
      <c r="C4" s="151" t="s">
        <v>119</v>
      </c>
      <c r="D4" s="151"/>
      <c r="E4" s="151"/>
      <c r="F4" s="151"/>
    </row>
    <row r="5" ht="35.25" customHeight="1" spans="1:6">
      <c r="A5" s="151"/>
      <c r="B5" s="151"/>
      <c r="C5" s="151" t="s">
        <v>32</v>
      </c>
      <c r="D5" s="151" t="s">
        <v>120</v>
      </c>
      <c r="E5" s="151" t="s">
        <v>121</v>
      </c>
      <c r="F5" s="151" t="s">
        <v>122</v>
      </c>
    </row>
    <row r="6" ht="20.25" customHeight="1" spans="1:6">
      <c r="A6" s="154" t="s">
        <v>44</v>
      </c>
      <c r="B6" s="154">
        <v>2</v>
      </c>
      <c r="C6" s="154">
        <v>3</v>
      </c>
      <c r="D6" s="154">
        <v>4</v>
      </c>
      <c r="E6" s="154">
        <v>5</v>
      </c>
      <c r="F6" s="154">
        <v>6</v>
      </c>
    </row>
    <row r="7" ht="20.25" customHeight="1" spans="1:6">
      <c r="A7" s="62">
        <v>48500</v>
      </c>
      <c r="B7" s="62"/>
      <c r="C7" s="62">
        <v>39000</v>
      </c>
      <c r="D7" s="62"/>
      <c r="E7" s="153">
        <v>39000</v>
      </c>
      <c r="F7" s="62">
        <v>9500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scale="8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topLeftCell="J18" workbookViewId="0">
      <selection activeCell="C11" sqref="C1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8" t="s">
        <v>123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ht="28.5" customHeight="1" spans="1:23">
      <c r="A2" s="149" t="s">
        <v>124</v>
      </c>
      <c r="B2" s="149"/>
      <c r="C2" s="149" t="s">
        <v>125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9.5" customHeight="1" spans="1:23">
      <c r="A3" s="150" t="str">
        <f>"单位名称："&amp;"玉溪市社会福利服务中心"</f>
        <v>单位名称：玉溪市社会福利服务中心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48"/>
      <c r="S3" s="148"/>
      <c r="T3" s="148"/>
      <c r="U3" s="148"/>
      <c r="V3" s="148"/>
      <c r="W3" s="148" t="s">
        <v>2</v>
      </c>
    </row>
    <row r="4" ht="19.5" customHeight="1" spans="1:23">
      <c r="A4" s="151" t="s">
        <v>126</v>
      </c>
      <c r="B4" s="151" t="s">
        <v>127</v>
      </c>
      <c r="C4" s="151" t="s">
        <v>128</v>
      </c>
      <c r="D4" s="151" t="s">
        <v>129</v>
      </c>
      <c r="E4" s="151" t="s">
        <v>130</v>
      </c>
      <c r="F4" s="151" t="s">
        <v>131</v>
      </c>
      <c r="G4" s="151" t="s">
        <v>132</v>
      </c>
      <c r="H4" s="151" t="s">
        <v>133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</row>
    <row r="5" ht="19.5" customHeight="1" spans="1:23">
      <c r="A5" s="151"/>
      <c r="B5" s="151"/>
      <c r="C5" s="151"/>
      <c r="D5" s="151"/>
      <c r="E5" s="151"/>
      <c r="F5" s="151"/>
      <c r="G5" s="151"/>
      <c r="H5" s="151" t="s">
        <v>30</v>
      </c>
      <c r="I5" s="151" t="s">
        <v>33</v>
      </c>
      <c r="J5" s="151"/>
      <c r="K5" s="151"/>
      <c r="L5" s="151"/>
      <c r="M5" s="151"/>
      <c r="N5" s="151" t="s">
        <v>134</v>
      </c>
      <c r="O5" s="151"/>
      <c r="P5" s="151"/>
      <c r="Q5" s="151" t="s">
        <v>36</v>
      </c>
      <c r="R5" s="151" t="s">
        <v>70</v>
      </c>
      <c r="S5" s="151"/>
      <c r="T5" s="151"/>
      <c r="U5" s="151"/>
      <c r="V5" s="151"/>
      <c r="W5" s="151"/>
    </row>
    <row r="6" ht="41.25" customHeight="1" spans="1:23">
      <c r="A6" s="151"/>
      <c r="B6" s="151"/>
      <c r="C6" s="151"/>
      <c r="D6" s="151"/>
      <c r="E6" s="151"/>
      <c r="F6" s="151"/>
      <c r="G6" s="151"/>
      <c r="H6" s="151"/>
      <c r="I6" s="151" t="s">
        <v>135</v>
      </c>
      <c r="J6" s="151" t="s">
        <v>136</v>
      </c>
      <c r="K6" s="151" t="s">
        <v>137</v>
      </c>
      <c r="L6" s="151" t="s">
        <v>138</v>
      </c>
      <c r="M6" s="151" t="s">
        <v>139</v>
      </c>
      <c r="N6" s="151" t="s">
        <v>33</v>
      </c>
      <c r="O6" s="151" t="s">
        <v>34</v>
      </c>
      <c r="P6" s="151" t="s">
        <v>35</v>
      </c>
      <c r="Q6" s="151"/>
      <c r="R6" s="151" t="s">
        <v>32</v>
      </c>
      <c r="S6" s="151" t="s">
        <v>39</v>
      </c>
      <c r="T6" s="151" t="s">
        <v>140</v>
      </c>
      <c r="U6" s="151" t="s">
        <v>41</v>
      </c>
      <c r="V6" s="151" t="s">
        <v>42</v>
      </c>
      <c r="W6" s="151" t="s">
        <v>43</v>
      </c>
    </row>
    <row r="7" ht="20.25" customHeight="1" spans="1:23">
      <c r="A7" s="152" t="s">
        <v>44</v>
      </c>
      <c r="B7" s="152" t="s">
        <v>45</v>
      </c>
      <c r="C7" s="152" t="s">
        <v>46</v>
      </c>
      <c r="D7" s="152" t="s">
        <v>47</v>
      </c>
      <c r="E7" s="152" t="s">
        <v>48</v>
      </c>
      <c r="F7" s="152" t="s">
        <v>49</v>
      </c>
      <c r="G7" s="152" t="s">
        <v>50</v>
      </c>
      <c r="H7" s="152" t="s">
        <v>51</v>
      </c>
      <c r="I7" s="152" t="s">
        <v>52</v>
      </c>
      <c r="J7" s="152" t="s">
        <v>53</v>
      </c>
      <c r="K7" s="152" t="s">
        <v>54</v>
      </c>
      <c r="L7" s="152" t="s">
        <v>55</v>
      </c>
      <c r="M7" s="152" t="s">
        <v>56</v>
      </c>
      <c r="N7" s="152" t="s">
        <v>57</v>
      </c>
      <c r="O7" s="152" t="s">
        <v>58</v>
      </c>
      <c r="P7" s="152" t="s">
        <v>59</v>
      </c>
      <c r="Q7" s="152" t="s">
        <v>60</v>
      </c>
      <c r="R7" s="152" t="s">
        <v>61</v>
      </c>
      <c r="S7" s="152" t="s">
        <v>62</v>
      </c>
      <c r="T7" s="152" t="s">
        <v>141</v>
      </c>
      <c r="U7" s="152" t="s">
        <v>142</v>
      </c>
      <c r="V7" s="152" t="s">
        <v>143</v>
      </c>
      <c r="W7" s="152" t="s">
        <v>144</v>
      </c>
    </row>
    <row r="8" ht="20.25" customHeight="1" spans="1:23">
      <c r="A8" t="s">
        <v>64</v>
      </c>
      <c r="C8" s="150"/>
      <c r="D8" s="150"/>
      <c r="E8" s="150"/>
      <c r="G8" s="150"/>
      <c r="H8" s="153">
        <v>11063816.71</v>
      </c>
      <c r="I8" s="62">
        <v>8963816.71</v>
      </c>
      <c r="J8" s="62">
        <v>3136324.13</v>
      </c>
      <c r="K8" s="62"/>
      <c r="L8" s="62">
        <v>5827492.58</v>
      </c>
      <c r="M8" s="62"/>
      <c r="N8" s="62"/>
      <c r="O8" s="62"/>
      <c r="P8" s="62"/>
      <c r="Q8" s="62"/>
      <c r="R8" s="62">
        <v>2100000</v>
      </c>
      <c r="S8" s="62">
        <v>2100000</v>
      </c>
      <c r="T8" s="62"/>
      <c r="U8" s="62"/>
      <c r="V8" s="62"/>
      <c r="W8" s="62"/>
    </row>
    <row r="9" ht="20.25" customHeight="1" spans="1:23">
      <c r="A9" s="150" t="str">
        <f t="shared" ref="A9:A38" si="0">"       "&amp;"玉溪市社会福利服务中心"</f>
        <v>       玉溪市社会福利服务中心</v>
      </c>
      <c r="B9" s="150" t="s">
        <v>145</v>
      </c>
      <c r="C9" s="150" t="s">
        <v>146</v>
      </c>
      <c r="D9" s="150" t="s">
        <v>85</v>
      </c>
      <c r="E9" s="150" t="s">
        <v>147</v>
      </c>
      <c r="F9" s="150" t="s">
        <v>148</v>
      </c>
      <c r="G9" s="150" t="s">
        <v>149</v>
      </c>
      <c r="H9" s="153">
        <v>1195068</v>
      </c>
      <c r="I9" s="62">
        <v>1195068</v>
      </c>
      <c r="J9" s="62">
        <v>522842.25</v>
      </c>
      <c r="K9" s="62"/>
      <c r="L9" s="62">
        <v>672225.75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50" t="str">
        <f t="shared" si="0"/>
        <v>       玉溪市社会福利服务中心</v>
      </c>
      <c r="B10" s="150" t="s">
        <v>145</v>
      </c>
      <c r="C10" s="150" t="s">
        <v>146</v>
      </c>
      <c r="D10" s="150" t="s">
        <v>85</v>
      </c>
      <c r="E10" s="150" t="s">
        <v>147</v>
      </c>
      <c r="F10" s="150" t="s">
        <v>150</v>
      </c>
      <c r="G10" s="150" t="s">
        <v>151</v>
      </c>
      <c r="H10" s="153">
        <v>5592</v>
      </c>
      <c r="I10" s="62">
        <v>5592</v>
      </c>
      <c r="J10" s="62">
        <v>2446.5</v>
      </c>
      <c r="K10" s="150"/>
      <c r="L10" s="62">
        <v>3145.5</v>
      </c>
      <c r="M10" s="150"/>
      <c r="N10" s="62"/>
      <c r="O10" s="62"/>
      <c r="P10" s="150"/>
      <c r="Q10" s="62"/>
      <c r="R10" s="62"/>
      <c r="S10" s="62"/>
      <c r="T10" s="62"/>
      <c r="U10" s="62"/>
      <c r="V10" s="62"/>
      <c r="W10" s="62"/>
    </row>
    <row r="11" ht="20.25" customHeight="1" spans="1:23">
      <c r="A11" s="150" t="str">
        <f t="shared" si="0"/>
        <v>       玉溪市社会福利服务中心</v>
      </c>
      <c r="B11" s="150" t="s">
        <v>145</v>
      </c>
      <c r="C11" s="150" t="s">
        <v>146</v>
      </c>
      <c r="D11" s="150" t="s">
        <v>85</v>
      </c>
      <c r="E11" s="150" t="s">
        <v>147</v>
      </c>
      <c r="F11" s="150" t="s">
        <v>152</v>
      </c>
      <c r="G11" s="150" t="s">
        <v>153</v>
      </c>
      <c r="H11" s="153">
        <v>496320</v>
      </c>
      <c r="I11" s="62">
        <v>496320</v>
      </c>
      <c r="J11" s="62">
        <v>217140</v>
      </c>
      <c r="K11" s="150"/>
      <c r="L11" s="62">
        <v>279180</v>
      </c>
      <c r="M11" s="150"/>
      <c r="N11" s="62"/>
      <c r="O11" s="62"/>
      <c r="P11" s="150"/>
      <c r="Q11" s="62"/>
      <c r="R11" s="62"/>
      <c r="S11" s="62"/>
      <c r="T11" s="62"/>
      <c r="U11" s="62"/>
      <c r="V11" s="62"/>
      <c r="W11" s="62"/>
    </row>
    <row r="12" ht="20.25" customHeight="1" spans="1:23">
      <c r="A12" s="150" t="str">
        <f t="shared" si="0"/>
        <v>       玉溪市社会福利服务中心</v>
      </c>
      <c r="B12" s="150" t="s">
        <v>145</v>
      </c>
      <c r="C12" s="150" t="s">
        <v>146</v>
      </c>
      <c r="D12" s="150" t="s">
        <v>96</v>
      </c>
      <c r="E12" s="150" t="s">
        <v>154</v>
      </c>
      <c r="F12" s="150" t="s">
        <v>150</v>
      </c>
      <c r="G12" s="150" t="s">
        <v>151</v>
      </c>
      <c r="H12" s="153">
        <v>69504</v>
      </c>
      <c r="I12" s="62">
        <v>69504</v>
      </c>
      <c r="J12" s="62"/>
      <c r="K12" s="150"/>
      <c r="L12" s="62">
        <v>69504</v>
      </c>
      <c r="M12" s="150"/>
      <c r="N12" s="62"/>
      <c r="O12" s="62"/>
      <c r="P12" s="150"/>
      <c r="Q12" s="62"/>
      <c r="R12" s="62"/>
      <c r="S12" s="62"/>
      <c r="T12" s="62"/>
      <c r="U12" s="62"/>
      <c r="V12" s="62"/>
      <c r="W12" s="62"/>
    </row>
    <row r="13" ht="22.5" spans="1:23">
      <c r="A13" s="150" t="str">
        <f t="shared" si="0"/>
        <v>       玉溪市社会福利服务中心</v>
      </c>
      <c r="B13" s="150" t="s">
        <v>155</v>
      </c>
      <c r="C13" s="150" t="s">
        <v>156</v>
      </c>
      <c r="D13" s="150" t="s">
        <v>81</v>
      </c>
      <c r="E13" s="150" t="s">
        <v>157</v>
      </c>
      <c r="F13" s="150" t="s">
        <v>158</v>
      </c>
      <c r="G13" s="150" t="s">
        <v>159</v>
      </c>
      <c r="H13" s="153">
        <v>432255.36</v>
      </c>
      <c r="I13" s="62">
        <v>432255.36</v>
      </c>
      <c r="J13" s="62">
        <v>108063.84</v>
      </c>
      <c r="K13" s="150"/>
      <c r="L13" s="62">
        <v>324191.52</v>
      </c>
      <c r="M13" s="150"/>
      <c r="N13" s="62"/>
      <c r="O13" s="62"/>
      <c r="P13" s="150"/>
      <c r="Q13" s="62"/>
      <c r="R13" s="62"/>
      <c r="S13" s="62"/>
      <c r="T13" s="62"/>
      <c r="U13" s="62"/>
      <c r="V13" s="62"/>
      <c r="W13" s="62"/>
    </row>
    <row r="14" ht="20.25" customHeight="1" spans="1:23">
      <c r="A14" s="150" t="str">
        <f t="shared" si="0"/>
        <v>       玉溪市社会福利服务中心</v>
      </c>
      <c r="B14" s="150" t="s">
        <v>155</v>
      </c>
      <c r="C14" s="150" t="s">
        <v>156</v>
      </c>
      <c r="D14" s="150" t="s">
        <v>85</v>
      </c>
      <c r="E14" s="150" t="s">
        <v>147</v>
      </c>
      <c r="F14" s="150" t="s">
        <v>160</v>
      </c>
      <c r="G14" s="150" t="s">
        <v>161</v>
      </c>
      <c r="H14" s="153">
        <v>19608.3</v>
      </c>
      <c r="I14" s="62">
        <v>19608.3</v>
      </c>
      <c r="J14" s="62">
        <v>4902.08</v>
      </c>
      <c r="K14" s="150"/>
      <c r="L14" s="62">
        <v>14706.22</v>
      </c>
      <c r="M14" s="150"/>
      <c r="N14" s="62"/>
      <c r="O14" s="62"/>
      <c r="P14" s="150"/>
      <c r="Q14" s="62"/>
      <c r="R14" s="62"/>
      <c r="S14" s="62"/>
      <c r="T14" s="62"/>
      <c r="U14" s="62"/>
      <c r="V14" s="62"/>
      <c r="W14" s="62"/>
    </row>
    <row r="15" ht="20.25" customHeight="1" spans="1:23">
      <c r="A15" s="150" t="str">
        <f t="shared" si="0"/>
        <v>       玉溪市社会福利服务中心</v>
      </c>
      <c r="B15" s="150" t="s">
        <v>155</v>
      </c>
      <c r="C15" s="150" t="s">
        <v>156</v>
      </c>
      <c r="D15" s="150" t="s">
        <v>90</v>
      </c>
      <c r="E15" s="150" t="s">
        <v>162</v>
      </c>
      <c r="F15" s="150" t="s">
        <v>163</v>
      </c>
      <c r="G15" s="150" t="s">
        <v>164</v>
      </c>
      <c r="H15" s="153">
        <v>224232.47</v>
      </c>
      <c r="I15" s="62">
        <v>224232.47</v>
      </c>
      <c r="J15" s="62">
        <v>56058.12</v>
      </c>
      <c r="K15" s="150"/>
      <c r="L15" s="62">
        <v>168174.35</v>
      </c>
      <c r="M15" s="150"/>
      <c r="N15" s="62"/>
      <c r="O15" s="62"/>
      <c r="P15" s="150"/>
      <c r="Q15" s="62"/>
      <c r="R15" s="62"/>
      <c r="S15" s="62"/>
      <c r="T15" s="62"/>
      <c r="U15" s="62"/>
      <c r="V15" s="62"/>
      <c r="W15" s="62"/>
    </row>
    <row r="16" ht="20.25" customHeight="1" spans="1:23">
      <c r="A16" s="150" t="str">
        <f t="shared" si="0"/>
        <v>       玉溪市社会福利服务中心</v>
      </c>
      <c r="B16" s="150" t="s">
        <v>155</v>
      </c>
      <c r="C16" s="150" t="s">
        <v>156</v>
      </c>
      <c r="D16" s="150" t="s">
        <v>91</v>
      </c>
      <c r="E16" s="150" t="s">
        <v>165</v>
      </c>
      <c r="F16" s="150" t="s">
        <v>166</v>
      </c>
      <c r="G16" s="150" t="s">
        <v>167</v>
      </c>
      <c r="H16" s="153">
        <v>138679.8</v>
      </c>
      <c r="I16" s="62">
        <v>138679.8</v>
      </c>
      <c r="J16" s="62">
        <v>34669.95</v>
      </c>
      <c r="K16" s="150"/>
      <c r="L16" s="62">
        <v>104009.85</v>
      </c>
      <c r="M16" s="150"/>
      <c r="N16" s="62"/>
      <c r="O16" s="62"/>
      <c r="P16" s="150"/>
      <c r="Q16" s="62"/>
      <c r="R16" s="62"/>
      <c r="S16" s="62"/>
      <c r="T16" s="62"/>
      <c r="U16" s="62"/>
      <c r="V16" s="62"/>
      <c r="W16" s="62"/>
    </row>
    <row r="17" ht="20.25" customHeight="1" spans="1:23">
      <c r="A17" s="150" t="str">
        <f t="shared" si="0"/>
        <v>       玉溪市社会福利服务中心</v>
      </c>
      <c r="B17" s="150" t="s">
        <v>155</v>
      </c>
      <c r="C17" s="150" t="s">
        <v>156</v>
      </c>
      <c r="D17" s="150" t="s">
        <v>92</v>
      </c>
      <c r="E17" s="150" t="s">
        <v>168</v>
      </c>
      <c r="F17" s="150" t="s">
        <v>160</v>
      </c>
      <c r="G17" s="150" t="s">
        <v>161</v>
      </c>
      <c r="H17" s="153">
        <v>22428.54</v>
      </c>
      <c r="I17" s="62">
        <v>22428.54</v>
      </c>
      <c r="J17" s="62">
        <v>14121.14</v>
      </c>
      <c r="K17" s="150"/>
      <c r="L17" s="62">
        <v>8307.4</v>
      </c>
      <c r="M17" s="150"/>
      <c r="N17" s="62"/>
      <c r="O17" s="62"/>
      <c r="P17" s="150"/>
      <c r="Q17" s="62"/>
      <c r="R17" s="62"/>
      <c r="S17" s="62"/>
      <c r="T17" s="62"/>
      <c r="U17" s="62"/>
      <c r="V17" s="62"/>
      <c r="W17" s="62"/>
    </row>
    <row r="18" ht="20.25" customHeight="1" spans="1:23">
      <c r="A18" s="150" t="str">
        <f t="shared" si="0"/>
        <v>       玉溪市社会福利服务中心</v>
      </c>
      <c r="B18" s="150" t="s">
        <v>169</v>
      </c>
      <c r="C18" s="150" t="s">
        <v>170</v>
      </c>
      <c r="D18" s="150" t="s">
        <v>95</v>
      </c>
      <c r="E18" s="150" t="s">
        <v>170</v>
      </c>
      <c r="F18" s="150" t="s">
        <v>171</v>
      </c>
      <c r="G18" s="150" t="s">
        <v>170</v>
      </c>
      <c r="H18" s="153">
        <v>484668</v>
      </c>
      <c r="I18" s="62">
        <v>484668</v>
      </c>
      <c r="J18" s="62">
        <v>121167</v>
      </c>
      <c r="K18" s="150"/>
      <c r="L18" s="62">
        <v>363501</v>
      </c>
      <c r="M18" s="150"/>
      <c r="N18" s="62"/>
      <c r="O18" s="62"/>
      <c r="P18" s="150"/>
      <c r="Q18" s="62"/>
      <c r="R18" s="62"/>
      <c r="S18" s="62"/>
      <c r="T18" s="62"/>
      <c r="U18" s="62"/>
      <c r="V18" s="62"/>
      <c r="W18" s="62"/>
    </row>
    <row r="19" ht="20.25" customHeight="1" spans="1:23">
      <c r="A19" s="150" t="str">
        <f t="shared" si="0"/>
        <v>       玉溪市社会福利服务中心</v>
      </c>
      <c r="B19" s="150" t="s">
        <v>172</v>
      </c>
      <c r="C19" s="150" t="s">
        <v>173</v>
      </c>
      <c r="D19" s="150" t="s">
        <v>80</v>
      </c>
      <c r="E19" s="150" t="s">
        <v>174</v>
      </c>
      <c r="F19" s="150" t="s">
        <v>175</v>
      </c>
      <c r="G19" s="150" t="s">
        <v>176</v>
      </c>
      <c r="H19" s="153">
        <v>26400</v>
      </c>
      <c r="I19" s="62">
        <v>26400</v>
      </c>
      <c r="J19" s="62">
        <v>26400</v>
      </c>
      <c r="K19" s="150"/>
      <c r="L19" s="62"/>
      <c r="M19" s="150"/>
      <c r="N19" s="62"/>
      <c r="O19" s="62"/>
      <c r="P19" s="150"/>
      <c r="Q19" s="62"/>
      <c r="R19" s="62"/>
      <c r="S19" s="62"/>
      <c r="T19" s="62"/>
      <c r="U19" s="62"/>
      <c r="V19" s="62"/>
      <c r="W19" s="62"/>
    </row>
    <row r="20" ht="20.25" customHeight="1" spans="1:23">
      <c r="A20" s="150" t="str">
        <f t="shared" si="0"/>
        <v>       玉溪市社会福利服务中心</v>
      </c>
      <c r="B20" s="150" t="s">
        <v>177</v>
      </c>
      <c r="C20" s="150" t="s">
        <v>178</v>
      </c>
      <c r="D20" s="150" t="s">
        <v>85</v>
      </c>
      <c r="E20" s="150" t="s">
        <v>147</v>
      </c>
      <c r="F20" s="150" t="s">
        <v>179</v>
      </c>
      <c r="G20" s="150" t="s">
        <v>178</v>
      </c>
      <c r="H20" s="153">
        <v>55428.24</v>
      </c>
      <c r="I20" s="62">
        <v>55428.24</v>
      </c>
      <c r="J20" s="62"/>
      <c r="K20" s="150"/>
      <c r="L20" s="62">
        <v>55428.24</v>
      </c>
      <c r="M20" s="150"/>
      <c r="N20" s="62"/>
      <c r="O20" s="62"/>
      <c r="P20" s="150"/>
      <c r="Q20" s="62"/>
      <c r="R20" s="62"/>
      <c r="S20" s="62"/>
      <c r="T20" s="62"/>
      <c r="U20" s="62"/>
      <c r="V20" s="62"/>
      <c r="W20" s="62"/>
    </row>
    <row r="21" ht="20.25" customHeight="1" spans="1:23">
      <c r="A21" s="150" t="str">
        <f t="shared" si="0"/>
        <v>       玉溪市社会福利服务中心</v>
      </c>
      <c r="B21" s="150" t="s">
        <v>180</v>
      </c>
      <c r="C21" s="150" t="s">
        <v>181</v>
      </c>
      <c r="D21" s="150" t="s">
        <v>80</v>
      </c>
      <c r="E21" s="150" t="s">
        <v>174</v>
      </c>
      <c r="F21" s="150" t="s">
        <v>182</v>
      </c>
      <c r="G21" s="150" t="s">
        <v>183</v>
      </c>
      <c r="H21" s="153">
        <v>600</v>
      </c>
      <c r="I21" s="62">
        <v>600</v>
      </c>
      <c r="J21" s="62">
        <v>600</v>
      </c>
      <c r="K21" s="150"/>
      <c r="L21" s="62"/>
      <c r="M21" s="150"/>
      <c r="N21" s="62"/>
      <c r="O21" s="62"/>
      <c r="P21" s="150"/>
      <c r="Q21" s="62"/>
      <c r="R21" s="62"/>
      <c r="S21" s="62"/>
      <c r="T21" s="62"/>
      <c r="U21" s="62"/>
      <c r="V21" s="62"/>
      <c r="W21" s="62"/>
    </row>
    <row r="22" ht="20.25" customHeight="1" spans="1:23">
      <c r="A22" s="150" t="str">
        <f t="shared" si="0"/>
        <v>       玉溪市社会福利服务中心</v>
      </c>
      <c r="B22" s="150" t="s">
        <v>180</v>
      </c>
      <c r="C22" s="150" t="s">
        <v>181</v>
      </c>
      <c r="D22" s="150" t="s">
        <v>85</v>
      </c>
      <c r="E22" s="150" t="s">
        <v>147</v>
      </c>
      <c r="F22" s="150" t="s">
        <v>184</v>
      </c>
      <c r="G22" s="150" t="s">
        <v>185</v>
      </c>
      <c r="H22" s="153">
        <v>179000</v>
      </c>
      <c r="I22" s="62">
        <v>179000</v>
      </c>
      <c r="J22" s="62">
        <v>41188.25</v>
      </c>
      <c r="K22" s="150"/>
      <c r="L22" s="62">
        <v>137811.75</v>
      </c>
      <c r="M22" s="150"/>
      <c r="N22" s="62"/>
      <c r="O22" s="62"/>
      <c r="P22" s="150"/>
      <c r="Q22" s="62"/>
      <c r="R22" s="62"/>
      <c r="S22" s="62"/>
      <c r="T22" s="62"/>
      <c r="U22" s="62"/>
      <c r="V22" s="62"/>
      <c r="W22" s="62"/>
    </row>
    <row r="23" ht="20.25" customHeight="1" spans="1:23">
      <c r="A23" s="150" t="str">
        <f t="shared" si="0"/>
        <v>       玉溪市社会福利服务中心</v>
      </c>
      <c r="B23" s="150" t="s">
        <v>180</v>
      </c>
      <c r="C23" s="150" t="s">
        <v>181</v>
      </c>
      <c r="D23" s="150" t="s">
        <v>85</v>
      </c>
      <c r="E23" s="150" t="s">
        <v>147</v>
      </c>
      <c r="F23" s="150" t="s">
        <v>186</v>
      </c>
      <c r="G23" s="150" t="s">
        <v>187</v>
      </c>
      <c r="H23" s="153">
        <v>40000</v>
      </c>
      <c r="I23" s="62">
        <v>40000</v>
      </c>
      <c r="J23" s="62">
        <v>10000</v>
      </c>
      <c r="K23" s="150"/>
      <c r="L23" s="62">
        <v>30000</v>
      </c>
      <c r="M23" s="150"/>
      <c r="N23" s="62"/>
      <c r="O23" s="62"/>
      <c r="P23" s="150"/>
      <c r="Q23" s="62"/>
      <c r="R23" s="62"/>
      <c r="S23" s="62"/>
      <c r="T23" s="62"/>
      <c r="U23" s="62"/>
      <c r="V23" s="62"/>
      <c r="W23" s="62"/>
    </row>
    <row r="24" ht="20.25" customHeight="1" spans="1:23">
      <c r="A24" s="150" t="str">
        <f t="shared" si="0"/>
        <v>       玉溪市社会福利服务中心</v>
      </c>
      <c r="B24" s="150" t="s">
        <v>180</v>
      </c>
      <c r="C24" s="150" t="s">
        <v>181</v>
      </c>
      <c r="D24" s="150" t="s">
        <v>85</v>
      </c>
      <c r="E24" s="150" t="s">
        <v>147</v>
      </c>
      <c r="F24" s="150" t="s">
        <v>188</v>
      </c>
      <c r="G24" s="150" t="s">
        <v>189</v>
      </c>
      <c r="H24" s="153">
        <v>25000</v>
      </c>
      <c r="I24" s="62">
        <v>25000</v>
      </c>
      <c r="J24" s="62">
        <v>6250</v>
      </c>
      <c r="K24" s="150"/>
      <c r="L24" s="62">
        <v>18750</v>
      </c>
      <c r="M24" s="150"/>
      <c r="N24" s="62"/>
      <c r="O24" s="62"/>
      <c r="P24" s="150"/>
      <c r="Q24" s="62"/>
      <c r="R24" s="62"/>
      <c r="S24" s="62"/>
      <c r="T24" s="62"/>
      <c r="U24" s="62"/>
      <c r="V24" s="62"/>
      <c r="W24" s="62"/>
    </row>
    <row r="25" ht="20.25" customHeight="1" spans="1:23">
      <c r="A25" s="150" t="str">
        <f t="shared" si="0"/>
        <v>       玉溪市社会福利服务中心</v>
      </c>
      <c r="B25" s="150" t="s">
        <v>180</v>
      </c>
      <c r="C25" s="150" t="s">
        <v>181</v>
      </c>
      <c r="D25" s="150" t="s">
        <v>85</v>
      </c>
      <c r="E25" s="150" t="s">
        <v>147</v>
      </c>
      <c r="F25" s="150" t="s">
        <v>190</v>
      </c>
      <c r="G25" s="150" t="s">
        <v>191</v>
      </c>
      <c r="H25" s="153">
        <v>10000</v>
      </c>
      <c r="I25" s="62">
        <v>10000</v>
      </c>
      <c r="J25" s="62">
        <v>2500</v>
      </c>
      <c r="K25" s="150"/>
      <c r="L25" s="62">
        <v>7500</v>
      </c>
      <c r="M25" s="150"/>
      <c r="N25" s="62"/>
      <c r="O25" s="62"/>
      <c r="P25" s="150"/>
      <c r="Q25" s="62"/>
      <c r="R25" s="62"/>
      <c r="S25" s="62"/>
      <c r="T25" s="62"/>
      <c r="U25" s="62"/>
      <c r="V25" s="62"/>
      <c r="W25" s="62"/>
    </row>
    <row r="26" ht="20.25" customHeight="1" spans="1:23">
      <c r="A26" s="150" t="str">
        <f t="shared" si="0"/>
        <v>       玉溪市社会福利服务中心</v>
      </c>
      <c r="B26" s="150" t="s">
        <v>180</v>
      </c>
      <c r="C26" s="150" t="s">
        <v>181</v>
      </c>
      <c r="D26" s="150" t="s">
        <v>85</v>
      </c>
      <c r="E26" s="150" t="s">
        <v>147</v>
      </c>
      <c r="F26" s="150" t="s">
        <v>192</v>
      </c>
      <c r="G26" s="150" t="s">
        <v>193</v>
      </c>
      <c r="H26" s="153">
        <v>15000</v>
      </c>
      <c r="I26" s="62">
        <v>15000</v>
      </c>
      <c r="J26" s="62">
        <v>3750</v>
      </c>
      <c r="K26" s="150"/>
      <c r="L26" s="62">
        <v>11250</v>
      </c>
      <c r="M26" s="150"/>
      <c r="N26" s="62"/>
      <c r="O26" s="62"/>
      <c r="P26" s="150"/>
      <c r="Q26" s="62"/>
      <c r="R26" s="62"/>
      <c r="S26" s="62"/>
      <c r="T26" s="62"/>
      <c r="U26" s="62"/>
      <c r="V26" s="62"/>
      <c r="W26" s="62"/>
    </row>
    <row r="27" ht="20.25" customHeight="1" spans="1:23">
      <c r="A27" s="150" t="str">
        <f t="shared" si="0"/>
        <v>       玉溪市社会福利服务中心</v>
      </c>
      <c r="B27" s="150" t="s">
        <v>180</v>
      </c>
      <c r="C27" s="150" t="s">
        <v>181</v>
      </c>
      <c r="D27" s="150" t="s">
        <v>85</v>
      </c>
      <c r="E27" s="150" t="s">
        <v>147</v>
      </c>
      <c r="F27" s="150" t="s">
        <v>194</v>
      </c>
      <c r="G27" s="150" t="s">
        <v>195</v>
      </c>
      <c r="H27" s="153">
        <v>32000</v>
      </c>
      <c r="I27" s="62">
        <v>32000</v>
      </c>
      <c r="J27" s="62">
        <v>8000</v>
      </c>
      <c r="K27" s="150"/>
      <c r="L27" s="62">
        <v>24000</v>
      </c>
      <c r="M27" s="150"/>
      <c r="N27" s="62"/>
      <c r="O27" s="62"/>
      <c r="P27" s="150"/>
      <c r="Q27" s="62"/>
      <c r="R27" s="62"/>
      <c r="S27" s="62"/>
      <c r="T27" s="62"/>
      <c r="U27" s="62"/>
      <c r="V27" s="62"/>
      <c r="W27" s="62"/>
    </row>
    <row r="28" ht="20.25" customHeight="1" spans="1:23">
      <c r="A28" s="150" t="str">
        <f t="shared" si="0"/>
        <v>       玉溪市社会福利服务中心</v>
      </c>
      <c r="B28" s="150" t="s">
        <v>180</v>
      </c>
      <c r="C28" s="150" t="s">
        <v>181</v>
      </c>
      <c r="D28" s="150" t="s">
        <v>85</v>
      </c>
      <c r="E28" s="150" t="s">
        <v>147</v>
      </c>
      <c r="F28" s="150" t="s">
        <v>182</v>
      </c>
      <c r="G28" s="150" t="s">
        <v>183</v>
      </c>
      <c r="H28" s="153">
        <v>18500</v>
      </c>
      <c r="I28" s="62">
        <v>18500</v>
      </c>
      <c r="J28" s="62">
        <v>4625</v>
      </c>
      <c r="K28" s="150"/>
      <c r="L28" s="62">
        <v>13875</v>
      </c>
      <c r="M28" s="150"/>
      <c r="N28" s="62"/>
      <c r="O28" s="62"/>
      <c r="P28" s="150"/>
      <c r="Q28" s="62"/>
      <c r="R28" s="62"/>
      <c r="S28" s="62"/>
      <c r="T28" s="62"/>
      <c r="U28" s="62"/>
      <c r="V28" s="62"/>
      <c r="W28" s="62"/>
    </row>
    <row r="29" ht="20.25" customHeight="1" spans="1:23">
      <c r="A29" s="150" t="str">
        <f t="shared" si="0"/>
        <v>       玉溪市社会福利服务中心</v>
      </c>
      <c r="B29" s="150" t="s">
        <v>196</v>
      </c>
      <c r="C29" s="150" t="s">
        <v>197</v>
      </c>
      <c r="D29" s="150" t="s">
        <v>85</v>
      </c>
      <c r="E29" s="150" t="s">
        <v>147</v>
      </c>
      <c r="F29" s="150" t="s">
        <v>198</v>
      </c>
      <c r="G29" s="150" t="s">
        <v>199</v>
      </c>
      <c r="H29" s="153">
        <v>39000</v>
      </c>
      <c r="I29" s="62">
        <v>39000</v>
      </c>
      <c r="J29" s="62"/>
      <c r="K29" s="150"/>
      <c r="L29" s="62">
        <v>39000</v>
      </c>
      <c r="M29" s="150"/>
      <c r="N29" s="62"/>
      <c r="O29" s="62"/>
      <c r="P29" s="150"/>
      <c r="Q29" s="62"/>
      <c r="R29" s="62"/>
      <c r="S29" s="62"/>
      <c r="T29" s="62"/>
      <c r="U29" s="62"/>
      <c r="V29" s="62"/>
      <c r="W29" s="62"/>
    </row>
    <row r="30" ht="20.25" customHeight="1" spans="1:23">
      <c r="A30" s="150" t="str">
        <f t="shared" si="0"/>
        <v>       玉溪市社会福利服务中心</v>
      </c>
      <c r="B30" s="150" t="s">
        <v>200</v>
      </c>
      <c r="C30" s="150" t="s">
        <v>122</v>
      </c>
      <c r="D30" s="150" t="s">
        <v>85</v>
      </c>
      <c r="E30" s="150" t="s">
        <v>147</v>
      </c>
      <c r="F30" s="150" t="s">
        <v>201</v>
      </c>
      <c r="G30" s="150" t="s">
        <v>122</v>
      </c>
      <c r="H30" s="153">
        <v>9500</v>
      </c>
      <c r="I30" s="62">
        <v>9500</v>
      </c>
      <c r="J30" s="62"/>
      <c r="K30" s="150"/>
      <c r="L30" s="62">
        <v>9500</v>
      </c>
      <c r="M30" s="150"/>
      <c r="N30" s="62"/>
      <c r="O30" s="62"/>
      <c r="P30" s="150"/>
      <c r="Q30" s="62"/>
      <c r="R30" s="62"/>
      <c r="S30" s="62"/>
      <c r="T30" s="62"/>
      <c r="U30" s="62"/>
      <c r="V30" s="62"/>
      <c r="W30" s="62"/>
    </row>
    <row r="31" ht="22.5" spans="1:23">
      <c r="A31" s="150" t="str">
        <f t="shared" si="0"/>
        <v>       玉溪市社会福利服务中心</v>
      </c>
      <c r="B31" s="150" t="s">
        <v>202</v>
      </c>
      <c r="C31" s="150" t="s">
        <v>203</v>
      </c>
      <c r="D31" s="150" t="s">
        <v>85</v>
      </c>
      <c r="E31" s="150" t="s">
        <v>147</v>
      </c>
      <c r="F31" s="150" t="s">
        <v>152</v>
      </c>
      <c r="G31" s="150" t="s">
        <v>153</v>
      </c>
      <c r="H31" s="153">
        <v>1580800</v>
      </c>
      <c r="I31" s="62">
        <v>1580800</v>
      </c>
      <c r="J31" s="62">
        <v>1580800</v>
      </c>
      <c r="K31" s="150"/>
      <c r="L31" s="62"/>
      <c r="M31" s="150"/>
      <c r="N31" s="62"/>
      <c r="O31" s="62"/>
      <c r="P31" s="150"/>
      <c r="Q31" s="62"/>
      <c r="R31" s="62"/>
      <c r="S31" s="62"/>
      <c r="T31" s="62"/>
      <c r="U31" s="62"/>
      <c r="V31" s="62"/>
      <c r="W31" s="62"/>
    </row>
    <row r="32" ht="20.25" customHeight="1" spans="1:23">
      <c r="A32" s="150" t="str">
        <f t="shared" si="0"/>
        <v>       玉溪市社会福利服务中心</v>
      </c>
      <c r="B32" s="150" t="s">
        <v>204</v>
      </c>
      <c r="C32" s="150" t="s">
        <v>205</v>
      </c>
      <c r="D32" s="150" t="s">
        <v>85</v>
      </c>
      <c r="E32" s="150" t="s">
        <v>147</v>
      </c>
      <c r="F32" s="150" t="s">
        <v>206</v>
      </c>
      <c r="G32" s="150" t="s">
        <v>207</v>
      </c>
      <c r="H32" s="153">
        <v>3583200</v>
      </c>
      <c r="I32" s="62">
        <v>1483200</v>
      </c>
      <c r="J32" s="62">
        <v>370800</v>
      </c>
      <c r="K32" s="150"/>
      <c r="L32" s="62">
        <v>1112400</v>
      </c>
      <c r="M32" s="150"/>
      <c r="N32" s="62"/>
      <c r="O32" s="62"/>
      <c r="P32" s="150"/>
      <c r="Q32" s="62"/>
      <c r="R32" s="62">
        <v>2100000</v>
      </c>
      <c r="S32" s="62">
        <v>2100000</v>
      </c>
      <c r="T32" s="62"/>
      <c r="U32" s="62"/>
      <c r="V32" s="62"/>
      <c r="W32" s="62"/>
    </row>
    <row r="33" ht="22.5" spans="1:23">
      <c r="A33" s="150" t="str">
        <f t="shared" si="0"/>
        <v>       玉溪市社会福利服务中心</v>
      </c>
      <c r="B33" s="150" t="s">
        <v>208</v>
      </c>
      <c r="C33" s="150" t="s">
        <v>209</v>
      </c>
      <c r="D33" s="150" t="s">
        <v>85</v>
      </c>
      <c r="E33" s="150" t="s">
        <v>147</v>
      </c>
      <c r="F33" s="150" t="s">
        <v>152</v>
      </c>
      <c r="G33" s="150" t="s">
        <v>153</v>
      </c>
      <c r="H33" s="153">
        <v>800000</v>
      </c>
      <c r="I33" s="62">
        <v>800000</v>
      </c>
      <c r="J33" s="62"/>
      <c r="K33" s="150"/>
      <c r="L33" s="62">
        <v>800000</v>
      </c>
      <c r="M33" s="150"/>
      <c r="N33" s="62"/>
      <c r="O33" s="62"/>
      <c r="P33" s="150"/>
      <c r="Q33" s="62"/>
      <c r="R33" s="62"/>
      <c r="S33" s="62"/>
      <c r="T33" s="62"/>
      <c r="U33" s="62"/>
      <c r="V33" s="62"/>
      <c r="W33" s="62"/>
    </row>
    <row r="34" ht="20.25" customHeight="1" spans="1:23">
      <c r="A34" s="150" t="str">
        <f t="shared" si="0"/>
        <v>       玉溪市社会福利服务中心</v>
      </c>
      <c r="B34" s="150" t="s">
        <v>210</v>
      </c>
      <c r="C34" s="150" t="s">
        <v>211</v>
      </c>
      <c r="D34" s="150" t="s">
        <v>85</v>
      </c>
      <c r="E34" s="150" t="s">
        <v>147</v>
      </c>
      <c r="F34" s="150" t="s">
        <v>212</v>
      </c>
      <c r="G34" s="150" t="s">
        <v>213</v>
      </c>
      <c r="H34" s="153">
        <v>80000</v>
      </c>
      <c r="I34" s="62">
        <v>80000</v>
      </c>
      <c r="J34" s="62"/>
      <c r="K34" s="150"/>
      <c r="L34" s="62">
        <v>80000</v>
      </c>
      <c r="M34" s="150"/>
      <c r="N34" s="62"/>
      <c r="O34" s="62"/>
      <c r="P34" s="150"/>
      <c r="Q34" s="62"/>
      <c r="R34" s="62"/>
      <c r="S34" s="62"/>
      <c r="T34" s="62"/>
      <c r="U34" s="62"/>
      <c r="V34" s="62"/>
      <c r="W34" s="62"/>
    </row>
    <row r="35" ht="20.25" customHeight="1" spans="1:23">
      <c r="A35" s="150" t="str">
        <f t="shared" si="0"/>
        <v>       玉溪市社会福利服务中心</v>
      </c>
      <c r="B35" s="150" t="s">
        <v>210</v>
      </c>
      <c r="C35" s="150" t="s">
        <v>211</v>
      </c>
      <c r="D35" s="150" t="s">
        <v>85</v>
      </c>
      <c r="E35" s="150" t="s">
        <v>147</v>
      </c>
      <c r="F35" s="150" t="s">
        <v>214</v>
      </c>
      <c r="G35" s="150" t="s">
        <v>215</v>
      </c>
      <c r="H35" s="153">
        <v>92000</v>
      </c>
      <c r="I35" s="62">
        <v>92000</v>
      </c>
      <c r="J35" s="62"/>
      <c r="K35" s="150"/>
      <c r="L35" s="62">
        <v>92000</v>
      </c>
      <c r="M35" s="150"/>
      <c r="N35" s="62"/>
      <c r="O35" s="62"/>
      <c r="P35" s="150"/>
      <c r="Q35" s="62"/>
      <c r="R35" s="62"/>
      <c r="S35" s="62"/>
      <c r="T35" s="62"/>
      <c r="U35" s="62"/>
      <c r="V35" s="62"/>
      <c r="W35" s="62"/>
    </row>
    <row r="36" ht="20.25" customHeight="1" spans="1:23">
      <c r="A36" s="150" t="str">
        <f t="shared" si="0"/>
        <v>       玉溪市社会福利服务中心</v>
      </c>
      <c r="B36" s="150" t="s">
        <v>210</v>
      </c>
      <c r="C36" s="150" t="s">
        <v>211</v>
      </c>
      <c r="D36" s="150" t="s">
        <v>85</v>
      </c>
      <c r="E36" s="150" t="s">
        <v>147</v>
      </c>
      <c r="F36" s="150" t="s">
        <v>216</v>
      </c>
      <c r="G36" s="150" t="s">
        <v>217</v>
      </c>
      <c r="H36" s="153">
        <v>20000</v>
      </c>
      <c r="I36" s="62">
        <v>20000</v>
      </c>
      <c r="J36" s="62"/>
      <c r="K36" s="150"/>
      <c r="L36" s="62">
        <v>20000</v>
      </c>
      <c r="M36" s="150"/>
      <c r="N36" s="62"/>
      <c r="O36" s="62"/>
      <c r="P36" s="150"/>
      <c r="Q36" s="62"/>
      <c r="R36" s="62"/>
      <c r="S36" s="62"/>
      <c r="T36" s="62"/>
      <c r="U36" s="62"/>
      <c r="V36" s="62"/>
      <c r="W36" s="62"/>
    </row>
    <row r="37" ht="20.25" customHeight="1" spans="1:23">
      <c r="A37" s="150" t="str">
        <f t="shared" si="0"/>
        <v>       玉溪市社会福利服务中心</v>
      </c>
      <c r="B37" s="150" t="s">
        <v>210</v>
      </c>
      <c r="C37" s="150" t="s">
        <v>211</v>
      </c>
      <c r="D37" s="150" t="s">
        <v>85</v>
      </c>
      <c r="E37" s="150" t="s">
        <v>147</v>
      </c>
      <c r="F37" s="150" t="s">
        <v>182</v>
      </c>
      <c r="G37" s="150" t="s">
        <v>183</v>
      </c>
      <c r="H37" s="153">
        <v>153000</v>
      </c>
      <c r="I37" s="62">
        <v>153000</v>
      </c>
      <c r="J37" s="62"/>
      <c r="K37" s="150"/>
      <c r="L37" s="62">
        <v>153000</v>
      </c>
      <c r="M37" s="150"/>
      <c r="N37" s="62"/>
      <c r="O37" s="62"/>
      <c r="P37" s="150"/>
      <c r="Q37" s="62"/>
      <c r="R37" s="62"/>
      <c r="S37" s="62"/>
      <c r="T37" s="62"/>
      <c r="U37" s="62"/>
      <c r="V37" s="62"/>
      <c r="W37" s="62"/>
    </row>
    <row r="38" ht="20.25" customHeight="1" spans="1:23">
      <c r="A38" s="150" t="str">
        <f t="shared" si="0"/>
        <v>       玉溪市社会福利服务中心</v>
      </c>
      <c r="B38" s="150" t="s">
        <v>218</v>
      </c>
      <c r="C38" s="150" t="s">
        <v>219</v>
      </c>
      <c r="D38" s="150" t="s">
        <v>85</v>
      </c>
      <c r="E38" s="150" t="s">
        <v>147</v>
      </c>
      <c r="F38" s="150" t="s">
        <v>220</v>
      </c>
      <c r="G38" s="150" t="s">
        <v>219</v>
      </c>
      <c r="H38" s="153">
        <v>1216032</v>
      </c>
      <c r="I38" s="62">
        <v>1216032</v>
      </c>
      <c r="J38" s="62"/>
      <c r="K38" s="150"/>
      <c r="L38" s="62">
        <v>1216032</v>
      </c>
      <c r="M38" s="150"/>
      <c r="N38" s="62"/>
      <c r="O38" s="62"/>
      <c r="P38" s="150"/>
      <c r="Q38" s="62"/>
      <c r="R38" s="62"/>
      <c r="S38" s="62"/>
      <c r="T38" s="62"/>
      <c r="U38" s="62"/>
      <c r="V38" s="62"/>
      <c r="W38" s="62"/>
    </row>
    <row r="39" ht="20.25" customHeight="1" spans="1:23">
      <c r="A39" s="152" t="s">
        <v>30</v>
      </c>
      <c r="B39" s="152"/>
      <c r="C39" s="152"/>
      <c r="D39" s="152"/>
      <c r="E39" s="152"/>
      <c r="F39" s="152"/>
      <c r="G39" s="152"/>
      <c r="H39" s="62">
        <v>11063816.71</v>
      </c>
      <c r="I39" s="62">
        <v>8963816.71</v>
      </c>
      <c r="J39" s="62">
        <v>3136324.13</v>
      </c>
      <c r="K39" s="62"/>
      <c r="L39" s="62">
        <v>5827492.58</v>
      </c>
      <c r="M39" s="62"/>
      <c r="N39" s="62"/>
      <c r="O39" s="62"/>
      <c r="P39" s="62"/>
      <c r="Q39" s="62"/>
      <c r="R39" s="62">
        <v>2100000</v>
      </c>
      <c r="S39" s="62">
        <v>2100000</v>
      </c>
      <c r="T39" s="62"/>
      <c r="U39" s="62"/>
      <c r="V39" s="62"/>
      <c r="W39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9:G39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scale="31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8"/>
  <sheetViews>
    <sheetView showZeros="0" topLeftCell="I1" workbookViewId="0">
      <selection activeCell="D45" sqref="D45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0"/>
      <c r="E1" s="142"/>
      <c r="F1" s="142"/>
      <c r="G1" s="142"/>
      <c r="H1" s="142"/>
      <c r="K1" s="130"/>
      <c r="N1" s="130"/>
      <c r="O1" s="130"/>
      <c r="P1" s="130"/>
      <c r="U1" s="147"/>
      <c r="W1" s="131" t="s">
        <v>221</v>
      </c>
    </row>
    <row r="2" ht="27.75" customHeight="1" spans="1:23">
      <c r="A2" s="31" t="s">
        <v>222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"单位名称："&amp;"玉溪市社会福利服务中心"</f>
        <v>单位名称：玉溪市社会福利服务中心</v>
      </c>
      <c r="B3" s="143" t="str">
        <f>"单位名称："&amp;"玉溪市社会福利服务中心"</f>
        <v>单位名称：玉溪市社会福利服务中心</v>
      </c>
      <c r="C3" s="143"/>
      <c r="D3" s="143"/>
      <c r="E3" s="143"/>
      <c r="F3" s="143"/>
      <c r="G3" s="143"/>
      <c r="H3" s="143"/>
      <c r="I3" s="143"/>
      <c r="J3" s="7"/>
      <c r="K3" s="7"/>
      <c r="L3" s="7"/>
      <c r="M3" s="7"/>
      <c r="N3" s="7"/>
      <c r="O3" s="7"/>
      <c r="P3" s="7"/>
      <c r="Q3" s="7"/>
      <c r="U3" s="147"/>
      <c r="W3" s="134" t="s">
        <v>2</v>
      </c>
    </row>
    <row r="4" ht="21.75" customHeight="1" spans="1:23">
      <c r="A4" s="9" t="s">
        <v>223</v>
      </c>
      <c r="B4" s="9" t="s">
        <v>127</v>
      </c>
      <c r="C4" s="9" t="s">
        <v>128</v>
      </c>
      <c r="D4" s="9" t="s">
        <v>224</v>
      </c>
      <c r="E4" s="10" t="s">
        <v>129</v>
      </c>
      <c r="F4" s="10" t="s">
        <v>130</v>
      </c>
      <c r="G4" s="10" t="s">
        <v>131</v>
      </c>
      <c r="H4" s="10" t="s">
        <v>132</v>
      </c>
      <c r="I4" s="20" t="s">
        <v>30</v>
      </c>
      <c r="J4" s="20" t="s">
        <v>225</v>
      </c>
      <c r="K4" s="20"/>
      <c r="L4" s="20"/>
      <c r="M4" s="20"/>
      <c r="N4" s="20" t="s">
        <v>134</v>
      </c>
      <c r="O4" s="20"/>
      <c r="P4" s="20"/>
      <c r="Q4" s="10" t="s">
        <v>36</v>
      </c>
      <c r="R4" s="11" t="s">
        <v>226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6" t="s">
        <v>33</v>
      </c>
      <c r="K5" s="146"/>
      <c r="L5" s="146" t="s">
        <v>34</v>
      </c>
      <c r="M5" s="146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140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6" t="s">
        <v>32</v>
      </c>
      <c r="K6" s="146" t="s">
        <v>227</v>
      </c>
      <c r="L6" s="146"/>
      <c r="M6" s="146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4">
        <v>1</v>
      </c>
      <c r="B7" s="144">
        <v>2</v>
      </c>
      <c r="C7" s="144">
        <v>3</v>
      </c>
      <c r="D7" s="144">
        <v>4</v>
      </c>
      <c r="E7" s="144">
        <v>5</v>
      </c>
      <c r="F7" s="144">
        <v>6</v>
      </c>
      <c r="G7" s="144">
        <v>7</v>
      </c>
      <c r="H7" s="144">
        <v>8</v>
      </c>
      <c r="I7" s="144">
        <v>9</v>
      </c>
      <c r="J7" s="144">
        <v>10</v>
      </c>
      <c r="K7" s="144">
        <v>11</v>
      </c>
      <c r="L7" s="144">
        <v>12</v>
      </c>
      <c r="M7" s="144">
        <v>13</v>
      </c>
      <c r="N7" s="144">
        <v>14</v>
      </c>
      <c r="O7" s="144">
        <v>15</v>
      </c>
      <c r="P7" s="144">
        <v>16</v>
      </c>
      <c r="Q7" s="144">
        <v>17</v>
      </c>
      <c r="R7" s="144">
        <v>18</v>
      </c>
      <c r="S7" s="144">
        <v>19</v>
      </c>
      <c r="T7" s="144">
        <v>20</v>
      </c>
      <c r="U7" s="144">
        <v>21</v>
      </c>
      <c r="V7" s="144">
        <v>22</v>
      </c>
      <c r="W7" s="144">
        <v>23</v>
      </c>
    </row>
    <row r="8" ht="32.9" customHeight="1" spans="1:23">
      <c r="A8" s="67"/>
      <c r="B8" s="145"/>
      <c r="C8" s="67" t="s">
        <v>228</v>
      </c>
      <c r="D8" s="67"/>
      <c r="E8" s="67"/>
      <c r="F8" s="67"/>
      <c r="G8" s="67"/>
      <c r="H8" s="67"/>
      <c r="I8" s="44">
        <v>262080</v>
      </c>
      <c r="J8" s="44">
        <v>262080</v>
      </c>
      <c r="K8" s="44">
        <v>262080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7" t="s">
        <v>229</v>
      </c>
      <c r="B9" s="145" t="s">
        <v>230</v>
      </c>
      <c r="C9" s="67" t="s">
        <v>228</v>
      </c>
      <c r="D9" s="67" t="s">
        <v>64</v>
      </c>
      <c r="E9" s="67" t="s">
        <v>83</v>
      </c>
      <c r="F9" s="67" t="s">
        <v>231</v>
      </c>
      <c r="G9" s="67" t="s">
        <v>232</v>
      </c>
      <c r="H9" s="67" t="s">
        <v>233</v>
      </c>
      <c r="I9" s="44">
        <v>262080</v>
      </c>
      <c r="J9" s="44">
        <v>262080</v>
      </c>
      <c r="K9" s="44">
        <v>262080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ht="32.9" customHeight="1" spans="1:23">
      <c r="A10" s="67"/>
      <c r="B10" s="67"/>
      <c r="C10" s="67" t="s">
        <v>234</v>
      </c>
      <c r="D10" s="67"/>
      <c r="E10" s="67"/>
      <c r="F10" s="67"/>
      <c r="G10" s="67"/>
      <c r="H10" s="67"/>
      <c r="I10" s="44">
        <v>7328500</v>
      </c>
      <c r="J10" s="44"/>
      <c r="K10" s="44"/>
      <c r="L10" s="44">
        <v>7328500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ht="32.9" customHeight="1" spans="1:23">
      <c r="A11" s="67" t="s">
        <v>235</v>
      </c>
      <c r="B11" s="145" t="s">
        <v>236</v>
      </c>
      <c r="C11" s="67" t="s">
        <v>234</v>
      </c>
      <c r="D11" s="67" t="s">
        <v>64</v>
      </c>
      <c r="E11" s="67" t="s">
        <v>99</v>
      </c>
      <c r="F11" s="67" t="s">
        <v>237</v>
      </c>
      <c r="G11" s="67" t="s">
        <v>182</v>
      </c>
      <c r="H11" s="67" t="s">
        <v>183</v>
      </c>
      <c r="I11" s="44">
        <v>450000</v>
      </c>
      <c r="J11" s="44"/>
      <c r="K11" s="44"/>
      <c r="L11" s="44">
        <v>450000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ht="32.9" customHeight="1" spans="1:23">
      <c r="A12" s="67" t="s">
        <v>235</v>
      </c>
      <c r="B12" s="145" t="s">
        <v>236</v>
      </c>
      <c r="C12" s="67" t="s">
        <v>234</v>
      </c>
      <c r="D12" s="67" t="s">
        <v>64</v>
      </c>
      <c r="E12" s="67" t="s">
        <v>99</v>
      </c>
      <c r="F12" s="67" t="s">
        <v>237</v>
      </c>
      <c r="G12" s="67" t="s">
        <v>238</v>
      </c>
      <c r="H12" s="67" t="s">
        <v>239</v>
      </c>
      <c r="I12" s="44">
        <v>4708500</v>
      </c>
      <c r="J12" s="44"/>
      <c r="K12" s="44"/>
      <c r="L12" s="44">
        <v>4708500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ht="32.9" customHeight="1" spans="1:23">
      <c r="A13" s="67" t="s">
        <v>235</v>
      </c>
      <c r="B13" s="145" t="s">
        <v>236</v>
      </c>
      <c r="C13" s="67" t="s">
        <v>234</v>
      </c>
      <c r="D13" s="67" t="s">
        <v>64</v>
      </c>
      <c r="E13" s="67" t="s">
        <v>99</v>
      </c>
      <c r="F13" s="67" t="s">
        <v>237</v>
      </c>
      <c r="G13" s="67" t="s">
        <v>240</v>
      </c>
      <c r="H13" s="67" t="s">
        <v>241</v>
      </c>
      <c r="I13" s="44">
        <v>2170000</v>
      </c>
      <c r="J13" s="44"/>
      <c r="K13" s="44"/>
      <c r="L13" s="44">
        <v>2170000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ht="32.9" customHeight="1" spans="1:23">
      <c r="A14" s="67"/>
      <c r="B14" s="67"/>
      <c r="C14" s="67" t="s">
        <v>242</v>
      </c>
      <c r="D14" s="67"/>
      <c r="E14" s="67"/>
      <c r="F14" s="67"/>
      <c r="G14" s="67"/>
      <c r="H14" s="67"/>
      <c r="I14" s="44">
        <v>800000</v>
      </c>
      <c r="J14" s="44"/>
      <c r="K14" s="44"/>
      <c r="L14" s="44">
        <v>800000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ht="32.9" customHeight="1" spans="1:23">
      <c r="A15" s="67" t="s">
        <v>229</v>
      </c>
      <c r="B15" s="145" t="s">
        <v>243</v>
      </c>
      <c r="C15" s="67" t="s">
        <v>242</v>
      </c>
      <c r="D15" s="67" t="s">
        <v>64</v>
      </c>
      <c r="E15" s="67" t="s">
        <v>99</v>
      </c>
      <c r="F15" s="67" t="s">
        <v>237</v>
      </c>
      <c r="G15" s="67" t="s">
        <v>244</v>
      </c>
      <c r="H15" s="67" t="s">
        <v>245</v>
      </c>
      <c r="I15" s="44">
        <v>397000</v>
      </c>
      <c r="J15" s="44"/>
      <c r="K15" s="44"/>
      <c r="L15" s="44">
        <v>397000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ht="32.9" customHeight="1" spans="1:23">
      <c r="A16" s="67" t="s">
        <v>229</v>
      </c>
      <c r="B16" s="145" t="s">
        <v>243</v>
      </c>
      <c r="C16" s="67" t="s">
        <v>242</v>
      </c>
      <c r="D16" s="67" t="s">
        <v>64</v>
      </c>
      <c r="E16" s="67" t="s">
        <v>99</v>
      </c>
      <c r="F16" s="67" t="s">
        <v>237</v>
      </c>
      <c r="G16" s="67" t="s">
        <v>232</v>
      </c>
      <c r="H16" s="67" t="s">
        <v>233</v>
      </c>
      <c r="I16" s="44">
        <v>403000</v>
      </c>
      <c r="J16" s="44"/>
      <c r="K16" s="44"/>
      <c r="L16" s="44">
        <v>403000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ht="32.9" customHeight="1" spans="1:23">
      <c r="A17" s="67"/>
      <c r="B17" s="67"/>
      <c r="C17" s="67" t="s">
        <v>246</v>
      </c>
      <c r="D17" s="67"/>
      <c r="E17" s="67"/>
      <c r="F17" s="67"/>
      <c r="G17" s="67"/>
      <c r="H17" s="67"/>
      <c r="I17" s="44">
        <v>239319.05</v>
      </c>
      <c r="J17" s="44"/>
      <c r="K17" s="44"/>
      <c r="L17" s="44"/>
      <c r="M17" s="44"/>
      <c r="N17" s="44">
        <v>239319.05</v>
      </c>
      <c r="O17" s="44"/>
      <c r="P17" s="44"/>
      <c r="Q17" s="44"/>
      <c r="R17" s="44"/>
      <c r="S17" s="44"/>
      <c r="T17" s="44"/>
      <c r="U17" s="44"/>
      <c r="V17" s="44"/>
      <c r="W17" s="44"/>
    </row>
    <row r="18" ht="32.9" customHeight="1" spans="1:23">
      <c r="A18" s="67" t="s">
        <v>235</v>
      </c>
      <c r="B18" s="145" t="s">
        <v>247</v>
      </c>
      <c r="C18" s="67" t="s">
        <v>246</v>
      </c>
      <c r="D18" s="67" t="s">
        <v>64</v>
      </c>
      <c r="E18" s="67" t="s">
        <v>86</v>
      </c>
      <c r="F18" s="67" t="s">
        <v>248</v>
      </c>
      <c r="G18" s="67" t="s">
        <v>212</v>
      </c>
      <c r="H18" s="67" t="s">
        <v>213</v>
      </c>
      <c r="I18" s="44">
        <v>90331.5</v>
      </c>
      <c r="J18" s="44"/>
      <c r="K18" s="44"/>
      <c r="L18" s="44"/>
      <c r="M18" s="44"/>
      <c r="N18" s="44">
        <v>90331.5</v>
      </c>
      <c r="O18" s="44"/>
      <c r="P18" s="44"/>
      <c r="Q18" s="44"/>
      <c r="R18" s="44"/>
      <c r="S18" s="44"/>
      <c r="T18" s="44"/>
      <c r="U18" s="44"/>
      <c r="V18" s="44"/>
      <c r="W18" s="44"/>
    </row>
    <row r="19" ht="32.9" customHeight="1" spans="1:23">
      <c r="A19" s="67" t="s">
        <v>235</v>
      </c>
      <c r="B19" s="145" t="s">
        <v>247</v>
      </c>
      <c r="C19" s="67" t="s">
        <v>246</v>
      </c>
      <c r="D19" s="67" t="s">
        <v>64</v>
      </c>
      <c r="E19" s="67" t="s">
        <v>86</v>
      </c>
      <c r="F19" s="67" t="s">
        <v>248</v>
      </c>
      <c r="G19" s="67" t="s">
        <v>214</v>
      </c>
      <c r="H19" s="67" t="s">
        <v>215</v>
      </c>
      <c r="I19" s="44">
        <v>144850.3</v>
      </c>
      <c r="J19" s="44"/>
      <c r="K19" s="44"/>
      <c r="L19" s="44"/>
      <c r="M19" s="44"/>
      <c r="N19" s="44">
        <v>144850.3</v>
      </c>
      <c r="O19" s="44"/>
      <c r="P19" s="44"/>
      <c r="Q19" s="44"/>
      <c r="R19" s="44"/>
      <c r="S19" s="44"/>
      <c r="T19" s="44"/>
      <c r="U19" s="44"/>
      <c r="V19" s="44"/>
      <c r="W19" s="44"/>
    </row>
    <row r="20" ht="32.9" customHeight="1" spans="1:23">
      <c r="A20" s="67" t="s">
        <v>235</v>
      </c>
      <c r="B20" s="145" t="s">
        <v>247</v>
      </c>
      <c r="C20" s="67" t="s">
        <v>246</v>
      </c>
      <c r="D20" s="67" t="s">
        <v>64</v>
      </c>
      <c r="E20" s="67" t="s">
        <v>86</v>
      </c>
      <c r="F20" s="67" t="s">
        <v>248</v>
      </c>
      <c r="G20" s="67" t="s">
        <v>182</v>
      </c>
      <c r="H20" s="67" t="s">
        <v>183</v>
      </c>
      <c r="I20" s="44">
        <v>3269.25</v>
      </c>
      <c r="J20" s="44"/>
      <c r="K20" s="44"/>
      <c r="L20" s="44"/>
      <c r="M20" s="44"/>
      <c r="N20" s="44">
        <v>3269.25</v>
      </c>
      <c r="O20" s="44"/>
      <c r="P20" s="44"/>
      <c r="Q20" s="44"/>
      <c r="R20" s="44"/>
      <c r="S20" s="44"/>
      <c r="T20" s="44"/>
      <c r="U20" s="44"/>
      <c r="V20" s="44"/>
      <c r="W20" s="44"/>
    </row>
    <row r="21" ht="32.9" customHeight="1" spans="1:23">
      <c r="A21" s="67" t="s">
        <v>235</v>
      </c>
      <c r="B21" s="145" t="s">
        <v>247</v>
      </c>
      <c r="C21" s="67" t="s">
        <v>246</v>
      </c>
      <c r="D21" s="67" t="s">
        <v>64</v>
      </c>
      <c r="E21" s="67" t="s">
        <v>86</v>
      </c>
      <c r="F21" s="67" t="s">
        <v>248</v>
      </c>
      <c r="G21" s="67" t="s">
        <v>240</v>
      </c>
      <c r="H21" s="67" t="s">
        <v>241</v>
      </c>
      <c r="I21" s="44">
        <v>868</v>
      </c>
      <c r="J21" s="44"/>
      <c r="K21" s="44"/>
      <c r="L21" s="44"/>
      <c r="M21" s="44"/>
      <c r="N21" s="44">
        <v>868</v>
      </c>
      <c r="O21" s="44"/>
      <c r="P21" s="44"/>
      <c r="Q21" s="44"/>
      <c r="R21" s="44"/>
      <c r="S21" s="44"/>
      <c r="T21" s="44"/>
      <c r="U21" s="44"/>
      <c r="V21" s="44"/>
      <c r="W21" s="44"/>
    </row>
    <row r="22" ht="32.9" customHeight="1" spans="1:23">
      <c r="A22" s="67"/>
      <c r="B22" s="67"/>
      <c r="C22" s="67" t="s">
        <v>249</v>
      </c>
      <c r="D22" s="67"/>
      <c r="E22" s="67"/>
      <c r="F22" s="67"/>
      <c r="G22" s="67"/>
      <c r="H22" s="67"/>
      <c r="I22" s="44">
        <v>5386000</v>
      </c>
      <c r="J22" s="44"/>
      <c r="K22" s="44"/>
      <c r="L22" s="44"/>
      <c r="M22" s="44"/>
      <c r="N22" s="44"/>
      <c r="O22" s="44"/>
      <c r="P22" s="44"/>
      <c r="Q22" s="44"/>
      <c r="R22" s="44">
        <v>5386000</v>
      </c>
      <c r="S22" s="44">
        <v>4134000</v>
      </c>
      <c r="T22" s="44"/>
      <c r="U22" s="44"/>
      <c r="V22" s="44"/>
      <c r="W22" s="44">
        <v>1252000</v>
      </c>
    </row>
    <row r="23" ht="32.9" customHeight="1" spans="1:23">
      <c r="A23" s="67" t="s">
        <v>229</v>
      </c>
      <c r="B23" s="145" t="s">
        <v>250</v>
      </c>
      <c r="C23" s="67" t="s">
        <v>249</v>
      </c>
      <c r="D23" s="67" t="s">
        <v>64</v>
      </c>
      <c r="E23" s="67" t="s">
        <v>83</v>
      </c>
      <c r="F23" s="67" t="s">
        <v>231</v>
      </c>
      <c r="G23" s="67" t="s">
        <v>232</v>
      </c>
      <c r="H23" s="67" t="s">
        <v>233</v>
      </c>
      <c r="I23" s="44">
        <v>64000</v>
      </c>
      <c r="J23" s="44"/>
      <c r="K23" s="44"/>
      <c r="L23" s="44"/>
      <c r="M23" s="44"/>
      <c r="N23" s="44"/>
      <c r="O23" s="44"/>
      <c r="P23" s="44"/>
      <c r="Q23" s="44"/>
      <c r="R23" s="44">
        <v>64000</v>
      </c>
      <c r="S23" s="44"/>
      <c r="T23" s="44"/>
      <c r="U23" s="44"/>
      <c r="V23" s="44"/>
      <c r="W23" s="44">
        <v>64000</v>
      </c>
    </row>
    <row r="24" ht="32.9" customHeight="1" spans="1:23">
      <c r="A24" s="67" t="s">
        <v>229</v>
      </c>
      <c r="B24" s="145" t="s">
        <v>250</v>
      </c>
      <c r="C24" s="67" t="s">
        <v>249</v>
      </c>
      <c r="D24" s="67" t="s">
        <v>64</v>
      </c>
      <c r="E24" s="67" t="s">
        <v>83</v>
      </c>
      <c r="F24" s="67" t="s">
        <v>231</v>
      </c>
      <c r="G24" s="67" t="s">
        <v>240</v>
      </c>
      <c r="H24" s="67" t="s">
        <v>241</v>
      </c>
      <c r="I24" s="44">
        <v>18000</v>
      </c>
      <c r="J24" s="44"/>
      <c r="K24" s="44"/>
      <c r="L24" s="44"/>
      <c r="M24" s="44"/>
      <c r="N24" s="44"/>
      <c r="O24" s="44"/>
      <c r="P24" s="44"/>
      <c r="Q24" s="44"/>
      <c r="R24" s="44">
        <v>18000</v>
      </c>
      <c r="S24" s="44"/>
      <c r="T24" s="44"/>
      <c r="U24" s="44"/>
      <c r="V24" s="44"/>
      <c r="W24" s="44">
        <v>18000</v>
      </c>
    </row>
    <row r="25" ht="32.9" customHeight="1" spans="1:23">
      <c r="A25" s="67" t="s">
        <v>229</v>
      </c>
      <c r="B25" s="145" t="s">
        <v>250</v>
      </c>
      <c r="C25" s="67" t="s">
        <v>249</v>
      </c>
      <c r="D25" s="67" t="s">
        <v>64</v>
      </c>
      <c r="E25" s="67" t="s">
        <v>84</v>
      </c>
      <c r="F25" s="67" t="s">
        <v>251</v>
      </c>
      <c r="G25" s="67" t="s">
        <v>244</v>
      </c>
      <c r="H25" s="67" t="s">
        <v>245</v>
      </c>
      <c r="I25" s="44">
        <v>440000</v>
      </c>
      <c r="J25" s="44"/>
      <c r="K25" s="44"/>
      <c r="L25" s="44"/>
      <c r="M25" s="44"/>
      <c r="N25" s="44"/>
      <c r="O25" s="44"/>
      <c r="P25" s="44"/>
      <c r="Q25" s="44"/>
      <c r="R25" s="44">
        <v>440000</v>
      </c>
      <c r="S25" s="44"/>
      <c r="T25" s="44"/>
      <c r="U25" s="44"/>
      <c r="V25" s="44"/>
      <c r="W25" s="44">
        <v>440000</v>
      </c>
    </row>
    <row r="26" ht="32.9" customHeight="1" spans="1:23">
      <c r="A26" s="67" t="s">
        <v>229</v>
      </c>
      <c r="B26" s="145" t="s">
        <v>250</v>
      </c>
      <c r="C26" s="67" t="s">
        <v>249</v>
      </c>
      <c r="D26" s="67" t="s">
        <v>64</v>
      </c>
      <c r="E26" s="67" t="s">
        <v>84</v>
      </c>
      <c r="F26" s="67" t="s">
        <v>251</v>
      </c>
      <c r="G26" s="67" t="s">
        <v>182</v>
      </c>
      <c r="H26" s="67" t="s">
        <v>183</v>
      </c>
      <c r="I26" s="44">
        <v>104000</v>
      </c>
      <c r="J26" s="44"/>
      <c r="K26" s="44"/>
      <c r="L26" s="44"/>
      <c r="M26" s="44"/>
      <c r="N26" s="44"/>
      <c r="O26" s="44"/>
      <c r="P26" s="44"/>
      <c r="Q26" s="44"/>
      <c r="R26" s="44">
        <v>104000</v>
      </c>
      <c r="S26" s="44"/>
      <c r="T26" s="44"/>
      <c r="U26" s="44"/>
      <c r="V26" s="44"/>
      <c r="W26" s="44">
        <v>104000</v>
      </c>
    </row>
    <row r="27" ht="32.9" customHeight="1" spans="1:23">
      <c r="A27" s="67" t="s">
        <v>229</v>
      </c>
      <c r="B27" s="145" t="s">
        <v>250</v>
      </c>
      <c r="C27" s="67" t="s">
        <v>249</v>
      </c>
      <c r="D27" s="67" t="s">
        <v>64</v>
      </c>
      <c r="E27" s="67" t="s">
        <v>84</v>
      </c>
      <c r="F27" s="67" t="s">
        <v>251</v>
      </c>
      <c r="G27" s="67" t="s">
        <v>232</v>
      </c>
      <c r="H27" s="67" t="s">
        <v>233</v>
      </c>
      <c r="I27" s="44">
        <v>586000</v>
      </c>
      <c r="J27" s="44"/>
      <c r="K27" s="44"/>
      <c r="L27" s="44"/>
      <c r="M27" s="44"/>
      <c r="N27" s="44"/>
      <c r="O27" s="44"/>
      <c r="P27" s="44"/>
      <c r="Q27" s="44"/>
      <c r="R27" s="44">
        <v>586000</v>
      </c>
      <c r="S27" s="44"/>
      <c r="T27" s="44"/>
      <c r="U27" s="44"/>
      <c r="V27" s="44"/>
      <c r="W27" s="44">
        <v>586000</v>
      </c>
    </row>
    <row r="28" ht="32.9" customHeight="1" spans="1:23">
      <c r="A28" s="67" t="s">
        <v>229</v>
      </c>
      <c r="B28" s="145" t="s">
        <v>250</v>
      </c>
      <c r="C28" s="67" t="s">
        <v>249</v>
      </c>
      <c r="D28" s="67" t="s">
        <v>64</v>
      </c>
      <c r="E28" s="67" t="s">
        <v>84</v>
      </c>
      <c r="F28" s="67" t="s">
        <v>251</v>
      </c>
      <c r="G28" s="67" t="s">
        <v>240</v>
      </c>
      <c r="H28" s="67" t="s">
        <v>241</v>
      </c>
      <c r="I28" s="44">
        <v>40000</v>
      </c>
      <c r="J28" s="44"/>
      <c r="K28" s="44"/>
      <c r="L28" s="44"/>
      <c r="M28" s="44"/>
      <c r="N28" s="44"/>
      <c r="O28" s="44"/>
      <c r="P28" s="44"/>
      <c r="Q28" s="44"/>
      <c r="R28" s="44">
        <v>40000</v>
      </c>
      <c r="S28" s="44"/>
      <c r="T28" s="44"/>
      <c r="U28" s="44"/>
      <c r="V28" s="44"/>
      <c r="W28" s="44">
        <v>40000</v>
      </c>
    </row>
    <row r="29" ht="32.9" customHeight="1" spans="1:23">
      <c r="A29" s="67" t="s">
        <v>229</v>
      </c>
      <c r="B29" s="145" t="s">
        <v>250</v>
      </c>
      <c r="C29" s="67" t="s">
        <v>249</v>
      </c>
      <c r="D29" s="67" t="s">
        <v>64</v>
      </c>
      <c r="E29" s="67" t="s">
        <v>85</v>
      </c>
      <c r="F29" s="67" t="s">
        <v>147</v>
      </c>
      <c r="G29" s="67" t="s">
        <v>184</v>
      </c>
      <c r="H29" s="67" t="s">
        <v>185</v>
      </c>
      <c r="I29" s="44">
        <v>95000</v>
      </c>
      <c r="J29" s="44"/>
      <c r="K29" s="44"/>
      <c r="L29" s="44"/>
      <c r="M29" s="44"/>
      <c r="N29" s="44"/>
      <c r="O29" s="44"/>
      <c r="P29" s="44"/>
      <c r="Q29" s="44"/>
      <c r="R29" s="44">
        <v>95000</v>
      </c>
      <c r="S29" s="44">
        <v>95000</v>
      </c>
      <c r="T29" s="44"/>
      <c r="U29" s="44"/>
      <c r="V29" s="44"/>
      <c r="W29" s="44"/>
    </row>
    <row r="30" ht="32.9" customHeight="1" spans="1:23">
      <c r="A30" s="67" t="s">
        <v>229</v>
      </c>
      <c r="B30" s="145" t="s">
        <v>250</v>
      </c>
      <c r="C30" s="67" t="s">
        <v>249</v>
      </c>
      <c r="D30" s="67" t="s">
        <v>64</v>
      </c>
      <c r="E30" s="67" t="s">
        <v>85</v>
      </c>
      <c r="F30" s="67" t="s">
        <v>147</v>
      </c>
      <c r="G30" s="67" t="s">
        <v>252</v>
      </c>
      <c r="H30" s="67" t="s">
        <v>253</v>
      </c>
      <c r="I30" s="44">
        <v>60000</v>
      </c>
      <c r="J30" s="44"/>
      <c r="K30" s="44"/>
      <c r="L30" s="44"/>
      <c r="M30" s="44"/>
      <c r="N30" s="44"/>
      <c r="O30" s="44"/>
      <c r="P30" s="44"/>
      <c r="Q30" s="44"/>
      <c r="R30" s="44">
        <v>60000</v>
      </c>
      <c r="S30" s="44">
        <v>60000</v>
      </c>
      <c r="T30" s="44"/>
      <c r="U30" s="44"/>
      <c r="V30" s="44"/>
      <c r="W30" s="44"/>
    </row>
    <row r="31" ht="32.9" customHeight="1" spans="1:23">
      <c r="A31" s="67" t="s">
        <v>229</v>
      </c>
      <c r="B31" s="145" t="s">
        <v>250</v>
      </c>
      <c r="C31" s="67" t="s">
        <v>249</v>
      </c>
      <c r="D31" s="67" t="s">
        <v>64</v>
      </c>
      <c r="E31" s="67" t="s">
        <v>85</v>
      </c>
      <c r="F31" s="67" t="s">
        <v>147</v>
      </c>
      <c r="G31" s="67" t="s">
        <v>216</v>
      </c>
      <c r="H31" s="67" t="s">
        <v>217</v>
      </c>
      <c r="I31" s="44">
        <v>250000</v>
      </c>
      <c r="J31" s="44"/>
      <c r="K31" s="44"/>
      <c r="L31" s="44"/>
      <c r="M31" s="44"/>
      <c r="N31" s="44"/>
      <c r="O31" s="44"/>
      <c r="P31" s="44"/>
      <c r="Q31" s="44"/>
      <c r="R31" s="44">
        <v>250000</v>
      </c>
      <c r="S31" s="44">
        <v>250000</v>
      </c>
      <c r="T31" s="44"/>
      <c r="U31" s="44"/>
      <c r="V31" s="44"/>
      <c r="W31" s="44"/>
    </row>
    <row r="32" ht="32.9" customHeight="1" spans="1:23">
      <c r="A32" s="67" t="s">
        <v>229</v>
      </c>
      <c r="B32" s="145" t="s">
        <v>250</v>
      </c>
      <c r="C32" s="67" t="s">
        <v>249</v>
      </c>
      <c r="D32" s="67" t="s">
        <v>64</v>
      </c>
      <c r="E32" s="67" t="s">
        <v>85</v>
      </c>
      <c r="F32" s="67" t="s">
        <v>147</v>
      </c>
      <c r="G32" s="67" t="s">
        <v>244</v>
      </c>
      <c r="H32" s="67" t="s">
        <v>245</v>
      </c>
      <c r="I32" s="44">
        <v>841000</v>
      </c>
      <c r="J32" s="44"/>
      <c r="K32" s="44"/>
      <c r="L32" s="44"/>
      <c r="M32" s="44"/>
      <c r="N32" s="44"/>
      <c r="O32" s="44"/>
      <c r="P32" s="44"/>
      <c r="Q32" s="44"/>
      <c r="R32" s="44">
        <v>841000</v>
      </c>
      <c r="S32" s="44">
        <v>841000</v>
      </c>
      <c r="T32" s="44"/>
      <c r="U32" s="44"/>
      <c r="V32" s="44"/>
      <c r="W32" s="44"/>
    </row>
    <row r="33" ht="32.9" customHeight="1" spans="1:23">
      <c r="A33" s="67" t="s">
        <v>229</v>
      </c>
      <c r="B33" s="145" t="s">
        <v>250</v>
      </c>
      <c r="C33" s="67" t="s">
        <v>249</v>
      </c>
      <c r="D33" s="67" t="s">
        <v>64</v>
      </c>
      <c r="E33" s="67" t="s">
        <v>85</v>
      </c>
      <c r="F33" s="67" t="s">
        <v>147</v>
      </c>
      <c r="G33" s="67" t="s">
        <v>192</v>
      </c>
      <c r="H33" s="67" t="s">
        <v>193</v>
      </c>
      <c r="I33" s="44">
        <v>2088000</v>
      </c>
      <c r="J33" s="44"/>
      <c r="K33" s="44"/>
      <c r="L33" s="44"/>
      <c r="M33" s="44"/>
      <c r="N33" s="44"/>
      <c r="O33" s="44"/>
      <c r="P33" s="44"/>
      <c r="Q33" s="44"/>
      <c r="R33" s="44">
        <v>2088000</v>
      </c>
      <c r="S33" s="44">
        <v>2088000</v>
      </c>
      <c r="T33" s="44"/>
      <c r="U33" s="44"/>
      <c r="V33" s="44"/>
      <c r="W33" s="44"/>
    </row>
    <row r="34" ht="32.9" customHeight="1" spans="1:23">
      <c r="A34" s="67" t="s">
        <v>229</v>
      </c>
      <c r="B34" s="145" t="s">
        <v>250</v>
      </c>
      <c r="C34" s="67" t="s">
        <v>249</v>
      </c>
      <c r="D34" s="67" t="s">
        <v>64</v>
      </c>
      <c r="E34" s="67" t="s">
        <v>85</v>
      </c>
      <c r="F34" s="67" t="s">
        <v>147</v>
      </c>
      <c r="G34" s="67" t="s">
        <v>182</v>
      </c>
      <c r="H34" s="67" t="s">
        <v>183</v>
      </c>
      <c r="I34" s="44">
        <v>410000</v>
      </c>
      <c r="J34" s="44"/>
      <c r="K34" s="44"/>
      <c r="L34" s="44"/>
      <c r="M34" s="44"/>
      <c r="N34" s="44"/>
      <c r="O34" s="44"/>
      <c r="P34" s="44"/>
      <c r="Q34" s="44"/>
      <c r="R34" s="44">
        <v>410000</v>
      </c>
      <c r="S34" s="44">
        <v>410000</v>
      </c>
      <c r="T34" s="44"/>
      <c r="U34" s="44"/>
      <c r="V34" s="44"/>
      <c r="W34" s="44"/>
    </row>
    <row r="35" ht="32.9" customHeight="1" spans="1:23">
      <c r="A35" s="67" t="s">
        <v>229</v>
      </c>
      <c r="B35" s="145" t="s">
        <v>250</v>
      </c>
      <c r="C35" s="67" t="s">
        <v>249</v>
      </c>
      <c r="D35" s="67" t="s">
        <v>64</v>
      </c>
      <c r="E35" s="67" t="s">
        <v>85</v>
      </c>
      <c r="F35" s="67" t="s">
        <v>147</v>
      </c>
      <c r="G35" s="67" t="s">
        <v>240</v>
      </c>
      <c r="H35" s="67" t="s">
        <v>241</v>
      </c>
      <c r="I35" s="44">
        <v>390000</v>
      </c>
      <c r="J35" s="44"/>
      <c r="K35" s="44"/>
      <c r="L35" s="44"/>
      <c r="M35" s="44"/>
      <c r="N35" s="44"/>
      <c r="O35" s="44"/>
      <c r="P35" s="44"/>
      <c r="Q35" s="44"/>
      <c r="R35" s="44">
        <v>390000</v>
      </c>
      <c r="S35" s="44">
        <v>390000</v>
      </c>
      <c r="T35" s="44"/>
      <c r="U35" s="44"/>
      <c r="V35" s="44"/>
      <c r="W35" s="44"/>
    </row>
    <row r="36" ht="32.9" customHeight="1" spans="1:23">
      <c r="A36" s="67"/>
      <c r="B36" s="67"/>
      <c r="C36" s="67" t="s">
        <v>254</v>
      </c>
      <c r="D36" s="67"/>
      <c r="E36" s="67"/>
      <c r="F36" s="67"/>
      <c r="G36" s="67"/>
      <c r="H36" s="67"/>
      <c r="I36" s="44">
        <v>1755178.99</v>
      </c>
      <c r="J36" s="44"/>
      <c r="K36" s="44"/>
      <c r="L36" s="44"/>
      <c r="M36" s="44"/>
      <c r="N36" s="44"/>
      <c r="O36" s="44">
        <v>1755178.99</v>
      </c>
      <c r="P36" s="44"/>
      <c r="Q36" s="44"/>
      <c r="R36" s="44"/>
      <c r="S36" s="44"/>
      <c r="T36" s="44"/>
      <c r="U36" s="44"/>
      <c r="V36" s="44"/>
      <c r="W36" s="44"/>
    </row>
    <row r="37" ht="32.9" customHeight="1" spans="1:23">
      <c r="A37" s="67" t="s">
        <v>235</v>
      </c>
      <c r="B37" s="145" t="s">
        <v>255</v>
      </c>
      <c r="C37" s="67" t="s">
        <v>254</v>
      </c>
      <c r="D37" s="67" t="s">
        <v>64</v>
      </c>
      <c r="E37" s="67" t="s">
        <v>99</v>
      </c>
      <c r="F37" s="67" t="s">
        <v>237</v>
      </c>
      <c r="G37" s="67" t="s">
        <v>192</v>
      </c>
      <c r="H37" s="67" t="s">
        <v>193</v>
      </c>
      <c r="I37" s="44">
        <v>66700</v>
      </c>
      <c r="J37" s="44"/>
      <c r="K37" s="44"/>
      <c r="L37" s="44"/>
      <c r="M37" s="44"/>
      <c r="N37" s="44"/>
      <c r="O37" s="44">
        <v>66700</v>
      </c>
      <c r="P37" s="44"/>
      <c r="Q37" s="44"/>
      <c r="R37" s="44"/>
      <c r="S37" s="44"/>
      <c r="T37" s="44"/>
      <c r="U37" s="44"/>
      <c r="V37" s="44"/>
      <c r="W37" s="44"/>
    </row>
    <row r="38" ht="32.9" customHeight="1" spans="1:23">
      <c r="A38" s="67" t="s">
        <v>235</v>
      </c>
      <c r="B38" s="145" t="s">
        <v>255</v>
      </c>
      <c r="C38" s="67" t="s">
        <v>254</v>
      </c>
      <c r="D38" s="67" t="s">
        <v>64</v>
      </c>
      <c r="E38" s="67" t="s">
        <v>99</v>
      </c>
      <c r="F38" s="67" t="s">
        <v>237</v>
      </c>
      <c r="G38" s="67" t="s">
        <v>182</v>
      </c>
      <c r="H38" s="67" t="s">
        <v>183</v>
      </c>
      <c r="I38" s="44">
        <v>109167.23</v>
      </c>
      <c r="J38" s="44"/>
      <c r="K38" s="44"/>
      <c r="L38" s="44"/>
      <c r="M38" s="44"/>
      <c r="N38" s="44"/>
      <c r="O38" s="44">
        <v>109167.23</v>
      </c>
      <c r="P38" s="44"/>
      <c r="Q38" s="44"/>
      <c r="R38" s="44"/>
      <c r="S38" s="44"/>
      <c r="T38" s="44"/>
      <c r="U38" s="44"/>
      <c r="V38" s="44"/>
      <c r="W38" s="44"/>
    </row>
    <row r="39" ht="32.9" customHeight="1" spans="1:23">
      <c r="A39" s="67" t="s">
        <v>235</v>
      </c>
      <c r="B39" s="145" t="s">
        <v>255</v>
      </c>
      <c r="C39" s="67" t="s">
        <v>254</v>
      </c>
      <c r="D39" s="67" t="s">
        <v>64</v>
      </c>
      <c r="E39" s="67" t="s">
        <v>99</v>
      </c>
      <c r="F39" s="67" t="s">
        <v>237</v>
      </c>
      <c r="G39" s="67" t="s">
        <v>238</v>
      </c>
      <c r="H39" s="67" t="s">
        <v>239</v>
      </c>
      <c r="I39" s="44">
        <v>907099.65</v>
      </c>
      <c r="J39" s="44"/>
      <c r="K39" s="44"/>
      <c r="L39" s="44"/>
      <c r="M39" s="44"/>
      <c r="N39" s="44"/>
      <c r="O39" s="44">
        <v>907099.65</v>
      </c>
      <c r="P39" s="44"/>
      <c r="Q39" s="44"/>
      <c r="R39" s="44"/>
      <c r="S39" s="44"/>
      <c r="T39" s="44"/>
      <c r="U39" s="44"/>
      <c r="V39" s="44"/>
      <c r="W39" s="44"/>
    </row>
    <row r="40" ht="32.9" customHeight="1" spans="1:23">
      <c r="A40" s="67" t="s">
        <v>235</v>
      </c>
      <c r="B40" s="145" t="s">
        <v>255</v>
      </c>
      <c r="C40" s="67" t="s">
        <v>254</v>
      </c>
      <c r="D40" s="67" t="s">
        <v>64</v>
      </c>
      <c r="E40" s="67" t="s">
        <v>99</v>
      </c>
      <c r="F40" s="67" t="s">
        <v>237</v>
      </c>
      <c r="G40" s="67" t="s">
        <v>240</v>
      </c>
      <c r="H40" s="67" t="s">
        <v>241</v>
      </c>
      <c r="I40" s="44">
        <v>672212.11</v>
      </c>
      <c r="J40" s="44"/>
      <c r="K40" s="44"/>
      <c r="L40" s="44"/>
      <c r="M40" s="44"/>
      <c r="N40" s="44"/>
      <c r="O40" s="44">
        <v>672212.11</v>
      </c>
      <c r="P40" s="44"/>
      <c r="Q40" s="44"/>
      <c r="R40" s="44"/>
      <c r="S40" s="44"/>
      <c r="T40" s="44"/>
      <c r="U40" s="44"/>
      <c r="V40" s="44"/>
      <c r="W40" s="44"/>
    </row>
    <row r="41" ht="32.9" customHeight="1" spans="1:23">
      <c r="A41" s="67"/>
      <c r="B41" s="67"/>
      <c r="C41" s="67" t="s">
        <v>256</v>
      </c>
      <c r="D41" s="67"/>
      <c r="E41" s="67"/>
      <c r="F41" s="67"/>
      <c r="G41" s="67"/>
      <c r="H41" s="67"/>
      <c r="I41" s="44">
        <v>2400000</v>
      </c>
      <c r="J41" s="44"/>
      <c r="K41" s="44"/>
      <c r="L41" s="44"/>
      <c r="M41" s="44"/>
      <c r="N41" s="44"/>
      <c r="O41" s="44">
        <v>2400000</v>
      </c>
      <c r="P41" s="44"/>
      <c r="Q41" s="44"/>
      <c r="R41" s="44"/>
      <c r="S41" s="44"/>
      <c r="T41" s="44"/>
      <c r="U41" s="44"/>
      <c r="V41" s="44"/>
      <c r="W41" s="44"/>
    </row>
    <row r="42" ht="33.75" spans="1:23">
      <c r="A42" s="67" t="s">
        <v>235</v>
      </c>
      <c r="B42" s="145" t="s">
        <v>257</v>
      </c>
      <c r="C42" s="67" t="s">
        <v>256</v>
      </c>
      <c r="D42" s="67" t="s">
        <v>64</v>
      </c>
      <c r="E42" s="67" t="s">
        <v>99</v>
      </c>
      <c r="F42" s="67" t="s">
        <v>237</v>
      </c>
      <c r="G42" s="67" t="s">
        <v>182</v>
      </c>
      <c r="H42" s="67" t="s">
        <v>183</v>
      </c>
      <c r="I42" s="44">
        <v>200000</v>
      </c>
      <c r="J42" s="44"/>
      <c r="K42" s="44"/>
      <c r="L42" s="44"/>
      <c r="M42" s="44"/>
      <c r="N42" s="44"/>
      <c r="O42" s="44">
        <v>200000</v>
      </c>
      <c r="P42" s="44"/>
      <c r="Q42" s="44"/>
      <c r="R42" s="44"/>
      <c r="S42" s="44"/>
      <c r="T42" s="44"/>
      <c r="U42" s="44"/>
      <c r="V42" s="44"/>
      <c r="W42" s="44"/>
    </row>
    <row r="43" ht="33.75" spans="1:23">
      <c r="A43" s="67" t="s">
        <v>235</v>
      </c>
      <c r="B43" s="145" t="s">
        <v>257</v>
      </c>
      <c r="C43" s="67" t="s">
        <v>256</v>
      </c>
      <c r="D43" s="67" t="s">
        <v>64</v>
      </c>
      <c r="E43" s="67" t="s">
        <v>99</v>
      </c>
      <c r="F43" s="67" t="s">
        <v>237</v>
      </c>
      <c r="G43" s="67" t="s">
        <v>238</v>
      </c>
      <c r="H43" s="67" t="s">
        <v>239</v>
      </c>
      <c r="I43" s="44">
        <v>500000</v>
      </c>
      <c r="J43" s="44"/>
      <c r="K43" s="44"/>
      <c r="L43" s="44"/>
      <c r="M43" s="44"/>
      <c r="N43" s="44"/>
      <c r="O43" s="44">
        <v>500000</v>
      </c>
      <c r="P43" s="44"/>
      <c r="Q43" s="44"/>
      <c r="R43" s="44"/>
      <c r="S43" s="44"/>
      <c r="T43" s="44"/>
      <c r="U43" s="44"/>
      <c r="V43" s="44"/>
      <c r="W43" s="44"/>
    </row>
    <row r="44" ht="33.75" spans="1:23">
      <c r="A44" s="67" t="s">
        <v>235</v>
      </c>
      <c r="B44" s="145" t="s">
        <v>257</v>
      </c>
      <c r="C44" s="67" t="s">
        <v>256</v>
      </c>
      <c r="D44" s="67" t="s">
        <v>64</v>
      </c>
      <c r="E44" s="67" t="s">
        <v>99</v>
      </c>
      <c r="F44" s="67" t="s">
        <v>237</v>
      </c>
      <c r="G44" s="67" t="s">
        <v>240</v>
      </c>
      <c r="H44" s="67" t="s">
        <v>241</v>
      </c>
      <c r="I44" s="44">
        <v>1700000</v>
      </c>
      <c r="J44" s="44"/>
      <c r="K44" s="44"/>
      <c r="L44" s="44"/>
      <c r="M44" s="44"/>
      <c r="N44" s="44"/>
      <c r="O44" s="44">
        <v>1700000</v>
      </c>
      <c r="P44" s="44"/>
      <c r="Q44" s="44"/>
      <c r="R44" s="44"/>
      <c r="S44" s="44"/>
      <c r="T44" s="44"/>
      <c r="U44" s="44"/>
      <c r="V44" s="44"/>
      <c r="W44" s="44"/>
    </row>
    <row r="45" ht="32.9" customHeight="1" spans="1:23">
      <c r="A45" s="67"/>
      <c r="B45" s="67"/>
      <c r="C45" s="67" t="s">
        <v>258</v>
      </c>
      <c r="D45" s="67"/>
      <c r="E45" s="67"/>
      <c r="F45" s="67"/>
      <c r="G45" s="67"/>
      <c r="H45" s="67"/>
      <c r="I45" s="44">
        <v>550000</v>
      </c>
      <c r="J45" s="44"/>
      <c r="K45" s="44"/>
      <c r="L45" s="44">
        <v>550000</v>
      </c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</row>
    <row r="46" ht="32.9" customHeight="1" spans="1:23">
      <c r="A46" s="67" t="s">
        <v>235</v>
      </c>
      <c r="B46" s="145" t="s">
        <v>259</v>
      </c>
      <c r="C46" s="67" t="s">
        <v>258</v>
      </c>
      <c r="D46" s="67" t="s">
        <v>64</v>
      </c>
      <c r="E46" s="67" t="s">
        <v>99</v>
      </c>
      <c r="F46" s="67" t="s">
        <v>237</v>
      </c>
      <c r="G46" s="67" t="s">
        <v>190</v>
      </c>
      <c r="H46" s="67" t="s">
        <v>191</v>
      </c>
      <c r="I46" s="44">
        <v>300000</v>
      </c>
      <c r="J46" s="44"/>
      <c r="K46" s="44"/>
      <c r="L46" s="44">
        <v>300000</v>
      </c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</row>
    <row r="47" ht="32.9" customHeight="1" spans="1:23">
      <c r="A47" s="67" t="s">
        <v>235</v>
      </c>
      <c r="B47" s="145" t="s">
        <v>259</v>
      </c>
      <c r="C47" s="67" t="s">
        <v>258</v>
      </c>
      <c r="D47" s="67" t="s">
        <v>64</v>
      </c>
      <c r="E47" s="67" t="s">
        <v>99</v>
      </c>
      <c r="F47" s="67" t="s">
        <v>237</v>
      </c>
      <c r="G47" s="67" t="s">
        <v>192</v>
      </c>
      <c r="H47" s="67" t="s">
        <v>193</v>
      </c>
      <c r="I47" s="44">
        <v>250000</v>
      </c>
      <c r="J47" s="44"/>
      <c r="K47" s="44"/>
      <c r="L47" s="44">
        <v>250000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</row>
    <row r="48" ht="18.75" customHeight="1" spans="1:23">
      <c r="A48" s="45" t="s">
        <v>260</v>
      </c>
      <c r="B48" s="46"/>
      <c r="C48" s="46"/>
      <c r="D48" s="46"/>
      <c r="E48" s="46"/>
      <c r="F48" s="46"/>
      <c r="G48" s="46"/>
      <c r="H48" s="47"/>
      <c r="I48" s="44">
        <v>18721078.04</v>
      </c>
      <c r="J48" s="44">
        <v>262080</v>
      </c>
      <c r="K48" s="44">
        <v>262080</v>
      </c>
      <c r="L48" s="44">
        <v>8678500</v>
      </c>
      <c r="M48" s="44"/>
      <c r="N48" s="44">
        <v>239319.05</v>
      </c>
      <c r="O48" s="44">
        <v>4155178.99</v>
      </c>
      <c r="P48" s="44"/>
      <c r="Q48" s="44"/>
      <c r="R48" s="44">
        <v>5386000</v>
      </c>
      <c r="S48" s="44">
        <v>4134000</v>
      </c>
      <c r="T48" s="44"/>
      <c r="U48" s="44"/>
      <c r="V48" s="44"/>
      <c r="W48" s="44">
        <v>1252000</v>
      </c>
    </row>
  </sheetData>
  <mergeCells count="28">
    <mergeCell ref="A2:W2"/>
    <mergeCell ref="A3:I3"/>
    <mergeCell ref="J4:M4"/>
    <mergeCell ref="N4:P4"/>
    <mergeCell ref="R4:W4"/>
    <mergeCell ref="J5:K5"/>
    <mergeCell ref="A48:H4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9"/>
  <sheetViews>
    <sheetView showZeros="0" tabSelected="1" topLeftCell="A28" workbookViewId="0">
      <selection activeCell="I37" sqref="I3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1" t="s">
        <v>261</v>
      </c>
    </row>
    <row r="2" ht="28.5" customHeight="1" spans="1:10">
      <c r="A2" s="140" t="s">
        <v>262</v>
      </c>
      <c r="B2" s="31"/>
      <c r="C2" s="31"/>
      <c r="D2" s="31"/>
      <c r="E2" s="31"/>
      <c r="F2" s="100"/>
      <c r="G2" s="31"/>
      <c r="H2" s="100"/>
      <c r="I2" s="100"/>
      <c r="J2" s="31"/>
    </row>
    <row r="3" ht="15" customHeight="1" spans="1:1">
      <c r="A3" s="5" t="str">
        <f>"单位名称："&amp;"玉溪市社会福利服务中心"</f>
        <v>单位名称：玉溪市社会福利服务中心</v>
      </c>
    </row>
    <row r="4" ht="14.25" customHeight="1" spans="1:10">
      <c r="A4" s="66" t="s">
        <v>263</v>
      </c>
      <c r="B4" s="66" t="s">
        <v>264</v>
      </c>
      <c r="C4" s="66" t="s">
        <v>265</v>
      </c>
      <c r="D4" s="66" t="s">
        <v>266</v>
      </c>
      <c r="E4" s="66" t="s">
        <v>267</v>
      </c>
      <c r="F4" s="53" t="s">
        <v>268</v>
      </c>
      <c r="G4" s="66" t="s">
        <v>269</v>
      </c>
      <c r="H4" s="53" t="s">
        <v>270</v>
      </c>
      <c r="I4" s="53" t="s">
        <v>271</v>
      </c>
      <c r="J4" s="66" t="s">
        <v>272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61" customHeight="1" spans="1:10">
      <c r="A7" s="67" t="s">
        <v>228</v>
      </c>
      <c r="B7" s="67" t="s">
        <v>273</v>
      </c>
      <c r="C7" s="67" t="s">
        <v>274</v>
      </c>
      <c r="D7" s="67" t="s">
        <v>275</v>
      </c>
      <c r="E7" s="67" t="s">
        <v>276</v>
      </c>
      <c r="F7" s="67" t="s">
        <v>277</v>
      </c>
      <c r="G7" s="42" t="s">
        <v>278</v>
      </c>
      <c r="H7" s="67" t="s">
        <v>279</v>
      </c>
      <c r="I7" s="67" t="s">
        <v>280</v>
      </c>
      <c r="J7" s="67" t="s">
        <v>281</v>
      </c>
    </row>
    <row r="8" ht="61" customHeight="1" spans="1:10">
      <c r="A8" s="67" t="s">
        <v>228</v>
      </c>
      <c r="B8" s="67" t="s">
        <v>273</v>
      </c>
      <c r="C8" s="67" t="s">
        <v>274</v>
      </c>
      <c r="D8" s="67" t="s">
        <v>282</v>
      </c>
      <c r="E8" s="67" t="s">
        <v>283</v>
      </c>
      <c r="F8" s="67" t="s">
        <v>277</v>
      </c>
      <c r="G8" s="42" t="s">
        <v>284</v>
      </c>
      <c r="H8" s="67" t="s">
        <v>285</v>
      </c>
      <c r="I8" s="67" t="s">
        <v>280</v>
      </c>
      <c r="J8" s="67" t="s">
        <v>286</v>
      </c>
    </row>
    <row r="9" ht="61" customHeight="1" spans="1:10">
      <c r="A9" s="67" t="s">
        <v>228</v>
      </c>
      <c r="B9" s="67" t="s">
        <v>273</v>
      </c>
      <c r="C9" s="67" t="s">
        <v>274</v>
      </c>
      <c r="D9" s="67" t="s">
        <v>282</v>
      </c>
      <c r="E9" s="67" t="s">
        <v>287</v>
      </c>
      <c r="F9" s="67" t="s">
        <v>277</v>
      </c>
      <c r="G9" s="42" t="s">
        <v>284</v>
      </c>
      <c r="H9" s="67" t="s">
        <v>285</v>
      </c>
      <c r="I9" s="67" t="s">
        <v>280</v>
      </c>
      <c r="J9" s="67" t="s">
        <v>288</v>
      </c>
    </row>
    <row r="10" ht="61" customHeight="1" spans="1:10">
      <c r="A10" s="67" t="s">
        <v>228</v>
      </c>
      <c r="B10" s="67" t="s">
        <v>273</v>
      </c>
      <c r="C10" s="67" t="s">
        <v>289</v>
      </c>
      <c r="D10" s="67" t="s">
        <v>290</v>
      </c>
      <c r="E10" s="67" t="s">
        <v>291</v>
      </c>
      <c r="F10" s="67" t="s">
        <v>277</v>
      </c>
      <c r="G10" s="42" t="s">
        <v>284</v>
      </c>
      <c r="H10" s="67" t="s">
        <v>285</v>
      </c>
      <c r="I10" s="67" t="s">
        <v>280</v>
      </c>
      <c r="J10" s="67" t="s">
        <v>292</v>
      </c>
    </row>
    <row r="11" ht="61" customHeight="1" spans="1:10">
      <c r="A11" s="67" t="s">
        <v>228</v>
      </c>
      <c r="B11" s="67" t="s">
        <v>273</v>
      </c>
      <c r="C11" s="67" t="s">
        <v>293</v>
      </c>
      <c r="D11" s="67" t="s">
        <v>294</v>
      </c>
      <c r="E11" s="67" t="s">
        <v>295</v>
      </c>
      <c r="F11" s="67" t="s">
        <v>296</v>
      </c>
      <c r="G11" s="42" t="s">
        <v>297</v>
      </c>
      <c r="H11" s="67" t="s">
        <v>285</v>
      </c>
      <c r="I11" s="67" t="s">
        <v>280</v>
      </c>
      <c r="J11" s="67" t="s">
        <v>298</v>
      </c>
    </row>
    <row r="12" ht="33.75" customHeight="1" spans="1:10">
      <c r="A12" s="67" t="s">
        <v>249</v>
      </c>
      <c r="B12" s="67" t="s">
        <v>299</v>
      </c>
      <c r="C12" s="67" t="s">
        <v>274</v>
      </c>
      <c r="D12" s="67" t="s">
        <v>275</v>
      </c>
      <c r="E12" s="67" t="s">
        <v>300</v>
      </c>
      <c r="F12" s="67" t="s">
        <v>296</v>
      </c>
      <c r="G12" s="42" t="s">
        <v>301</v>
      </c>
      <c r="H12" s="67" t="s">
        <v>279</v>
      </c>
      <c r="I12" s="67" t="s">
        <v>280</v>
      </c>
      <c r="J12" s="67" t="s">
        <v>302</v>
      </c>
    </row>
    <row r="13" ht="33.75" customHeight="1" spans="1:10">
      <c r="A13" s="67" t="s">
        <v>249</v>
      </c>
      <c r="B13" s="67" t="s">
        <v>299</v>
      </c>
      <c r="C13" s="67" t="s">
        <v>274</v>
      </c>
      <c r="D13" s="67" t="s">
        <v>275</v>
      </c>
      <c r="E13" s="67" t="s">
        <v>303</v>
      </c>
      <c r="F13" s="67" t="s">
        <v>296</v>
      </c>
      <c r="G13" s="42" t="s">
        <v>304</v>
      </c>
      <c r="H13" s="67" t="s">
        <v>279</v>
      </c>
      <c r="I13" s="67" t="s">
        <v>280</v>
      </c>
      <c r="J13" s="67" t="s">
        <v>305</v>
      </c>
    </row>
    <row r="14" ht="45" customHeight="1" spans="1:10">
      <c r="A14" s="67" t="s">
        <v>249</v>
      </c>
      <c r="B14" s="67" t="s">
        <v>299</v>
      </c>
      <c r="C14" s="67" t="s">
        <v>274</v>
      </c>
      <c r="D14" s="67" t="s">
        <v>282</v>
      </c>
      <c r="E14" s="67" t="s">
        <v>306</v>
      </c>
      <c r="F14" s="67" t="s">
        <v>277</v>
      </c>
      <c r="G14" s="42" t="s">
        <v>284</v>
      </c>
      <c r="H14" s="67" t="s">
        <v>285</v>
      </c>
      <c r="I14" s="67" t="s">
        <v>280</v>
      </c>
      <c r="J14" s="67" t="s">
        <v>288</v>
      </c>
    </row>
    <row r="15" ht="33.75" customHeight="1" spans="1:10">
      <c r="A15" s="67" t="s">
        <v>249</v>
      </c>
      <c r="B15" s="67" t="s">
        <v>299</v>
      </c>
      <c r="C15" s="67" t="s">
        <v>274</v>
      </c>
      <c r="D15" s="67" t="s">
        <v>282</v>
      </c>
      <c r="E15" s="67" t="s">
        <v>307</v>
      </c>
      <c r="F15" s="67" t="s">
        <v>277</v>
      </c>
      <c r="G15" s="42" t="s">
        <v>284</v>
      </c>
      <c r="H15" s="67" t="s">
        <v>285</v>
      </c>
      <c r="I15" s="67" t="s">
        <v>280</v>
      </c>
      <c r="J15" s="67" t="s">
        <v>308</v>
      </c>
    </row>
    <row r="16" ht="55" customHeight="1" spans="1:10">
      <c r="A16" s="67" t="s">
        <v>249</v>
      </c>
      <c r="B16" s="67" t="s">
        <v>299</v>
      </c>
      <c r="C16" s="67" t="s">
        <v>274</v>
      </c>
      <c r="D16" s="67" t="s">
        <v>309</v>
      </c>
      <c r="E16" s="67" t="s">
        <v>310</v>
      </c>
      <c r="F16" s="67" t="s">
        <v>277</v>
      </c>
      <c r="G16" s="42" t="s">
        <v>284</v>
      </c>
      <c r="H16" s="67" t="s">
        <v>285</v>
      </c>
      <c r="I16" s="67" t="s">
        <v>280</v>
      </c>
      <c r="J16" s="67" t="s">
        <v>311</v>
      </c>
    </row>
    <row r="17" ht="33.75" customHeight="1" spans="1:10">
      <c r="A17" s="67" t="s">
        <v>249</v>
      </c>
      <c r="B17" s="67" t="s">
        <v>299</v>
      </c>
      <c r="C17" s="67" t="s">
        <v>289</v>
      </c>
      <c r="D17" s="67" t="s">
        <v>290</v>
      </c>
      <c r="E17" s="67" t="s">
        <v>312</v>
      </c>
      <c r="F17" s="67" t="s">
        <v>296</v>
      </c>
      <c r="G17" s="42" t="s">
        <v>297</v>
      </c>
      <c r="H17" s="67" t="s">
        <v>285</v>
      </c>
      <c r="I17" s="67" t="s">
        <v>280</v>
      </c>
      <c r="J17" s="67" t="s">
        <v>313</v>
      </c>
    </row>
    <row r="18" ht="33.75" customHeight="1" spans="1:10">
      <c r="A18" s="67" t="s">
        <v>249</v>
      </c>
      <c r="B18" s="67" t="s">
        <v>299</v>
      </c>
      <c r="C18" s="67" t="s">
        <v>293</v>
      </c>
      <c r="D18" s="67" t="s">
        <v>294</v>
      </c>
      <c r="E18" s="67" t="s">
        <v>314</v>
      </c>
      <c r="F18" s="67" t="s">
        <v>296</v>
      </c>
      <c r="G18" s="42" t="s">
        <v>297</v>
      </c>
      <c r="H18" s="67" t="s">
        <v>285</v>
      </c>
      <c r="I18" s="67" t="s">
        <v>280</v>
      </c>
      <c r="J18" s="67" t="s">
        <v>315</v>
      </c>
    </row>
    <row r="19" ht="33.75" customHeight="1" spans="1:10">
      <c r="A19" s="67" t="s">
        <v>249</v>
      </c>
      <c r="B19" s="67" t="s">
        <v>299</v>
      </c>
      <c r="C19" s="67" t="s">
        <v>293</v>
      </c>
      <c r="D19" s="67" t="s">
        <v>294</v>
      </c>
      <c r="E19" s="67" t="s">
        <v>316</v>
      </c>
      <c r="F19" s="67" t="s">
        <v>296</v>
      </c>
      <c r="G19" s="42" t="s">
        <v>297</v>
      </c>
      <c r="H19" s="67" t="s">
        <v>285</v>
      </c>
      <c r="I19" s="67" t="s">
        <v>280</v>
      </c>
      <c r="J19" s="67" t="s">
        <v>317</v>
      </c>
    </row>
    <row r="20" ht="33.75" customHeight="1" spans="1:10">
      <c r="A20" s="67" t="s">
        <v>234</v>
      </c>
      <c r="B20" s="67" t="s">
        <v>318</v>
      </c>
      <c r="C20" s="67" t="s">
        <v>274</v>
      </c>
      <c r="D20" s="67" t="s">
        <v>275</v>
      </c>
      <c r="E20" s="67" t="s">
        <v>319</v>
      </c>
      <c r="F20" s="67" t="s">
        <v>277</v>
      </c>
      <c r="G20" s="42" t="s">
        <v>284</v>
      </c>
      <c r="H20" s="67" t="s">
        <v>320</v>
      </c>
      <c r="I20" s="67" t="s">
        <v>280</v>
      </c>
      <c r="J20" s="67" t="s">
        <v>321</v>
      </c>
    </row>
    <row r="21" ht="33.75" customHeight="1" spans="1:10">
      <c r="A21" s="67" t="s">
        <v>234</v>
      </c>
      <c r="B21" s="67" t="s">
        <v>318</v>
      </c>
      <c r="C21" s="67" t="s">
        <v>274</v>
      </c>
      <c r="D21" s="67" t="s">
        <v>275</v>
      </c>
      <c r="E21" s="67" t="s">
        <v>322</v>
      </c>
      <c r="F21" s="67" t="s">
        <v>277</v>
      </c>
      <c r="G21" s="42" t="s">
        <v>323</v>
      </c>
      <c r="H21" s="67" t="s">
        <v>324</v>
      </c>
      <c r="I21" s="67" t="s">
        <v>280</v>
      </c>
      <c r="J21" s="67" t="s">
        <v>325</v>
      </c>
    </row>
    <row r="22" ht="33.75" customHeight="1" spans="1:10">
      <c r="A22" s="67" t="s">
        <v>234</v>
      </c>
      <c r="B22" s="67" t="s">
        <v>318</v>
      </c>
      <c r="C22" s="67" t="s">
        <v>274</v>
      </c>
      <c r="D22" s="67" t="s">
        <v>282</v>
      </c>
      <c r="E22" s="67" t="s">
        <v>326</v>
      </c>
      <c r="F22" s="67" t="s">
        <v>277</v>
      </c>
      <c r="G22" s="42" t="s">
        <v>284</v>
      </c>
      <c r="H22" s="67" t="s">
        <v>285</v>
      </c>
      <c r="I22" s="67" t="s">
        <v>280</v>
      </c>
      <c r="J22" s="67" t="s">
        <v>327</v>
      </c>
    </row>
    <row r="23" ht="33.75" customHeight="1" spans="1:10">
      <c r="A23" s="67" t="s">
        <v>234</v>
      </c>
      <c r="B23" s="67" t="s">
        <v>318</v>
      </c>
      <c r="C23" s="67" t="s">
        <v>274</v>
      </c>
      <c r="D23" s="67" t="s">
        <v>309</v>
      </c>
      <c r="E23" s="67" t="s">
        <v>328</v>
      </c>
      <c r="F23" s="67" t="s">
        <v>277</v>
      </c>
      <c r="G23" s="42" t="s">
        <v>284</v>
      </c>
      <c r="H23" s="67" t="s">
        <v>285</v>
      </c>
      <c r="I23" s="67" t="s">
        <v>280</v>
      </c>
      <c r="J23" s="67" t="s">
        <v>329</v>
      </c>
    </row>
    <row r="24" ht="33.75" customHeight="1" spans="1:10">
      <c r="A24" s="67" t="s">
        <v>234</v>
      </c>
      <c r="B24" s="67" t="s">
        <v>318</v>
      </c>
      <c r="C24" s="67" t="s">
        <v>289</v>
      </c>
      <c r="D24" s="67" t="s">
        <v>290</v>
      </c>
      <c r="E24" s="67" t="s">
        <v>330</v>
      </c>
      <c r="F24" s="67" t="s">
        <v>277</v>
      </c>
      <c r="G24" s="42" t="s">
        <v>284</v>
      </c>
      <c r="H24" s="67" t="s">
        <v>285</v>
      </c>
      <c r="I24" s="67" t="s">
        <v>280</v>
      </c>
      <c r="J24" s="67" t="s">
        <v>331</v>
      </c>
    </row>
    <row r="25" ht="33.75" customHeight="1" spans="1:10">
      <c r="A25" s="67" t="s">
        <v>234</v>
      </c>
      <c r="B25" s="67" t="s">
        <v>318</v>
      </c>
      <c r="C25" s="67" t="s">
        <v>293</v>
      </c>
      <c r="D25" s="67" t="s">
        <v>294</v>
      </c>
      <c r="E25" s="67" t="s">
        <v>294</v>
      </c>
      <c r="F25" s="67" t="s">
        <v>296</v>
      </c>
      <c r="G25" s="42" t="s">
        <v>297</v>
      </c>
      <c r="H25" s="67" t="s">
        <v>285</v>
      </c>
      <c r="I25" s="67" t="s">
        <v>280</v>
      </c>
      <c r="J25" s="67" t="s">
        <v>332</v>
      </c>
    </row>
    <row r="26" ht="39" customHeight="1" spans="1:10">
      <c r="A26" s="67" t="s">
        <v>242</v>
      </c>
      <c r="B26" s="67" t="s">
        <v>333</v>
      </c>
      <c r="C26" s="67" t="s">
        <v>274</v>
      </c>
      <c r="D26" s="67" t="s">
        <v>275</v>
      </c>
      <c r="E26" s="67" t="s">
        <v>334</v>
      </c>
      <c r="F26" s="67" t="s">
        <v>277</v>
      </c>
      <c r="G26" s="42" t="s">
        <v>335</v>
      </c>
      <c r="H26" s="67" t="s">
        <v>279</v>
      </c>
      <c r="I26" s="67" t="s">
        <v>280</v>
      </c>
      <c r="J26" s="67" t="s">
        <v>336</v>
      </c>
    </row>
    <row r="27" ht="39" customHeight="1" spans="1:10">
      <c r="A27" s="67" t="s">
        <v>242</v>
      </c>
      <c r="B27" s="67" t="s">
        <v>333</v>
      </c>
      <c r="C27" s="67" t="s">
        <v>274</v>
      </c>
      <c r="D27" s="67" t="s">
        <v>275</v>
      </c>
      <c r="E27" s="67" t="s">
        <v>337</v>
      </c>
      <c r="F27" s="67" t="s">
        <v>277</v>
      </c>
      <c r="G27" s="42" t="s">
        <v>335</v>
      </c>
      <c r="H27" s="67" t="s">
        <v>279</v>
      </c>
      <c r="I27" s="67" t="s">
        <v>280</v>
      </c>
      <c r="J27" s="67" t="s">
        <v>338</v>
      </c>
    </row>
    <row r="28" ht="45" customHeight="1" spans="1:10">
      <c r="A28" s="67" t="s">
        <v>242</v>
      </c>
      <c r="B28" s="67" t="s">
        <v>333</v>
      </c>
      <c r="C28" s="67" t="s">
        <v>274</v>
      </c>
      <c r="D28" s="67" t="s">
        <v>282</v>
      </c>
      <c r="E28" s="67" t="s">
        <v>339</v>
      </c>
      <c r="F28" s="67" t="s">
        <v>277</v>
      </c>
      <c r="G28" s="42" t="s">
        <v>284</v>
      </c>
      <c r="H28" s="67" t="s">
        <v>285</v>
      </c>
      <c r="I28" s="67" t="s">
        <v>340</v>
      </c>
      <c r="J28" s="67" t="s">
        <v>341</v>
      </c>
    </row>
    <row r="29" ht="39" customHeight="1" spans="1:10">
      <c r="A29" s="67" t="s">
        <v>242</v>
      </c>
      <c r="B29" s="67" t="s">
        <v>333</v>
      </c>
      <c r="C29" s="67" t="s">
        <v>274</v>
      </c>
      <c r="D29" s="67" t="s">
        <v>282</v>
      </c>
      <c r="E29" s="67" t="s">
        <v>342</v>
      </c>
      <c r="F29" s="67" t="s">
        <v>277</v>
      </c>
      <c r="G29" s="42" t="s">
        <v>284</v>
      </c>
      <c r="H29" s="67" t="s">
        <v>285</v>
      </c>
      <c r="I29" s="67" t="s">
        <v>280</v>
      </c>
      <c r="J29" s="67" t="s">
        <v>343</v>
      </c>
    </row>
    <row r="30" ht="33.75" customHeight="1" spans="1:10">
      <c r="A30" s="67" t="s">
        <v>242</v>
      </c>
      <c r="B30" s="67" t="s">
        <v>333</v>
      </c>
      <c r="C30" s="67" t="s">
        <v>274</v>
      </c>
      <c r="D30" s="67" t="s">
        <v>309</v>
      </c>
      <c r="E30" s="67" t="s">
        <v>344</v>
      </c>
      <c r="F30" s="67" t="s">
        <v>296</v>
      </c>
      <c r="G30" s="42" t="s">
        <v>297</v>
      </c>
      <c r="H30" s="67" t="s">
        <v>285</v>
      </c>
      <c r="I30" s="67" t="s">
        <v>280</v>
      </c>
      <c r="J30" s="67" t="s">
        <v>345</v>
      </c>
    </row>
    <row r="31" ht="47" customHeight="1" spans="1:10">
      <c r="A31" s="67" t="s">
        <v>242</v>
      </c>
      <c r="B31" s="67" t="s">
        <v>333</v>
      </c>
      <c r="C31" s="67" t="s">
        <v>289</v>
      </c>
      <c r="D31" s="67" t="s">
        <v>290</v>
      </c>
      <c r="E31" s="67" t="s">
        <v>346</v>
      </c>
      <c r="F31" s="67" t="s">
        <v>296</v>
      </c>
      <c r="G31" s="42" t="s">
        <v>297</v>
      </c>
      <c r="H31" s="67" t="s">
        <v>285</v>
      </c>
      <c r="I31" s="67" t="s">
        <v>340</v>
      </c>
      <c r="J31" s="67" t="s">
        <v>347</v>
      </c>
    </row>
    <row r="32" ht="42" customHeight="1" spans="1:10">
      <c r="A32" s="67" t="s">
        <v>242</v>
      </c>
      <c r="B32" s="67" t="s">
        <v>333</v>
      </c>
      <c r="C32" s="67" t="s">
        <v>293</v>
      </c>
      <c r="D32" s="67" t="s">
        <v>294</v>
      </c>
      <c r="E32" s="67" t="s">
        <v>348</v>
      </c>
      <c r="F32" s="67" t="s">
        <v>296</v>
      </c>
      <c r="G32" s="42" t="s">
        <v>297</v>
      </c>
      <c r="H32" s="67" t="s">
        <v>285</v>
      </c>
      <c r="I32" s="67" t="s">
        <v>280</v>
      </c>
      <c r="J32" s="67" t="s">
        <v>349</v>
      </c>
    </row>
    <row r="33" ht="33.75" customHeight="1" spans="1:10">
      <c r="A33" s="67" t="s">
        <v>258</v>
      </c>
      <c r="B33" s="67" t="s">
        <v>350</v>
      </c>
      <c r="C33" s="67" t="s">
        <v>274</v>
      </c>
      <c r="D33" s="67" t="s">
        <v>275</v>
      </c>
      <c r="E33" s="67" t="s">
        <v>351</v>
      </c>
      <c r="F33" s="67" t="s">
        <v>277</v>
      </c>
      <c r="G33" s="42" t="s">
        <v>352</v>
      </c>
      <c r="H33" s="67" t="s">
        <v>279</v>
      </c>
      <c r="I33" s="67" t="s">
        <v>280</v>
      </c>
      <c r="J33" s="67" t="s">
        <v>353</v>
      </c>
    </row>
    <row r="34" ht="33.75" customHeight="1" spans="1:10">
      <c r="A34" s="67" t="s">
        <v>258</v>
      </c>
      <c r="B34" s="67" t="s">
        <v>350</v>
      </c>
      <c r="C34" s="67" t="s">
        <v>274</v>
      </c>
      <c r="D34" s="67" t="s">
        <v>275</v>
      </c>
      <c r="E34" s="67" t="s">
        <v>354</v>
      </c>
      <c r="F34" s="67" t="s">
        <v>277</v>
      </c>
      <c r="G34" s="42" t="s">
        <v>46</v>
      </c>
      <c r="H34" s="67" t="s">
        <v>355</v>
      </c>
      <c r="I34" s="67" t="s">
        <v>280</v>
      </c>
      <c r="J34" s="67" t="s">
        <v>356</v>
      </c>
    </row>
    <row r="35" ht="33.75" customHeight="1" spans="1:10">
      <c r="A35" s="67" t="s">
        <v>258</v>
      </c>
      <c r="B35" s="67" t="s">
        <v>350</v>
      </c>
      <c r="C35" s="67" t="s">
        <v>274</v>
      </c>
      <c r="D35" s="67" t="s">
        <v>282</v>
      </c>
      <c r="E35" s="67" t="s">
        <v>357</v>
      </c>
      <c r="F35" s="67" t="s">
        <v>296</v>
      </c>
      <c r="G35" s="42" t="s">
        <v>358</v>
      </c>
      <c r="H35" s="67" t="s">
        <v>285</v>
      </c>
      <c r="I35" s="67" t="s">
        <v>280</v>
      </c>
      <c r="J35" s="67" t="s">
        <v>359</v>
      </c>
    </row>
    <row r="36" ht="33.75" customHeight="1" spans="1:10">
      <c r="A36" s="67" t="s">
        <v>258</v>
      </c>
      <c r="B36" s="67" t="s">
        <v>350</v>
      </c>
      <c r="C36" s="67" t="s">
        <v>274</v>
      </c>
      <c r="D36" s="67" t="s">
        <v>282</v>
      </c>
      <c r="E36" s="67" t="s">
        <v>360</v>
      </c>
      <c r="F36" s="67" t="s">
        <v>296</v>
      </c>
      <c r="G36" s="42" t="s">
        <v>358</v>
      </c>
      <c r="H36" s="67" t="s">
        <v>285</v>
      </c>
      <c r="I36" s="67" t="s">
        <v>280</v>
      </c>
      <c r="J36" s="67" t="s">
        <v>361</v>
      </c>
    </row>
    <row r="37" ht="33.75" customHeight="1" spans="1:10">
      <c r="A37" s="67" t="s">
        <v>258</v>
      </c>
      <c r="B37" s="67" t="s">
        <v>350</v>
      </c>
      <c r="C37" s="67" t="s">
        <v>274</v>
      </c>
      <c r="D37" s="67" t="s">
        <v>309</v>
      </c>
      <c r="E37" s="67" t="s">
        <v>362</v>
      </c>
      <c r="F37" s="67" t="s">
        <v>277</v>
      </c>
      <c r="G37" s="42" t="s">
        <v>284</v>
      </c>
      <c r="H37" s="67" t="s">
        <v>285</v>
      </c>
      <c r="I37" s="67" t="s">
        <v>280</v>
      </c>
      <c r="J37" s="67" t="s">
        <v>363</v>
      </c>
    </row>
    <row r="38" ht="33.75" customHeight="1" spans="1:10">
      <c r="A38" s="67" t="s">
        <v>258</v>
      </c>
      <c r="B38" s="67" t="s">
        <v>350</v>
      </c>
      <c r="C38" s="67" t="s">
        <v>289</v>
      </c>
      <c r="D38" s="67" t="s">
        <v>290</v>
      </c>
      <c r="E38" s="67" t="s">
        <v>364</v>
      </c>
      <c r="F38" s="67" t="s">
        <v>296</v>
      </c>
      <c r="G38" s="42" t="s">
        <v>365</v>
      </c>
      <c r="H38" s="67" t="s">
        <v>285</v>
      </c>
      <c r="I38" s="67" t="s">
        <v>280</v>
      </c>
      <c r="J38" s="67" t="s">
        <v>366</v>
      </c>
    </row>
    <row r="39" ht="33.75" customHeight="1" spans="1:10">
      <c r="A39" s="67" t="s">
        <v>258</v>
      </c>
      <c r="B39" s="67" t="s">
        <v>350</v>
      </c>
      <c r="C39" s="67" t="s">
        <v>293</v>
      </c>
      <c r="D39" s="67" t="s">
        <v>294</v>
      </c>
      <c r="E39" s="67" t="s">
        <v>367</v>
      </c>
      <c r="F39" s="67" t="s">
        <v>296</v>
      </c>
      <c r="G39" s="42" t="s">
        <v>297</v>
      </c>
      <c r="H39" s="67" t="s">
        <v>285</v>
      </c>
      <c r="I39" s="67" t="s">
        <v>280</v>
      </c>
      <c r="J39" s="67" t="s">
        <v>368</v>
      </c>
    </row>
  </sheetData>
  <mergeCells count="12">
    <mergeCell ref="A2:J2"/>
    <mergeCell ref="A3:H3"/>
    <mergeCell ref="A7:A11"/>
    <mergeCell ref="A12:A19"/>
    <mergeCell ref="A20:A25"/>
    <mergeCell ref="A26:A32"/>
    <mergeCell ref="A33:A39"/>
    <mergeCell ref="B7:B11"/>
    <mergeCell ref="B12:B19"/>
    <mergeCell ref="B20:B25"/>
    <mergeCell ref="B26:B32"/>
    <mergeCell ref="B33:B39"/>
  </mergeCells>
  <pageMargins left="0.75" right="0.75" top="1" bottom="1" header="0.5" footer="0.5"/>
  <pageSetup paperSize="9" scale="4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Sinky_星奇</cp:lastModifiedBy>
  <dcterms:created xsi:type="dcterms:W3CDTF">2025-02-14T07:04:00Z</dcterms:created>
  <dcterms:modified xsi:type="dcterms:W3CDTF">2025-02-18T02:19:56Z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62B0733B302240B6BC3EEA691EC043C5_12</vt:lpwstr>
  </property>
  <property fmtid="{D5CDD505-2E9C-101B-9397-08002B2CF9AE}" pid="3" name="KSOProductBuildVer">
    <vt:lpwstr>2052-12.8.2.18205</vt:lpwstr>
  </property>
</Properties>
</file>