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6"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2">'部门支出预算表01-3'!$1:$6</definedName>
    <definedName name="_xlnm.Print_Titles" localSheetId="4">'一般公共预算支出预算表02-2'!$1:$6</definedName>
    <definedName name="_xlnm.Print_Titles" localSheetId="6">部门基本支出预算表04!$1:$7</definedName>
    <definedName name="_xlnm.Print_Titles" localSheetId="7">'部门项目支出预算表05-1'!$1:$7</definedName>
    <definedName name="_xlnm.Print_Titles" localSheetId="8">'部门项目支出绩效目标表05-2'!$1:$5</definedName>
    <definedName name="_xlnm.Print_Titles" localSheetId="13">'市对下转移支付绩效目标表09-2'!$1:$5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<sst xmlns="http://schemas.openxmlformats.org/spreadsheetml/2006/main" count="3970" uniqueCount="863">
  <si>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</si>
  <si>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</si>
  <si>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</si>
  <si>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</si>
  <si>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</si>
  <si>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</si>
  <si>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</si>
  <si>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</si>
  <si>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</si>
  <si>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</si>
  <si>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</si>
  <si>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</si>
  <si>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</si>
  <si>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</si>
  <si>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</si>
  <si>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</si>
  <si>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</si>
  <si>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</si>
  <si>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</si>
  <si>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</si>
  <si>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</si>
  <si>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</si>
  <si>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</si>
  <si>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</si>
  <si>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</si>
  <si>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</si>
  <si>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</si>
  <si>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</si>
  <si>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</si>
  <si>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</si>
  <si>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</si>
  <si>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</si>
  <si>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</si>
  <si>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</si>
  <si>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</si>
  <si>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</si>
  <si>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</si>
  <si>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</si>
  <si>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</si>
  <si>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</si>
  <si>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</si>
  <si>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</si>
  <si>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</si>
  <si>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</si>
  <si>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</si>
  <si>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</si>
  <si>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</si>
  <si>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</si>
  <si>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</si>
  <si>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</si>
  <si>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</si>
  <si>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</si>
  <si>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</si>
  <si>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</si>
  <si>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</si>
  <si>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</si>
  <si>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</si>
  <si>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</si>
  <si>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</si>
  <si>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</si>
  <si>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</si>
  <si>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</si>
  <si>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</si>
  <si>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118</t>
  </si>
  <si>
    <t>玉溪市民政局</t>
  </si>
  <si>
    <t>118001</t>
  </si>
  <si>
    <t>118004</t>
  </si>
  <si>
    <t>玉溪市救助管理站</t>
  </si>
  <si>
    <t>118005</t>
  </si>
  <si>
    <t>玉溪市社会福利服务中心</t>
  </si>
  <si>
    <t>118006</t>
  </si>
  <si>
    <t>玉溪市福利彩票管理中心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</si>
  <si>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</si>
  <si>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</si>
  <si>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</si>
  <si>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</si>
  <si>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</si>
  <si>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</si>
  <si>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</si>
  <si>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</si>
  <si>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</si>
  <si>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</si>
  <si>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</si>
  <si>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</si>
  <si>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</si>
  <si>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</si>
  <si>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20132</t>
  </si>
  <si>
    <t>2013299</t>
  </si>
  <si>
    <t>208</t>
  </si>
  <si>
    <t>20802</t>
  </si>
  <si>
    <t>2080201</t>
  </si>
  <si>
    <t>2080202</t>
  </si>
  <si>
    <t>2080209</t>
  </si>
  <si>
    <t>2080299</t>
  </si>
  <si>
    <t>20805</t>
  </si>
  <si>
    <t>2080501</t>
  </si>
  <si>
    <t>2080502</t>
  </si>
  <si>
    <t>2080505</t>
  </si>
  <si>
    <t>2080506</t>
  </si>
  <si>
    <t>20808</t>
  </si>
  <si>
    <t>2080801</t>
  </si>
  <si>
    <t>20810</t>
  </si>
  <si>
    <t>2081001</t>
  </si>
  <si>
    <t>2081002</t>
  </si>
  <si>
    <t>2081005</t>
  </si>
  <si>
    <t>20811</t>
  </si>
  <si>
    <t>2081107</t>
  </si>
  <si>
    <t>20819</t>
  </si>
  <si>
    <t>2081901</t>
  </si>
  <si>
    <t>2081902</t>
  </si>
  <si>
    <t>20820</t>
  </si>
  <si>
    <t>2082001</t>
  </si>
  <si>
    <t>2082002</t>
  </si>
  <si>
    <t>20821</t>
  </si>
  <si>
    <t>2082102</t>
  </si>
  <si>
    <t>20825</t>
  </si>
  <si>
    <t>2082502</t>
  </si>
  <si>
    <t>210</t>
  </si>
  <si>
    <t>21011</t>
  </si>
  <si>
    <t>2101101</t>
  </si>
  <si>
    <t>2101102</t>
  </si>
  <si>
    <t>2101103</t>
  </si>
  <si>
    <t>2101199</t>
  </si>
  <si>
    <t>221</t>
  </si>
  <si>
    <t>22102</t>
  </si>
  <si>
    <t>2210201</t>
  </si>
  <si>
    <t>2210203</t>
  </si>
  <si>
    <t>229</t>
  </si>
  <si>
    <t>22908</t>
  </si>
  <si>
    <t>2290804</t>
  </si>
  <si>
    <t>22960</t>
  </si>
  <si>
    <t>2296002</t>
  </si>
  <si>
    <t>230</t>
  </si>
  <si>
    <t>23002</t>
  </si>
  <si>
    <t>2300248</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</si>
  <si>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</si>
  <si>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</si>
  <si>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</si>
  <si>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</si>
  <si>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</si>
  <si>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</si>
  <si>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</si>
  <si>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</si>
  <si>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</si>
  <si>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</si>
  <si>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</si>
  <si>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</si>
  <si>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</si>
  <si>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</si>
  <si>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</si>
  <si>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</si>
  <si>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</si>
  <si>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</si>
  <si>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</si>
  <si>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</si>
  <si>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</si>
  <si>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</si>
  <si>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</si>
  <si>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</si>
  <si>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</si>
  <si>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</si>
  <si>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</si>
  <si>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</si>
  <si>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</si>
  <si>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</si>
  <si>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</si>
  <si>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</si>
  <si>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</si>
  <si>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</si>
  <si>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</si>
  <si>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</si>
  <si>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</si>
  <si>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</si>
  <si>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</si>
  <si>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</si>
  <si>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</si>
  <si>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</si>
  <si>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</si>
  <si>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</si>
  <si>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</si>
  <si>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530400210000000626926</t>
  </si>
  <si>
    <t>行政人员工资支出</t>
  </si>
  <si>
    <t>行政运行</t>
  </si>
  <si>
    <t>30101</t>
  </si>
  <si>
    <t>基本工资</t>
  </si>
  <si>
    <t>30102</t>
  </si>
  <si>
    <t>津贴补贴</t>
  </si>
  <si>
    <t>购房补贴</t>
  </si>
  <si>
    <t>530400210000000626927</t>
  </si>
  <si>
    <t>事业人员工资支出</t>
  </si>
  <si>
    <t>其他民政管理事务支出</t>
  </si>
  <si>
    <t>30107</t>
  </si>
  <si>
    <t>绩效工资</t>
  </si>
  <si>
    <t>530400210000000626928</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</si>
  <si>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</si>
  <si>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</si>
  <si>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</si>
  <si>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</si>
  <si>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</si>
  <si>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</si>
  <si>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</si>
  <si>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</si>
  <si>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</si>
  <si>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</si>
  <si>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</si>
  <si>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</si>
  <si>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</si>
  <si>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</si>
  <si>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</si>
  <si>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</si>
  <si>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530400210000000626929</t>
  </si>
  <si>
    <t>住房公积金</t>
  </si>
  <si>
    <t>30113</t>
  </si>
  <si>
    <t>530400210000000626930</t>
  </si>
  <si>
    <t>对个人和家庭的补助</t>
  </si>
  <si>
    <t>行政单位离退休</t>
  </si>
  <si>
    <t>30301</t>
  </si>
  <si>
    <t>离休费</t>
  </si>
  <si>
    <t>30305</t>
  </si>
  <si>
    <t>生活补助</t>
  </si>
  <si>
    <t>530400210000000626931</t>
  </si>
  <si>
    <t>其他工资福利支出</t>
  </si>
  <si>
    <t>30103</t>
  </si>
  <si>
    <t>奖金</t>
  </si>
  <si>
    <t>530400210000000626933</t>
  </si>
  <si>
    <t>公车购置及运维费</t>
  </si>
  <si>
    <t>30231</t>
  </si>
  <si>
    <t>公务用车运行维护费</t>
  </si>
  <si>
    <t>530400210000000626934</t>
  </si>
  <si>
    <t>行政人员公务交通补贴</t>
  </si>
  <si>
    <t>30239</t>
  </si>
  <si>
    <t>其他交通费用</t>
  </si>
  <si>
    <t>530400210000000626935</t>
  </si>
  <si>
    <t>工会经费</t>
  </si>
  <si>
    <t>30228</t>
  </si>
  <si>
    <t>530400210000000626937</t>
  </si>
  <si>
    <t>一般公用经费</t>
  </si>
  <si>
    <t>30201</t>
  </si>
  <si>
    <t>办公费</t>
  </si>
  <si>
    <t>30202</t>
  </si>
  <si>
    <t>印刷费</t>
  </si>
  <si>
    <t>30205</t>
  </si>
  <si>
    <t>水费</t>
  </si>
  <si>
    <t>30211</t>
  </si>
  <si>
    <t>差旅费</t>
  </si>
  <si>
    <t>30213</t>
  </si>
  <si>
    <t>维修（护）费</t>
  </si>
  <si>
    <t>30216</t>
  </si>
  <si>
    <t>培训费</t>
  </si>
  <si>
    <t>30226</t>
  </si>
  <si>
    <t>劳务费</t>
  </si>
  <si>
    <t>30227</t>
  </si>
  <si>
    <t>委托业务费</t>
  </si>
  <si>
    <t>30299</t>
  </si>
  <si>
    <t>其他商品和服务支出</t>
  </si>
  <si>
    <t>30207</t>
  </si>
  <si>
    <t>邮电费</t>
  </si>
  <si>
    <t>530400221100000614389</t>
  </si>
  <si>
    <t>30217</t>
  </si>
  <si>
    <t>530400241100002061477</t>
  </si>
  <si>
    <t>工作业务经费</t>
  </si>
  <si>
    <t>一般行政管理事务</t>
  </si>
  <si>
    <t>30215</t>
  </si>
  <si>
    <t>会议费</t>
  </si>
  <si>
    <t>530400241100002061502</t>
  </si>
  <si>
    <t>编外临聘人员经费</t>
  </si>
  <si>
    <t>30199</t>
  </si>
  <si>
    <t>530400241100002061524</t>
  </si>
  <si>
    <t>机关后勤购买服务经费</t>
  </si>
  <si>
    <t>530400241100002061769</t>
  </si>
  <si>
    <t>遗属生活补助经费</t>
  </si>
  <si>
    <t>死亡抚恤</t>
  </si>
  <si>
    <t>530400241100002129531</t>
  </si>
  <si>
    <t>工作业务（公务用车运维费）经费</t>
  </si>
  <si>
    <t>530400241100002129610</t>
  </si>
  <si>
    <t>工作业务（接待费）经费</t>
  </si>
  <si>
    <t>530400241100002131980</t>
  </si>
  <si>
    <t>年终一次性奖金</t>
  </si>
  <si>
    <t>530400251100003841331</t>
  </si>
  <si>
    <t>物业管理费</t>
  </si>
  <si>
    <t>30209</t>
  </si>
  <si>
    <t>530400251100004450492</t>
  </si>
  <si>
    <t>市级人才公寓租赁使用经费</t>
  </si>
  <si>
    <t>其他组织事务支出</t>
  </si>
  <si>
    <t>30214</t>
  </si>
  <si>
    <t>租赁费</t>
  </si>
  <si>
    <t>530400261100004896806</t>
  </si>
  <si>
    <t>奖励性绩效工资（工资部分）经费</t>
  </si>
  <si>
    <t>530400261100004896978</t>
  </si>
  <si>
    <t>奖励性绩效工资（高于部分）经费</t>
  </si>
  <si>
    <t>530400261100004902358</t>
  </si>
  <si>
    <t>职业年金记实经费</t>
  </si>
  <si>
    <t>机关事业单位职业年金缴费支出</t>
  </si>
  <si>
    <t>30109</t>
  </si>
  <si>
    <t>职业年金缴费</t>
  </si>
  <si>
    <t>530400261100004903001</t>
  </si>
  <si>
    <t>市直单位医疗照顾人员门诊医疗统筹补助经费</t>
  </si>
  <si>
    <t>530400210000000627149</t>
  </si>
  <si>
    <t>流浪乞讨人员救助支出</t>
  </si>
  <si>
    <t>530400210000000627150</t>
  </si>
  <si>
    <t>530400210000000627151</t>
  </si>
  <si>
    <t>530400210000000627152</t>
  </si>
  <si>
    <t>事业单位离退休</t>
  </si>
  <si>
    <t>530400210000000627154</t>
  </si>
  <si>
    <t>530400210000000627155</t>
  </si>
  <si>
    <t>530400210000000627157</t>
  </si>
  <si>
    <t>530400221100000421905</t>
  </si>
  <si>
    <t>530400241100002122370</t>
  </si>
  <si>
    <t>530400241100002122400</t>
  </si>
  <si>
    <t>530400241100002122404</t>
  </si>
  <si>
    <t>530400241100002122407</t>
  </si>
  <si>
    <t>530400261100005134089</t>
  </si>
  <si>
    <t>530400210000000627126</t>
  </si>
  <si>
    <t>社会福利事业单位</t>
  </si>
  <si>
    <t>530400210000000627127</t>
  </si>
  <si>
    <t>530400210000000627128</t>
  </si>
  <si>
    <t>530400210000000627129</t>
  </si>
  <si>
    <t>530400210000000627132</t>
  </si>
  <si>
    <t>530400210000000627134</t>
  </si>
  <si>
    <t>31002</t>
  </si>
  <si>
    <t>办公设备购置</t>
  </si>
  <si>
    <t>530400210000000629016</t>
  </si>
  <si>
    <t>530400221100000612625</t>
  </si>
  <si>
    <t>530400241100002070149</t>
  </si>
  <si>
    <t>530400241100002097773</t>
  </si>
  <si>
    <t>530400241100002102914</t>
  </si>
  <si>
    <t>530400241100002363297</t>
  </si>
  <si>
    <t>30206</t>
  </si>
  <si>
    <t>电费</t>
  </si>
  <si>
    <t>530400251100003841559</t>
  </si>
  <si>
    <t>预算05-1表</t>
  </si>
  <si>
    <t>2026年部门项目支出预算表</t>
  </si>
  <si>
    <t>项目分类</t>
  </si>
  <si>
    <t>项目单位</t>
  </si>
  <si>
    <t>本年拨款</t>
  </si>
  <si>
    <t>单位资金</t>
  </si>
  <si>
    <t>其中：本次下达</t>
  </si>
  <si>
    <t>市级城乡困难群众救助补助资金</t>
  </si>
  <si>
    <t>民生类</t>
  </si>
  <si>
    <t>530400200000000000089</t>
  </si>
  <si>
    <t>儿童福利</t>
  </si>
  <si>
    <t>39999</t>
  </si>
  <si>
    <t>城市最低生活保障金支出</t>
  </si>
  <si>
    <t>农村最低生活保障金支出</t>
  </si>
  <si>
    <t>临时救助支出</t>
  </si>
  <si>
    <t>农村特困人员救助供养支出</t>
  </si>
  <si>
    <t>市本级60年代精简退职职工生活补助经费</t>
  </si>
  <si>
    <t>530400200000000000526</t>
  </si>
  <si>
    <t>其他农村生活救助</t>
  </si>
  <si>
    <t>30306</t>
  </si>
  <si>
    <t>救济费</t>
  </si>
  <si>
    <t>六十年代精简退职人员生活困难补助经费</t>
  </si>
  <si>
    <t>530400200000000000801</t>
  </si>
  <si>
    <t>老年人福利补贴经费</t>
  </si>
  <si>
    <t>530400200000000001272</t>
  </si>
  <si>
    <t>老年福利</t>
  </si>
  <si>
    <t>春节送温暖活动经费</t>
  </si>
  <si>
    <t>530400200000000001413</t>
  </si>
  <si>
    <t>市级福彩公益金项目补助资金</t>
  </si>
  <si>
    <t>事业发展类</t>
  </si>
  <si>
    <t>530400210000000626389</t>
  </si>
  <si>
    <t>用于社会福利的彩票公益金支出</t>
  </si>
  <si>
    <t>残疾人两项补助市级补助资金</t>
  </si>
  <si>
    <t>530400210000000628459</t>
  </si>
  <si>
    <t>残疾人生活和护理补贴</t>
  </si>
  <si>
    <t>中央城乡困难群众救助补助资金</t>
  </si>
  <si>
    <t>530400221100000645975</t>
  </si>
  <si>
    <t>社会保障和就业共同财政事权转移支付支出</t>
  </si>
  <si>
    <t>云财社（2024）65号省级乡镇（街道）社工站建设资金</t>
  </si>
  <si>
    <t>530400241100003024249</t>
  </si>
  <si>
    <t>云财社〔2024〕106号中央集中彩票公益金专项资金（第一批）精神障碍社区康复服务点建设资金</t>
  </si>
  <si>
    <t>530400241100003132921</t>
  </si>
  <si>
    <t>（老年人）春节送温暖活动专项补助经费</t>
  </si>
  <si>
    <t>530400251100003579481</t>
  </si>
  <si>
    <t>老龄事务</t>
  </si>
  <si>
    <t>敬老节慰问专项经费</t>
  </si>
  <si>
    <t>530400251100003584827</t>
  </si>
  <si>
    <t>敬老爱老宣传专项经费</t>
  </si>
  <si>
    <t>专项业务类</t>
  </si>
  <si>
    <t>530400251100003585428</t>
  </si>
  <si>
    <t>“温暖玉溪呵护夕阳”为老服务项目经费</t>
  </si>
  <si>
    <t>530400251100003837425</t>
  </si>
  <si>
    <t>云财社〔2024〕216号残疾人福利类资金</t>
  </si>
  <si>
    <t>530400251100003886892</t>
  </si>
  <si>
    <t>省级乡镇（街道）社工站示范站建设资金</t>
  </si>
  <si>
    <t>530400251100004413965</t>
  </si>
  <si>
    <t>省级第二批福利彩票公益金老年志愿服务活动经费</t>
  </si>
  <si>
    <t>530400251100004602623</t>
  </si>
  <si>
    <t>第二批省级福利彩票公益金云尚有福七彩童年儿童关爱服务项目资金</t>
  </si>
  <si>
    <t>530400251100004605921</t>
  </si>
  <si>
    <t>第二批省级福彩公益金婚姻家庭辅导服务项目资金</t>
  </si>
  <si>
    <t>530400251100004616635</t>
  </si>
  <si>
    <t>特定项目社2026024资金</t>
  </si>
  <si>
    <t>530400261100004902441</t>
  </si>
  <si>
    <t>分散供养特困人员消防安全提升项目资金</t>
  </si>
  <si>
    <t>530400261100004940984</t>
  </si>
  <si>
    <t>培育扶持社会组织助力慈善事业高质量发展项目经费</t>
  </si>
  <si>
    <t>530400261100004943091</t>
  </si>
  <si>
    <t>“温暖玉溪、益路童行”项目经费</t>
  </si>
  <si>
    <t>530400251100003785723</t>
  </si>
  <si>
    <t>流浪乞讨困难群众救助补助（第二批）资金</t>
  </si>
  <si>
    <t>530400251100004383734</t>
  </si>
  <si>
    <t>省级福彩玉溪市救助管理站机构建设项目经费</t>
  </si>
  <si>
    <t>530400251100004474326</t>
  </si>
  <si>
    <t>31003</t>
  </si>
  <si>
    <t>专用设备购置</t>
  </si>
  <si>
    <t>31006</t>
  </si>
  <si>
    <t>大型修缮</t>
  </si>
  <si>
    <t>31099</t>
  </si>
  <si>
    <t>其他资本性支出</t>
  </si>
  <si>
    <t>第二批省级福利彩票公益金——市救助管理站设施建设及提质改造项目资金</t>
  </si>
  <si>
    <t>530400251100004644658</t>
  </si>
  <si>
    <t>市本级孤儿（含集中养育事实无人抚养儿童）基本生活保障补助资金</t>
  </si>
  <si>
    <t>530400200000000000855</t>
  </si>
  <si>
    <t>福彩公益金玉溪市老年养护院综合楼建设运营项目补助经费</t>
  </si>
  <si>
    <t>530400210000000632868</t>
  </si>
  <si>
    <t>31001</t>
  </si>
  <si>
    <t>房屋建筑物购建</t>
  </si>
  <si>
    <t>福彩公益金添翼计划项目补助经费</t>
  </si>
  <si>
    <t>530400221100000208992</t>
  </si>
  <si>
    <t>养老服务机构综合运营补助资金</t>
  </si>
  <si>
    <t>530400221100000896276</t>
  </si>
  <si>
    <t>玉溪市社会福利服务中心单位自有专项资金</t>
  </si>
  <si>
    <t>530400221100001070317</t>
  </si>
  <si>
    <t>福彩公益金民政服务机构优化提质项目补助经费</t>
  </si>
  <si>
    <t>530400251100003578275</t>
  </si>
  <si>
    <t>玉溪市社会福利服务中心认知障碍、失能专业照护养老服务机构建设项目补助经费</t>
  </si>
  <si>
    <t>530400251100004393635</t>
  </si>
  <si>
    <t>玉溪市社会福利服务中心儿童福利院优化提质项目补助经费</t>
  </si>
  <si>
    <t>530400251100004582986</t>
  </si>
  <si>
    <t>福彩公益金消防和房屋修缮改造项目补助经费</t>
  </si>
  <si>
    <t>530400261100004913759</t>
  </si>
  <si>
    <t>省级补助福利彩票销售机构业务费专项资金</t>
  </si>
  <si>
    <t>530400241100002829434</t>
  </si>
  <si>
    <t>福利彩票销售机构的业务费支出</t>
  </si>
  <si>
    <t>30204</t>
  </si>
  <si>
    <t>手续费</t>
  </si>
  <si>
    <t>30240</t>
  </si>
  <si>
    <t>税金及附加费用</t>
  </si>
  <si>
    <t>省级补助福彩综合体验大厅（公益驿站）运营经费专项资金</t>
  </si>
  <si>
    <t>530400241100002829484</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</si>
  <si>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</si>
  <si>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</si>
  <si>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</si>
  <si>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</si>
  <si>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</si>
  <si>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</si>
  <si>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</si>
  <si>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</si>
  <si>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</si>
  <si>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</si>
  <si>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</si>
  <si>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</si>
  <si>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</si>
  <si>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福利彩票“扶老、助残、救孤、济困”的发行宗旨，用于资助以老年人、困难儿童、困难群体等为服务对象的社会福利基本设施建设、设备购置项目，以及符合宗旨的其他社会福利类、社会公益类项目，包括殡葬服务体系建设、社会工作和社会志愿、基层社会治理体系建设等。在2026年，至少补助9个老年人福利事业项目，补助8个县（市、区）进行农村公益性公墓建设，支持9个县（市、区）推动慈善事业高质量发展，支持4个县（市、区）实施社会救助“物质＋服务”项目。项目验收合格率达到80%，养老服务能力和品质有效提升，受益对象满意度达到85%。</t>
  </si>
  <si>
    <t>产出指标</t>
  </si>
  <si>
    <t>数量指标</t>
  </si>
  <si>
    <t>老年人福利事业项目</t>
  </si>
  <si>
    <t>&gt;=</t>
  </si>
  <si>
    <t>个</t>
  </si>
  <si>
    <t>定量指标</t>
  </si>
  <si>
    <t>反映获补老年人福利事业项目的数量情况</t>
  </si>
  <si>
    <t>农村公益性公墓建设补助</t>
  </si>
  <si>
    <t>反映农村公益性公墓建设补助项目数量</t>
  </si>
  <si>
    <t>社会组织助力慈善事业高质量发展</t>
  </si>
  <si>
    <t>反映培育扶持社会组织助力慈善事业高质量发展项目数量</t>
  </si>
  <si>
    <t>“物质+服务”项目</t>
  </si>
  <si>
    <t>反映“物质+服务”项目数量</t>
  </si>
  <si>
    <t>质量指标</t>
  </si>
  <si>
    <t>竣工验收合格率</t>
  </si>
  <si>
    <t>80</t>
  </si>
  <si>
    <t>%</t>
  </si>
  <si>
    <t>反映项目验收情况。
竣工验收合格率=（验收合格单元工程数量/完工单元工程总数）×100%。</t>
  </si>
  <si>
    <t>效益指标</t>
  </si>
  <si>
    <t>社会效益</t>
  </si>
  <si>
    <t>乡镇公墓覆盖率</t>
  </si>
  <si>
    <t>=</t>
  </si>
  <si>
    <t>有效提升</t>
  </si>
  <si>
    <t>定性指标</t>
  </si>
  <si>
    <t>反映养老服务能力品质</t>
  </si>
  <si>
    <t>满意度指标</t>
  </si>
  <si>
    <t>服务对象满意度</t>
  </si>
  <si>
    <t>受益对象满意度</t>
  </si>
  <si>
    <t>85</t>
  </si>
  <si>
    <t>反映项目实施受益对象的满意程度情况
受益对象满意度=问卷调查中满意人数/问卷调查总人数*100%</t>
  </si>
  <si>
    <t>2026年敬老爱老宣传专项经费项目的10万元资金是用于制作新增百岁老年人牌匾，组织开展敬老爱老系列宣传活动（包括但不限于系列媒体深度采访报道合作、视频制作、宣传资料印制），组织策划敬老爱老专场活动等。是全面贯彻落实党的二十大和二十届三中全会精神，实施积极应对人口老龄化国家战略，加强对老年人关爱帮扶，健全养老保障服务体系有效措施，有利于向群社会弘扬中华民族孝亲敬老传统美德，营造养老孝老敬老良好社会氛围。</t>
  </si>
  <si>
    <t>敬老爱老宣传次数</t>
  </si>
  <si>
    <t>次</t>
  </si>
  <si>
    <t>反映敬老爱老的宣传力度情况。组织开展敬老爱老系列宣传活动（包括但不限于系列媒体深度采访报道合作、视频制作、宣传资料印制），组织策划敬老爱老专场活动等。</t>
  </si>
  <si>
    <t>敬老爱老宣传活动及时率</t>
  </si>
  <si>
    <t>符合</t>
  </si>
  <si>
    <t>宣传内容体现《老年人权益保障法》及国家老龄战略要求</t>
  </si>
  <si>
    <t>资金使用率</t>
  </si>
  <si>
    <t>100</t>
  </si>
  <si>
    <t>资金按时支出情况</t>
  </si>
  <si>
    <t>敬老爱老宣传参与活动的老年人政策知晓率</t>
  </si>
  <si>
    <t>向新增百岁老人发放百岁老人牌匾情况</t>
  </si>
  <si>
    <t>：敬老爱老宣传参与活动的老年人满意度</t>
  </si>
  <si>
    <t>反映参加宣传活动人员的满意程度。</t>
  </si>
  <si>
    <t>2026年项目资金用于城乡低保、特困人员救助供养、孤儿（含艾滋病病毒感染儿童、生活困难将家庭中的和纳入特困人员救助供养范围的事实无人抚养儿童）基本生活保障支出，用于开展临时救助工作。乡镇人民政府、县区民政部门根据中央省市文件具体开展救助工作，对符合条件的及时纳入社会救助保障范围，情况好转的及时调整补助档次或退出保障，并按时足额将低保金通过第三方金融机构每月发放补助资金，来保障困难群众基本生活水平，缓解其生活压力。</t>
  </si>
  <si>
    <t>受理社会救助申请的乡镇民政部门</t>
  </si>
  <si>
    <t>反映救助对象认定的数量准确情况。</t>
  </si>
  <si>
    <t>救助对象准确率</t>
  </si>
  <si>
    <t>95</t>
  </si>
  <si>
    <t>反映救助对象认定的准确情况。
救助对象认定准确率=抽检符合标准的救助对象数/抽检实际救助对象数*100%</t>
  </si>
  <si>
    <t>救助资金社会化发放率</t>
  </si>
  <si>
    <t>反映救助资金社会化发放的比例情况。
救助资金社会化发放率=采用社会化发放的救助资金额/发放救助资金总额*100%</t>
  </si>
  <si>
    <t>政策知晓率</t>
  </si>
  <si>
    <t>90</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</si>
  <si>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</si>
  <si>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</si>
  <si>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</si>
  <si>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通过政府购买社会组织服务开展特殊群体关爱探访服务。为老年人发放暖心物资包，与老年人聊天，了解老年人生活状况、健康状况、亲戚子女关爱情况、居住安全情况，开展疾病预防保健、防诈骗、防人身安全等知识宣传。</t>
  </si>
  <si>
    <t>开展上门走访探视</t>
  </si>
  <si>
    <t>1000</t>
  </si>
  <si>
    <t>人</t>
  </si>
  <si>
    <t>反映实际走访老年人人数。</t>
  </si>
  <si>
    <t>服务对象准确率</t>
  </si>
  <si>
    <t>反映走访服务老年人是否符合条件。</t>
  </si>
  <si>
    <t>补助物资发放率</t>
  </si>
  <si>
    <t>反映补助物资按时、足额、按尺码为补助对象发放爱心物资的情况。</t>
  </si>
  <si>
    <t>时效指标</t>
  </si>
  <si>
    <t>项目完成时间</t>
  </si>
  <si>
    <t>12月30日前</t>
  </si>
  <si>
    <t>反映项目是否按时完成。</t>
  </si>
  <si>
    <t>留守老年人合法权益</t>
  </si>
  <si>
    <t>反映留守老人老年人社会归属感与幸福感情况。</t>
  </si>
  <si>
    <t>留守老年人满意度</t>
  </si>
  <si>
    <t>反映收益老人满意度情况。</t>
  </si>
  <si>
    <t>2026年市级预算经费478.9572万元。用于对具有玉溪市户籍的已纳入建档立卡的残疾人、符合建档立卡条件但尚未纳入数据库的残疾人、不符合建档立卡条件的无劳动能力的残疾人补助。对具有玉溪市户籍，残疾等级被评定为一级、二级且需要长期照护的重度残疾人，非重度智力、精神残疾人或其他残疾人，需要长期照护残疾人予以补助。困难残疾人生活补贴:符合领取条件人数18552人×90元/人·月×12个月×10%=200.3616 万元；.一级重度残疾人护理补贴：符合领取条件人数7946人×100元/人·月×12个月×10%=95.3520万元；二级重度残疾人护理补
贴：符合领取条件人数16967人×90元/人·月×12个月×10%=183.2436万元。市级按照
10%的比例补助，其余部分县区配套。做到应保尽保。</t>
  </si>
  <si>
    <t>符合条件的补助对象覆盖率</t>
  </si>
  <si>
    <t>按实际补助人数/符合条件人数</t>
  </si>
  <si>
    <t>2026年市级预算经费478.9572万元。用于对具有玉溪市户籍的已纳入建档立卡的残疾人、符合建档立卡条件但尚未纳入数据库的残疾人、不符合建档立卡条件的无劳动能力的残疾人补助。对具有玉溪市户籍，残疾等级被评定为一级、二级且需要长期照护的重度残疾人，非重度智力、精神残疾人或其他残疾人，需要长期照护残疾人予以补助。困难残疾人生活补贴:符合领取条件人数18552人×90元/人·月×12个月×10%=200.3616 万元；.一级重度残疾人护理补贴：符合领取条件人数7946人×100元/人·月×12个月×10%=95.3520万元；二级重度残疾人护理补贴：符合领取条件人数16967人×90元/人·月×12个月×10%=183.2436万元。市级按照10%的比例补助，其余部分县区配套。做到应保尽保。</t>
  </si>
  <si>
    <t>获补对象准确率</t>
  </si>
  <si>
    <t>发放补助金前要核实补助对象情况，核实发放银行账号。并按照正确标准发放补助金，去世对象及时停发补助金。反映获补助对象认定的准确性情况。
获补对象准确率=抽检符合标准的补助对象数/抽检实际补助对象数*100%</t>
  </si>
  <si>
    <t>兑现准确率</t>
  </si>
  <si>
    <t>元/人*月</t>
  </si>
  <si>
    <t xml:space="preserve">反映对困难残疾人的生活补贴补助标准准确情况。
</t>
  </si>
  <si>
    <t>补助社会化发放率</t>
  </si>
  <si>
    <t>反映补助资金社会化发放的比例情况。
补助社会化发放率=采用社会化发放的补助资金数/发放补助资金总额*100%</t>
  </si>
  <si>
    <t>一级重度残疾人护理补贴</t>
  </si>
  <si>
    <t xml:space="preserve">反映对一级重度残疾人的补助标准准确情况。
</t>
  </si>
  <si>
    <t>二级重度残疾人护理补贴</t>
  </si>
  <si>
    <t xml:space="preserve">反映对二级重度残疾人的护理补助标准准确情况。
</t>
  </si>
  <si>
    <t>保障帮扶残疾人保障水平不断提升</t>
  </si>
  <si>
    <t>保障水平不断提升</t>
  </si>
  <si>
    <t>反映补助促进受助对象生活状况改善的情况。</t>
  </si>
  <si>
    <t>反映获补助受益对象的满意程度。</t>
  </si>
  <si>
    <t>2026年根据云南省劳动人事厅、民政厅、财政厅文件精神，玉溪市开展60年代精简退职职工生活补助工作，来妥善解决我市60年代精简退职职工生活困难问题，进一步改善他们的生活水平。项目资金用于妥善解决1961年1月1日至1965年6月9日期间精简退职的1957年底以前参加革命工作的国家机关和全民所有制企事业单位老职工中市直管理的4人。按照参加工作的时间档次标准对按时发放生活困难补助，发放实行社会化发放，政策知晓率达到95%，受益对象满意度达到95%。</t>
  </si>
  <si>
    <t>保障市级精简退职人员基本生活应发人数</t>
  </si>
  <si>
    <t>计划2026年应发4人，若补助对象去世，将停发死亡对象补助。</t>
  </si>
  <si>
    <t>反映获六十年代精简退职补助对象认定的准确性情况。
获补对象准确率=抽检符合标准的补助对象数/抽检实际补助对象数*100%</t>
  </si>
  <si>
    <t>救助标准执行合规率</t>
  </si>
  <si>
    <t>反映补助按标准执行的情况。
救助标准执行合规率=按照救助标准核定发放的资金额/发放资金总额*100%</t>
  </si>
  <si>
    <t>88</t>
  </si>
  <si>
    <t>反映补助对象和家属对政策知晓度，反映宣传工作力度。</t>
  </si>
  <si>
    <t>反映补助对象和家属对补助工作满意度</t>
  </si>
  <si>
    <t>根据云南省劳动人事厅、民政厅、财政厅〔1984〕03号、08号、14号文件《关于对六十年代初期精减退职的国家机关和全民所有制企事业单位的老职工发放生活补助费的通知》文件精神，我市开展60年代精简退职职工生活补助工作，来妥善解决我市60年代精简退职职工生活困难问题，进一步改善他们的生活水平。2026年度项目目标:项目资金用于妥善解决1961年1月1日至1965年6月9日期间精简退职的1957年底以前参加革命工作的国家机关和全民所有制企事业单位老职工基本生活，按照参加工作的时间分别按168、178、195元每月的三个档次标准对按时发放生活困难补助。完成发放精简退职人员生活补贴应发人数338人，补助标准执行准确率达到95%，补助对象准确率达到95%，补助社会发放率达到95%。</t>
  </si>
  <si>
    <t>精简退职人员生活补贴应发人数</t>
  </si>
  <si>
    <t>338</t>
  </si>
  <si>
    <t>按照2025年年底实存在人数338人预算，计划2026年应发338人，若在2026年项目实施过程中去世的老职工将在下月停发补助。</t>
  </si>
  <si>
    <t>补助标准执行准确率</t>
  </si>
  <si>
    <t>严格按照标准按月发放补助，补助标准执行准确率=实际按标准发放补助人数/按标准发放补助人数*100%</t>
  </si>
  <si>
    <t>补助对象准确率</t>
  </si>
  <si>
    <t>60年代精简退职补助对象的精准度，对符合条件的对象进行补助。</t>
  </si>
  <si>
    <t>反映补助发放形式，实行社会化发放。</t>
  </si>
  <si>
    <t>反映补助对象及家庭对政策知晓度。</t>
  </si>
  <si>
    <t>补助对象和家属对政策和工作满意度。</t>
  </si>
  <si>
    <t>2026年为辖区内分散供养特困人员家庭免费安装烟感器，并提供相关维护服务，进一步提升火灾预警能力，降低火灾安全隐患，保障人员生命财产安全。项目实施周期为360天，必须于年底前为不少于3000户且全面覆盖分散特困对象家庭安装烟感器，全市分散供养对象家庭火灾预警能力提升至80%，满意度不低于85%</t>
  </si>
  <si>
    <t>救助对象人数（人次）</t>
  </si>
  <si>
    <t>3000</t>
  </si>
  <si>
    <t>户</t>
  </si>
  <si>
    <t>反映项目开展服务情况，为辖区内符合条件对象安装烟感器。</t>
  </si>
  <si>
    <t>救助对象认定准确率</t>
  </si>
  <si>
    <t>反映服务对象的准确情况。
服务对象准确率=抽检符合标准的对象数/抽检实际服务对象数*100%</t>
  </si>
  <si>
    <t>救助发放及时率</t>
  </si>
  <si>
    <t>&lt;=</t>
  </si>
  <si>
    <t>360</t>
  </si>
  <si>
    <t>天</t>
  </si>
  <si>
    <t xml:space="preserve">反映服务项目及时完成的情况。
</t>
  </si>
  <si>
    <t>生活状况改善</t>
  </si>
  <si>
    <t>反映服务对象安装烟感器后，火灾预警能力有所提升</t>
  </si>
  <si>
    <t>反映获服务对象的满意程度。
服务对象满意度=调查中满意和较满意的获服务人员数/调查总人数*100%</t>
  </si>
  <si>
    <t>2026年该项目为特定项目，由本级全额预算，该项目按特定项目开展工作。</t>
  </si>
  <si>
    <t>获补对象数</t>
  </si>
  <si>
    <t>70</t>
  </si>
  <si>
    <t>人(人次、家)</t>
  </si>
  <si>
    <t>反映获补助人员数量情况，也适用补贴、资助等形式的补助。</t>
  </si>
  <si>
    <t>反映获补助对象认定的准确性情况。
获补对象准确率=抽检符合标准的补助对象数/抽检实际补助对象数*100%</t>
  </si>
  <si>
    <t>反映补助政策的宣传效果情况。
政策知晓率=调查中补助政策知晓人数/调查总人数*100%</t>
  </si>
  <si>
    <t>通过在全市9个县区征集社会组织服务社区项目，培育社会组织参与社区事务的项目，社会组织服务社区、参与社区事务的项目，工作开展后，社区广泛动员社会组织、社区居民共同参与社区治理，社区自我管理、自我服务能力得到提升，居民参与度提高。建成市、县、乡、村四级慈善事业发展工作平台，制作慈善元素，丰富慈善文化，宣传新
修改《中华人民共和国慈善法》，充分发挥慈善在第三次分配中的重要作用，助力玉溪共同富裕。</t>
  </si>
  <si>
    <t>支持社会组织数</t>
  </si>
  <si>
    <t>反映开展社会组织支持情况</t>
  </si>
  <si>
    <t>通过在全市9个县区征集社会组织服务社区项目，培育社会组织参与社区事务的项目，社会组织服务社区、参与社区事务的项目，工作开展后，社区广泛动员社会组织、社区居民共同参与社区治理，社区自我管理、自我服务能力得到提升，居民参与度提高。建成市、县、乡、村四级慈善事业发展工作平台，制作慈善元素，丰富慈善文化，宣传新修改《中华人民共和国慈善法》，充分发挥慈善在第三次分配中的重要作用，助力玉溪共同富裕。</t>
  </si>
  <si>
    <t>补助慈善事业发展项目完成率</t>
  </si>
  <si>
    <t>反映2026年补助有关慈善项目，每个项目补助资金年内按时拨付</t>
  </si>
  <si>
    <t>补助准确率</t>
  </si>
  <si>
    <t>反映得到资助的社会组织能力提升，服务地区的社区治理能力得到提高，人民群众幸福感提升</t>
  </si>
  <si>
    <t>社会组织参与度</t>
  </si>
  <si>
    <t>反映所涉及的项目社会组织100%参与进来。</t>
  </si>
  <si>
    <t>提高社会组织服务社会、服务群众的水平</t>
  </si>
  <si>
    <t>反映为构建和谐社会发挥积极作用，促进社会组织能力提升，提高社会组织服务社会、服务群众的水平，推动社会治理，引导社会力量有效参与基层社区治理、慈善事业高质量发展。</t>
  </si>
  <si>
    <t>居民满意度</t>
  </si>
  <si>
    <t>反映居民满意度情况</t>
  </si>
  <si>
    <t>依据《玉溪市人民政府关于进一步加强老龄工作的意见》和《玉溪市人民政府办公室关于切实做好80周岁及以上高龄老人保健补助发放管理工作的通知》规定：“对本市户籍的所有百岁老人按每人每月不低于300元标准发放高龄补贴，90-99周岁老年人按每人每月不低于100元标准发放高龄补贴，80-89周岁老年人按每人每月不低于50元标准发放高龄补贴，所需费用除上级补助外，由市县两级共同承担。”进一步完善老年人优待办法，积极为老年人提供各种形式的优先、优待服务，逐步提高老年人的社会福利水平。
为健全基本养老服务体系，强化政府保基本兜底线职能，《云南省民政厅云南省财政厅印发了《云南省经济困难老年人服务补贴实施办法（试行）》，对具有玉溪市户籍、年满80周岁及以上的低保老年人和分散供养的特困老年人，按不低于50.00元/人/月的标准发放经济困难老年人服务补贴。</t>
  </si>
  <si>
    <t>老年人补补助人数</t>
  </si>
  <si>
    <t>60000</t>
  </si>
  <si>
    <t>反映获补助人员、企业的数量情况，也适用补贴、资助等形式的补助</t>
  </si>
  <si>
    <t>低保老年人和分散供养的特困老年人补助人数</t>
  </si>
  <si>
    <t>4100</t>
  </si>
  <si>
    <t>反映获补助人员、企业的数量情况，也适用补贴、资助等形式的补助对象数*100%</t>
  </si>
  <si>
    <t>补助准确度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</si>
  <si>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</si>
  <si>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</si>
  <si>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</si>
  <si>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经济效益</t>
  </si>
  <si>
    <t>带动人均增收</t>
  </si>
  <si>
    <t>50</t>
  </si>
  <si>
    <t>元</t>
  </si>
  <si>
    <t>反映补助带动人均增收的情况。</t>
  </si>
  <si>
    <t>反映获补对象的满意程度</t>
  </si>
  <si>
    <t>组织开展敬老节慰问工作，是贯彻落实积极应对人口老龄化国家战略，弘扬孝亲敬老传统美德，落实好老年优待政策，维护好老年人合法权益，发挥好老年人积极作用，让老年人共享改革发展成果、安享幸福晚年重要举措。依据《中华人民共和国老年人权益保障法》和省、市人民政府《关于进一步加强老龄工作的实施意见》的精神和要求，敬老节期间各级党委政府应组织开展形式多样的活动，宣传普及老年人权益保障的各类法律法规、优惠优待政策，营造敬老爱老孝老氛围。不断提高老人的生活质量。2026年对玉溪户籍的百岁老人每人补助5000元，预计人数为172人，对困难、失能老年人每人补助
1000元，预计补助人数90人，共计投入资金97.5万元。</t>
  </si>
  <si>
    <t>敬老节慰问对象数</t>
  </si>
  <si>
    <t>267</t>
  </si>
  <si>
    <t>反映反映敬老节慰问百岁老人、困难失能、空巢老人获补助人员数量情况。</t>
  </si>
  <si>
    <t>组织开展敬老节慰问工作，是贯彻落实积极应对人口老龄化国家战略，弘扬孝亲敬老传统美德，落实好老年优待政策，维护好老年人合法权益，发挥好老年人积极作用，让老年人共享改革发展成果、安享幸福晚年重要举措。依据《中华人民共和国老年人权益保障法》和省、市人民政府《关于进一步加强老龄工作的实施意见》的精神和要求，敬老节期间各级党委政府应组织开展形式多样的活动，宣传普及老年人权益保障的各类法律法规、优惠优待政策，营造敬老爱老孝老氛围。不断提高老人的生活质量。2026年对玉溪户籍的百岁老人每人补助5000元，预计人数为172人，对困难、失能老年人每人补助1000元，预计补助人数90人，共计投入资金97.5万元。</t>
  </si>
  <si>
    <t xml:space="preserve">反映慰问对象认定的准确性情况。
</t>
  </si>
  <si>
    <t>慰问金发放及时率</t>
  </si>
  <si>
    <t>保障敬老爱老社会氛围增加</t>
  </si>
  <si>
    <t>对全市百岁老年人开展慰问工作，老年人能安享晚年，幸福感获得感大大提升。</t>
  </si>
  <si>
    <t>组织开展（老年人）春节送温暖活动工作，是贯彻落实积极应对人口老龄化国家战略，弘扬孝亲敬老传统美德，落实好老年优待政策，维护好老年人合法权益，发挥好老年人积极作用，让老年人共享改革发展成果、安享幸福晚年重要举措。依据《中华人民共和国老年人权益保障法》和省、市人民政府《关于进一步加强老龄工作的实施意见》的精神和要求，春节期间各级党委政府应组织开展形式多样的活动，宣传普及老年人权益保障的各类法律法规、优惠优待政策，营造敬老爱老孝老氛围。不断提高老人的生活质量。2026年开展的春节送温暖活动对玉溪户籍的百岁老人每人补助2000元，预计人数为129人，对困难、失能老年人每人补助1000元，预计补助人数90人，共计投入资金34.8万元。</t>
  </si>
  <si>
    <t>慰问百岁老人</t>
  </si>
  <si>
    <t>219</t>
  </si>
  <si>
    <t>反映敬老节慰问百岁老人、困难失能、空巢老人人数。</t>
  </si>
  <si>
    <t>春节期间完成160名老年人慰问</t>
  </si>
  <si>
    <t>反映发放单位慰问金发放及时率。
发放及时率=在时限内发放资金/应发放资金*100%</t>
  </si>
  <si>
    <t>反映对全市百岁老年人开展全覆盖慰问工作，使老年人能安享晚年，幸福感获得感大大提升。</t>
  </si>
  <si>
    <t>根据中央、省级相关文件规定，进一步规范我市城乡低保政策实施，合理确定保障标准，使低保对象基本生活得到有效保障；统筹城乡特困人员救助供养工作，合理确定保障标准；规范临时救助政策，实现及时高效，救急解难；为生活无着流浪乞讨人员提供临时食宿、疾病救治、协助返回等救助，并妥善安置返乡受助人员；对流浪未成年人提供特殊优先保护及教育矫治等专业服务，确保其健康成长；对农村留守儿童、困境儿童等存在流浪风险的未成年人以及流浪乞讨儿童开展家庭监护评估、监护支持、精神关爱等工作，为其提供临时照料、医疗救治、心理疏导、行为矫治、社会融入、家庭关系调试、法律援助等专业服务，从源头上预防未成年人外出流浪；引导地方提高孤儿生活保障水平，孤儿生活保障标政策规范高效实施，使孤儿、艾滋病病毒感染儿童和事实无人抚养儿童基本生活得到保障。积极为走失、务工不着、家庭暴力受害者等离家在外临时遇困人员提供救助。</t>
  </si>
  <si>
    <t>符合低保条件对象纳入救助率</t>
  </si>
  <si>
    <t>52000</t>
  </si>
  <si>
    <t>反映低保应保尽保、应救尽救对象的人数情况。</t>
  </si>
  <si>
    <t>城乡低保标准</t>
  </si>
  <si>
    <t>744</t>
  </si>
  <si>
    <t>农村低保标准稳步提高，不低于去年低保标准。</t>
  </si>
  <si>
    <t>建立核对机制的县（市、区）比例</t>
  </si>
  <si>
    <t>全市各个县区均建立社会救助家庭经济状况核对机制</t>
  </si>
  <si>
    <t>向本行政区域县级以上各财政部门下达中央和省级财政困难群众救助补助资金收到补助资金后</t>
  </si>
  <si>
    <t>30</t>
  </si>
  <si>
    <t>收到补助资金后30日内分配下达到县区</t>
  </si>
  <si>
    <t>可持续影响</t>
  </si>
  <si>
    <t>困难群众基本生活救助保障制度</t>
  </si>
  <si>
    <t>有所提升</t>
  </si>
  <si>
    <t>反映社会救助制度完善情况</t>
  </si>
  <si>
    <t>反映服务对象对政策和工作满意度</t>
  </si>
  <si>
    <t>2026年项目目标：配合市委市政府做好2026春节前夕开展春节慰问活动，每个县区慰问特困户、城乡低保户等困难对象共20户，每户予500元现金慰问的标准，全市共需慰问金9万元，市级同财政局及时将资金下拨到县区。各县区民政局与市慰问组及时搞好衔接，做配合完成慰问活动。帮助困难群众欢度新春佳节。确保慰问准确率高于95%,慰问标准合规率95%,慰问对象政策知晓性88%,满意度85%.</t>
  </si>
  <si>
    <t>春节慰问人数</t>
  </si>
  <si>
    <t>180</t>
  </si>
  <si>
    <t>春节慰问人数指标值为180人，每个县区慰问20人，有条件的县区可以增加慰问人数。</t>
  </si>
  <si>
    <t>反映救助按标准执行的情况，各县区慰问标准不得低于500元，有条件的县区可以自行提高标准。
救助标准执行合规率=按照救助标准核定发放的资金额/发放资金总额*100%</t>
  </si>
  <si>
    <t>对孤儿、特困等生活困难的未成年人，实施一对一救助帮扶，并建立跟踪服务机制，确保其生活、教育、安全、医疗康复、住房等方面的基本需要得到满足。坚持儿童优先发展和有利于儿童的原则，按照保障基本、优化服务、维护权益、促进发展的工作思路，构建“兜底保障”与“托举发展”并重的关爱服务体系，落实精准化帮扶措施，打造特色化服务品牌，全面推动留守儿童、困境儿童和流动儿童关爱服务工作常态化，让温暖成为每个孩子的成长底色。</t>
  </si>
  <si>
    <t>流浪未成年人救助率</t>
  </si>
  <si>
    <t>反映流浪未成年人救助情况。
流浪未成年人救助率=实际救助流浪未成年人数量/到站求助流浪未成年人数量。</t>
  </si>
  <si>
    <t>开展农村留守儿童、困境儿童关爱保护活动</t>
  </si>
  <si>
    <t>反映未成年人关爱保护工作开展情况。</t>
  </si>
  <si>
    <t>受益未成年人</t>
  </si>
  <si>
    <t>200</t>
  </si>
  <si>
    <t>人次</t>
  </si>
  <si>
    <t>反映在开展该项目过程中，得到救助和帮扶的未成年人数量。</t>
  </si>
  <si>
    <t>反映关爱对象认定的准确情况。
关爱对象认定准确率=抽检符合标准的关爱对象数/抽检实际关爱对象数*100%</t>
  </si>
  <si>
    <t>未成年人合法权益</t>
  </si>
  <si>
    <t>有效保障</t>
  </si>
  <si>
    <t>反映未成年人的生活、教育、医疗、住房等权益保障情况</t>
  </si>
  <si>
    <t>受益未成年人满意度</t>
  </si>
  <si>
    <t>反映未成年人对活动提供的救助帮扶满意程度。</t>
  </si>
  <si>
    <t>1、市福利服务中心预计月平均养育28名孤儿，每人每月补助2010元，以后每年度按照民政部审定的上年孤儿人数及孤儿养育需求，逐年测算申请市本级、省级和中央资金
补助，确保资金次年8月底及时到位，以充分保障集中养育孤儿的基本生活支出。
2、及时在儿童福利信息系统进行增员、减员，动态管理孤儿基本生活费；对系统内孤儿身份及时进行认定，确保达到100%的孤儿认定准确率；
3、确保孤儿的基本生活不低于当地平均水平，孤儿基本生活费及时足额支出，2026年度所有集中养育孤儿100%获得救助，达到100%兑现准确率；
4、对集中养育孤儿常见疾病进行及时救治，确保医疗救治率达100%；
5、保障义务教育阶段的孤儿全部入学，对具备条件的残疾孤儿，安排在普通学校就读；对不适合在普通学校就读的残疾孤儿，安排到特殊教育学校就读；极重度孤儿在福利院的特殊教育班级进行教育康复，确保教育入学率大于等于90%；
6、按照全国儿童福利信息系统管理要求及时录入、更新孤儿信息，为机构内养育孤儿建立档案；确保孤儿建档率达100%；
7.开展儿童养育、教育、康复、医疗、社会工作服务。</t>
  </si>
  <si>
    <t>补助孤儿人数</t>
  </si>
  <si>
    <t>按照上一年度实际在院人数测算，年中可能会有变动，以年底实际保障孤儿人数为准。</t>
  </si>
  <si>
    <t>1、市福利服务中心预计月平均养育28名孤儿，每人每月补助2010元，以后每年度按照民政部审定的上年孤儿人数及孤儿养育需求，逐年测算申请市本级、省级和中央资金补助，确保资金次年8月底及时到位，以充分保障集中养育孤儿的基本生活支出。
2、及时在儿童福利信息系统进行增员、减员，动态管理孤儿基本生活费；对系统内孤儿身份及时进行认定，确保达到100%的孤儿认定准确率；
3、确保孤儿的基本生活不低于当地平均水平，孤儿基本生活费及时足额支出，2026年度所有集中养育孤儿100%获得救助，达到100%兑现准确率；
4、对集中养育孤儿常见疾病进行及时救治，确保医疗救治率达100%；
5、保障义务教育阶段的孤儿全部入学，对具备条件的残疾孤儿，安排在普通学校就读；对不适合在普通学校就读的残疾孤儿，安排到特殊教育学校就读；极重度孤儿在福利院的特殊教育班级进行教育康复，确保教育入学率大于等于90%；
6、按照全国儿童福利信息系统管理要求及时录入、更新孤儿信息，为机构内养育孤儿建立档案；确保孤儿建档率达100%；
7.开展儿童养育、教育、康复、医疗、社会工作服务。</t>
  </si>
  <si>
    <t>孤儿认定准确率</t>
  </si>
  <si>
    <t>发放及时</t>
  </si>
  <si>
    <t>按时发放</t>
  </si>
  <si>
    <t>孤儿医疗救治率</t>
  </si>
  <si>
    <t>反应患病儿童就医救治率=享受医疗救治的患病儿童人数/实际患病儿童人数*100%</t>
  </si>
  <si>
    <t>补助孤儿满意度</t>
  </si>
  <si>
    <t>反应集中养育孤儿对养育、教育、康复等工作的意度=觉得满意的孤儿人数/实际孤儿人数*100%满意度。</t>
  </si>
  <si>
    <t>根据中心养老服务运营实际需求，按预算及月度/季度服务开展情况，及时拨付老年公寓（老年养护院）运营费，用于支付床位维护、水电燃气、耗材、护理人员薪酬等日常运转开支；按红塔区民政局核定标准，足额拨付特困人员集中供养补助资金，保障在院特困人员住宿、衣物、医疗护理、文化娱乐等基本权益，确保服务无间断、保障无缺口。</t>
  </si>
  <si>
    <t>老年公寓入住人数</t>
  </si>
  <si>
    <t>240</t>
  </si>
  <si>
    <t>反映老年公寓（养护院）2026年全年入住老人人数。完成率=实际完成值/目标值*100%。</t>
  </si>
  <si>
    <t>特困人员供养人数</t>
  </si>
  <si>
    <t>反映特困人员集中供养情况。完成率=实际完成值/目标值*100%。</t>
  </si>
  <si>
    <t>获补覆盖率</t>
  </si>
  <si>
    <t>获补覆盖率=实际获得补助人数/申请符合标准人数*100%</t>
  </si>
  <si>
    <t>服务对象受益率</t>
  </si>
  <si>
    <t>反映服务对象获补情况。完成率=实际完成值/目标值*100%。</t>
  </si>
  <si>
    <t>入住老人满意度</t>
  </si>
  <si>
    <t xml:space="preserve">反映入住老人满意程度。
</t>
  </si>
  <si>
    <t>特困集中供养人员满意度</t>
  </si>
  <si>
    <t>反映特困集中供养人员满意程度。</t>
  </si>
  <si>
    <t>成本指标</t>
  </si>
  <si>
    <t>经济成本指标</t>
  </si>
  <si>
    <t>超概算项目比例</t>
  </si>
  <si>
    <t>反映项目概算实施情况。</t>
  </si>
  <si>
    <t>新建老年养护院综合楼一幢，配备综合礼堂、活动室、功能室等；实施中水处理站迁扩建项目，建设设备用房，改造污水管网，迁移高低压线路；实施室外附属及配套工程项目，建设沥青路面修复工程、场地道路工程、室外给排水工程、室外电力管网、弱电及室外照明等；老年养护院1-4楼试运营采购所需室内设施设备及相关服务等。</t>
  </si>
  <si>
    <t>投入使用床位数</t>
  </si>
  <si>
    <t>张</t>
  </si>
  <si>
    <t xml:space="preserve">反映项目提供床位数量情况。 </t>
  </si>
  <si>
    <t>建筑面积</t>
  </si>
  <si>
    <t>15756.6</t>
  </si>
  <si>
    <t>平方米</t>
  </si>
  <si>
    <t xml:space="preserve">反映项目建筑面积情况。 </t>
  </si>
  <si>
    <t>验收合格率</t>
  </si>
  <si>
    <t xml:space="preserve">反映项目验收合格情况。 </t>
  </si>
  <si>
    <t>按时完成率</t>
  </si>
  <si>
    <t>反映项目完成进度情况。 完成率=实际完成值/目标值*100%</t>
  </si>
  <si>
    <t>养老设计功能覆盖率</t>
  </si>
  <si>
    <t>反映项目养老服务能力提升情况。</t>
  </si>
  <si>
    <t>反映服务对象满意度。 满意度=满意人数/发出问卷数*100%</t>
  </si>
  <si>
    <t>工程建设成本控制</t>
  </si>
  <si>
    <t>反映工程建设成本控制情况。</t>
  </si>
  <si>
    <t xml:space="preserve">   实施搭建铝瓦2500平方米，增设喷淋系统铺设管道2000米、改造防火门5道、修缮应急照明20盏、更换水泵5个、房间改造（主要涉及标识标牌安装、房间照明改造、卫生间淋浴设施改造）50间、室外零星修缮等。
   项目实施完工后，将在以下5大方面产生量的变化和质的提高：1.通过增设喷淋系统铺设管道、改造防火门、修缮应急照明灯具、更换水泵、增加房间标识标牌、改善房间照明等提高养老机构消防安全稳定性和可靠性，既贯彻落实好安全生产法律法规，又能改善单位安全防范能力和水平。2.通过在建筑屋顶建铝瓦和卫生间淋浴设施改造等彻底解决房屋雨水渗漏问题，同步消除用电、地面湿滑等老人安全隐患，有效延长房屋设施使用寿命，显著提升老人起居空间的适老化与便捷化程度。3.构建全场景安全防护体系，推动居室、消防安全通道走道、视频监控硬件设施提质达标，实现全天候、安全无死角全通道监控，有效预防老年人摔倒等意外事故发生，最大程度保护入住服务对象生命安全。4.按照实施方案实施上述修缮改造提质项目后，显著提升单位养老服务设施、居住环境认可度和舒适度，助力单位按照《养老机构等级划分与评定》国家标准实施指南（2023版）要求实现新的突破，争取达到四星级以上。5.营造安全、舒心、放心、可心的入住环境，进一步提高入住率，节省运营成本、减轻财政负担，显著提升民政养老服务机构在保障困难群众方面兜底性、普惠性及公益性等社会效益和民政职责，助推玉溪社会福利事业向规范化、品质化发展，以实际成效体现政府对老年群体的关怀，彰显民生保障领域的责任与担当，为玉溪养老服务事业贡献重要力量。</t>
  </si>
  <si>
    <t>改造管线长度</t>
  </si>
  <si>
    <t>2000</t>
  </si>
  <si>
    <t>米</t>
  </si>
  <si>
    <t>反映项目改造管线长度情况。 完成率=实际完成值/目标值*100%</t>
  </si>
  <si>
    <t>防水修缮面积</t>
  </si>
  <si>
    <t>2500</t>
  </si>
  <si>
    <t>反映项目防水修缮面积情况。 完成率=实际完成值/目标值*100%</t>
  </si>
  <si>
    <t>安装应急照明灯数量</t>
  </si>
  <si>
    <t>盏</t>
  </si>
  <si>
    <t>反映项目应急照明灯更换数量。 完成率=实际完成值/目标值*100%</t>
  </si>
  <si>
    <t>修缮防火门数量</t>
  </si>
  <si>
    <t>道</t>
  </si>
  <si>
    <t>反应防火门修缮数量情况。</t>
  </si>
  <si>
    <t>更换水泵数量</t>
  </si>
  <si>
    <t>台</t>
  </si>
  <si>
    <t>反应更换水泵数量的情况。</t>
  </si>
  <si>
    <t>改造房间数量</t>
  </si>
  <si>
    <t>间</t>
  </si>
  <si>
    <t>反应改造房间数量情况。</t>
  </si>
  <si>
    <t>反应项目验收合格率情况。</t>
  </si>
  <si>
    <t>反应项目是否按时完成情况。</t>
  </si>
  <si>
    <t>养老服务能力提升率</t>
  </si>
  <si>
    <t>反映养老服务技能和水平提升情况。</t>
  </si>
  <si>
    <t>使用年限</t>
  </si>
  <si>
    <t>年</t>
  </si>
  <si>
    <t>反应使用年限情况。</t>
  </si>
  <si>
    <t>反映服务对象满意度。 满意度=满意人数/发出问卷数*100%。</t>
  </si>
  <si>
    <t>反映工程建设成本的控制情况。</t>
  </si>
  <si>
    <t>1.明确残疾儿童参训对象50人次，建立入院档案；
2.精准实施救助，受助对象认定准确率达100%，预计上半年执行一期，实行动态跟踪管理；
3.制定康复教育计划，提供养育、康复、特教等服务，康复总有效率大于等于85%；
4.建立康复训练档案，建档率达100%；
5.项目结束后能提高残疾儿童生活质量，残疾儿童家庭满意度达90%。
6.组织县区特困儿童参加夏令营，开展研学活动。</t>
  </si>
  <si>
    <t>受益儿童人数</t>
  </si>
  <si>
    <t>300</t>
  </si>
  <si>
    <t>反映残疾儿童参加添翼计划开展情况。计算方式：完成率=实际完成值/目标值*100%。</t>
  </si>
  <si>
    <t>训练建档儿童人数</t>
  </si>
  <si>
    <t>反映残疾儿童康复训练建档情况。计算方式：完成率=实际完成值/目标值*100%。</t>
  </si>
  <si>
    <t>受训对象认定准确率</t>
  </si>
  <si>
    <t>反映救助对象认定的准确情况。
受训对象认定准确率=抽检符合标准的受训对象数/抽检实际受训对象数*100%</t>
  </si>
  <si>
    <t>残疾儿童受训完成率</t>
  </si>
  <si>
    <t>反映受训对象参训完成度情况。受训完成率=实际完成全部训练的残疾儿童数/2022年计划开展儿童数*100%</t>
  </si>
  <si>
    <t>项目按时完成率</t>
  </si>
  <si>
    <t>反映按时完成项目计划情况。项目按时完成率=按时完成情况/目标计划任务。</t>
  </si>
  <si>
    <t>康复训练总有效率</t>
  </si>
  <si>
    <t>反映受训对象参训效果情况。训练总有效率=（训练有效人数+训练显效人数）/2023年受训儿童数*100%</t>
  </si>
  <si>
    <t>受训残疾儿童家庭满意度</t>
  </si>
  <si>
    <t>反映获救助对象的满意程度。
计算方式（满意度）=实际完成值/目标值×100%。</t>
  </si>
  <si>
    <t xml:space="preserve">   培训计划开展5期培训，对象为全市养老机构管理人员，养老护理员。全市儿童督导员、儿童主任等，参训人数420人。
   项目实施后，将有效提高各镇（街道）、各村（居）儿童督导员、儿童主任业务能力和服务质量，对未成年人保护工作进一步强化理解和把握，加强基层未成年人保护工作队伍建设，筑牢基层儿童关爱服务基础。提升全市养老机构安全管理水平及养老护理员队伍服务能力，推动全市养老服务专业化、标准化、规范化发展，提升养老服务品质，满足各类老年人养老服务需求。
   本项目符合国家积极应对人口老龄化，加强困境儿童及未成年人关爱保护工作要求，突出体现民政部门民生服务保障职能，有效促进全市养老服务及儿童福利工作提质增效，具有良好的民政效益及社会效益，风险可控，资金预算制定及支出准确清晰，具备实施的必要性及可行性。</t>
  </si>
  <si>
    <t>参训人数</t>
  </si>
  <si>
    <t>420</t>
  </si>
  <si>
    <t>反映参加培训人员人数情况</t>
  </si>
  <si>
    <t>开展培训期数</t>
  </si>
  <si>
    <t>期</t>
  </si>
  <si>
    <t>反映开展培训班期数</t>
  </si>
  <si>
    <t>参训人员考勤参训率</t>
  </si>
  <si>
    <t>反映参训人员考勤情况</t>
  </si>
  <si>
    <t>参训人员合格率</t>
  </si>
  <si>
    <t>反映参训人员考核或考试合格率</t>
  </si>
  <si>
    <t>培训工作及时完成率</t>
  </si>
  <si>
    <t>反映培训工作实际开展情况</t>
  </si>
  <si>
    <t>参训机构及乡镇覆盖率</t>
  </si>
  <si>
    <t>反映各县（市、区）选派人员参加培训的情况</t>
  </si>
  <si>
    <t>参训人员满意度</t>
  </si>
  <si>
    <t>反映参训人员对培训举办保障等满意度情况</t>
  </si>
  <si>
    <t>预算06表</t>
  </si>
  <si>
    <t>2026年部门政府性基金预算支出预算表</t>
  </si>
  <si>
    <t>单位:元</t>
  </si>
  <si>
    <t>政府性基金预算支出</t>
  </si>
  <si>
    <t>彩票公益金安排的支出</t>
  </si>
  <si>
    <t>彩票发行销售机构业务费安排的支出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</si>
  <si>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</si>
  <si>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</si>
  <si>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</si>
  <si>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</si>
  <si>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</si>
  <si>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</si>
  <si>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</si>
  <si>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</si>
  <si>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</si>
  <si>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</si>
  <si>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</si>
  <si>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</si>
  <si>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车辆燃修费</t>
  </si>
  <si>
    <t>批</t>
  </si>
  <si>
    <t>印刷</t>
  </si>
  <si>
    <t>车辆保险费</t>
  </si>
  <si>
    <t>复印纸</t>
  </si>
  <si>
    <t>碎纸机</t>
  </si>
  <si>
    <t>项</t>
  </si>
  <si>
    <t>养老居室用椅凳等</t>
  </si>
  <si>
    <t>公务用车加油</t>
  </si>
  <si>
    <t>公务用车保险</t>
  </si>
  <si>
    <t>公务用车维修保养</t>
  </si>
  <si>
    <t>预算08表</t>
  </si>
  <si>
    <t>2026年部门政府购买服务预算表</t>
  </si>
  <si>
    <t>政府购买服务项目</t>
  </si>
  <si>
    <t>政府购买服务目录</t>
  </si>
  <si>
    <t>物业管理</t>
  </si>
  <si>
    <t>B1102 物业管理服务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</si>
  <si>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</si>
  <si>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</si>
  <si>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</si>
  <si>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</si>
  <si>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</si>
  <si>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</si>
  <si>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</si>
  <si>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</si>
  <si>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</si>
  <si>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</si>
  <si>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</si>
  <si>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</si>
  <si>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</si>
  <si>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</si>
  <si>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</si>
  <si>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</si>
  <si>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</si>
  <si>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对全市百岁老年人开展慰问工作，老年人能安享晚年，幸福感获得感大大提升</t>
  </si>
  <si>
    <t>反映敬老节慰问百岁老人、困难失能、空巢老人人数</t>
  </si>
  <si>
    <t xml:space="preserve">
中央城乡困难群众救助补助资金     
中央城乡困难群众救助补助资金</t>
  </si>
  <si>
    <t>根据中央、省级相关文件规定，进一步规范我市城乡低保政策实施，合理确定保障标准，使低保对象基本生活得到有效保障；统筹城乡特困人员救助供养工作，合理确定保障标准；规范临时救助政策，实现及时高效，救急解难；为生活无着流浪乞讨人员提供临时食宿、疾病救治、协助返回等救助，并妥善安置返乡受助人员；对流浪未成年人提供特殊优先保护及教育矫治等专业服务，确保其健康成长；对农村留守儿童、困境儿童等存在流浪风险的
未成年人以及流浪乞讨儿童开展家庭监护评估、监护支持、精神关爱等工作，为其提供临时照料、医疗救治、心理疏导、行为矫治、社会融入、家庭关系调试、法律援助等专业服务，从源头上预防未成年人外出流浪；引导地方提高孤儿生活保障水平，孤儿生活保障标政策规范高效实施，使孤儿、艾滋病病毒感染儿童和事实无人抚养儿童基本生活得到保障。积极为走失、务工不着、家庭暴力受害者等离家在外临时遇困人员提供救助。</t>
  </si>
  <si>
    <t>农村低保标准稳步提高，不低于去年低保标准</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</si>
  <si>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</si>
  <si>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</si>
  <si>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</si>
  <si>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</si>
  <si>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</si>
  <si>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</si>
  <si>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</si>
  <si>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</si>
  <si>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</si>
  <si>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</si>
  <si>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</si>
  <si>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</si>
  <si>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</si>
  <si>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</si>
  <si>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</si>
  <si>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</si>
  <si>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</si>
  <si>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</si>
  <si>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311 专项业务类</t>
  </si>
  <si>
    <t>本级</t>
  </si>
  <si>
    <t>322 民生类</t>
  </si>
  <si>
    <t>下级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</si>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</sst>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3" borderId="21" applyNumberFormat="0" applyAlignment="0" applyProtection="0">
      <alignment vertical="center"/>
    </xf>
    <xf numFmtId="0" fontId="31" fillId="4" borderId="22" applyNumberFormat="0" applyAlignment="0" applyProtection="0">
      <alignment vertical="center"/>
    </xf>
    <xf numFmtId="0" fontId="32" fillId="4" borderId="21" applyNumberFormat="0" applyAlignment="0" applyProtection="0">
      <alignment vertical="center"/>
    </xf>
    <xf numFmtId="0" fontId="33" fillId="5"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9">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0" applyNumberFormat="1" applyFont="1" applyBorder="1" applyAlignment="1">
      <alignment horizontal="left" vertical="center" wrapText="1" indent="1"/>
    </xf>
    <xf numFmtId="49" fontId="7" fillId="0" borderId="7" xfId="50" applyNumberFormat="1" applyFont="1" applyBorder="1" applyAlignment="1">
      <alignment horizontal="left" vertical="top" wrapText="1"/>
    </xf>
    <xf numFmtId="49" fontId="7" fillId="0" borderId="7" xfId="50" applyNumberFormat="1" applyFont="1" applyBorder="1" applyAlignment="1">
      <alignment horizontal="left" vertical="center" wrapTex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13" xfId="0" applyFont="1" applyBorder="1" applyAlignment="1" applyProtection="1">
      <alignment horizontal="center" vertical="center"/>
      <protection locked="0"/>
    </xf>
    <xf numFmtId="0" fontId="3" fillId="0" borderId="13" xfId="0" applyFont="1" applyBorder="1" applyAlignment="1">
      <alignment horizontal="right" vertical="center"/>
    </xf>
    <xf numFmtId="176"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3"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2" xfId="0" applyFont="1" applyBorder="1" applyAlignment="1" applyProtection="1">
      <alignment horizontal="center" vertical="center" wrapText="1"/>
      <protection locked="0"/>
    </xf>
    <xf numFmtId="0" fontId="9" fillId="0" borderId="15" xfId="0" applyFont="1" applyBorder="1" applyAlignment="1">
      <alignment horizontal="center" vertical="center" wrapText="1"/>
    </xf>
    <xf numFmtId="0" fontId="9" fillId="0" borderId="15" xfId="0" applyFont="1" applyBorder="1" applyAlignment="1" applyProtection="1">
      <alignment horizontal="center" vertical="center"/>
      <protection locked="0"/>
    </xf>
    <xf numFmtId="0" fontId="9" fillId="0" borderId="1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0" fontId="0" fillId="0" borderId="16" xfId="0" applyFont="1" applyBorder="1">
      <alignment vertical="top"/>
    </xf>
    <xf numFmtId="176" fontId="11" fillId="0" borderId="7" xfId="50" applyNumberFormat="1" applyFont="1" applyBorder="1" applyAlignment="1">
      <alignment horizontal="right" vertical="center" wrapText="1"/>
    </xf>
    <xf numFmtId="0" fontId="0" fillId="0" borderId="17" xfId="0" applyFont="1" applyBorder="1">
      <alignment vertical="top"/>
    </xf>
    <xf numFmtId="49" fontId="11" fillId="0" borderId="4" xfId="50" applyNumberFormat="1" applyFont="1" applyBorder="1">
      <alignment horizontal="left" vertical="center" wrapText="1"/>
    </xf>
    <xf numFmtId="49" fontId="11" fillId="0" borderId="9" xfId="50" applyNumberFormat="1" applyFont="1" applyBorder="1">
      <alignment horizontal="left" vertical="center" wrapText="1"/>
    </xf>
    <xf numFmtId="49" fontId="11" fillId="0" borderId="7" xfId="50" applyNumberFormat="1" applyFont="1" applyBorder="1" applyAlignment="1">
      <alignment horizontal="left" vertical="center" wrapText="1" indent="2"/>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2"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A1" sqref="A1:D1"/>
    </sheetView>
  </sheetViews>
  <sheetFormatPr defaultColWidth="8.85" defaultRowHeight="15" customHeight="1" outlineLevelCol="3"/>
  <cols>
    <col min="1" max="1" width="30.625" customWidth="1"/>
    <col min="2" max="2" width="30" customWidth="1"/>
    <col min="3" max="3" width="35.7" customWidth="1"/>
    <col min="4" max="4" width="28.575" customWidth="1"/>
  </cols>
  <sheetData>
    <row r="1" ht="32" customHeight="1" spans="1:4">
      <c r="A1" s="156" t="s">
        <v>0</v>
      </c>
      <c r="B1" s="171"/>
      <c r="C1" s="171"/>
      <c r="D1" s="171"/>
    </row>
    <row r="2" ht="28.5" customHeight="1" spans="1:4">
      <c r="A2" s="172" t="s">
        <v>1</v>
      </c>
      <c r="B2" s="172"/>
      <c r="C2" s="172"/>
      <c r="D2" s="172"/>
    </row>
    <row r="3" ht="18.75" customHeight="1" spans="1:4">
      <c r="A3" s="158" t="str">
        <f>"单位名称："&amp;"玉溪市民政局"</f>
        <v>单位名称：玉溪市民政局</v>
      </c>
      <c r="B3" s="158"/>
      <c r="C3" s="158"/>
      <c r="D3" s="156" t="s">
        <v>2</v>
      </c>
    </row>
    <row r="4" ht="18.75" customHeight="1" spans="1:4">
      <c r="A4" s="159" t="s">
        <v>3</v>
      </c>
      <c r="B4" s="159"/>
      <c r="C4" s="159" t="s">
        <v>4</v>
      </c>
      <c r="D4" s="159"/>
    </row>
    <row r="5" ht="18.75" customHeight="1" spans="1:4">
      <c r="A5" s="159" t="s">
        <v>5</v>
      </c>
      <c r="B5" s="159" t="s">
        <v>6</v>
      </c>
      <c r="C5" s="159" t="s">
        <v>7</v>
      </c>
      <c r="D5" s="159" t="s">
        <v>6</v>
      </c>
    </row>
    <row r="6" ht="18.75" customHeight="1" spans="1:4">
      <c r="A6" s="158" t="s">
        <v>8</v>
      </c>
      <c r="B6" s="176">
        <v>325360371.46</v>
      </c>
      <c r="C6" s="177" t="str">
        <f>"一"&amp;"、"&amp;"一般公共服务支出"</f>
        <v>一、一般公共服务支出</v>
      </c>
      <c r="D6" s="176">
        <v>19335.06</v>
      </c>
    </row>
    <row r="7" ht="18.75" customHeight="1" spans="1:4">
      <c r="A7" s="158" t="s">
        <v>9</v>
      </c>
      <c r="B7" s="176">
        <v>24590000</v>
      </c>
      <c r="C7" s="177" t="str">
        <f>"二"&amp;"、"&amp;"社会保障和就业支出"</f>
        <v>二、社会保障和就业支出</v>
      </c>
      <c r="D7" s="176">
        <v>90324496.97</v>
      </c>
    </row>
    <row r="8" ht="18.75" customHeight="1" spans="1:4">
      <c r="A8" s="158" t="s">
        <v>10</v>
      </c>
      <c r="B8" s="176"/>
      <c r="C8" s="177" t="str">
        <f>"三"&amp;"、"&amp;"卫生健康支出"</f>
        <v>三、卫生健康支出</v>
      </c>
      <c r="D8" s="176">
        <v>1476793.75</v>
      </c>
    </row>
    <row r="9" ht="18.75" customHeight="1" spans="1:4">
      <c r="A9" s="158" t="s">
        <v>11</v>
      </c>
      <c r="B9" s="176"/>
      <c r="C9" s="177" t="str">
        <f>"四"&amp;"、"&amp;"住房保障支出"</f>
        <v>四、住房保障支出</v>
      </c>
      <c r="D9" s="176">
        <v>1286136</v>
      </c>
    </row>
    <row r="10" ht="18.75" customHeight="1" spans="1:4">
      <c r="A10" s="158" t="s">
        <v>12</v>
      </c>
      <c r="B10" s="176">
        <v>6315000</v>
      </c>
      <c r="C10" s="177" t="str">
        <f>"五"&amp;"、"&amp;"其他支出"</f>
        <v>五、其他支出</v>
      </c>
      <c r="D10" s="176">
        <v>37539682.46</v>
      </c>
    </row>
    <row r="11" ht="18.75" customHeight="1" spans="1:4">
      <c r="A11" s="158" t="s">
        <v>13</v>
      </c>
      <c r="B11" s="176">
        <v>5110000</v>
      </c>
      <c r="C11" s="177" t="str">
        <f>"六"&amp;"、"&amp;"转移性支出"</f>
        <v>六、转移性支出</v>
      </c>
      <c r="D11" s="176">
        <v>238960000</v>
      </c>
    </row>
    <row r="12" ht="18.75" customHeight="1" spans="1:4">
      <c r="A12" s="158" t="s">
        <v>14</v>
      </c>
      <c r="B12" s="176"/>
      <c r="C12" s="158"/>
      <c r="D12" s="158"/>
    </row>
    <row r="13" ht="18.75" customHeight="1" spans="1:4">
      <c r="A13" s="158" t="s">
        <v>15</v>
      </c>
      <c r="B13" s="176"/>
      <c r="C13" s="158"/>
      <c r="D13" s="158"/>
    </row>
    <row r="14" ht="18.75" customHeight="1" spans="1:4">
      <c r="A14" s="158" t="s">
        <v>16</v>
      </c>
      <c r="B14" s="176"/>
      <c r="C14" s="158"/>
      <c r="D14" s="158"/>
    </row>
    <row r="15" ht="18.75" customHeight="1" spans="1:4">
      <c r="A15" s="158" t="s">
        <v>17</v>
      </c>
      <c r="B15" s="176">
        <v>1205000</v>
      </c>
      <c r="C15" s="158"/>
      <c r="D15" s="158"/>
    </row>
    <row r="16" ht="18.75" customHeight="1" spans="1:4">
      <c r="A16" s="178" t="s">
        <v>18</v>
      </c>
      <c r="B16" s="176">
        <v>356265371.46</v>
      </c>
      <c r="C16" s="178" t="s">
        <v>19</v>
      </c>
      <c r="D16" s="176">
        <v>369606444.24</v>
      </c>
    </row>
    <row r="17" ht="18.75" customHeight="1" spans="1:4">
      <c r="A17" s="173" t="s">
        <v>20</v>
      </c>
      <c r="B17" s="158"/>
      <c r="C17" s="173" t="s">
        <v>21</v>
      </c>
      <c r="D17" s="158"/>
    </row>
    <row r="18" ht="18.75" customHeight="1" spans="1:4">
      <c r="A18" s="61" t="s">
        <v>22</v>
      </c>
      <c r="B18" s="176">
        <v>13341072.78</v>
      </c>
      <c r="C18" s="61" t="s">
        <v>22</v>
      </c>
      <c r="D18" s="176"/>
    </row>
    <row r="19" ht="18.75" customHeight="1" spans="1:4">
      <c r="A19" s="61" t="s">
        <v>23</v>
      </c>
      <c r="B19" s="176"/>
      <c r="C19" s="61" t="s">
        <v>23</v>
      </c>
      <c r="D19" s="176"/>
    </row>
    <row r="20" ht="18.75" customHeight="1" spans="1:4">
      <c r="A20" s="178" t="s">
        <v>24</v>
      </c>
      <c r="B20" s="176">
        <v>369606444.24</v>
      </c>
      <c r="C20" s="178" t="s">
        <v>25</v>
      </c>
      <c r="D20" s="176">
        <v>369606444.24</v>
      </c>
    </row>
  </sheetData>
  <mergeCells count="5">
    <mergeCell ref="A1:D1"/>
    <mergeCell ref="A2:D2"/>
    <mergeCell ref="A3:C3"/>
    <mergeCell ref="A4:B4"/>
    <mergeCell ref="C4:D4"/>
  </mergeCells>
  <pageMargins left="0.944444444444444" right="0.75" top="1.29861111111111" bottom="1" header="0.5" footer="0.5"/>
  <pageSetup paperSize="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20"/>
  <sheetViews>
    <sheetView showZeros="0" topLeftCell="A7" workbookViewId="0">
      <selection activeCell="A6" sqref="A6"/>
    </sheetView>
  </sheetViews>
  <sheetFormatPr defaultColWidth="9.14166666666667" defaultRowHeight="14.25" customHeight="1" outlineLevelCol="5"/>
  <cols>
    <col min="1" max="1" width="29.0333333333333" customWidth="1"/>
    <col min="2" max="2" width="28.6" customWidth="1"/>
    <col min="3" max="3" width="31.6" customWidth="1"/>
    <col min="4" max="4" width="21.375" customWidth="1"/>
    <col min="5" max="5" width="21.125" customWidth="1"/>
    <col min="6" max="6" width="27.875" customWidth="1"/>
  </cols>
  <sheetData>
    <row r="1" ht="27" customHeight="1" spans="2:6">
      <c r="B1" s="138"/>
      <c r="F1" s="139" t="s">
        <v>782</v>
      </c>
    </row>
    <row r="2" ht="28.5" customHeight="1" spans="1:6">
      <c r="A2" s="33" t="s">
        <v>783</v>
      </c>
      <c r="B2" s="33"/>
      <c r="C2" s="33"/>
      <c r="D2" s="33"/>
      <c r="E2" s="33"/>
      <c r="F2" s="33"/>
    </row>
    <row r="3" ht="33" customHeight="1" spans="1:6">
      <c r="A3" s="140" t="str">
        <f>"单位名称："&amp;"玉溪市民政局"</f>
        <v>单位名称：玉溪市民政局</v>
      </c>
      <c r="B3" s="141"/>
      <c r="C3" s="141"/>
      <c r="D3" s="77"/>
      <c r="E3" s="77"/>
      <c r="F3" s="142" t="s">
        <v>784</v>
      </c>
    </row>
    <row r="4" ht="18.75" customHeight="1" spans="1:6">
      <c r="A4" s="35" t="s">
        <v>161</v>
      </c>
      <c r="B4" s="35" t="s">
        <v>74</v>
      </c>
      <c r="C4" s="35" t="s">
        <v>75</v>
      </c>
      <c r="D4" s="36" t="s">
        <v>785</v>
      </c>
      <c r="E4" s="43"/>
      <c r="F4" s="43"/>
    </row>
    <row r="5" ht="30" customHeight="1" spans="1:6">
      <c r="A5" s="42"/>
      <c r="B5" s="42"/>
      <c r="C5" s="42"/>
      <c r="D5" s="36" t="s">
        <v>30</v>
      </c>
      <c r="E5" s="43" t="s">
        <v>78</v>
      </c>
      <c r="F5" s="43" t="s">
        <v>79</v>
      </c>
    </row>
    <row r="6" ht="32" customHeight="1" spans="1:6">
      <c r="A6" s="43">
        <v>1</v>
      </c>
      <c r="B6" s="43">
        <v>2</v>
      </c>
      <c r="C6" s="43">
        <v>3</v>
      </c>
      <c r="D6" s="43">
        <v>4</v>
      </c>
      <c r="E6" s="43">
        <v>5</v>
      </c>
      <c r="F6" s="43">
        <v>6</v>
      </c>
    </row>
    <row r="7" ht="32" customHeight="1" spans="1:6">
      <c r="A7" s="44" t="s">
        <v>64</v>
      </c>
      <c r="B7" s="44"/>
      <c r="C7" s="44"/>
      <c r="D7" s="24">
        <v>37539682.46</v>
      </c>
      <c r="E7" s="143">
        <v>741282.77</v>
      </c>
      <c r="F7" s="143">
        <v>36798399.69</v>
      </c>
    </row>
    <row r="8" ht="32" customHeight="1" spans="1:6">
      <c r="A8" s="144" t="s">
        <v>64</v>
      </c>
      <c r="B8" s="44" t="s">
        <v>127</v>
      </c>
      <c r="C8" s="44" t="s">
        <v>84</v>
      </c>
      <c r="D8" s="24">
        <v>20711000</v>
      </c>
      <c r="E8" s="143"/>
      <c r="F8" s="143">
        <v>20711000</v>
      </c>
    </row>
    <row r="9" ht="32" customHeight="1" spans="1:6">
      <c r="A9" s="144" t="s">
        <v>64</v>
      </c>
      <c r="B9" s="144" t="s">
        <v>130</v>
      </c>
      <c r="C9" s="144" t="s">
        <v>786</v>
      </c>
      <c r="D9" s="24">
        <v>20711000</v>
      </c>
      <c r="E9" s="143"/>
      <c r="F9" s="143">
        <v>20711000</v>
      </c>
    </row>
    <row r="10" ht="32" customHeight="1" spans="1:6">
      <c r="A10" s="144" t="s">
        <v>64</v>
      </c>
      <c r="B10" s="145" t="s">
        <v>131</v>
      </c>
      <c r="C10" s="145" t="s">
        <v>361</v>
      </c>
      <c r="D10" s="24">
        <v>20711000</v>
      </c>
      <c r="E10" s="143"/>
      <c r="F10" s="143">
        <v>20711000</v>
      </c>
    </row>
    <row r="11" ht="32" customHeight="1" spans="1:6">
      <c r="A11" s="144" t="s">
        <v>67</v>
      </c>
      <c r="B11" s="44" t="s">
        <v>127</v>
      </c>
      <c r="C11" s="44" t="s">
        <v>84</v>
      </c>
      <c r="D11" s="24">
        <v>1604650</v>
      </c>
      <c r="E11" s="143"/>
      <c r="F11" s="143">
        <v>1604650</v>
      </c>
    </row>
    <row r="12" ht="32" customHeight="1" spans="1:6">
      <c r="A12" s="144" t="s">
        <v>67</v>
      </c>
      <c r="B12" s="144" t="s">
        <v>130</v>
      </c>
      <c r="C12" s="144" t="s">
        <v>786</v>
      </c>
      <c r="D12" s="24">
        <v>1604650</v>
      </c>
      <c r="E12" s="143"/>
      <c r="F12" s="143">
        <v>1604650</v>
      </c>
    </row>
    <row r="13" ht="32" customHeight="1" spans="1:6">
      <c r="A13" s="144" t="s">
        <v>67</v>
      </c>
      <c r="B13" s="145" t="s">
        <v>131</v>
      </c>
      <c r="C13" s="145" t="s">
        <v>361</v>
      </c>
      <c r="D13" s="24">
        <v>1604650</v>
      </c>
      <c r="E13" s="143"/>
      <c r="F13" s="143">
        <v>1604650</v>
      </c>
    </row>
    <row r="14" ht="32" customHeight="1" spans="1:6">
      <c r="A14" s="144" t="s">
        <v>69</v>
      </c>
      <c r="B14" s="44" t="s">
        <v>127</v>
      </c>
      <c r="C14" s="44" t="s">
        <v>84</v>
      </c>
      <c r="D14" s="24">
        <v>11872588.47</v>
      </c>
      <c r="E14" s="143"/>
      <c r="F14" s="143">
        <v>11872588.47</v>
      </c>
    </row>
    <row r="15" ht="32" customHeight="1" spans="1:6">
      <c r="A15" s="144" t="s">
        <v>69</v>
      </c>
      <c r="B15" s="144" t="s">
        <v>130</v>
      </c>
      <c r="C15" s="144" t="s">
        <v>786</v>
      </c>
      <c r="D15" s="24">
        <v>11872588.47</v>
      </c>
      <c r="E15" s="143"/>
      <c r="F15" s="143">
        <v>11872588.47</v>
      </c>
    </row>
    <row r="16" ht="32" customHeight="1" spans="1:6">
      <c r="A16" s="144" t="s">
        <v>69</v>
      </c>
      <c r="B16" s="145" t="s">
        <v>131</v>
      </c>
      <c r="C16" s="145" t="s">
        <v>361</v>
      </c>
      <c r="D16" s="24">
        <v>11872588.47</v>
      </c>
      <c r="E16" s="143"/>
      <c r="F16" s="143">
        <v>11872588.47</v>
      </c>
    </row>
    <row r="17" ht="32" customHeight="1" spans="1:6">
      <c r="A17" s="144" t="s">
        <v>71</v>
      </c>
      <c r="B17" s="44" t="s">
        <v>127</v>
      </c>
      <c r="C17" s="44" t="s">
        <v>84</v>
      </c>
      <c r="D17" s="24">
        <v>3351443.99</v>
      </c>
      <c r="E17" s="143">
        <v>741282.77</v>
      </c>
      <c r="F17" s="143">
        <v>2610161.22</v>
      </c>
    </row>
    <row r="18" ht="32" customHeight="1" spans="1:6">
      <c r="A18" s="144" t="s">
        <v>71</v>
      </c>
      <c r="B18" s="144" t="s">
        <v>128</v>
      </c>
      <c r="C18" s="144" t="s">
        <v>787</v>
      </c>
      <c r="D18" s="24">
        <v>3351443.99</v>
      </c>
      <c r="E18" s="143">
        <v>741282.77</v>
      </c>
      <c r="F18" s="143">
        <v>2610161.22</v>
      </c>
    </row>
    <row r="19" ht="32" customHeight="1" spans="1:6">
      <c r="A19" s="144" t="s">
        <v>71</v>
      </c>
      <c r="B19" s="145" t="s">
        <v>129</v>
      </c>
      <c r="C19" s="145" t="s">
        <v>434</v>
      </c>
      <c r="D19" s="24">
        <v>3351443.99</v>
      </c>
      <c r="E19" s="143">
        <v>741282.77</v>
      </c>
      <c r="F19" s="143">
        <v>2610161.22</v>
      </c>
    </row>
    <row r="20" ht="32" customHeight="1" spans="1:6">
      <c r="A20" s="146" t="s">
        <v>441</v>
      </c>
      <c r="B20" s="147"/>
      <c r="C20" s="147" t="s">
        <v>441</v>
      </c>
      <c r="D20" s="143">
        <v>37539682.46</v>
      </c>
      <c r="E20" s="143">
        <v>741282.77</v>
      </c>
      <c r="F20" s="143">
        <v>36798399.69</v>
      </c>
    </row>
  </sheetData>
  <mergeCells count="7">
    <mergeCell ref="A2:F2"/>
    <mergeCell ref="A3:E3"/>
    <mergeCell ref="D4:F4"/>
    <mergeCell ref="A20:C20"/>
    <mergeCell ref="A4:A5"/>
    <mergeCell ref="B4:B5"/>
    <mergeCell ref="C4:C5"/>
  </mergeCells>
  <pageMargins left="1.18055555555556" right="0.75" top="0.708333333333333" bottom="1" header="0.5" footer="0.5"/>
  <pageSetup paperSize="9" scale="7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9"/>
  <sheetViews>
    <sheetView showZeros="0" workbookViewId="0">
      <selection activeCell="B24" sqref="B24"/>
    </sheetView>
  </sheetViews>
  <sheetFormatPr defaultColWidth="9.14166666666667" defaultRowHeight="14.25" customHeight="1"/>
  <cols>
    <col min="1" max="1" width="29.575" customWidth="1"/>
    <col min="2" max="2" width="17.75" customWidth="1"/>
    <col min="3" max="3" width="29.5" customWidth="1"/>
    <col min="4" max="4" width="7.70833333333333" customWidth="1"/>
    <col min="5" max="5" width="10.2833333333333" customWidth="1"/>
    <col min="6" max="8" width="13.25" customWidth="1"/>
    <col min="9" max="11" width="7.75" customWidth="1"/>
    <col min="12" max="13" width="10.625" customWidth="1"/>
    <col min="14" max="17" width="7.75" customWidth="1"/>
  </cols>
  <sheetData>
    <row r="1" ht="26" customHeight="1" spans="1:17">
      <c r="A1" s="31" t="s">
        <v>788</v>
      </c>
      <c r="B1" s="31"/>
      <c r="C1" s="31"/>
      <c r="D1" s="31"/>
      <c r="E1" s="31"/>
      <c r="F1" s="31"/>
      <c r="G1" s="31"/>
      <c r="H1" s="31"/>
      <c r="I1" s="31"/>
      <c r="J1" s="31"/>
      <c r="K1" s="31"/>
      <c r="L1" s="31"/>
      <c r="M1" s="31"/>
      <c r="N1" s="31"/>
      <c r="O1" s="50"/>
      <c r="P1" s="50"/>
      <c r="Q1" s="31"/>
    </row>
    <row r="2" ht="27.75" customHeight="1" spans="1:17">
      <c r="A2" s="75" t="s">
        <v>789</v>
      </c>
      <c r="B2" s="33"/>
      <c r="C2" s="33"/>
      <c r="D2" s="33"/>
      <c r="E2" s="33"/>
      <c r="F2" s="33"/>
      <c r="G2" s="33"/>
      <c r="H2" s="33"/>
      <c r="I2" s="33"/>
      <c r="J2" s="33"/>
      <c r="K2" s="107"/>
      <c r="L2" s="33"/>
      <c r="M2" s="33"/>
      <c r="N2" s="33"/>
      <c r="O2" s="107"/>
      <c r="P2" s="107"/>
      <c r="Q2" s="33"/>
    </row>
    <row r="3" ht="18.75" customHeight="1" spans="1:17">
      <c r="A3" s="116" t="str">
        <f>"单位名称："&amp;"玉溪市民政局"</f>
        <v>单位名称：玉溪市民政局</v>
      </c>
      <c r="B3" s="7"/>
      <c r="C3" s="7"/>
      <c r="D3" s="7"/>
      <c r="E3" s="7"/>
      <c r="F3" s="7"/>
      <c r="G3" s="7"/>
      <c r="H3" s="7"/>
      <c r="I3" s="7"/>
      <c r="J3" s="7"/>
      <c r="O3" s="83"/>
      <c r="P3" s="83"/>
      <c r="Q3" s="136" t="s">
        <v>2</v>
      </c>
    </row>
    <row r="4" ht="15.75" customHeight="1" spans="1:17">
      <c r="A4" s="35" t="s">
        <v>790</v>
      </c>
      <c r="B4" s="117" t="s">
        <v>791</v>
      </c>
      <c r="C4" s="117" t="s">
        <v>792</v>
      </c>
      <c r="D4" s="117" t="s">
        <v>793</v>
      </c>
      <c r="E4" s="117" t="s">
        <v>794</v>
      </c>
      <c r="F4" s="117" t="s">
        <v>795</v>
      </c>
      <c r="G4" s="118" t="s">
        <v>168</v>
      </c>
      <c r="H4" s="118"/>
      <c r="I4" s="118"/>
      <c r="J4" s="118"/>
      <c r="K4" s="128"/>
      <c r="L4" s="118"/>
      <c r="M4" s="118"/>
      <c r="N4" s="118"/>
      <c r="O4" s="129"/>
      <c r="P4" s="128"/>
      <c r="Q4" s="137"/>
    </row>
    <row r="5" ht="17.25" customHeight="1" spans="1:17">
      <c r="A5" s="38"/>
      <c r="B5" s="119"/>
      <c r="C5" s="119"/>
      <c r="D5" s="119"/>
      <c r="E5" s="119"/>
      <c r="F5" s="119"/>
      <c r="G5" s="119" t="s">
        <v>30</v>
      </c>
      <c r="H5" s="119" t="s">
        <v>33</v>
      </c>
      <c r="I5" s="119" t="s">
        <v>796</v>
      </c>
      <c r="J5" s="119" t="s">
        <v>797</v>
      </c>
      <c r="K5" s="130" t="s">
        <v>798</v>
      </c>
      <c r="L5" s="131" t="s">
        <v>799</v>
      </c>
      <c r="M5" s="131"/>
      <c r="N5" s="131"/>
      <c r="O5" s="132"/>
      <c r="P5" s="133"/>
      <c r="Q5" s="120"/>
    </row>
    <row r="6" ht="54" customHeight="1" spans="1:17">
      <c r="A6" s="41"/>
      <c r="B6" s="120"/>
      <c r="C6" s="120"/>
      <c r="D6" s="120"/>
      <c r="E6" s="120"/>
      <c r="F6" s="120"/>
      <c r="G6" s="120"/>
      <c r="H6" s="120" t="s">
        <v>32</v>
      </c>
      <c r="I6" s="120"/>
      <c r="J6" s="120"/>
      <c r="K6" s="134"/>
      <c r="L6" s="120" t="s">
        <v>32</v>
      </c>
      <c r="M6" s="120" t="s">
        <v>39</v>
      </c>
      <c r="N6" s="120" t="s">
        <v>175</v>
      </c>
      <c r="O6" s="135" t="s">
        <v>41</v>
      </c>
      <c r="P6" s="134" t="s">
        <v>42</v>
      </c>
      <c r="Q6" s="120" t="s">
        <v>43</v>
      </c>
    </row>
    <row r="7" ht="27" customHeight="1" spans="1:17">
      <c r="A7" s="42">
        <v>1</v>
      </c>
      <c r="B7" s="121">
        <v>2</v>
      </c>
      <c r="C7" s="121">
        <v>3</v>
      </c>
      <c r="D7" s="121">
        <v>4</v>
      </c>
      <c r="E7" s="121">
        <v>5</v>
      </c>
      <c r="F7" s="121">
        <v>6</v>
      </c>
      <c r="G7" s="122">
        <v>7</v>
      </c>
      <c r="H7" s="122">
        <v>8</v>
      </c>
      <c r="I7" s="122">
        <v>9</v>
      </c>
      <c r="J7" s="122">
        <v>10</v>
      </c>
      <c r="K7" s="122">
        <v>11</v>
      </c>
      <c r="L7" s="122">
        <v>12</v>
      </c>
      <c r="M7" s="122">
        <v>13</v>
      </c>
      <c r="N7" s="122">
        <v>14</v>
      </c>
      <c r="O7" s="122">
        <v>15</v>
      </c>
      <c r="P7" s="122">
        <v>16</v>
      </c>
      <c r="Q7" s="122">
        <v>17</v>
      </c>
    </row>
    <row r="8" ht="24" customHeight="1" spans="1:17">
      <c r="A8" s="99" t="s">
        <v>64</v>
      </c>
      <c r="B8" s="100"/>
      <c r="C8" s="100"/>
      <c r="D8" s="100"/>
      <c r="E8" s="123"/>
      <c r="F8" s="124">
        <v>2146532</v>
      </c>
      <c r="G8" s="46">
        <v>2069306.8</v>
      </c>
      <c r="H8" s="46">
        <v>1389306.8</v>
      </c>
      <c r="I8" s="46"/>
      <c r="J8" s="46"/>
      <c r="K8" s="46"/>
      <c r="L8" s="46">
        <v>680000</v>
      </c>
      <c r="M8" s="46">
        <v>680000</v>
      </c>
      <c r="N8" s="46"/>
      <c r="O8" s="46"/>
      <c r="P8" s="46"/>
      <c r="Q8" s="46"/>
    </row>
    <row r="9" ht="24" customHeight="1" spans="1:17">
      <c r="A9" s="125" t="s">
        <v>64</v>
      </c>
      <c r="B9" s="100"/>
      <c r="C9" s="100"/>
      <c r="D9" s="126"/>
      <c r="E9" s="127"/>
      <c r="F9" s="124">
        <v>156000</v>
      </c>
      <c r="G9" s="46">
        <v>98374.8</v>
      </c>
      <c r="H9" s="46">
        <v>98374.8</v>
      </c>
      <c r="I9" s="46"/>
      <c r="J9" s="46"/>
      <c r="K9" s="46"/>
      <c r="L9" s="46"/>
      <c r="M9" s="46"/>
      <c r="N9" s="46"/>
      <c r="O9" s="46"/>
      <c r="P9" s="46"/>
      <c r="Q9" s="46"/>
    </row>
    <row r="10" ht="24" customHeight="1" spans="1:17">
      <c r="A10" s="99" t="str">
        <f>"      "&amp;"工作业务（公务用车运维费）经费"</f>
        <v>      工作业务（公务用车运维费）经费</v>
      </c>
      <c r="B10" s="100" t="s">
        <v>800</v>
      </c>
      <c r="C10" s="100" t="str">
        <f>"C23120300"&amp;"  "&amp;"车辆维修和保养服务"</f>
        <v>C23120300  车辆维修和保养服务</v>
      </c>
      <c r="D10" s="126" t="s">
        <v>801</v>
      </c>
      <c r="E10" s="127">
        <v>1</v>
      </c>
      <c r="F10" s="24"/>
      <c r="G10" s="46">
        <v>22800</v>
      </c>
      <c r="H10" s="46">
        <v>22800</v>
      </c>
      <c r="I10" s="46"/>
      <c r="J10" s="46"/>
      <c r="K10" s="46"/>
      <c r="L10" s="46"/>
      <c r="M10" s="46"/>
      <c r="N10" s="46"/>
      <c r="O10" s="46"/>
      <c r="P10" s="46"/>
      <c r="Q10" s="46"/>
    </row>
    <row r="11" ht="24" customHeight="1" spans="1:17">
      <c r="A11" s="99" t="str">
        <f>"      "&amp;"物业管理费"</f>
        <v>      物业管理费</v>
      </c>
      <c r="B11" s="100" t="s">
        <v>279</v>
      </c>
      <c r="C11" s="100" t="str">
        <f>"C21040001"&amp;"  "&amp;"物业管理服务"</f>
        <v>C21040001  物业管理服务</v>
      </c>
      <c r="D11" s="126" t="s">
        <v>745</v>
      </c>
      <c r="E11" s="127">
        <v>1</v>
      </c>
      <c r="F11" s="24">
        <v>36000</v>
      </c>
      <c r="G11" s="46">
        <v>12000</v>
      </c>
      <c r="H11" s="46">
        <v>12000</v>
      </c>
      <c r="I11" s="46"/>
      <c r="J11" s="46"/>
      <c r="K11" s="46"/>
      <c r="L11" s="46"/>
      <c r="M11" s="46"/>
      <c r="N11" s="46"/>
      <c r="O11" s="46"/>
      <c r="P11" s="46"/>
      <c r="Q11" s="46"/>
    </row>
    <row r="12" ht="24" customHeight="1" spans="1:17">
      <c r="A12" s="99" t="str">
        <f>"      "&amp;"工作业务经费"</f>
        <v>      工作业务经费</v>
      </c>
      <c r="B12" s="100" t="s">
        <v>802</v>
      </c>
      <c r="C12" s="100" t="str">
        <f>"C23090100"&amp;"  "&amp;"印刷服务"</f>
        <v>C23090100  印刷服务</v>
      </c>
      <c r="D12" s="126" t="s">
        <v>801</v>
      </c>
      <c r="E12" s="127">
        <v>1</v>
      </c>
      <c r="F12" s="24">
        <v>60000</v>
      </c>
      <c r="G12" s="46">
        <v>20000</v>
      </c>
      <c r="H12" s="46">
        <v>20000</v>
      </c>
      <c r="I12" s="46"/>
      <c r="J12" s="46"/>
      <c r="K12" s="46"/>
      <c r="L12" s="46"/>
      <c r="M12" s="46"/>
      <c r="N12" s="46"/>
      <c r="O12" s="46"/>
      <c r="P12" s="46"/>
      <c r="Q12" s="46"/>
    </row>
    <row r="13" ht="24" customHeight="1" spans="1:17">
      <c r="A13" s="99" t="str">
        <f>"      "&amp;"公车购置及运维费"</f>
        <v>      公车购置及运维费</v>
      </c>
      <c r="B13" s="100" t="s">
        <v>800</v>
      </c>
      <c r="C13" s="100" t="str">
        <f>"C23120300"&amp;"  "&amp;"车辆维修和保养服务"</f>
        <v>C23120300  车辆维修和保养服务</v>
      </c>
      <c r="D13" s="126" t="s">
        <v>745</v>
      </c>
      <c r="E13" s="127">
        <v>1</v>
      </c>
      <c r="F13" s="24"/>
      <c r="G13" s="46">
        <v>17200</v>
      </c>
      <c r="H13" s="46">
        <v>17200</v>
      </c>
      <c r="I13" s="46"/>
      <c r="J13" s="46"/>
      <c r="K13" s="46"/>
      <c r="L13" s="46"/>
      <c r="M13" s="46"/>
      <c r="N13" s="46"/>
      <c r="O13" s="46"/>
      <c r="P13" s="46"/>
      <c r="Q13" s="46"/>
    </row>
    <row r="14" ht="24" customHeight="1" spans="1:17">
      <c r="A14" s="99" t="str">
        <f>"      "&amp;"公车购置及运维费"</f>
        <v>      公车购置及运维费</v>
      </c>
      <c r="B14" s="100" t="s">
        <v>803</v>
      </c>
      <c r="C14" s="100" t="str">
        <f>"C1804010201"&amp;"  "&amp;"机动车保险服务"</f>
        <v>C1804010201  机动车保险服务</v>
      </c>
      <c r="D14" s="126" t="s">
        <v>745</v>
      </c>
      <c r="E14" s="127">
        <v>1</v>
      </c>
      <c r="F14" s="24"/>
      <c r="G14" s="46">
        <v>6374.8</v>
      </c>
      <c r="H14" s="46">
        <v>6374.8</v>
      </c>
      <c r="I14" s="46"/>
      <c r="J14" s="46"/>
      <c r="K14" s="46"/>
      <c r="L14" s="46"/>
      <c r="M14" s="46"/>
      <c r="N14" s="46"/>
      <c r="O14" s="46"/>
      <c r="P14" s="46"/>
      <c r="Q14" s="46"/>
    </row>
    <row r="15" ht="24" customHeight="1" spans="1:17">
      <c r="A15" s="99" t="str">
        <f>"      "&amp;"一般公用经费"</f>
        <v>      一般公用经费</v>
      </c>
      <c r="B15" s="100" t="s">
        <v>804</v>
      </c>
      <c r="C15" s="100" t="str">
        <f>"A05040101"&amp;"  "&amp;"复印纸"</f>
        <v>A05040101  复印纸</v>
      </c>
      <c r="D15" s="126" t="s">
        <v>801</v>
      </c>
      <c r="E15" s="127">
        <v>1</v>
      </c>
      <c r="F15" s="24">
        <v>60000</v>
      </c>
      <c r="G15" s="46">
        <v>20000</v>
      </c>
      <c r="H15" s="46">
        <v>20000</v>
      </c>
      <c r="I15" s="46"/>
      <c r="J15" s="46"/>
      <c r="K15" s="46"/>
      <c r="L15" s="46"/>
      <c r="M15" s="46"/>
      <c r="N15" s="46"/>
      <c r="O15" s="46"/>
      <c r="P15" s="46"/>
      <c r="Q15" s="46"/>
    </row>
    <row r="16" ht="24" customHeight="1" spans="1:17">
      <c r="A16" s="125" t="s">
        <v>67</v>
      </c>
      <c r="B16" s="27"/>
      <c r="C16" s="27"/>
      <c r="D16" s="27"/>
      <c r="E16" s="27"/>
      <c r="F16" s="124">
        <v>63000</v>
      </c>
      <c r="G16" s="46">
        <v>27400</v>
      </c>
      <c r="H16" s="46">
        <v>27400</v>
      </c>
      <c r="I16" s="46"/>
      <c r="J16" s="46"/>
      <c r="K16" s="46"/>
      <c r="L16" s="46"/>
      <c r="M16" s="46"/>
      <c r="N16" s="46"/>
      <c r="O16" s="46"/>
      <c r="P16" s="46"/>
      <c r="Q16" s="46"/>
    </row>
    <row r="17" ht="24" customHeight="1" spans="1:17">
      <c r="A17" s="99" t="str">
        <f>"      "&amp;"公车购置及运维费"</f>
        <v>      公车购置及运维费</v>
      </c>
      <c r="B17" s="100" t="s">
        <v>800</v>
      </c>
      <c r="C17" s="100" t="str">
        <f>"C23120000"&amp;"  "&amp;"维修和保养服务"</f>
        <v>C23120000  维修和保养服务</v>
      </c>
      <c r="D17" s="126" t="s">
        <v>745</v>
      </c>
      <c r="E17" s="127">
        <v>1</v>
      </c>
      <c r="F17" s="24">
        <v>51600</v>
      </c>
      <c r="G17" s="46">
        <v>17200</v>
      </c>
      <c r="H17" s="46">
        <v>17200</v>
      </c>
      <c r="I17" s="46"/>
      <c r="J17" s="46"/>
      <c r="K17" s="46"/>
      <c r="L17" s="46"/>
      <c r="M17" s="46"/>
      <c r="N17" s="46"/>
      <c r="O17" s="46"/>
      <c r="P17" s="46"/>
      <c r="Q17" s="46"/>
    </row>
    <row r="18" ht="24" customHeight="1" spans="1:17">
      <c r="A18" s="99" t="str">
        <f>"      "&amp;"公车购置及运维费"</f>
        <v>      公车购置及运维费</v>
      </c>
      <c r="B18" s="100" t="s">
        <v>803</v>
      </c>
      <c r="C18" s="100" t="str">
        <f>"C1804010201"&amp;"  "&amp;"机动车保险服务"</f>
        <v>C1804010201  机动车保险服务</v>
      </c>
      <c r="D18" s="126" t="s">
        <v>745</v>
      </c>
      <c r="E18" s="127">
        <v>1</v>
      </c>
      <c r="F18" s="24"/>
      <c r="G18" s="46">
        <v>6400</v>
      </c>
      <c r="H18" s="46">
        <v>6400</v>
      </c>
      <c r="I18" s="46"/>
      <c r="J18" s="46"/>
      <c r="K18" s="46"/>
      <c r="L18" s="46"/>
      <c r="M18" s="46"/>
      <c r="N18" s="46"/>
      <c r="O18" s="46"/>
      <c r="P18" s="46"/>
      <c r="Q18" s="46"/>
    </row>
    <row r="19" ht="24" customHeight="1" spans="1:17">
      <c r="A19" s="99" t="str">
        <f>"      "&amp;"工作业务（公务用车运维费）经费"</f>
        <v>      工作业务（公务用车运维费）经费</v>
      </c>
      <c r="B19" s="100" t="s">
        <v>800</v>
      </c>
      <c r="C19" s="100" t="str">
        <f>"C23120000"&amp;"  "&amp;"维修和保养服务"</f>
        <v>C23120000  维修和保养服务</v>
      </c>
      <c r="D19" s="126" t="s">
        <v>801</v>
      </c>
      <c r="E19" s="127">
        <v>1</v>
      </c>
      <c r="F19" s="24">
        <v>11400</v>
      </c>
      <c r="G19" s="46">
        <v>3800</v>
      </c>
      <c r="H19" s="46">
        <v>3800</v>
      </c>
      <c r="I19" s="46"/>
      <c r="J19" s="46"/>
      <c r="K19" s="46"/>
      <c r="L19" s="46"/>
      <c r="M19" s="46"/>
      <c r="N19" s="46"/>
      <c r="O19" s="46"/>
      <c r="P19" s="46"/>
      <c r="Q19" s="46"/>
    </row>
    <row r="20" ht="24" customHeight="1" spans="1:17">
      <c r="A20" s="125" t="s">
        <v>69</v>
      </c>
      <c r="B20" s="27"/>
      <c r="C20" s="27"/>
      <c r="D20" s="27"/>
      <c r="E20" s="27"/>
      <c r="F20" s="124">
        <v>1927532</v>
      </c>
      <c r="G20" s="46">
        <v>1943532</v>
      </c>
      <c r="H20" s="46">
        <v>1263532</v>
      </c>
      <c r="I20" s="46"/>
      <c r="J20" s="46"/>
      <c r="K20" s="46"/>
      <c r="L20" s="46">
        <v>680000</v>
      </c>
      <c r="M20" s="46">
        <v>680000</v>
      </c>
      <c r="N20" s="46"/>
      <c r="O20" s="46"/>
      <c r="P20" s="46"/>
      <c r="Q20" s="46"/>
    </row>
    <row r="21" ht="24" customHeight="1" spans="1:17">
      <c r="A21" s="99" t="str">
        <f>"      "&amp;"一般公用经费"</f>
        <v>      一般公用经费</v>
      </c>
      <c r="B21" s="100" t="s">
        <v>804</v>
      </c>
      <c r="C21" s="100" t="str">
        <f>"A05040101"&amp;"  "&amp;"复印纸"</f>
        <v>A05040101  复印纸</v>
      </c>
      <c r="D21" s="126" t="s">
        <v>801</v>
      </c>
      <c r="E21" s="127">
        <v>1</v>
      </c>
      <c r="F21" s="24">
        <v>20000</v>
      </c>
      <c r="G21" s="46">
        <v>20000</v>
      </c>
      <c r="H21" s="46">
        <v>20000</v>
      </c>
      <c r="I21" s="46"/>
      <c r="J21" s="46"/>
      <c r="K21" s="46"/>
      <c r="L21" s="46"/>
      <c r="M21" s="46"/>
      <c r="N21" s="46"/>
      <c r="O21" s="46"/>
      <c r="P21" s="46"/>
      <c r="Q21" s="46"/>
    </row>
    <row r="22" ht="24" customHeight="1" spans="1:17">
      <c r="A22" s="99" t="str">
        <f>"      "&amp;"一般公用经费"</f>
        <v>      一般公用经费</v>
      </c>
      <c r="B22" s="100" t="s">
        <v>805</v>
      </c>
      <c r="C22" s="100" t="str">
        <f>"A02021301"&amp;"  "&amp;"碎纸机"</f>
        <v>A02021301  碎纸机</v>
      </c>
      <c r="D22" s="126" t="s">
        <v>735</v>
      </c>
      <c r="E22" s="127">
        <v>1</v>
      </c>
      <c r="F22" s="24">
        <v>1500</v>
      </c>
      <c r="G22" s="46">
        <v>1500</v>
      </c>
      <c r="H22" s="46">
        <v>1500</v>
      </c>
      <c r="I22" s="46"/>
      <c r="J22" s="46"/>
      <c r="K22" s="46"/>
      <c r="L22" s="46"/>
      <c r="M22" s="46"/>
      <c r="N22" s="46"/>
      <c r="O22" s="46"/>
      <c r="P22" s="46"/>
      <c r="Q22" s="46"/>
    </row>
    <row r="23" ht="24" customHeight="1" spans="1:17">
      <c r="A23" s="99" t="str">
        <f>"      "&amp;"物业管理费"</f>
        <v>      物业管理费</v>
      </c>
      <c r="B23" s="100" t="s">
        <v>279</v>
      </c>
      <c r="C23" s="100" t="str">
        <f>"C21040000"&amp;"  "&amp;"物业管理服务"</f>
        <v>C21040000  物业管理服务</v>
      </c>
      <c r="D23" s="126" t="s">
        <v>806</v>
      </c>
      <c r="E23" s="127">
        <v>1</v>
      </c>
      <c r="F23" s="24">
        <v>1216032</v>
      </c>
      <c r="G23" s="46">
        <v>1216032</v>
      </c>
      <c r="H23" s="46">
        <v>1216032</v>
      </c>
      <c r="I23" s="46"/>
      <c r="J23" s="46"/>
      <c r="K23" s="46"/>
      <c r="L23" s="46"/>
      <c r="M23" s="46"/>
      <c r="N23" s="46"/>
      <c r="O23" s="46"/>
      <c r="P23" s="46"/>
      <c r="Q23" s="46"/>
    </row>
    <row r="24" ht="24" customHeight="1" spans="1:17">
      <c r="A24" s="99" t="str">
        <f>"      "&amp;"玉溪市社会福利服务中心单位自有专项资金"</f>
        <v>      玉溪市社会福利服务中心单位自有专项资金</v>
      </c>
      <c r="B24" s="100" t="s">
        <v>807</v>
      </c>
      <c r="C24" s="100" t="str">
        <f>"A05010000"&amp;"  "&amp;"家具"</f>
        <v>A05010000  家具</v>
      </c>
      <c r="D24" s="126" t="s">
        <v>806</v>
      </c>
      <c r="E24" s="127">
        <v>1</v>
      </c>
      <c r="F24" s="24">
        <v>130000</v>
      </c>
      <c r="G24" s="46">
        <v>130000</v>
      </c>
      <c r="H24" s="46"/>
      <c r="I24" s="46"/>
      <c r="J24" s="46"/>
      <c r="K24" s="46"/>
      <c r="L24" s="46">
        <v>130000</v>
      </c>
      <c r="M24" s="46">
        <v>130000</v>
      </c>
      <c r="N24" s="46"/>
      <c r="O24" s="46"/>
      <c r="P24" s="46"/>
      <c r="Q24" s="46"/>
    </row>
    <row r="25" ht="24" customHeight="1" spans="1:17">
      <c r="A25" s="99" t="str">
        <f>"      "&amp;"玉溪市社会福利服务中心单位自有专项资金"</f>
        <v>      玉溪市社会福利服务中心单位自有专项资金</v>
      </c>
      <c r="B25" s="100" t="s">
        <v>279</v>
      </c>
      <c r="C25" s="100" t="str">
        <f>"C21040000"&amp;"  "&amp;"物业管理服务"</f>
        <v>C21040000  物业管理服务</v>
      </c>
      <c r="D25" s="126" t="s">
        <v>806</v>
      </c>
      <c r="E25" s="127">
        <v>1</v>
      </c>
      <c r="F25" s="24">
        <v>550000</v>
      </c>
      <c r="G25" s="46">
        <v>550000</v>
      </c>
      <c r="H25" s="46"/>
      <c r="I25" s="46"/>
      <c r="J25" s="46"/>
      <c r="K25" s="46"/>
      <c r="L25" s="46">
        <v>550000</v>
      </c>
      <c r="M25" s="46">
        <v>550000</v>
      </c>
      <c r="N25" s="46"/>
      <c r="O25" s="46"/>
      <c r="P25" s="46"/>
      <c r="Q25" s="46"/>
    </row>
    <row r="26" ht="24" customHeight="1" spans="1:17">
      <c r="A26" s="99" t="str">
        <f>"      "&amp;"公车购置及运维费"</f>
        <v>      公车购置及运维费</v>
      </c>
      <c r="B26" s="100" t="s">
        <v>808</v>
      </c>
      <c r="C26" s="100" t="str">
        <f>"C23120302"&amp;"  "&amp;"车辆加油、添加燃料服务"</f>
        <v>C23120302  车辆加油、添加燃料服务</v>
      </c>
      <c r="D26" s="126" t="s">
        <v>806</v>
      </c>
      <c r="E26" s="127">
        <v>1</v>
      </c>
      <c r="F26" s="24"/>
      <c r="G26" s="46">
        <v>8000</v>
      </c>
      <c r="H26" s="46">
        <v>8000</v>
      </c>
      <c r="I26" s="46"/>
      <c r="J26" s="46"/>
      <c r="K26" s="46"/>
      <c r="L26" s="46"/>
      <c r="M26" s="46"/>
      <c r="N26" s="46"/>
      <c r="O26" s="46"/>
      <c r="P26" s="46"/>
      <c r="Q26" s="46"/>
    </row>
    <row r="27" ht="24" customHeight="1" spans="1:17">
      <c r="A27" s="99" t="str">
        <f>"      "&amp;"公车购置及运维费"</f>
        <v>      公车购置及运维费</v>
      </c>
      <c r="B27" s="100" t="s">
        <v>809</v>
      </c>
      <c r="C27" s="100" t="str">
        <f>"C1804010201"&amp;"  "&amp;"机动车保险服务"</f>
        <v>C1804010201  机动车保险服务</v>
      </c>
      <c r="D27" s="126" t="s">
        <v>806</v>
      </c>
      <c r="E27" s="127">
        <v>1</v>
      </c>
      <c r="F27" s="24"/>
      <c r="G27" s="46">
        <v>8000</v>
      </c>
      <c r="H27" s="46">
        <v>8000</v>
      </c>
      <c r="I27" s="46"/>
      <c r="J27" s="46"/>
      <c r="K27" s="46"/>
      <c r="L27" s="46"/>
      <c r="M27" s="46"/>
      <c r="N27" s="46"/>
      <c r="O27" s="46"/>
      <c r="P27" s="46"/>
      <c r="Q27" s="46"/>
    </row>
    <row r="28" ht="24" customHeight="1" spans="1:17">
      <c r="A28" s="99" t="str">
        <f>"      "&amp;"公车购置及运维费"</f>
        <v>      公车购置及运维费</v>
      </c>
      <c r="B28" s="100" t="s">
        <v>810</v>
      </c>
      <c r="C28" s="100" t="str">
        <f>"C23120301"&amp;"  "&amp;"车辆维修和保养服务"</f>
        <v>C23120301  车辆维修和保养服务</v>
      </c>
      <c r="D28" s="126" t="s">
        <v>806</v>
      </c>
      <c r="E28" s="127">
        <v>1</v>
      </c>
      <c r="F28" s="24">
        <v>10000</v>
      </c>
      <c r="G28" s="46">
        <v>10000</v>
      </c>
      <c r="H28" s="46">
        <v>10000</v>
      </c>
      <c r="I28" s="46"/>
      <c r="J28" s="46"/>
      <c r="K28" s="46"/>
      <c r="L28" s="46"/>
      <c r="M28" s="46"/>
      <c r="N28" s="46"/>
      <c r="O28" s="46"/>
      <c r="P28" s="46"/>
      <c r="Q28" s="46"/>
    </row>
    <row r="29" ht="24" customHeight="1" spans="1:17">
      <c r="A29" s="102" t="s">
        <v>441</v>
      </c>
      <c r="B29" s="103"/>
      <c r="C29" s="103"/>
      <c r="D29" s="103"/>
      <c r="E29" s="123"/>
      <c r="F29" s="124">
        <v>2146532</v>
      </c>
      <c r="G29" s="46">
        <v>2069306.8</v>
      </c>
      <c r="H29" s="46">
        <v>1389306.8</v>
      </c>
      <c r="I29" s="46"/>
      <c r="J29" s="46"/>
      <c r="K29" s="46"/>
      <c r="L29" s="46">
        <v>680000</v>
      </c>
      <c r="M29" s="46">
        <v>680000</v>
      </c>
      <c r="N29" s="46"/>
      <c r="O29" s="46"/>
      <c r="P29" s="46"/>
      <c r="Q29" s="46"/>
    </row>
  </sheetData>
  <mergeCells count="17">
    <mergeCell ref="A1:Q1"/>
    <mergeCell ref="A2:Q2"/>
    <mergeCell ref="A3:E3"/>
    <mergeCell ref="G4:Q4"/>
    <mergeCell ref="L5:Q5"/>
    <mergeCell ref="A29:E29"/>
    <mergeCell ref="A4:A6"/>
    <mergeCell ref="B4:B6"/>
    <mergeCell ref="C4:C6"/>
    <mergeCell ref="D4:D6"/>
    <mergeCell ref="E4:E6"/>
    <mergeCell ref="F4:F6"/>
    <mergeCell ref="G5:G6"/>
    <mergeCell ref="H5:H6"/>
    <mergeCell ref="I5:I6"/>
    <mergeCell ref="J5:J6"/>
    <mergeCell ref="K5:K6"/>
  </mergeCells>
  <pageMargins left="0.75" right="0.75" top="0.786805555555556" bottom="0.590277777777778" header="0.5" footer="0.5"/>
  <pageSetup paperSize="9" scale="6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B10" sqref="B10"/>
    </sheetView>
  </sheetViews>
  <sheetFormatPr defaultColWidth="9.14166666666667" defaultRowHeight="14.25" customHeight="1"/>
  <cols>
    <col min="1" max="1" width="25.75" customWidth="1"/>
    <col min="2" max="2" width="15.875" customWidth="1"/>
    <col min="3" max="3" width="19.125" customWidth="1"/>
    <col min="4" max="4" width="14.625" customWidth="1"/>
    <col min="5" max="5" width="15" customWidth="1"/>
    <col min="6" max="14" width="11" customWidth="1"/>
  </cols>
  <sheetData>
    <row r="1" ht="27" customHeight="1" spans="1:14">
      <c r="A1" s="84" t="s">
        <v>811</v>
      </c>
      <c r="B1" s="84"/>
      <c r="C1" s="84"/>
      <c r="D1" s="84"/>
      <c r="E1" s="84"/>
      <c r="F1" s="84"/>
      <c r="G1" s="84"/>
      <c r="H1" s="85"/>
      <c r="I1" s="84"/>
      <c r="J1" s="84"/>
      <c r="K1" s="84"/>
      <c r="L1" s="105"/>
      <c r="M1" s="85"/>
      <c r="N1" s="106"/>
    </row>
    <row r="2" ht="27.75" customHeight="1" spans="1:14">
      <c r="A2" s="75" t="s">
        <v>812</v>
      </c>
      <c r="B2" s="86"/>
      <c r="C2" s="86"/>
      <c r="D2" s="86"/>
      <c r="E2" s="86"/>
      <c r="F2" s="86"/>
      <c r="G2" s="86"/>
      <c r="H2" s="87"/>
      <c r="I2" s="86"/>
      <c r="J2" s="86"/>
      <c r="K2" s="86"/>
      <c r="L2" s="107"/>
      <c r="M2" s="87"/>
      <c r="N2" s="86"/>
    </row>
    <row r="3" ht="18.75" customHeight="1" spans="1:14">
      <c r="A3" s="76" t="str">
        <f>"单位名称："&amp;"玉溪市民政局"</f>
        <v>单位名称：玉溪市民政局</v>
      </c>
      <c r="B3" s="77"/>
      <c r="C3" s="77"/>
      <c r="D3" s="77"/>
      <c r="E3" s="77"/>
      <c r="F3" s="77"/>
      <c r="G3" s="77"/>
      <c r="H3" s="88"/>
      <c r="I3" s="79"/>
      <c r="J3" s="79"/>
      <c r="K3" s="79"/>
      <c r="L3" s="83"/>
      <c r="M3" s="108"/>
      <c r="N3" s="109" t="s">
        <v>2</v>
      </c>
    </row>
    <row r="4" ht="28" customHeight="1" spans="1:14">
      <c r="A4" s="89" t="s">
        <v>790</v>
      </c>
      <c r="B4" s="90" t="s">
        <v>813</v>
      </c>
      <c r="C4" s="90" t="s">
        <v>814</v>
      </c>
      <c r="D4" s="91" t="s">
        <v>168</v>
      </c>
      <c r="E4" s="91"/>
      <c r="F4" s="91"/>
      <c r="G4" s="91"/>
      <c r="H4" s="92"/>
      <c r="I4" s="91"/>
      <c r="J4" s="91"/>
      <c r="K4" s="91"/>
      <c r="L4" s="110"/>
      <c r="M4" s="92"/>
      <c r="N4" s="111"/>
    </row>
    <row r="5" ht="28" customHeight="1" spans="1:14">
      <c r="A5" s="93"/>
      <c r="B5" s="94"/>
      <c r="C5" s="94"/>
      <c r="D5" s="94" t="s">
        <v>30</v>
      </c>
      <c r="E5" s="94" t="s">
        <v>33</v>
      </c>
      <c r="F5" s="94" t="s">
        <v>796</v>
      </c>
      <c r="G5" s="94" t="s">
        <v>797</v>
      </c>
      <c r="H5" s="95" t="s">
        <v>798</v>
      </c>
      <c r="I5" s="112" t="s">
        <v>799</v>
      </c>
      <c r="J5" s="112"/>
      <c r="K5" s="112"/>
      <c r="L5" s="113"/>
      <c r="M5" s="114"/>
      <c r="N5" s="97"/>
    </row>
    <row r="6" ht="54" customHeight="1" spans="1:14">
      <c r="A6" s="96"/>
      <c r="B6" s="97"/>
      <c r="C6" s="97"/>
      <c r="D6" s="97"/>
      <c r="E6" s="97"/>
      <c r="F6" s="97"/>
      <c r="G6" s="97"/>
      <c r="H6" s="98"/>
      <c r="I6" s="97" t="s">
        <v>32</v>
      </c>
      <c r="J6" s="97" t="s">
        <v>39</v>
      </c>
      <c r="K6" s="97" t="s">
        <v>175</v>
      </c>
      <c r="L6" s="115" t="s">
        <v>41</v>
      </c>
      <c r="M6" s="98" t="s">
        <v>42</v>
      </c>
      <c r="N6" s="97" t="s">
        <v>43</v>
      </c>
    </row>
    <row r="7" ht="33" customHeight="1" spans="1:14">
      <c r="A7" s="96">
        <v>1</v>
      </c>
      <c r="B7" s="97">
        <v>2</v>
      </c>
      <c r="C7" s="97">
        <v>3</v>
      </c>
      <c r="D7" s="98">
        <v>4</v>
      </c>
      <c r="E7" s="98">
        <v>5</v>
      </c>
      <c r="F7" s="98">
        <v>6</v>
      </c>
      <c r="G7" s="98">
        <v>7</v>
      </c>
      <c r="H7" s="98">
        <v>8</v>
      </c>
      <c r="I7" s="98">
        <v>9</v>
      </c>
      <c r="J7" s="98">
        <v>10</v>
      </c>
      <c r="K7" s="98">
        <v>11</v>
      </c>
      <c r="L7" s="98">
        <v>12</v>
      </c>
      <c r="M7" s="98">
        <v>13</v>
      </c>
      <c r="N7" s="98">
        <v>14</v>
      </c>
    </row>
    <row r="8" ht="33" customHeight="1" spans="1:14">
      <c r="A8" s="99" t="s">
        <v>64</v>
      </c>
      <c r="B8" s="100"/>
      <c r="C8" s="100"/>
      <c r="D8" s="46">
        <v>12000</v>
      </c>
      <c r="E8" s="46">
        <v>12000</v>
      </c>
      <c r="F8" s="46"/>
      <c r="G8" s="46"/>
      <c r="H8" s="46"/>
      <c r="I8" s="46"/>
      <c r="J8" s="46"/>
      <c r="K8" s="46"/>
      <c r="L8" s="46"/>
      <c r="M8" s="46"/>
      <c r="N8" s="46"/>
    </row>
    <row r="9" ht="33" customHeight="1" spans="1:14">
      <c r="A9" s="101" t="s">
        <v>64</v>
      </c>
      <c r="B9" s="100"/>
      <c r="C9" s="100"/>
      <c r="D9" s="46">
        <v>12000</v>
      </c>
      <c r="E9" s="46">
        <v>12000</v>
      </c>
      <c r="F9" s="46"/>
      <c r="G9" s="46"/>
      <c r="H9" s="46"/>
      <c r="I9" s="46"/>
      <c r="J9" s="46"/>
      <c r="K9" s="46"/>
      <c r="L9" s="46"/>
      <c r="M9" s="46"/>
      <c r="N9" s="46"/>
    </row>
    <row r="10" ht="33" customHeight="1" spans="1:14">
      <c r="A10" s="99" t="str">
        <f>"    "&amp;"物业管理费"</f>
        <v>    物业管理费</v>
      </c>
      <c r="B10" s="100" t="s">
        <v>815</v>
      </c>
      <c r="C10" s="100" t="s">
        <v>816</v>
      </c>
      <c r="D10" s="46">
        <v>12000</v>
      </c>
      <c r="E10" s="46">
        <v>12000</v>
      </c>
      <c r="F10" s="46"/>
      <c r="G10" s="46"/>
      <c r="H10" s="46"/>
      <c r="I10" s="46"/>
      <c r="J10" s="46"/>
      <c r="K10" s="46"/>
      <c r="L10" s="46"/>
      <c r="M10" s="46"/>
      <c r="N10" s="46"/>
    </row>
    <row r="11" ht="33" customHeight="1" spans="1:14">
      <c r="A11" s="102" t="s">
        <v>441</v>
      </c>
      <c r="B11" s="103"/>
      <c r="C11" s="104"/>
      <c r="D11" s="46">
        <v>12000</v>
      </c>
      <c r="E11" s="46">
        <v>12000</v>
      </c>
      <c r="F11" s="46"/>
      <c r="G11" s="46"/>
      <c r="H11" s="46"/>
      <c r="I11" s="46"/>
      <c r="J11" s="46"/>
      <c r="K11" s="46"/>
      <c r="L11" s="46"/>
      <c r="M11" s="46"/>
      <c r="N11" s="46"/>
    </row>
  </sheetData>
  <mergeCells count="14">
    <mergeCell ref="A1:N1"/>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7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topLeftCell="A6" workbookViewId="0">
      <selection activeCell="C11" sqref="C11"/>
    </sheetView>
  </sheetViews>
  <sheetFormatPr defaultColWidth="9.14166666666667" defaultRowHeight="14.25" customHeight="1"/>
  <cols>
    <col min="1" max="1" width="37.75" customWidth="1"/>
    <col min="2" max="2" width="15.125" customWidth="1"/>
    <col min="3" max="3" width="15.5" customWidth="1"/>
    <col min="4" max="4" width="13.375" customWidth="1"/>
    <col min="5" max="5" width="14" customWidth="1"/>
    <col min="6" max="6" width="13.875" customWidth="1"/>
    <col min="7" max="7" width="14.375" customWidth="1"/>
    <col min="8" max="9" width="14.5" customWidth="1"/>
    <col min="10" max="10" width="14.625" customWidth="1"/>
    <col min="11" max="11" width="13.75" customWidth="1"/>
    <col min="12" max="12" width="14.125" customWidth="1"/>
    <col min="13" max="13" width="14" customWidth="1"/>
    <col min="14" max="14" width="14.5" customWidth="1"/>
  </cols>
  <sheetData>
    <row r="1" ht="27" customHeight="1" spans="1:14">
      <c r="A1" s="31" t="s">
        <v>817</v>
      </c>
      <c r="B1" s="31"/>
      <c r="C1" s="31"/>
      <c r="D1" s="31"/>
      <c r="E1" s="31"/>
      <c r="F1" s="31"/>
      <c r="G1" s="31"/>
      <c r="H1" s="31"/>
      <c r="I1" s="31"/>
      <c r="J1" s="31"/>
      <c r="K1" s="31"/>
      <c r="L1" s="31"/>
      <c r="M1" s="31"/>
      <c r="N1" s="50"/>
    </row>
    <row r="2" ht="27.75" customHeight="1" spans="1:14">
      <c r="A2" s="75" t="s">
        <v>818</v>
      </c>
      <c r="B2" s="33"/>
      <c r="C2" s="33"/>
      <c r="D2" s="33"/>
      <c r="E2" s="33"/>
      <c r="F2" s="33"/>
      <c r="G2" s="33"/>
      <c r="H2" s="33"/>
      <c r="I2" s="33"/>
      <c r="J2" s="33"/>
      <c r="K2" s="33"/>
      <c r="L2" s="33"/>
      <c r="M2" s="33"/>
      <c r="N2" s="33"/>
    </row>
    <row r="3" ht="27" customHeight="1" spans="1:14">
      <c r="A3" s="76" t="str">
        <f>"单位名称："&amp;"玉溪市民政局"</f>
        <v>单位名称：玉溪市民政局</v>
      </c>
      <c r="B3" s="77"/>
      <c r="C3" s="77"/>
      <c r="D3" s="78"/>
      <c r="E3" s="79"/>
      <c r="F3" s="79"/>
      <c r="G3" s="79"/>
      <c r="H3" s="79"/>
      <c r="I3" s="79"/>
      <c r="N3" s="83" t="s">
        <v>2</v>
      </c>
    </row>
    <row r="4" ht="31" customHeight="1" spans="1:14">
      <c r="A4" s="36" t="s">
        <v>819</v>
      </c>
      <c r="B4" s="52" t="s">
        <v>168</v>
      </c>
      <c r="C4" s="53"/>
      <c r="D4" s="53"/>
      <c r="E4" s="80" t="s">
        <v>820</v>
      </c>
      <c r="F4" s="81"/>
      <c r="G4" s="81"/>
      <c r="H4" s="81"/>
      <c r="I4" s="81"/>
      <c r="J4" s="81"/>
      <c r="K4" s="81"/>
      <c r="L4" s="81"/>
      <c r="M4" s="81"/>
      <c r="N4" s="81"/>
    </row>
    <row r="5" ht="31" customHeight="1" spans="1:14">
      <c r="A5" s="42"/>
      <c r="B5" s="39" t="s">
        <v>30</v>
      </c>
      <c r="C5" s="35" t="s">
        <v>33</v>
      </c>
      <c r="D5" s="82" t="s">
        <v>821</v>
      </c>
      <c r="E5" s="43" t="s">
        <v>822</v>
      </c>
      <c r="F5" s="43" t="s">
        <v>823</v>
      </c>
      <c r="G5" s="43" t="s">
        <v>824</v>
      </c>
      <c r="H5" s="43" t="s">
        <v>825</v>
      </c>
      <c r="I5" s="43" t="s">
        <v>826</v>
      </c>
      <c r="J5" s="43" t="s">
        <v>827</v>
      </c>
      <c r="K5" s="43" t="s">
        <v>828</v>
      </c>
      <c r="L5" s="43" t="s">
        <v>829</v>
      </c>
      <c r="M5" s="43" t="s">
        <v>830</v>
      </c>
      <c r="N5" s="43" t="s">
        <v>831</v>
      </c>
    </row>
    <row r="6" ht="36" customHeight="1" spans="1:14">
      <c r="A6" s="43">
        <v>1</v>
      </c>
      <c r="B6" s="43">
        <v>2</v>
      </c>
      <c r="C6" s="43">
        <v>3</v>
      </c>
      <c r="D6" s="52">
        <v>4</v>
      </c>
      <c r="E6" s="43">
        <v>5</v>
      </c>
      <c r="F6" s="43">
        <v>6</v>
      </c>
      <c r="G6" s="43">
        <v>7</v>
      </c>
      <c r="H6" s="52">
        <v>8</v>
      </c>
      <c r="I6" s="43">
        <v>9</v>
      </c>
      <c r="J6" s="43">
        <v>10</v>
      </c>
      <c r="K6" s="43">
        <v>11</v>
      </c>
      <c r="L6" s="52">
        <v>12</v>
      </c>
      <c r="M6" s="43">
        <v>13</v>
      </c>
      <c r="N6" s="43">
        <v>14</v>
      </c>
    </row>
    <row r="7" ht="36" customHeight="1" spans="1:14">
      <c r="A7" s="44" t="s">
        <v>64</v>
      </c>
      <c r="B7" s="46">
        <v>80380452</v>
      </c>
      <c r="C7" s="46">
        <v>64350452</v>
      </c>
      <c r="D7" s="46">
        <v>16030000</v>
      </c>
      <c r="E7" s="46">
        <v>7627308</v>
      </c>
      <c r="F7" s="46">
        <v>7346880</v>
      </c>
      <c r="G7" s="46">
        <v>6940676</v>
      </c>
      <c r="H7" s="46">
        <v>9989488</v>
      </c>
      <c r="I7" s="46">
        <v>9154936</v>
      </c>
      <c r="J7" s="46">
        <v>8328120</v>
      </c>
      <c r="K7" s="46">
        <v>8664164</v>
      </c>
      <c r="L7" s="46">
        <v>14330848</v>
      </c>
      <c r="M7" s="46">
        <v>7998032</v>
      </c>
      <c r="N7" s="46"/>
    </row>
    <row r="8" ht="36" customHeight="1" spans="1:14">
      <c r="A8" s="44" t="s">
        <v>64</v>
      </c>
      <c r="B8" s="46">
        <v>80380452</v>
      </c>
      <c r="C8" s="46">
        <v>64350452</v>
      </c>
      <c r="D8" s="46">
        <v>16030000</v>
      </c>
      <c r="E8" s="46">
        <v>7627308</v>
      </c>
      <c r="F8" s="46">
        <v>7346880</v>
      </c>
      <c r="G8" s="46">
        <v>6940676</v>
      </c>
      <c r="H8" s="46">
        <v>9989488</v>
      </c>
      <c r="I8" s="46">
        <v>9154936</v>
      </c>
      <c r="J8" s="46">
        <v>8328120</v>
      </c>
      <c r="K8" s="46">
        <v>8664164</v>
      </c>
      <c r="L8" s="46">
        <v>14330848</v>
      </c>
      <c r="M8" s="46">
        <v>7998032</v>
      </c>
      <c r="N8" s="46"/>
    </row>
    <row r="9" ht="36" customHeight="1" spans="1:14">
      <c r="A9" s="44" t="str">
        <f>"      "&amp;"市级城乡困难群众救助补助资金"</f>
        <v>      市级城乡困难群众救助补助资金</v>
      </c>
      <c r="B9" s="46">
        <v>48706080</v>
      </c>
      <c r="C9" s="46">
        <v>48706080</v>
      </c>
      <c r="D9" s="46"/>
      <c r="E9" s="46">
        <v>3025280</v>
      </c>
      <c r="F9" s="46">
        <v>3717440</v>
      </c>
      <c r="G9" s="46">
        <v>4611120</v>
      </c>
      <c r="H9" s="46">
        <v>5623200</v>
      </c>
      <c r="I9" s="46">
        <v>5691840</v>
      </c>
      <c r="J9" s="46">
        <v>6170720</v>
      </c>
      <c r="K9" s="46">
        <v>5224960</v>
      </c>
      <c r="L9" s="46">
        <v>9455280</v>
      </c>
      <c r="M9" s="46">
        <v>5186240</v>
      </c>
      <c r="N9" s="46"/>
    </row>
    <row r="10" ht="36" customHeight="1" spans="1:14">
      <c r="A10" s="44" t="str">
        <f>"      "&amp;"六十年代精简退职人员生活困难补助经费"</f>
        <v>      六十年代精简退职人员生活困难补助经费</v>
      </c>
      <c r="B10" s="46">
        <v>115000</v>
      </c>
      <c r="C10" s="46">
        <v>115000</v>
      </c>
      <c r="D10" s="46"/>
      <c r="E10" s="46">
        <v>25000</v>
      </c>
      <c r="F10" s="46">
        <v>20000</v>
      </c>
      <c r="G10" s="46">
        <v>5000</v>
      </c>
      <c r="H10" s="46">
        <v>20000</v>
      </c>
      <c r="I10" s="46">
        <v>5000</v>
      </c>
      <c r="J10" s="46">
        <v>10000</v>
      </c>
      <c r="K10" s="46">
        <v>15000</v>
      </c>
      <c r="L10" s="46">
        <v>10000</v>
      </c>
      <c r="M10" s="46">
        <v>5000</v>
      </c>
      <c r="N10" s="46"/>
    </row>
    <row r="11" ht="36" customHeight="1" spans="1:14">
      <c r="A11" s="44" t="str">
        <f>"      "&amp;"老年人福利补贴经费"</f>
        <v>      老年人福利补贴经费</v>
      </c>
      <c r="B11" s="46">
        <v>8662800</v>
      </c>
      <c r="C11" s="46">
        <v>8662800</v>
      </c>
      <c r="D11" s="46"/>
      <c r="E11" s="46">
        <v>1972600</v>
      </c>
      <c r="F11" s="46">
        <v>1044500</v>
      </c>
      <c r="G11" s="46">
        <v>640300</v>
      </c>
      <c r="H11" s="46">
        <v>1213400</v>
      </c>
      <c r="I11" s="46">
        <v>737400</v>
      </c>
      <c r="J11" s="46">
        <v>684100</v>
      </c>
      <c r="K11" s="46">
        <v>669900</v>
      </c>
      <c r="L11" s="46">
        <v>973500</v>
      </c>
      <c r="M11" s="46">
        <v>727100</v>
      </c>
      <c r="N11" s="46"/>
    </row>
    <row r="12" ht="36" customHeight="1" spans="1:14">
      <c r="A12" s="44" t="str">
        <f>"      "&amp;"春节送温暖活动经费"</f>
        <v>      春节送温暖活动经费</v>
      </c>
      <c r="B12" s="46">
        <v>90000</v>
      </c>
      <c r="C12" s="46">
        <v>90000</v>
      </c>
      <c r="D12" s="46"/>
      <c r="E12" s="46">
        <v>10000</v>
      </c>
      <c r="F12" s="46">
        <v>10000</v>
      </c>
      <c r="G12" s="46">
        <v>10000</v>
      </c>
      <c r="H12" s="46">
        <v>10000</v>
      </c>
      <c r="I12" s="46">
        <v>10000</v>
      </c>
      <c r="J12" s="46">
        <v>10000</v>
      </c>
      <c r="K12" s="46">
        <v>10000</v>
      </c>
      <c r="L12" s="46">
        <v>10000</v>
      </c>
      <c r="M12" s="46">
        <v>10000</v>
      </c>
      <c r="N12" s="46"/>
    </row>
    <row r="13" ht="36" customHeight="1" spans="1:14">
      <c r="A13" s="44" t="str">
        <f>"      "&amp;"市级福彩公益金项目补助资金"</f>
        <v>      市级福彩公益金项目补助资金</v>
      </c>
      <c r="B13" s="46">
        <v>16030000</v>
      </c>
      <c r="C13" s="46"/>
      <c r="D13" s="46">
        <v>16030000</v>
      </c>
      <c r="E13" s="46">
        <v>1646080</v>
      </c>
      <c r="F13" s="46">
        <v>1927300</v>
      </c>
      <c r="G13" s="46">
        <v>1063680</v>
      </c>
      <c r="H13" s="46">
        <v>2181500</v>
      </c>
      <c r="I13" s="46">
        <v>2143200</v>
      </c>
      <c r="J13" s="46">
        <v>887200</v>
      </c>
      <c r="K13" s="46">
        <v>2041400</v>
      </c>
      <c r="L13" s="46">
        <v>2774600</v>
      </c>
      <c r="M13" s="46">
        <v>1365040</v>
      </c>
      <c r="N13" s="46"/>
    </row>
    <row r="14" ht="36" customHeight="1" spans="1:14">
      <c r="A14" s="44" t="str">
        <f>"      "&amp;"残疾人两项补助市级补助资金"</f>
        <v>      残疾人两项补助市级补助资金</v>
      </c>
      <c r="B14" s="46">
        <v>4789572</v>
      </c>
      <c r="C14" s="46">
        <v>4789572</v>
      </c>
      <c r="D14" s="46"/>
      <c r="E14" s="46">
        <v>567348</v>
      </c>
      <c r="F14" s="46">
        <v>491640</v>
      </c>
      <c r="G14" s="46">
        <v>420576</v>
      </c>
      <c r="H14" s="46">
        <v>563388</v>
      </c>
      <c r="I14" s="46">
        <v>380496</v>
      </c>
      <c r="J14" s="46">
        <v>476100</v>
      </c>
      <c r="K14" s="46">
        <v>419904</v>
      </c>
      <c r="L14" s="46">
        <v>945468</v>
      </c>
      <c r="M14" s="46">
        <v>524652</v>
      </c>
      <c r="N14" s="46"/>
    </row>
    <row r="15" ht="36" customHeight="1" spans="1:14">
      <c r="A15" s="44" t="str">
        <f>"      "&amp;"（老年人）春节送温暖活动专项补助经费"</f>
        <v>      （老年人）春节送温暖活动专项补助经费</v>
      </c>
      <c r="B15" s="46">
        <v>348000</v>
      </c>
      <c r="C15" s="46">
        <v>348000</v>
      </c>
      <c r="D15" s="46"/>
      <c r="E15" s="46">
        <v>70000</v>
      </c>
      <c r="F15" s="46">
        <v>36000</v>
      </c>
      <c r="G15" s="46">
        <v>32000</v>
      </c>
      <c r="H15" s="46">
        <v>38000</v>
      </c>
      <c r="I15" s="46">
        <v>22000</v>
      </c>
      <c r="J15" s="46">
        <v>30000</v>
      </c>
      <c r="K15" s="46">
        <v>28000</v>
      </c>
      <c r="L15" s="46">
        <v>42000</v>
      </c>
      <c r="M15" s="46">
        <v>50000</v>
      </c>
      <c r="N15" s="46"/>
    </row>
    <row r="16" ht="36" customHeight="1" spans="1:14">
      <c r="A16" s="44" t="str">
        <f>"      "&amp;"敬老节慰问专项经费"</f>
        <v>      敬老节慰问专项经费</v>
      </c>
      <c r="B16" s="46">
        <v>975000</v>
      </c>
      <c r="C16" s="46">
        <v>975000</v>
      </c>
      <c r="D16" s="46"/>
      <c r="E16" s="46">
        <v>160000</v>
      </c>
      <c r="F16" s="46">
        <v>100000</v>
      </c>
      <c r="G16" s="46">
        <v>110000</v>
      </c>
      <c r="H16" s="46">
        <v>150000</v>
      </c>
      <c r="I16" s="46">
        <v>60000</v>
      </c>
      <c r="J16" s="46">
        <v>60000</v>
      </c>
      <c r="K16" s="46">
        <v>85000</v>
      </c>
      <c r="L16" s="46">
        <v>120000</v>
      </c>
      <c r="M16" s="46">
        <v>130000</v>
      </c>
      <c r="N16" s="46"/>
    </row>
    <row r="17" ht="36" customHeight="1" spans="1:14">
      <c r="A17" s="44" t="str">
        <f>"      "&amp;"特定项目社2026024资金"</f>
        <v>      特定项目社2026024资金</v>
      </c>
      <c r="B17" s="46">
        <v>664000</v>
      </c>
      <c r="C17" s="46">
        <v>664000</v>
      </c>
      <c r="D17" s="46"/>
      <c r="E17" s="46">
        <v>151000</v>
      </c>
      <c r="F17" s="46"/>
      <c r="G17" s="46">
        <v>48000</v>
      </c>
      <c r="H17" s="46">
        <v>190000</v>
      </c>
      <c r="I17" s="46">
        <v>105000</v>
      </c>
      <c r="J17" s="46"/>
      <c r="K17" s="46">
        <v>170000</v>
      </c>
      <c r="L17" s="46"/>
      <c r="M17" s="46"/>
      <c r="N17" s="46"/>
    </row>
    <row r="18" ht="36" customHeight="1" spans="1:14">
      <c r="A18" s="70" t="s">
        <v>30</v>
      </c>
      <c r="B18" s="46">
        <v>80380452</v>
      </c>
      <c r="C18" s="46">
        <v>64350452</v>
      </c>
      <c r="D18" s="46">
        <v>16030000</v>
      </c>
      <c r="E18" s="46">
        <v>7627308</v>
      </c>
      <c r="F18" s="46">
        <v>7346880</v>
      </c>
      <c r="G18" s="46">
        <v>6940676</v>
      </c>
      <c r="H18" s="46">
        <v>9989488</v>
      </c>
      <c r="I18" s="46">
        <v>9154936</v>
      </c>
      <c r="J18" s="46">
        <v>8328120</v>
      </c>
      <c r="K18" s="46">
        <v>8664164</v>
      </c>
      <c r="L18" s="46">
        <v>14330848</v>
      </c>
      <c r="M18" s="46">
        <v>7998032</v>
      </c>
      <c r="N18" s="46"/>
    </row>
  </sheetData>
  <mergeCells count="6">
    <mergeCell ref="A1:N1"/>
    <mergeCell ref="A2:N2"/>
    <mergeCell ref="A3:I3"/>
    <mergeCell ref="B4:D4"/>
    <mergeCell ref="E4:N4"/>
    <mergeCell ref="A4:A5"/>
  </mergeCells>
  <pageMargins left="0.75" right="0.75" top="1" bottom="1" header="0.5" footer="0.5"/>
  <pageSetup paperSize="9" scale="5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6"/>
  <sheetViews>
    <sheetView showZeros="0" view="pageBreakPreview" zoomScaleNormal="140" workbookViewId="0">
      <selection activeCell="A56" sqref="A56:A66"/>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832</v>
      </c>
      <c r="B1" s="31"/>
      <c r="C1" s="31"/>
      <c r="D1" s="31"/>
      <c r="E1" s="31"/>
      <c r="F1" s="31"/>
      <c r="G1" s="31"/>
      <c r="H1" s="31"/>
      <c r="I1" s="31"/>
      <c r="J1" s="50"/>
    </row>
    <row r="2" ht="28.5" customHeight="1" spans="1:10">
      <c r="A2" s="65" t="s">
        <v>833</v>
      </c>
      <c r="B2" s="66"/>
      <c r="C2" s="66"/>
      <c r="D2" s="66"/>
      <c r="E2" s="66"/>
      <c r="F2" s="67"/>
      <c r="G2" s="66"/>
      <c r="H2" s="67"/>
      <c r="I2" s="67"/>
      <c r="J2" s="66"/>
    </row>
    <row r="3" ht="26" customHeight="1" spans="1:1">
      <c r="A3" s="5" t="str">
        <f>"单位名称："&amp;"玉溪市民政局"</f>
        <v>单位名称：玉溪市民政局</v>
      </c>
    </row>
    <row r="4" ht="26" customHeight="1" spans="1:10">
      <c r="A4" s="68" t="s">
        <v>444</v>
      </c>
      <c r="B4" s="68" t="s">
        <v>445</v>
      </c>
      <c r="C4" s="68" t="s">
        <v>446</v>
      </c>
      <c r="D4" s="68" t="s">
        <v>447</v>
      </c>
      <c r="E4" s="68" t="s">
        <v>448</v>
      </c>
      <c r="F4" s="55" t="s">
        <v>449</v>
      </c>
      <c r="G4" s="68" t="s">
        <v>450</v>
      </c>
      <c r="H4" s="55" t="s">
        <v>451</v>
      </c>
      <c r="I4" s="55" t="s">
        <v>452</v>
      </c>
      <c r="J4" s="68" t="s">
        <v>453</v>
      </c>
    </row>
    <row r="5" ht="26" customHeight="1" spans="1:10">
      <c r="A5" s="68">
        <v>1</v>
      </c>
      <c r="B5" s="68">
        <v>2</v>
      </c>
      <c r="C5" s="68">
        <v>3</v>
      </c>
      <c r="D5" s="68">
        <v>4</v>
      </c>
      <c r="E5" s="68">
        <v>5</v>
      </c>
      <c r="F5" s="55">
        <v>6</v>
      </c>
      <c r="G5" s="68">
        <v>7</v>
      </c>
      <c r="H5" s="55">
        <v>8</v>
      </c>
      <c r="I5" s="55">
        <v>9</v>
      </c>
      <c r="J5" s="68">
        <v>10</v>
      </c>
    </row>
    <row r="6" ht="26" customHeight="1" spans="1:10">
      <c r="A6" s="27" t="s">
        <v>64</v>
      </c>
      <c r="B6" s="69"/>
      <c r="C6" s="69"/>
      <c r="D6" s="69"/>
      <c r="E6" s="70"/>
      <c r="F6" s="71"/>
      <c r="G6" s="70"/>
      <c r="H6" s="71"/>
      <c r="I6" s="71"/>
      <c r="J6" s="70"/>
    </row>
    <row r="7" ht="33.75" customHeight="1" spans="1:10">
      <c r="A7" s="72" t="s">
        <v>64</v>
      </c>
      <c r="B7" s="27"/>
      <c r="C7" s="27"/>
      <c r="D7" s="27"/>
      <c r="E7" s="27"/>
      <c r="F7" s="27"/>
      <c r="G7" s="44"/>
      <c r="H7" s="27"/>
      <c r="I7" s="27"/>
      <c r="J7" s="27"/>
    </row>
    <row r="8" ht="33.75" customHeight="1" spans="1:10">
      <c r="A8" s="27" t="s">
        <v>358</v>
      </c>
      <c r="B8" s="27" t="s">
        <v>454</v>
      </c>
      <c r="C8" s="27" t="s">
        <v>455</v>
      </c>
      <c r="D8" s="27" t="s">
        <v>456</v>
      </c>
      <c r="E8" s="27" t="s">
        <v>457</v>
      </c>
      <c r="F8" s="27" t="s">
        <v>458</v>
      </c>
      <c r="G8" s="44" t="s">
        <v>52</v>
      </c>
      <c r="H8" s="27" t="s">
        <v>459</v>
      </c>
      <c r="I8" s="27" t="s">
        <v>460</v>
      </c>
      <c r="J8" s="27" t="s">
        <v>461</v>
      </c>
    </row>
    <row r="9" ht="33.75" customHeight="1" spans="1:10">
      <c r="A9" s="27" t="s">
        <v>358</v>
      </c>
      <c r="B9" s="27" t="s">
        <v>454</v>
      </c>
      <c r="C9" s="27" t="s">
        <v>455</v>
      </c>
      <c r="D9" s="27" t="s">
        <v>456</v>
      </c>
      <c r="E9" s="27" t="s">
        <v>462</v>
      </c>
      <c r="F9" s="27" t="s">
        <v>458</v>
      </c>
      <c r="G9" s="44" t="s">
        <v>51</v>
      </c>
      <c r="H9" s="27" t="s">
        <v>459</v>
      </c>
      <c r="I9" s="27" t="s">
        <v>460</v>
      </c>
      <c r="J9" s="27" t="s">
        <v>463</v>
      </c>
    </row>
    <row r="10" ht="42" customHeight="1" spans="1:10">
      <c r="A10" s="27" t="s">
        <v>358</v>
      </c>
      <c r="B10" s="27" t="s">
        <v>454</v>
      </c>
      <c r="C10" s="27" t="s">
        <v>455</v>
      </c>
      <c r="D10" s="27" t="s">
        <v>456</v>
      </c>
      <c r="E10" s="27" t="s">
        <v>464</v>
      </c>
      <c r="F10" s="27" t="s">
        <v>458</v>
      </c>
      <c r="G10" s="44" t="s">
        <v>52</v>
      </c>
      <c r="H10" s="27" t="s">
        <v>459</v>
      </c>
      <c r="I10" s="27" t="s">
        <v>460</v>
      </c>
      <c r="J10" s="27" t="s">
        <v>465</v>
      </c>
    </row>
    <row r="11" ht="33.75" customHeight="1" spans="1:10">
      <c r="A11" s="27" t="s">
        <v>358</v>
      </c>
      <c r="B11" s="27" t="s">
        <v>454</v>
      </c>
      <c r="C11" s="27" t="s">
        <v>455</v>
      </c>
      <c r="D11" s="27" t="s">
        <v>456</v>
      </c>
      <c r="E11" s="27" t="s">
        <v>466</v>
      </c>
      <c r="F11" s="27" t="s">
        <v>458</v>
      </c>
      <c r="G11" s="44" t="s">
        <v>47</v>
      </c>
      <c r="H11" s="27" t="s">
        <v>459</v>
      </c>
      <c r="I11" s="27" t="s">
        <v>460</v>
      </c>
      <c r="J11" s="27" t="s">
        <v>467</v>
      </c>
    </row>
    <row r="12" ht="62" customHeight="1" spans="1:10">
      <c r="A12" s="27" t="s">
        <v>358</v>
      </c>
      <c r="B12" s="27" t="s">
        <v>454</v>
      </c>
      <c r="C12" s="27" t="s">
        <v>455</v>
      </c>
      <c r="D12" s="27" t="s">
        <v>468</v>
      </c>
      <c r="E12" s="27" t="s">
        <v>469</v>
      </c>
      <c r="F12" s="27" t="s">
        <v>458</v>
      </c>
      <c r="G12" s="44" t="s">
        <v>470</v>
      </c>
      <c r="H12" s="27" t="s">
        <v>471</v>
      </c>
      <c r="I12" s="27" t="s">
        <v>460</v>
      </c>
      <c r="J12" s="27" t="s">
        <v>472</v>
      </c>
    </row>
    <row r="13" ht="33.75" customHeight="1" spans="1:10">
      <c r="A13" s="27" t="s">
        <v>358</v>
      </c>
      <c r="B13" s="27" t="s">
        <v>454</v>
      </c>
      <c r="C13" s="27" t="s">
        <v>473</v>
      </c>
      <c r="D13" s="27" t="s">
        <v>474</v>
      </c>
      <c r="E13" s="27" t="s">
        <v>475</v>
      </c>
      <c r="F13" s="27" t="s">
        <v>476</v>
      </c>
      <c r="G13" s="44" t="s">
        <v>477</v>
      </c>
      <c r="H13" s="27"/>
      <c r="I13" s="27" t="s">
        <v>478</v>
      </c>
      <c r="J13" s="27" t="s">
        <v>479</v>
      </c>
    </row>
    <row r="14" ht="60" customHeight="1" spans="1:10">
      <c r="A14" s="27" t="s">
        <v>358</v>
      </c>
      <c r="B14" s="27" t="s">
        <v>454</v>
      </c>
      <c r="C14" s="27" t="s">
        <v>480</v>
      </c>
      <c r="D14" s="27" t="s">
        <v>481</v>
      </c>
      <c r="E14" s="27" t="s">
        <v>482</v>
      </c>
      <c r="F14" s="27" t="s">
        <v>458</v>
      </c>
      <c r="G14" s="44" t="s">
        <v>483</v>
      </c>
      <c r="H14" s="27" t="s">
        <v>471</v>
      </c>
      <c r="I14" s="27" t="s">
        <v>460</v>
      </c>
      <c r="J14" s="27" t="s">
        <v>484</v>
      </c>
    </row>
    <row r="15" ht="54" customHeight="1" spans="1:10">
      <c r="A15" s="27" t="s">
        <v>337</v>
      </c>
      <c r="B15" s="27" t="s">
        <v>499</v>
      </c>
      <c r="C15" s="27" t="s">
        <v>455</v>
      </c>
      <c r="D15" s="27" t="s">
        <v>456</v>
      </c>
      <c r="E15" s="27" t="s">
        <v>500</v>
      </c>
      <c r="F15" s="27" t="s">
        <v>476</v>
      </c>
      <c r="G15" s="44" t="s">
        <v>493</v>
      </c>
      <c r="H15" s="27" t="s">
        <v>471</v>
      </c>
      <c r="I15" s="27" t="s">
        <v>460</v>
      </c>
      <c r="J15" s="27" t="s">
        <v>501</v>
      </c>
    </row>
    <row r="16" ht="54" customHeight="1" spans="1:10">
      <c r="A16" s="27" t="s">
        <v>337</v>
      </c>
      <c r="B16" s="27" t="s">
        <v>499</v>
      </c>
      <c r="C16" s="27" t="s">
        <v>455</v>
      </c>
      <c r="D16" s="27" t="s">
        <v>468</v>
      </c>
      <c r="E16" s="27" t="s">
        <v>502</v>
      </c>
      <c r="F16" s="27" t="s">
        <v>476</v>
      </c>
      <c r="G16" s="44" t="s">
        <v>503</v>
      </c>
      <c r="H16" s="27" t="s">
        <v>471</v>
      </c>
      <c r="I16" s="27" t="s">
        <v>460</v>
      </c>
      <c r="J16" s="27" t="s">
        <v>504</v>
      </c>
    </row>
    <row r="17" ht="54" customHeight="1" spans="1:10">
      <c r="A17" s="27" t="s">
        <v>337</v>
      </c>
      <c r="B17" s="27" t="s">
        <v>499</v>
      </c>
      <c r="C17" s="27" t="s">
        <v>455</v>
      </c>
      <c r="D17" s="27" t="s">
        <v>468</v>
      </c>
      <c r="E17" s="27" t="s">
        <v>505</v>
      </c>
      <c r="F17" s="27" t="s">
        <v>458</v>
      </c>
      <c r="G17" s="44" t="s">
        <v>503</v>
      </c>
      <c r="H17" s="27" t="s">
        <v>471</v>
      </c>
      <c r="I17" s="27" t="s">
        <v>460</v>
      </c>
      <c r="J17" s="27" t="s">
        <v>506</v>
      </c>
    </row>
    <row r="18" ht="49" customHeight="1" spans="1:10">
      <c r="A18" s="27" t="s">
        <v>337</v>
      </c>
      <c r="B18" s="27" t="s">
        <v>499</v>
      </c>
      <c r="C18" s="27" t="s">
        <v>473</v>
      </c>
      <c r="D18" s="27" t="s">
        <v>474</v>
      </c>
      <c r="E18" s="27" t="s">
        <v>507</v>
      </c>
      <c r="F18" s="27" t="s">
        <v>458</v>
      </c>
      <c r="G18" s="44" t="s">
        <v>508</v>
      </c>
      <c r="H18" s="27" t="s">
        <v>471</v>
      </c>
      <c r="I18" s="27" t="s">
        <v>460</v>
      </c>
      <c r="J18" s="27" t="s">
        <v>509</v>
      </c>
    </row>
    <row r="19" ht="49" customHeight="1" spans="1:10">
      <c r="A19" s="27" t="s">
        <v>337</v>
      </c>
      <c r="B19" s="27" t="s">
        <v>499</v>
      </c>
      <c r="C19" s="27" t="s">
        <v>480</v>
      </c>
      <c r="D19" s="27" t="s">
        <v>481</v>
      </c>
      <c r="E19" s="27" t="s">
        <v>510</v>
      </c>
      <c r="F19" s="27" t="s">
        <v>458</v>
      </c>
      <c r="G19" s="44" t="s">
        <v>508</v>
      </c>
      <c r="H19" s="27" t="s">
        <v>471</v>
      </c>
      <c r="I19" s="27" t="s">
        <v>460</v>
      </c>
      <c r="J19" s="27" t="s">
        <v>511</v>
      </c>
    </row>
    <row r="20" ht="33.75" customHeight="1" spans="1:10">
      <c r="A20" s="27" t="s">
        <v>362</v>
      </c>
      <c r="B20" s="27" t="s">
        <v>532</v>
      </c>
      <c r="C20" s="27" t="s">
        <v>455</v>
      </c>
      <c r="D20" s="27" t="s">
        <v>456</v>
      </c>
      <c r="E20" s="27" t="s">
        <v>530</v>
      </c>
      <c r="F20" s="27" t="s">
        <v>458</v>
      </c>
      <c r="G20" s="44" t="s">
        <v>503</v>
      </c>
      <c r="H20" s="27" t="s">
        <v>471</v>
      </c>
      <c r="I20" s="27" t="s">
        <v>460</v>
      </c>
      <c r="J20" s="27" t="s">
        <v>531</v>
      </c>
    </row>
    <row r="21" ht="87" customHeight="1" spans="1:10">
      <c r="A21" s="27" t="s">
        <v>362</v>
      </c>
      <c r="B21" s="27" t="s">
        <v>532</v>
      </c>
      <c r="C21" s="27" t="s">
        <v>455</v>
      </c>
      <c r="D21" s="27" t="s">
        <v>468</v>
      </c>
      <c r="E21" s="27" t="s">
        <v>533</v>
      </c>
      <c r="F21" s="27" t="s">
        <v>476</v>
      </c>
      <c r="G21" s="44" t="s">
        <v>493</v>
      </c>
      <c r="H21" s="27" t="s">
        <v>471</v>
      </c>
      <c r="I21" s="27" t="s">
        <v>460</v>
      </c>
      <c r="J21" s="27" t="s">
        <v>534</v>
      </c>
    </row>
    <row r="22" ht="33.75" customHeight="1" spans="1:10">
      <c r="A22" s="27" t="s">
        <v>362</v>
      </c>
      <c r="B22" s="27" t="s">
        <v>532</v>
      </c>
      <c r="C22" s="27" t="s">
        <v>455</v>
      </c>
      <c r="D22" s="27" t="s">
        <v>468</v>
      </c>
      <c r="E22" s="27" t="s">
        <v>535</v>
      </c>
      <c r="F22" s="27" t="s">
        <v>476</v>
      </c>
      <c r="G22" s="44" t="s">
        <v>508</v>
      </c>
      <c r="H22" s="27" t="s">
        <v>536</v>
      </c>
      <c r="I22" s="27" t="s">
        <v>460</v>
      </c>
      <c r="J22" s="27" t="s">
        <v>537</v>
      </c>
    </row>
    <row r="23" ht="60" customHeight="1" spans="1:10">
      <c r="A23" s="27" t="s">
        <v>362</v>
      </c>
      <c r="B23" s="27" t="s">
        <v>532</v>
      </c>
      <c r="C23" s="27" t="s">
        <v>455</v>
      </c>
      <c r="D23" s="27" t="s">
        <v>468</v>
      </c>
      <c r="E23" s="27" t="s">
        <v>538</v>
      </c>
      <c r="F23" s="27" t="s">
        <v>476</v>
      </c>
      <c r="G23" s="44" t="s">
        <v>493</v>
      </c>
      <c r="H23" s="27" t="s">
        <v>471</v>
      </c>
      <c r="I23" s="27" t="s">
        <v>460</v>
      </c>
      <c r="J23" s="27" t="s">
        <v>539</v>
      </c>
    </row>
    <row r="24" ht="33.75" customHeight="1" spans="1:10">
      <c r="A24" s="27" t="s">
        <v>362</v>
      </c>
      <c r="B24" s="27" t="s">
        <v>532</v>
      </c>
      <c r="C24" s="27" t="s">
        <v>455</v>
      </c>
      <c r="D24" s="27" t="s">
        <v>468</v>
      </c>
      <c r="E24" s="27" t="s">
        <v>540</v>
      </c>
      <c r="F24" s="27" t="s">
        <v>476</v>
      </c>
      <c r="G24" s="44" t="s">
        <v>493</v>
      </c>
      <c r="H24" s="27" t="s">
        <v>536</v>
      </c>
      <c r="I24" s="27" t="s">
        <v>460</v>
      </c>
      <c r="J24" s="27" t="s">
        <v>541</v>
      </c>
    </row>
    <row r="25" ht="33.75" customHeight="1" spans="1:10">
      <c r="A25" s="27" t="s">
        <v>362</v>
      </c>
      <c r="B25" s="27" t="s">
        <v>532</v>
      </c>
      <c r="C25" s="27" t="s">
        <v>455</v>
      </c>
      <c r="D25" s="27" t="s">
        <v>468</v>
      </c>
      <c r="E25" s="27" t="s">
        <v>542</v>
      </c>
      <c r="F25" s="27" t="s">
        <v>476</v>
      </c>
      <c r="G25" s="44" t="s">
        <v>508</v>
      </c>
      <c r="H25" s="27" t="s">
        <v>536</v>
      </c>
      <c r="I25" s="27" t="s">
        <v>460</v>
      </c>
      <c r="J25" s="27" t="s">
        <v>543</v>
      </c>
    </row>
    <row r="26" ht="33.75" customHeight="1" spans="1:10">
      <c r="A26" s="27" t="s">
        <v>362</v>
      </c>
      <c r="B26" s="27" t="s">
        <v>532</v>
      </c>
      <c r="C26" s="27" t="s">
        <v>473</v>
      </c>
      <c r="D26" s="27" t="s">
        <v>474</v>
      </c>
      <c r="E26" s="27" t="s">
        <v>544</v>
      </c>
      <c r="F26" s="27" t="s">
        <v>476</v>
      </c>
      <c r="G26" s="44" t="s">
        <v>545</v>
      </c>
      <c r="H26" s="27"/>
      <c r="I26" s="27" t="s">
        <v>478</v>
      </c>
      <c r="J26" s="27" t="s">
        <v>546</v>
      </c>
    </row>
    <row r="27" ht="33.75" customHeight="1" spans="1:10">
      <c r="A27" s="27" t="s">
        <v>362</v>
      </c>
      <c r="B27" s="27" t="s">
        <v>532</v>
      </c>
      <c r="C27" s="27" t="s">
        <v>480</v>
      </c>
      <c r="D27" s="27" t="s">
        <v>481</v>
      </c>
      <c r="E27" s="27" t="s">
        <v>482</v>
      </c>
      <c r="F27" s="27" t="s">
        <v>458</v>
      </c>
      <c r="G27" s="44" t="s">
        <v>508</v>
      </c>
      <c r="H27" s="27" t="s">
        <v>471</v>
      </c>
      <c r="I27" s="27" t="s">
        <v>460</v>
      </c>
      <c r="J27" s="27" t="s">
        <v>547</v>
      </c>
    </row>
    <row r="28" ht="51" customHeight="1" spans="1:10">
      <c r="A28" s="27" t="s">
        <v>351</v>
      </c>
      <c r="B28" s="27" t="s">
        <v>557</v>
      </c>
      <c r="C28" s="27" t="s">
        <v>455</v>
      </c>
      <c r="D28" s="27" t="s">
        <v>456</v>
      </c>
      <c r="E28" s="27" t="s">
        <v>558</v>
      </c>
      <c r="F28" s="27" t="s">
        <v>476</v>
      </c>
      <c r="G28" s="44" t="s">
        <v>559</v>
      </c>
      <c r="H28" s="27" t="s">
        <v>515</v>
      </c>
      <c r="I28" s="27" t="s">
        <v>460</v>
      </c>
      <c r="J28" s="27" t="s">
        <v>560</v>
      </c>
    </row>
    <row r="29" ht="51" customHeight="1" spans="1:10">
      <c r="A29" s="27" t="s">
        <v>351</v>
      </c>
      <c r="B29" s="27" t="s">
        <v>557</v>
      </c>
      <c r="C29" s="27" t="s">
        <v>455</v>
      </c>
      <c r="D29" s="27" t="s">
        <v>468</v>
      </c>
      <c r="E29" s="27" t="s">
        <v>561</v>
      </c>
      <c r="F29" s="27" t="s">
        <v>458</v>
      </c>
      <c r="G29" s="44" t="s">
        <v>503</v>
      </c>
      <c r="H29" s="27" t="s">
        <v>471</v>
      </c>
      <c r="I29" s="27" t="s">
        <v>460</v>
      </c>
      <c r="J29" s="27" t="s">
        <v>562</v>
      </c>
    </row>
    <row r="30" ht="51" customHeight="1" spans="1:10">
      <c r="A30" s="27" t="s">
        <v>351</v>
      </c>
      <c r="B30" s="27" t="s">
        <v>557</v>
      </c>
      <c r="C30" s="27" t="s">
        <v>455</v>
      </c>
      <c r="D30" s="27" t="s">
        <v>468</v>
      </c>
      <c r="E30" s="27" t="s">
        <v>563</v>
      </c>
      <c r="F30" s="27" t="s">
        <v>458</v>
      </c>
      <c r="G30" s="44" t="s">
        <v>503</v>
      </c>
      <c r="H30" s="27" t="s">
        <v>471</v>
      </c>
      <c r="I30" s="27" t="s">
        <v>460</v>
      </c>
      <c r="J30" s="27" t="s">
        <v>564</v>
      </c>
    </row>
    <row r="31" ht="33.75" customHeight="1" spans="1:10">
      <c r="A31" s="27" t="s">
        <v>351</v>
      </c>
      <c r="B31" s="27" t="s">
        <v>557</v>
      </c>
      <c r="C31" s="27" t="s">
        <v>455</v>
      </c>
      <c r="D31" s="27" t="s">
        <v>468</v>
      </c>
      <c r="E31" s="27" t="s">
        <v>538</v>
      </c>
      <c r="F31" s="27" t="s">
        <v>458</v>
      </c>
      <c r="G31" s="44" t="s">
        <v>503</v>
      </c>
      <c r="H31" s="27" t="s">
        <v>471</v>
      </c>
      <c r="I31" s="27" t="s">
        <v>460</v>
      </c>
      <c r="J31" s="27" t="s">
        <v>565</v>
      </c>
    </row>
    <row r="32" ht="33.75" customHeight="1" spans="1:10">
      <c r="A32" s="27" t="s">
        <v>351</v>
      </c>
      <c r="B32" s="27" t="s">
        <v>557</v>
      </c>
      <c r="C32" s="27" t="s">
        <v>473</v>
      </c>
      <c r="D32" s="27" t="s">
        <v>474</v>
      </c>
      <c r="E32" s="27" t="s">
        <v>507</v>
      </c>
      <c r="F32" s="27" t="s">
        <v>458</v>
      </c>
      <c r="G32" s="44" t="s">
        <v>554</v>
      </c>
      <c r="H32" s="27" t="s">
        <v>471</v>
      </c>
      <c r="I32" s="27" t="s">
        <v>460</v>
      </c>
      <c r="J32" s="27" t="s">
        <v>566</v>
      </c>
    </row>
    <row r="33" ht="33.75" customHeight="1" spans="1:10">
      <c r="A33" s="27" t="s">
        <v>351</v>
      </c>
      <c r="B33" s="27" t="s">
        <v>557</v>
      </c>
      <c r="C33" s="27" t="s">
        <v>480</v>
      </c>
      <c r="D33" s="27" t="s">
        <v>481</v>
      </c>
      <c r="E33" s="27" t="s">
        <v>481</v>
      </c>
      <c r="F33" s="27" t="s">
        <v>458</v>
      </c>
      <c r="G33" s="44" t="s">
        <v>483</v>
      </c>
      <c r="H33" s="27" t="s">
        <v>471</v>
      </c>
      <c r="I33" s="27" t="s">
        <v>460</v>
      </c>
      <c r="J33" s="27" t="s">
        <v>567</v>
      </c>
    </row>
    <row r="34" ht="54" customHeight="1" spans="1:10">
      <c r="A34" s="27" t="s">
        <v>392</v>
      </c>
      <c r="B34" s="27" t="s">
        <v>583</v>
      </c>
      <c r="C34" s="27" t="s">
        <v>455</v>
      </c>
      <c r="D34" s="27" t="s">
        <v>456</v>
      </c>
      <c r="E34" s="27" t="s">
        <v>584</v>
      </c>
      <c r="F34" s="27" t="s">
        <v>576</v>
      </c>
      <c r="G34" s="44" t="s">
        <v>585</v>
      </c>
      <c r="H34" s="27" t="s">
        <v>586</v>
      </c>
      <c r="I34" s="27" t="s">
        <v>460</v>
      </c>
      <c r="J34" s="27" t="s">
        <v>587</v>
      </c>
    </row>
    <row r="35" ht="54" customHeight="1" spans="1:10">
      <c r="A35" s="27" t="s">
        <v>392</v>
      </c>
      <c r="B35" s="27" t="s">
        <v>583</v>
      </c>
      <c r="C35" s="27" t="s">
        <v>455</v>
      </c>
      <c r="D35" s="27" t="s">
        <v>468</v>
      </c>
      <c r="E35" s="27" t="s">
        <v>533</v>
      </c>
      <c r="F35" s="27" t="s">
        <v>476</v>
      </c>
      <c r="G35" s="44" t="s">
        <v>503</v>
      </c>
      <c r="H35" s="27" t="s">
        <v>471</v>
      </c>
      <c r="I35" s="27" t="s">
        <v>460</v>
      </c>
      <c r="J35" s="27" t="s">
        <v>588</v>
      </c>
    </row>
    <row r="36" ht="54" customHeight="1" spans="1:10">
      <c r="A36" s="27" t="s">
        <v>392</v>
      </c>
      <c r="B36" s="27" t="s">
        <v>583</v>
      </c>
      <c r="C36" s="27" t="s">
        <v>455</v>
      </c>
      <c r="D36" s="27" t="s">
        <v>468</v>
      </c>
      <c r="E36" s="27" t="s">
        <v>538</v>
      </c>
      <c r="F36" s="27" t="s">
        <v>458</v>
      </c>
      <c r="G36" s="44" t="s">
        <v>503</v>
      </c>
      <c r="H36" s="27" t="s">
        <v>471</v>
      </c>
      <c r="I36" s="27" t="s">
        <v>460</v>
      </c>
      <c r="J36" s="27" t="s">
        <v>539</v>
      </c>
    </row>
    <row r="37" ht="54" customHeight="1" spans="1:10">
      <c r="A37" s="27" t="s">
        <v>392</v>
      </c>
      <c r="B37" s="27" t="s">
        <v>583</v>
      </c>
      <c r="C37" s="27" t="s">
        <v>473</v>
      </c>
      <c r="D37" s="27" t="s">
        <v>474</v>
      </c>
      <c r="E37" s="27" t="s">
        <v>507</v>
      </c>
      <c r="F37" s="27" t="s">
        <v>458</v>
      </c>
      <c r="G37" s="44" t="s">
        <v>483</v>
      </c>
      <c r="H37" s="27" t="s">
        <v>471</v>
      </c>
      <c r="I37" s="27" t="s">
        <v>460</v>
      </c>
      <c r="J37" s="27" t="s">
        <v>589</v>
      </c>
    </row>
    <row r="38" ht="33.75" customHeight="1" spans="1:10">
      <c r="A38" s="27" t="s">
        <v>392</v>
      </c>
      <c r="B38" s="27" t="s">
        <v>583</v>
      </c>
      <c r="C38" s="27" t="s">
        <v>480</v>
      </c>
      <c r="D38" s="27" t="s">
        <v>481</v>
      </c>
      <c r="E38" s="27" t="s">
        <v>482</v>
      </c>
      <c r="F38" s="27" t="s">
        <v>458</v>
      </c>
      <c r="G38" s="44" t="s">
        <v>483</v>
      </c>
      <c r="H38" s="27" t="s">
        <v>471</v>
      </c>
      <c r="I38" s="27" t="s">
        <v>460</v>
      </c>
      <c r="J38" s="27" t="s">
        <v>547</v>
      </c>
    </row>
    <row r="39" ht="43" customHeight="1" spans="1:10">
      <c r="A39" s="27" t="s">
        <v>353</v>
      </c>
      <c r="B39" s="27" t="s">
        <v>604</v>
      </c>
      <c r="C39" s="27" t="s">
        <v>455</v>
      </c>
      <c r="D39" s="27" t="s">
        <v>456</v>
      </c>
      <c r="E39" s="27" t="s">
        <v>605</v>
      </c>
      <c r="F39" s="27" t="s">
        <v>458</v>
      </c>
      <c r="G39" s="44" t="s">
        <v>606</v>
      </c>
      <c r="H39" s="27" t="s">
        <v>515</v>
      </c>
      <c r="I39" s="27" t="s">
        <v>460</v>
      </c>
      <c r="J39" s="27" t="s">
        <v>607</v>
      </c>
    </row>
    <row r="40" ht="43" customHeight="1" spans="1:10">
      <c r="A40" s="27" t="s">
        <v>353</v>
      </c>
      <c r="B40" s="27" t="s">
        <v>604</v>
      </c>
      <c r="C40" s="27" t="s">
        <v>455</v>
      </c>
      <c r="D40" s="27" t="s">
        <v>456</v>
      </c>
      <c r="E40" s="27" t="s">
        <v>608</v>
      </c>
      <c r="F40" s="27" t="s">
        <v>458</v>
      </c>
      <c r="G40" s="44" t="s">
        <v>609</v>
      </c>
      <c r="H40" s="27" t="s">
        <v>515</v>
      </c>
      <c r="I40" s="27" t="s">
        <v>460</v>
      </c>
      <c r="J40" s="27" t="s">
        <v>610</v>
      </c>
    </row>
    <row r="41" ht="75" customHeight="1" spans="1:10">
      <c r="A41" s="27" t="s">
        <v>353</v>
      </c>
      <c r="B41" s="27" t="s">
        <v>604</v>
      </c>
      <c r="C41" s="27" t="s">
        <v>455</v>
      </c>
      <c r="D41" s="27" t="s">
        <v>468</v>
      </c>
      <c r="E41" s="27" t="s">
        <v>611</v>
      </c>
      <c r="F41" s="27" t="s">
        <v>476</v>
      </c>
      <c r="G41" s="44" t="s">
        <v>493</v>
      </c>
      <c r="H41" s="27" t="s">
        <v>471</v>
      </c>
      <c r="I41" s="27" t="s">
        <v>460</v>
      </c>
      <c r="J41" s="27" t="s">
        <v>612</v>
      </c>
    </row>
    <row r="42" ht="66" customHeight="1" spans="1:10">
      <c r="A42" s="27" t="s">
        <v>353</v>
      </c>
      <c r="B42" s="27" t="s">
        <v>604</v>
      </c>
      <c r="C42" s="27" t="s">
        <v>455</v>
      </c>
      <c r="D42" s="27" t="s">
        <v>521</v>
      </c>
      <c r="E42" s="27" t="s">
        <v>613</v>
      </c>
      <c r="F42" s="27" t="s">
        <v>476</v>
      </c>
      <c r="G42" s="44" t="s">
        <v>493</v>
      </c>
      <c r="H42" s="27" t="s">
        <v>471</v>
      </c>
      <c r="I42" s="27" t="s">
        <v>460</v>
      </c>
      <c r="J42" s="27" t="s">
        <v>614</v>
      </c>
    </row>
    <row r="43" ht="43" customHeight="1" spans="1:10">
      <c r="A43" s="27" t="s">
        <v>353</v>
      </c>
      <c r="B43" s="27" t="s">
        <v>604</v>
      </c>
      <c r="C43" s="27" t="s">
        <v>473</v>
      </c>
      <c r="D43" s="27" t="s">
        <v>615</v>
      </c>
      <c r="E43" s="27" t="s">
        <v>616</v>
      </c>
      <c r="F43" s="27" t="s">
        <v>476</v>
      </c>
      <c r="G43" s="44" t="s">
        <v>617</v>
      </c>
      <c r="H43" s="27" t="s">
        <v>618</v>
      </c>
      <c r="I43" s="27" t="s">
        <v>460</v>
      </c>
      <c r="J43" s="27" t="s">
        <v>619</v>
      </c>
    </row>
    <row r="44" ht="54" customHeight="1" spans="1:10">
      <c r="A44" s="27" t="s">
        <v>353</v>
      </c>
      <c r="B44" s="27" t="s">
        <v>604</v>
      </c>
      <c r="C44" s="27" t="s">
        <v>473</v>
      </c>
      <c r="D44" s="27" t="s">
        <v>474</v>
      </c>
      <c r="E44" s="27" t="s">
        <v>507</v>
      </c>
      <c r="F44" s="27" t="s">
        <v>458</v>
      </c>
      <c r="G44" s="44" t="s">
        <v>508</v>
      </c>
      <c r="H44" s="27" t="s">
        <v>471</v>
      </c>
      <c r="I44" s="27" t="s">
        <v>460</v>
      </c>
      <c r="J44" s="27" t="s">
        <v>589</v>
      </c>
    </row>
    <row r="45" ht="43" customHeight="1" spans="1:10">
      <c r="A45" s="27" t="s">
        <v>353</v>
      </c>
      <c r="B45" s="27" t="s">
        <v>604</v>
      </c>
      <c r="C45" s="27" t="s">
        <v>480</v>
      </c>
      <c r="D45" s="27" t="s">
        <v>481</v>
      </c>
      <c r="E45" s="27" t="s">
        <v>482</v>
      </c>
      <c r="F45" s="27" t="s">
        <v>458</v>
      </c>
      <c r="G45" s="44" t="s">
        <v>483</v>
      </c>
      <c r="H45" s="27" t="s">
        <v>471</v>
      </c>
      <c r="I45" s="27" t="s">
        <v>460</v>
      </c>
      <c r="J45" s="27" t="s">
        <v>620</v>
      </c>
    </row>
    <row r="46" ht="65" customHeight="1" spans="1:10">
      <c r="A46" s="27" t="s">
        <v>375</v>
      </c>
      <c r="B46" s="27" t="s">
        <v>625</v>
      </c>
      <c r="C46" s="27" t="s">
        <v>455</v>
      </c>
      <c r="D46" s="27" t="s">
        <v>456</v>
      </c>
      <c r="E46" s="27" t="s">
        <v>622</v>
      </c>
      <c r="F46" s="27" t="s">
        <v>458</v>
      </c>
      <c r="G46" s="44" t="s">
        <v>623</v>
      </c>
      <c r="H46" s="27" t="s">
        <v>515</v>
      </c>
      <c r="I46" s="27" t="s">
        <v>460</v>
      </c>
      <c r="J46" s="27" t="s">
        <v>624</v>
      </c>
    </row>
    <row r="47" ht="43" customHeight="1" spans="1:10">
      <c r="A47" s="27" t="s">
        <v>375</v>
      </c>
      <c r="B47" s="27" t="s">
        <v>625</v>
      </c>
      <c r="C47" s="27" t="s">
        <v>455</v>
      </c>
      <c r="D47" s="27" t="s">
        <v>468</v>
      </c>
      <c r="E47" s="27" t="s">
        <v>533</v>
      </c>
      <c r="F47" s="27" t="s">
        <v>476</v>
      </c>
      <c r="G47" s="44" t="s">
        <v>493</v>
      </c>
      <c r="H47" s="27" t="s">
        <v>471</v>
      </c>
      <c r="I47" s="27" t="s">
        <v>460</v>
      </c>
      <c r="J47" s="27" t="s">
        <v>626</v>
      </c>
    </row>
    <row r="48" ht="78" customHeight="1" spans="1:10">
      <c r="A48" s="27" t="s">
        <v>375</v>
      </c>
      <c r="B48" s="27" t="s">
        <v>625</v>
      </c>
      <c r="C48" s="27" t="s">
        <v>455</v>
      </c>
      <c r="D48" s="27" t="s">
        <v>521</v>
      </c>
      <c r="E48" s="27" t="s">
        <v>627</v>
      </c>
      <c r="F48" s="27" t="s">
        <v>476</v>
      </c>
      <c r="G48" s="44" t="s">
        <v>493</v>
      </c>
      <c r="H48" s="27" t="s">
        <v>471</v>
      </c>
      <c r="I48" s="27" t="s">
        <v>460</v>
      </c>
      <c r="J48" s="27" t="s">
        <v>614</v>
      </c>
    </row>
    <row r="49" ht="60" customHeight="1" spans="1:10">
      <c r="A49" s="27" t="s">
        <v>375</v>
      </c>
      <c r="B49" s="27" t="s">
        <v>625</v>
      </c>
      <c r="C49" s="27" t="s">
        <v>473</v>
      </c>
      <c r="D49" s="27" t="s">
        <v>474</v>
      </c>
      <c r="E49" s="27" t="s">
        <v>628</v>
      </c>
      <c r="F49" s="27" t="s">
        <v>476</v>
      </c>
      <c r="G49" s="44" t="s">
        <v>493</v>
      </c>
      <c r="H49" s="27" t="s">
        <v>471</v>
      </c>
      <c r="I49" s="27" t="s">
        <v>460</v>
      </c>
      <c r="J49" s="27" t="s">
        <v>834</v>
      </c>
    </row>
    <row r="50" ht="64" customHeight="1" spans="1:10">
      <c r="A50" s="27" t="s">
        <v>375</v>
      </c>
      <c r="B50" s="27" t="s">
        <v>625</v>
      </c>
      <c r="C50" s="27" t="s">
        <v>480</v>
      </c>
      <c r="D50" s="27" t="s">
        <v>481</v>
      </c>
      <c r="E50" s="27" t="s">
        <v>482</v>
      </c>
      <c r="F50" s="27" t="s">
        <v>458</v>
      </c>
      <c r="G50" s="44" t="s">
        <v>483</v>
      </c>
      <c r="H50" s="27" t="s">
        <v>471</v>
      </c>
      <c r="I50" s="27" t="s">
        <v>460</v>
      </c>
      <c r="J50" s="27" t="s">
        <v>547</v>
      </c>
    </row>
    <row r="51" ht="50" customHeight="1" spans="1:10">
      <c r="A51" s="27" t="s">
        <v>372</v>
      </c>
      <c r="B51" s="27" t="s">
        <v>630</v>
      </c>
      <c r="C51" s="27" t="s">
        <v>455</v>
      </c>
      <c r="D51" s="27" t="s">
        <v>456</v>
      </c>
      <c r="E51" s="27" t="s">
        <v>631</v>
      </c>
      <c r="F51" s="27" t="s">
        <v>458</v>
      </c>
      <c r="G51" s="44" t="s">
        <v>632</v>
      </c>
      <c r="H51" s="27" t="s">
        <v>515</v>
      </c>
      <c r="I51" s="27" t="s">
        <v>460</v>
      </c>
      <c r="J51" s="27" t="s">
        <v>835</v>
      </c>
    </row>
    <row r="52" ht="67" customHeight="1" spans="1:10">
      <c r="A52" s="27" t="s">
        <v>372</v>
      </c>
      <c r="B52" s="27" t="s">
        <v>630</v>
      </c>
      <c r="C52" s="27" t="s">
        <v>455</v>
      </c>
      <c r="D52" s="27" t="s">
        <v>468</v>
      </c>
      <c r="E52" s="27" t="s">
        <v>533</v>
      </c>
      <c r="F52" s="27" t="s">
        <v>476</v>
      </c>
      <c r="G52" s="44" t="s">
        <v>493</v>
      </c>
      <c r="H52" s="27" t="s">
        <v>471</v>
      </c>
      <c r="I52" s="27" t="s">
        <v>460</v>
      </c>
      <c r="J52" s="27" t="s">
        <v>626</v>
      </c>
    </row>
    <row r="53" ht="59" customHeight="1" spans="1:10">
      <c r="A53" s="27" t="s">
        <v>372</v>
      </c>
      <c r="B53" s="27" t="s">
        <v>630</v>
      </c>
      <c r="C53" s="27" t="s">
        <v>455</v>
      </c>
      <c r="D53" s="27" t="s">
        <v>521</v>
      </c>
      <c r="E53" s="27" t="s">
        <v>634</v>
      </c>
      <c r="F53" s="27" t="s">
        <v>476</v>
      </c>
      <c r="G53" s="44" t="s">
        <v>493</v>
      </c>
      <c r="H53" s="27" t="s">
        <v>471</v>
      </c>
      <c r="I53" s="27" t="s">
        <v>460</v>
      </c>
      <c r="J53" s="27" t="s">
        <v>635</v>
      </c>
    </row>
    <row r="54" ht="73" customHeight="1" spans="1:10">
      <c r="A54" s="27" t="s">
        <v>372</v>
      </c>
      <c r="B54" s="27" t="s">
        <v>630</v>
      </c>
      <c r="C54" s="27" t="s">
        <v>473</v>
      </c>
      <c r="D54" s="27" t="s">
        <v>474</v>
      </c>
      <c r="E54" s="27" t="s">
        <v>628</v>
      </c>
      <c r="F54" s="27" t="s">
        <v>476</v>
      </c>
      <c r="G54" s="44" t="s">
        <v>493</v>
      </c>
      <c r="H54" s="27" t="s">
        <v>471</v>
      </c>
      <c r="I54" s="27" t="s">
        <v>460</v>
      </c>
      <c r="J54" s="27" t="s">
        <v>636</v>
      </c>
    </row>
    <row r="55" ht="50" customHeight="1" spans="1:10">
      <c r="A55" s="27" t="s">
        <v>372</v>
      </c>
      <c r="B55" s="27" t="s">
        <v>630</v>
      </c>
      <c r="C55" s="27" t="s">
        <v>480</v>
      </c>
      <c r="D55" s="27" t="s">
        <v>481</v>
      </c>
      <c r="E55" s="27" t="s">
        <v>482</v>
      </c>
      <c r="F55" s="27" t="s">
        <v>458</v>
      </c>
      <c r="G55" s="44" t="s">
        <v>483</v>
      </c>
      <c r="H55" s="27" t="s">
        <v>471</v>
      </c>
      <c r="I55" s="27" t="s">
        <v>460</v>
      </c>
      <c r="J55" s="27" t="s">
        <v>547</v>
      </c>
    </row>
    <row r="56" ht="54" customHeight="1" spans="1:10">
      <c r="A56" s="73" t="s">
        <v>836</v>
      </c>
      <c r="B56" s="74" t="s">
        <v>837</v>
      </c>
      <c r="C56" s="27" t="s">
        <v>455</v>
      </c>
      <c r="D56" s="27" t="s">
        <v>456</v>
      </c>
      <c r="E56" s="27" t="s">
        <v>638</v>
      </c>
      <c r="F56" s="27" t="s">
        <v>458</v>
      </c>
      <c r="G56" s="44" t="s">
        <v>639</v>
      </c>
      <c r="H56" s="27" t="s">
        <v>515</v>
      </c>
      <c r="I56" s="27" t="s">
        <v>460</v>
      </c>
      <c r="J56" s="27" t="s">
        <v>640</v>
      </c>
    </row>
    <row r="57" ht="54" customHeight="1" spans="1:10">
      <c r="A57" s="73" t="s">
        <v>365</v>
      </c>
      <c r="B57" s="27" t="s">
        <v>637</v>
      </c>
      <c r="C57" s="27" t="s">
        <v>455</v>
      </c>
      <c r="D57" s="27" t="s">
        <v>468</v>
      </c>
      <c r="E57" s="27" t="s">
        <v>641</v>
      </c>
      <c r="F57" s="27" t="s">
        <v>458</v>
      </c>
      <c r="G57" s="44" t="s">
        <v>642</v>
      </c>
      <c r="H57" s="27" t="s">
        <v>536</v>
      </c>
      <c r="I57" s="27" t="s">
        <v>460</v>
      </c>
      <c r="J57" s="27" t="s">
        <v>838</v>
      </c>
    </row>
    <row r="58" ht="54" customHeight="1" spans="1:10">
      <c r="A58" s="73" t="s">
        <v>365</v>
      </c>
      <c r="B58" s="27" t="s">
        <v>637</v>
      </c>
      <c r="C58" s="27" t="s">
        <v>455</v>
      </c>
      <c r="D58" s="27" t="s">
        <v>468</v>
      </c>
      <c r="E58" s="27" t="s">
        <v>644</v>
      </c>
      <c r="F58" s="27" t="s">
        <v>476</v>
      </c>
      <c r="G58" s="44" t="s">
        <v>493</v>
      </c>
      <c r="H58" s="27" t="s">
        <v>471</v>
      </c>
      <c r="I58" s="27" t="s">
        <v>460</v>
      </c>
      <c r="J58" s="27" t="s">
        <v>645</v>
      </c>
    </row>
    <row r="59" ht="54" customHeight="1" spans="1:10">
      <c r="A59" s="73" t="s">
        <v>365</v>
      </c>
      <c r="B59" s="27" t="s">
        <v>637</v>
      </c>
      <c r="C59" s="27" t="s">
        <v>455</v>
      </c>
      <c r="D59" s="27" t="s">
        <v>521</v>
      </c>
      <c r="E59" s="27" t="s">
        <v>646</v>
      </c>
      <c r="F59" s="27" t="s">
        <v>576</v>
      </c>
      <c r="G59" s="44" t="s">
        <v>647</v>
      </c>
      <c r="H59" s="27" t="s">
        <v>578</v>
      </c>
      <c r="I59" s="27" t="s">
        <v>460</v>
      </c>
      <c r="J59" s="27" t="s">
        <v>648</v>
      </c>
    </row>
    <row r="60" ht="54" customHeight="1" spans="1:10">
      <c r="A60" s="73" t="s">
        <v>365</v>
      </c>
      <c r="B60" s="27" t="s">
        <v>637</v>
      </c>
      <c r="C60" s="27" t="s">
        <v>473</v>
      </c>
      <c r="D60" s="27" t="s">
        <v>649</v>
      </c>
      <c r="E60" s="27" t="s">
        <v>650</v>
      </c>
      <c r="F60" s="27" t="s">
        <v>476</v>
      </c>
      <c r="G60" s="44" t="s">
        <v>651</v>
      </c>
      <c r="H60" s="27"/>
      <c r="I60" s="27" t="s">
        <v>478</v>
      </c>
      <c r="J60" s="27" t="s">
        <v>652</v>
      </c>
    </row>
    <row r="61" ht="54" customHeight="1" spans="1:10">
      <c r="A61" s="73" t="s">
        <v>365</v>
      </c>
      <c r="B61" s="27" t="s">
        <v>637</v>
      </c>
      <c r="C61" s="27" t="s">
        <v>480</v>
      </c>
      <c r="D61" s="27" t="s">
        <v>481</v>
      </c>
      <c r="E61" s="27" t="s">
        <v>481</v>
      </c>
      <c r="F61" s="27" t="s">
        <v>458</v>
      </c>
      <c r="G61" s="44" t="s">
        <v>554</v>
      </c>
      <c r="H61" s="27" t="s">
        <v>471</v>
      </c>
      <c r="I61" s="27" t="s">
        <v>460</v>
      </c>
      <c r="J61" s="27" t="s">
        <v>653</v>
      </c>
    </row>
    <row r="62" ht="59" customHeight="1" spans="1:10">
      <c r="A62" s="27" t="s">
        <v>356</v>
      </c>
      <c r="B62" s="27" t="s">
        <v>654</v>
      </c>
      <c r="C62" s="27" t="s">
        <v>455</v>
      </c>
      <c r="D62" s="27" t="s">
        <v>456</v>
      </c>
      <c r="E62" s="27" t="s">
        <v>655</v>
      </c>
      <c r="F62" s="27" t="s">
        <v>476</v>
      </c>
      <c r="G62" s="44" t="s">
        <v>656</v>
      </c>
      <c r="H62" s="27" t="s">
        <v>515</v>
      </c>
      <c r="I62" s="27" t="s">
        <v>460</v>
      </c>
      <c r="J62" s="27" t="s">
        <v>657</v>
      </c>
    </row>
    <row r="63" ht="53" customHeight="1" spans="1:10">
      <c r="A63" s="27" t="s">
        <v>356</v>
      </c>
      <c r="B63" s="27" t="s">
        <v>654</v>
      </c>
      <c r="C63" s="27" t="s">
        <v>455</v>
      </c>
      <c r="D63" s="27" t="s">
        <v>468</v>
      </c>
      <c r="E63" s="27" t="s">
        <v>573</v>
      </c>
      <c r="F63" s="27" t="s">
        <v>458</v>
      </c>
      <c r="G63" s="44" t="s">
        <v>503</v>
      </c>
      <c r="H63" s="27" t="s">
        <v>471</v>
      </c>
      <c r="I63" s="27" t="s">
        <v>460</v>
      </c>
      <c r="J63" s="27" t="s">
        <v>504</v>
      </c>
    </row>
    <row r="64" ht="72" customHeight="1" spans="1:10">
      <c r="A64" s="27" t="s">
        <v>356</v>
      </c>
      <c r="B64" s="27" t="s">
        <v>654</v>
      </c>
      <c r="C64" s="27" t="s">
        <v>455</v>
      </c>
      <c r="D64" s="27" t="s">
        <v>468</v>
      </c>
      <c r="E64" s="27" t="s">
        <v>552</v>
      </c>
      <c r="F64" s="27" t="s">
        <v>476</v>
      </c>
      <c r="G64" s="44" t="s">
        <v>493</v>
      </c>
      <c r="H64" s="27" t="s">
        <v>471</v>
      </c>
      <c r="I64" s="27" t="s">
        <v>460</v>
      </c>
      <c r="J64" s="27" t="s">
        <v>658</v>
      </c>
    </row>
    <row r="65" ht="53" customHeight="1" spans="1:10">
      <c r="A65" s="27" t="s">
        <v>356</v>
      </c>
      <c r="B65" s="27" t="s">
        <v>654</v>
      </c>
      <c r="C65" s="27" t="s">
        <v>473</v>
      </c>
      <c r="D65" s="27" t="s">
        <v>474</v>
      </c>
      <c r="E65" s="27" t="s">
        <v>507</v>
      </c>
      <c r="F65" s="27" t="s">
        <v>458</v>
      </c>
      <c r="G65" s="44" t="s">
        <v>554</v>
      </c>
      <c r="H65" s="27" t="s">
        <v>471</v>
      </c>
      <c r="I65" s="27" t="s">
        <v>460</v>
      </c>
      <c r="J65" s="27" t="s">
        <v>509</v>
      </c>
    </row>
    <row r="66" ht="53" customHeight="1" spans="1:10">
      <c r="A66" s="27" t="s">
        <v>356</v>
      </c>
      <c r="B66" s="27" t="s">
        <v>654</v>
      </c>
      <c r="C66" s="27" t="s">
        <v>480</v>
      </c>
      <c r="D66" s="27" t="s">
        <v>481</v>
      </c>
      <c r="E66" s="27" t="s">
        <v>510</v>
      </c>
      <c r="F66" s="27" t="s">
        <v>458</v>
      </c>
      <c r="G66" s="44" t="s">
        <v>483</v>
      </c>
      <c r="H66" s="27" t="s">
        <v>471</v>
      </c>
      <c r="I66" s="27" t="s">
        <v>460</v>
      </c>
      <c r="J66" s="27" t="s">
        <v>511</v>
      </c>
    </row>
  </sheetData>
  <mergeCells count="23">
    <mergeCell ref="A1:J1"/>
    <mergeCell ref="A2:J2"/>
    <mergeCell ref="A3:H3"/>
    <mergeCell ref="A8:A14"/>
    <mergeCell ref="A15:A19"/>
    <mergeCell ref="A20:A27"/>
    <mergeCell ref="A28:A33"/>
    <mergeCell ref="A34:A38"/>
    <mergeCell ref="A39:A45"/>
    <mergeCell ref="A46:A50"/>
    <mergeCell ref="A51:A55"/>
    <mergeCell ref="A56:A61"/>
    <mergeCell ref="A62:A66"/>
    <mergeCell ref="B8:B14"/>
    <mergeCell ref="B15:B19"/>
    <mergeCell ref="B20:B27"/>
    <mergeCell ref="B28:B33"/>
    <mergeCell ref="B34:B38"/>
    <mergeCell ref="B39:B45"/>
    <mergeCell ref="B46:B50"/>
    <mergeCell ref="B51:B55"/>
    <mergeCell ref="B56:B61"/>
    <mergeCell ref="B62:B66"/>
  </mergeCells>
  <pageMargins left="0.751388888888889" right="0.751388888888889" top="0.66875" bottom="0.432638888888889" header="0.5" footer="0.590277777777778"/>
  <pageSetup paperSize="9" scale="67"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C7" sqref="C7"/>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38" customHeight="1" spans="1:8">
      <c r="A1" s="56" t="s">
        <v>839</v>
      </c>
      <c r="B1" s="56"/>
      <c r="C1" s="56"/>
      <c r="D1" s="56"/>
      <c r="E1" s="56"/>
      <c r="F1" s="56"/>
      <c r="G1" s="56"/>
      <c r="H1" s="56" t="s">
        <v>839</v>
      </c>
    </row>
    <row r="2" ht="28.5" customHeight="1" spans="1:8">
      <c r="A2" s="57" t="s">
        <v>840</v>
      </c>
      <c r="B2" s="57"/>
      <c r="C2" s="57"/>
      <c r="D2" s="57"/>
      <c r="E2" s="57"/>
      <c r="F2" s="57"/>
      <c r="G2" s="57"/>
      <c r="H2" s="57"/>
    </row>
    <row r="3" ht="18.75" customHeight="1" spans="1:8">
      <c r="A3" s="58" t="str">
        <f>"单位名称："&amp;"玉溪市民政局"</f>
        <v>单位名称：玉溪市民政局</v>
      </c>
      <c r="B3" s="58"/>
      <c r="C3" s="58"/>
      <c r="D3" s="58"/>
      <c r="E3" s="58"/>
      <c r="F3" s="58"/>
      <c r="G3" s="58"/>
      <c r="H3" s="58"/>
    </row>
    <row r="4" ht="35" customHeight="1" spans="1:8">
      <c r="A4" s="59" t="s">
        <v>161</v>
      </c>
      <c r="B4" s="59" t="s">
        <v>841</v>
      </c>
      <c r="C4" s="59" t="s">
        <v>842</v>
      </c>
      <c r="D4" s="59" t="s">
        <v>843</v>
      </c>
      <c r="E4" s="59" t="s">
        <v>844</v>
      </c>
      <c r="F4" s="59" t="s">
        <v>845</v>
      </c>
      <c r="G4" s="59"/>
      <c r="H4" s="59"/>
    </row>
    <row r="5" ht="18.75" customHeight="1" spans="1:8">
      <c r="A5" s="59"/>
      <c r="B5" s="59"/>
      <c r="C5" s="59"/>
      <c r="D5" s="59"/>
      <c r="E5" s="59"/>
      <c r="F5" s="59" t="s">
        <v>794</v>
      </c>
      <c r="G5" s="59" t="s">
        <v>846</v>
      </c>
      <c r="H5" s="59" t="s">
        <v>847</v>
      </c>
    </row>
    <row r="6" ht="41" customHeight="1" spans="1:8">
      <c r="A6" s="60" t="s">
        <v>44</v>
      </c>
      <c r="B6" s="60" t="s">
        <v>45</v>
      </c>
      <c r="C6" s="60" t="s">
        <v>46</v>
      </c>
      <c r="D6" s="60" t="s">
        <v>47</v>
      </c>
      <c r="E6" s="60" t="s">
        <v>48</v>
      </c>
      <c r="F6" s="60" t="s">
        <v>49</v>
      </c>
      <c r="G6" s="60" t="s">
        <v>50</v>
      </c>
      <c r="H6" s="60" t="s">
        <v>51</v>
      </c>
    </row>
    <row r="7" ht="41" customHeight="1" spans="1:8">
      <c r="A7" s="61"/>
      <c r="B7" s="61"/>
      <c r="C7" s="61"/>
      <c r="D7" s="61"/>
      <c r="E7" s="62"/>
      <c r="F7" s="63"/>
      <c r="G7" s="64"/>
      <c r="H7" s="64"/>
    </row>
    <row r="8" ht="41" customHeight="1" spans="1:8">
      <c r="A8" s="62" t="s">
        <v>30</v>
      </c>
      <c r="B8" s="62"/>
      <c r="C8" s="62"/>
      <c r="D8" s="62"/>
      <c r="E8" s="62"/>
      <c r="F8" s="63"/>
      <c r="G8" s="64"/>
      <c r="H8" s="64"/>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9" scale="77"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B1" workbookViewId="0">
      <selection activeCell="K7" sqref="K7"/>
    </sheetView>
  </sheetViews>
  <sheetFormatPr defaultColWidth="9.14166666666667" defaultRowHeight="14.25" customHeight="1"/>
  <cols>
    <col min="1" max="1" width="16.3166666666667" customWidth="1"/>
    <col min="2" max="2" width="23.375" customWidth="1"/>
    <col min="3" max="3" width="17.75" customWidth="1"/>
    <col min="4" max="4" width="15.125" customWidth="1"/>
    <col min="5" max="5" width="14.875" customWidth="1"/>
    <col min="6" max="6" width="16.125" customWidth="1"/>
    <col min="7" max="7" width="16.75" customWidth="1"/>
    <col min="8" max="8" width="13.125" customWidth="1"/>
    <col min="9" max="9" width="13.25" customWidth="1"/>
    <col min="10" max="10" width="16.875" customWidth="1"/>
    <col min="11" max="11" width="17.5" customWidth="1"/>
  </cols>
  <sheetData>
    <row r="1" ht="28" customHeight="1" spans="1:11">
      <c r="A1" s="31" t="s">
        <v>848</v>
      </c>
      <c r="B1" s="31"/>
      <c r="C1" s="31"/>
      <c r="D1" s="32"/>
      <c r="E1" s="32"/>
      <c r="F1" s="32"/>
      <c r="G1" s="32"/>
      <c r="H1" s="31"/>
      <c r="I1" s="31"/>
      <c r="J1" s="31"/>
      <c r="K1" s="50"/>
    </row>
    <row r="2" ht="28.5" customHeight="1" spans="1:11">
      <c r="A2" s="33" t="s">
        <v>849</v>
      </c>
      <c r="B2" s="33"/>
      <c r="C2" s="33"/>
      <c r="D2" s="33"/>
      <c r="E2" s="33"/>
      <c r="F2" s="33"/>
      <c r="G2" s="33"/>
      <c r="H2" s="33"/>
      <c r="I2" s="33"/>
      <c r="J2" s="33"/>
      <c r="K2" s="33"/>
    </row>
    <row r="3" ht="36" customHeight="1" spans="1:11">
      <c r="A3" s="5" t="str">
        <f>"单位名称："&amp;"玉溪市民政局"</f>
        <v>单位名称：玉溪市民政局</v>
      </c>
      <c r="B3" s="6"/>
      <c r="C3" s="6"/>
      <c r="D3" s="6"/>
      <c r="E3" s="6"/>
      <c r="F3" s="6"/>
      <c r="G3" s="6"/>
      <c r="H3" s="7"/>
      <c r="I3" s="7"/>
      <c r="J3" s="7"/>
      <c r="K3" s="51" t="s">
        <v>2</v>
      </c>
    </row>
    <row r="4" ht="21.75" customHeight="1" spans="1:11">
      <c r="A4" s="34" t="s">
        <v>332</v>
      </c>
      <c r="B4" s="34" t="s">
        <v>163</v>
      </c>
      <c r="C4" s="34" t="s">
        <v>333</v>
      </c>
      <c r="D4" s="35" t="s">
        <v>164</v>
      </c>
      <c r="E4" s="35" t="s">
        <v>165</v>
      </c>
      <c r="F4" s="35" t="s">
        <v>166</v>
      </c>
      <c r="G4" s="35" t="s">
        <v>167</v>
      </c>
      <c r="H4" s="36" t="s">
        <v>30</v>
      </c>
      <c r="I4" s="52" t="s">
        <v>850</v>
      </c>
      <c r="J4" s="53"/>
      <c r="K4" s="54"/>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33" customHeight="1" spans="1:11">
      <c r="A7" s="43">
        <v>1</v>
      </c>
      <c r="B7" s="43">
        <v>2</v>
      </c>
      <c r="C7" s="43">
        <v>3</v>
      </c>
      <c r="D7" s="43">
        <v>4</v>
      </c>
      <c r="E7" s="43">
        <v>5</v>
      </c>
      <c r="F7" s="43">
        <v>6</v>
      </c>
      <c r="G7" s="43">
        <v>7</v>
      </c>
      <c r="H7" s="43">
        <v>8</v>
      </c>
      <c r="I7" s="43">
        <v>9</v>
      </c>
      <c r="J7" s="55">
        <v>10</v>
      </c>
      <c r="K7" s="55">
        <v>11</v>
      </c>
    </row>
    <row r="8" ht="30.65" customHeight="1" spans="1:11">
      <c r="A8" s="44"/>
      <c r="B8" s="45"/>
      <c r="C8" s="44"/>
      <c r="D8" s="44"/>
      <c r="E8" s="44"/>
      <c r="F8" s="44"/>
      <c r="G8" s="44"/>
      <c r="H8" s="46"/>
      <c r="I8" s="46"/>
      <c r="J8" s="46"/>
      <c r="K8" s="46"/>
    </row>
    <row r="9" ht="43" customHeight="1" spans="1:11">
      <c r="A9" s="45"/>
      <c r="B9" s="45"/>
      <c r="C9" s="45"/>
      <c r="D9" s="45"/>
      <c r="E9" s="45"/>
      <c r="F9" s="45"/>
      <c r="G9" s="45"/>
      <c r="H9" s="46"/>
      <c r="I9" s="46"/>
      <c r="J9" s="46"/>
      <c r="K9" s="46"/>
    </row>
    <row r="10" ht="40" customHeight="1" spans="1:11">
      <c r="A10" s="47" t="s">
        <v>441</v>
      </c>
      <c r="B10" s="48"/>
      <c r="C10" s="48"/>
      <c r="D10" s="48"/>
      <c r="E10" s="48"/>
      <c r="F10" s="48"/>
      <c r="G10" s="49"/>
      <c r="H10" s="46"/>
      <c r="I10" s="46"/>
      <c r="J10" s="46"/>
      <c r="K10" s="46"/>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G18" sqref="A17:G18"/>
    </sheetView>
  </sheetViews>
  <sheetFormatPr defaultColWidth="9.14166666666667" defaultRowHeight="14.25" customHeight="1" outlineLevelCol="6"/>
  <cols>
    <col min="1" max="1" width="27.625" customWidth="1"/>
    <col min="2" max="2" width="15.5666666666667" customWidth="1"/>
    <col min="3" max="3" width="51.3833333333333" customWidth="1"/>
    <col min="4" max="4" width="9.7" customWidth="1"/>
    <col min="5" max="5" width="18.575" customWidth="1"/>
    <col min="6" max="6" width="19.075" customWidth="1"/>
    <col min="7" max="7" width="20.3833333333333" customWidth="1"/>
  </cols>
  <sheetData>
    <row r="1" ht="24" customHeight="1" spans="1:7">
      <c r="A1" s="1" t="s">
        <v>851</v>
      </c>
      <c r="B1" s="1"/>
      <c r="C1" s="1"/>
      <c r="D1" s="2"/>
      <c r="E1" s="1"/>
      <c r="F1" s="1"/>
      <c r="G1" s="3"/>
    </row>
    <row r="2" ht="27.75" customHeight="1" spans="1:7">
      <c r="A2" s="4" t="s">
        <v>852</v>
      </c>
      <c r="B2" s="4"/>
      <c r="C2" s="4"/>
      <c r="D2" s="4"/>
      <c r="E2" s="4"/>
      <c r="F2" s="4"/>
      <c r="G2" s="4"/>
    </row>
    <row r="3" ht="24" customHeight="1" spans="1:7">
      <c r="A3" s="5" t="str">
        <f>"单位名称："&amp;"玉溪市民政局"</f>
        <v>单位名称：玉溪市民政局</v>
      </c>
      <c r="B3" s="6"/>
      <c r="C3" s="6"/>
      <c r="D3" s="6"/>
      <c r="E3" s="7"/>
      <c r="F3" s="7"/>
      <c r="G3" s="8" t="s">
        <v>2</v>
      </c>
    </row>
    <row r="4" ht="21.75" customHeight="1" spans="1:7">
      <c r="A4" s="9" t="s">
        <v>333</v>
      </c>
      <c r="B4" s="9" t="s">
        <v>332</v>
      </c>
      <c r="C4" s="9" t="s">
        <v>163</v>
      </c>
      <c r="D4" s="10" t="s">
        <v>853</v>
      </c>
      <c r="E4" s="11" t="s">
        <v>33</v>
      </c>
      <c r="F4" s="12"/>
      <c r="G4" s="13"/>
    </row>
    <row r="5" ht="21.75" customHeight="1" spans="1:7">
      <c r="A5" s="14"/>
      <c r="B5" s="14"/>
      <c r="C5" s="14"/>
      <c r="D5" s="15"/>
      <c r="E5" s="16" t="s">
        <v>854</v>
      </c>
      <c r="F5" s="10" t="s">
        <v>855</v>
      </c>
      <c r="G5" s="10" t="s">
        <v>856</v>
      </c>
    </row>
    <row r="6" ht="40.5" customHeight="1" spans="1:7">
      <c r="A6" s="17"/>
      <c r="B6" s="17"/>
      <c r="C6" s="17"/>
      <c r="D6" s="18"/>
      <c r="E6" s="19"/>
      <c r="F6" s="18" t="s">
        <v>32</v>
      </c>
      <c r="G6" s="18"/>
    </row>
    <row r="7" ht="27" customHeight="1" spans="1:7">
      <c r="A7" s="20">
        <v>1</v>
      </c>
      <c r="B7" s="20">
        <v>2</v>
      </c>
      <c r="C7" s="20">
        <v>3</v>
      </c>
      <c r="D7" s="20">
        <v>4</v>
      </c>
      <c r="E7" s="20">
        <v>5</v>
      </c>
      <c r="F7" s="20">
        <v>6</v>
      </c>
      <c r="G7" s="20">
        <v>7</v>
      </c>
    </row>
    <row r="8" ht="27" customHeight="1" spans="1:7">
      <c r="A8" s="21" t="s">
        <v>64</v>
      </c>
      <c r="B8" s="22"/>
      <c r="C8" s="22"/>
      <c r="D8" s="23"/>
      <c r="E8" s="24">
        <v>64740840</v>
      </c>
      <c r="F8" s="24">
        <v>299520</v>
      </c>
      <c r="G8" s="24">
        <v>299520</v>
      </c>
    </row>
    <row r="9" ht="27" customHeight="1" spans="1:7">
      <c r="A9" s="25" t="s">
        <v>64</v>
      </c>
      <c r="B9" s="21"/>
      <c r="C9" s="21"/>
      <c r="D9" s="26"/>
      <c r="E9" s="24">
        <v>64458636</v>
      </c>
      <c r="F9" s="24"/>
      <c r="G9" s="24"/>
    </row>
    <row r="10" ht="27" customHeight="1" spans="1:7">
      <c r="A10" s="27"/>
      <c r="B10" s="21" t="s">
        <v>857</v>
      </c>
      <c r="C10" s="21" t="s">
        <v>377</v>
      </c>
      <c r="D10" s="26" t="s">
        <v>858</v>
      </c>
      <c r="E10" s="24">
        <v>100000</v>
      </c>
      <c r="F10" s="24"/>
      <c r="G10" s="24"/>
    </row>
    <row r="11" ht="27" customHeight="1" spans="1:7">
      <c r="A11" s="27"/>
      <c r="B11" s="21" t="s">
        <v>859</v>
      </c>
      <c r="C11" s="21" t="s">
        <v>337</v>
      </c>
      <c r="D11" s="26" t="s">
        <v>860</v>
      </c>
      <c r="E11" s="24">
        <v>48706080</v>
      </c>
      <c r="F11" s="24"/>
      <c r="G11" s="24"/>
    </row>
    <row r="12" ht="27" customHeight="1" spans="1:7">
      <c r="A12" s="27"/>
      <c r="B12" s="21" t="s">
        <v>859</v>
      </c>
      <c r="C12" s="21" t="s">
        <v>362</v>
      </c>
      <c r="D12" s="26" t="s">
        <v>860</v>
      </c>
      <c r="E12" s="24">
        <v>4789572</v>
      </c>
      <c r="F12" s="24"/>
      <c r="G12" s="24"/>
    </row>
    <row r="13" ht="27" customHeight="1" spans="1:7">
      <c r="A13" s="27"/>
      <c r="B13" s="21" t="s">
        <v>861</v>
      </c>
      <c r="C13" s="21" t="s">
        <v>346</v>
      </c>
      <c r="D13" s="26" t="s">
        <v>858</v>
      </c>
      <c r="E13" s="24">
        <v>8184</v>
      </c>
      <c r="F13" s="24"/>
      <c r="G13" s="24"/>
    </row>
    <row r="14" ht="27" customHeight="1" spans="1:7">
      <c r="A14" s="27"/>
      <c r="B14" s="21" t="s">
        <v>859</v>
      </c>
      <c r="C14" s="21" t="s">
        <v>351</v>
      </c>
      <c r="D14" s="26" t="s">
        <v>860</v>
      </c>
      <c r="E14" s="24">
        <v>115000</v>
      </c>
      <c r="F14" s="24"/>
      <c r="G14" s="24"/>
    </row>
    <row r="15" ht="27" customHeight="1" spans="1:7">
      <c r="A15" s="27"/>
      <c r="B15" s="21" t="s">
        <v>859</v>
      </c>
      <c r="C15" s="21" t="s">
        <v>392</v>
      </c>
      <c r="D15" s="26" t="s">
        <v>860</v>
      </c>
      <c r="E15" s="24">
        <v>664000</v>
      </c>
      <c r="F15" s="24"/>
      <c r="G15" s="24"/>
    </row>
    <row r="16" ht="27" customHeight="1" spans="1:7">
      <c r="A16" s="27"/>
      <c r="B16" s="21" t="s">
        <v>859</v>
      </c>
      <c r="C16" s="21" t="s">
        <v>353</v>
      </c>
      <c r="D16" s="26" t="s">
        <v>860</v>
      </c>
      <c r="E16" s="24">
        <v>8662800</v>
      </c>
      <c r="F16" s="24"/>
      <c r="G16" s="24"/>
    </row>
    <row r="17" ht="27" customHeight="1" spans="1:7">
      <c r="A17" s="27"/>
      <c r="B17" s="21" t="s">
        <v>859</v>
      </c>
      <c r="C17" s="21" t="s">
        <v>375</v>
      </c>
      <c r="D17" s="26" t="s">
        <v>860</v>
      </c>
      <c r="E17" s="24">
        <v>975000</v>
      </c>
      <c r="F17" s="24"/>
      <c r="G17" s="24"/>
    </row>
    <row r="18" ht="27" customHeight="1" spans="1:7">
      <c r="A18" s="27"/>
      <c r="B18" s="21" t="s">
        <v>859</v>
      </c>
      <c r="C18" s="21" t="s">
        <v>372</v>
      </c>
      <c r="D18" s="26" t="s">
        <v>860</v>
      </c>
      <c r="E18" s="24">
        <v>348000</v>
      </c>
      <c r="F18" s="24"/>
      <c r="G18" s="24"/>
    </row>
    <row r="19" ht="27" customHeight="1" spans="1:7">
      <c r="A19" s="27"/>
      <c r="B19" s="21" t="s">
        <v>859</v>
      </c>
      <c r="C19" s="21" t="s">
        <v>356</v>
      </c>
      <c r="D19" s="26" t="s">
        <v>860</v>
      </c>
      <c r="E19" s="24">
        <v>90000</v>
      </c>
      <c r="F19" s="24"/>
      <c r="G19" s="24"/>
    </row>
    <row r="20" ht="27" customHeight="1" spans="1:7">
      <c r="A20" s="25" t="s">
        <v>69</v>
      </c>
      <c r="B20" s="27"/>
      <c r="C20" s="27"/>
      <c r="D20" s="27"/>
      <c r="E20" s="24">
        <v>282204</v>
      </c>
      <c r="F20" s="24">
        <v>299520</v>
      </c>
      <c r="G20" s="24">
        <v>299520</v>
      </c>
    </row>
    <row r="21" ht="27" customHeight="1" spans="1:7">
      <c r="A21" s="27"/>
      <c r="B21" s="21" t="s">
        <v>861</v>
      </c>
      <c r="C21" s="21" t="s">
        <v>412</v>
      </c>
      <c r="D21" s="26" t="s">
        <v>858</v>
      </c>
      <c r="E21" s="24">
        <v>282204</v>
      </c>
      <c r="F21" s="24">
        <v>299520</v>
      </c>
      <c r="G21" s="24">
        <v>299520</v>
      </c>
    </row>
    <row r="22" ht="27" customHeight="1" spans="1:7">
      <c r="A22" s="28" t="s">
        <v>30</v>
      </c>
      <c r="B22" s="29" t="s">
        <v>862</v>
      </c>
      <c r="C22" s="29"/>
      <c r="D22" s="30"/>
      <c r="E22" s="24">
        <v>64740840</v>
      </c>
      <c r="F22" s="24">
        <v>299520</v>
      </c>
      <c r="G22" s="24">
        <v>299520</v>
      </c>
    </row>
  </sheetData>
  <mergeCells count="12">
    <mergeCell ref="A1:G1"/>
    <mergeCell ref="A2:G2"/>
    <mergeCell ref="A3:D3"/>
    <mergeCell ref="E4:G4"/>
    <mergeCell ref="A22:D22"/>
    <mergeCell ref="A4:A6"/>
    <mergeCell ref="B4:B6"/>
    <mergeCell ref="C4:C6"/>
    <mergeCell ref="D4:D6"/>
    <mergeCell ref="E5:E6"/>
    <mergeCell ref="F5:F6"/>
    <mergeCell ref="G5:G6"/>
  </mergeCells>
  <pageMargins left="0.75" right="0.66875" top="0.708333333333333" bottom="0.826388888888889" header="0.5" footer="0.5"/>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topLeftCell="A4" workbookViewId="0">
      <selection activeCell="H9" sqref="H9"/>
    </sheetView>
  </sheetViews>
  <sheetFormatPr defaultColWidth="8.85" defaultRowHeight="15" customHeight="1"/>
  <cols>
    <col min="1" max="1" width="13.5" customWidth="1"/>
    <col min="2" max="2" width="26.25" customWidth="1"/>
    <col min="3" max="3" width="13.125" customWidth="1"/>
    <col min="4" max="4" width="12.375" customWidth="1"/>
    <col min="5" max="5" width="13.125" customWidth="1"/>
    <col min="6" max="6" width="11.5" customWidth="1"/>
    <col min="7" max="8" width="10.75" customWidth="1"/>
    <col min="9" max="10" width="13.125" customWidth="1"/>
    <col min="11" max="13" width="9.625" customWidth="1"/>
    <col min="14" max="14" width="11.625" customWidth="1"/>
    <col min="15" max="17" width="13.125" customWidth="1"/>
    <col min="18" max="18" width="11.125" customWidth="1"/>
    <col min="19" max="19" width="11" customWidth="1"/>
  </cols>
  <sheetData>
    <row r="1" ht="36" customHeight="1" spans="1:19">
      <c r="A1" s="168" t="s">
        <v>26</v>
      </c>
      <c r="B1" s="168"/>
      <c r="C1" s="168"/>
      <c r="D1" s="168"/>
      <c r="E1" s="168"/>
      <c r="F1" s="168"/>
      <c r="G1" s="168"/>
      <c r="H1" s="168"/>
      <c r="I1" s="168"/>
      <c r="J1" s="168"/>
      <c r="K1" s="168"/>
      <c r="L1" s="168"/>
      <c r="M1" s="168"/>
      <c r="N1" s="168"/>
      <c r="O1" s="168"/>
      <c r="P1" s="168"/>
      <c r="Q1" s="168"/>
      <c r="R1" s="168"/>
      <c r="S1" s="168"/>
    </row>
    <row r="2" ht="36" customHeight="1" spans="1:19">
      <c r="A2" s="157" t="s">
        <v>27</v>
      </c>
      <c r="B2" s="157"/>
      <c r="C2" s="157"/>
      <c r="D2" s="157"/>
      <c r="E2" s="157"/>
      <c r="F2" s="157"/>
      <c r="G2" s="157"/>
      <c r="H2" s="157"/>
      <c r="I2" s="157"/>
      <c r="J2" s="157"/>
      <c r="K2" s="157"/>
      <c r="L2" s="157"/>
      <c r="M2" s="157"/>
      <c r="N2" s="157"/>
      <c r="O2" s="157"/>
      <c r="P2" s="157"/>
      <c r="Q2" s="157"/>
      <c r="R2" s="157"/>
      <c r="S2" s="157"/>
    </row>
    <row r="3" ht="36" customHeight="1" spans="1:19">
      <c r="A3" s="158" t="str">
        <f>"单位名称："&amp;"玉溪市民政局"</f>
        <v>单位名称：玉溪市民政局</v>
      </c>
      <c r="B3" s="158"/>
      <c r="C3" s="158"/>
      <c r="D3" s="158"/>
      <c r="E3" s="158"/>
      <c r="F3" s="158"/>
      <c r="G3" s="158"/>
      <c r="H3" s="158"/>
      <c r="I3" s="158"/>
      <c r="J3" s="158"/>
      <c r="K3" s="158"/>
      <c r="L3" s="169"/>
      <c r="M3" s="169"/>
      <c r="N3" s="169"/>
      <c r="O3" s="169"/>
      <c r="P3" s="169"/>
      <c r="Q3" s="169"/>
      <c r="R3" s="169"/>
      <c r="S3" s="169" t="s">
        <v>2</v>
      </c>
    </row>
    <row r="4" ht="27" customHeight="1" spans="1:19">
      <c r="A4" s="159" t="s">
        <v>28</v>
      </c>
      <c r="B4" s="159" t="s">
        <v>29</v>
      </c>
      <c r="C4" s="159" t="s">
        <v>30</v>
      </c>
      <c r="D4" s="159" t="s">
        <v>31</v>
      </c>
      <c r="E4" s="159"/>
      <c r="F4" s="159"/>
      <c r="G4" s="159"/>
      <c r="H4" s="159"/>
      <c r="I4" s="159"/>
      <c r="J4" s="159"/>
      <c r="K4" s="159"/>
      <c r="L4" s="159"/>
      <c r="M4" s="159"/>
      <c r="N4" s="159"/>
      <c r="O4" s="159" t="s">
        <v>20</v>
      </c>
      <c r="P4" s="159"/>
      <c r="Q4" s="159"/>
      <c r="R4" s="159"/>
      <c r="S4" s="159"/>
    </row>
    <row r="5" ht="33" customHeight="1" spans="1:19">
      <c r="A5" s="159"/>
      <c r="B5" s="159"/>
      <c r="C5" s="159"/>
      <c r="D5" s="159" t="s">
        <v>32</v>
      </c>
      <c r="E5" s="159" t="s">
        <v>33</v>
      </c>
      <c r="F5" s="159" t="s">
        <v>34</v>
      </c>
      <c r="G5" s="159" t="s">
        <v>35</v>
      </c>
      <c r="H5" s="159" t="s">
        <v>36</v>
      </c>
      <c r="I5" s="159" t="s">
        <v>37</v>
      </c>
      <c r="J5" s="159"/>
      <c r="K5" s="159"/>
      <c r="L5" s="159"/>
      <c r="M5" s="159"/>
      <c r="N5" s="159"/>
      <c r="O5" s="159" t="s">
        <v>32</v>
      </c>
      <c r="P5" s="159" t="s">
        <v>33</v>
      </c>
      <c r="Q5" s="159" t="s">
        <v>34</v>
      </c>
      <c r="R5" s="159" t="s">
        <v>35</v>
      </c>
      <c r="S5" s="159" t="s">
        <v>38</v>
      </c>
    </row>
    <row r="6" ht="27" customHeight="1" spans="1:19">
      <c r="A6" s="159"/>
      <c r="B6" s="159"/>
      <c r="C6" s="159"/>
      <c r="D6" s="159"/>
      <c r="E6" s="159"/>
      <c r="F6" s="159"/>
      <c r="G6" s="159"/>
      <c r="H6" s="159"/>
      <c r="I6" s="159" t="s">
        <v>32</v>
      </c>
      <c r="J6" s="159" t="s">
        <v>39</v>
      </c>
      <c r="K6" s="159" t="s">
        <v>40</v>
      </c>
      <c r="L6" s="159" t="s">
        <v>41</v>
      </c>
      <c r="M6" s="159" t="s">
        <v>42</v>
      </c>
      <c r="N6" s="159" t="s">
        <v>43</v>
      </c>
      <c r="O6" s="159"/>
      <c r="P6" s="159"/>
      <c r="Q6" s="159"/>
      <c r="R6" s="159"/>
      <c r="S6" s="159"/>
    </row>
    <row r="7" ht="34" customHeight="1" spans="1:19">
      <c r="A7" s="167" t="s">
        <v>44</v>
      </c>
      <c r="B7" s="167" t="s">
        <v>45</v>
      </c>
      <c r="C7" s="167" t="s">
        <v>46</v>
      </c>
      <c r="D7" s="167" t="s">
        <v>47</v>
      </c>
      <c r="E7" s="167" t="s">
        <v>48</v>
      </c>
      <c r="F7" s="167" t="s">
        <v>49</v>
      </c>
      <c r="G7" s="167" t="s">
        <v>50</v>
      </c>
      <c r="H7" s="167" t="s">
        <v>51</v>
      </c>
      <c r="I7" s="167" t="s">
        <v>52</v>
      </c>
      <c r="J7" s="167" t="s">
        <v>53</v>
      </c>
      <c r="K7" s="167" t="s">
        <v>54</v>
      </c>
      <c r="L7" s="167" t="s">
        <v>55</v>
      </c>
      <c r="M7" s="167" t="s">
        <v>56</v>
      </c>
      <c r="N7" s="167" t="s">
        <v>57</v>
      </c>
      <c r="O7" s="167" t="s">
        <v>58</v>
      </c>
      <c r="P7" s="167" t="s">
        <v>59</v>
      </c>
      <c r="Q7" s="167" t="s">
        <v>60</v>
      </c>
      <c r="R7" s="167" t="s">
        <v>61</v>
      </c>
      <c r="S7" s="167" t="s">
        <v>62</v>
      </c>
    </row>
    <row r="8" ht="34" customHeight="1" spans="1:19">
      <c r="A8" s="158" t="s">
        <v>63</v>
      </c>
      <c r="B8" s="158" t="s">
        <v>64</v>
      </c>
      <c r="C8" s="162">
        <v>369606444.24</v>
      </c>
      <c r="D8" s="162">
        <v>356265371.46</v>
      </c>
      <c r="E8" s="64">
        <v>325360371.46</v>
      </c>
      <c r="F8" s="64">
        <v>24590000</v>
      </c>
      <c r="G8" s="64"/>
      <c r="H8" s="64"/>
      <c r="I8" s="64">
        <v>6315000</v>
      </c>
      <c r="J8" s="64">
        <v>5110000</v>
      </c>
      <c r="K8" s="64"/>
      <c r="L8" s="64"/>
      <c r="M8" s="64"/>
      <c r="N8" s="64">
        <v>1205000</v>
      </c>
      <c r="O8" s="162">
        <v>13341072.78</v>
      </c>
      <c r="P8" s="162">
        <v>391390.32</v>
      </c>
      <c r="Q8" s="162">
        <v>12949682.46</v>
      </c>
      <c r="R8" s="162"/>
      <c r="S8" s="162"/>
    </row>
    <row r="9" ht="34" customHeight="1" spans="1:19">
      <c r="A9" s="166" t="s">
        <v>65</v>
      </c>
      <c r="B9" s="166" t="s">
        <v>64</v>
      </c>
      <c r="C9" s="162">
        <v>334511798.96</v>
      </c>
      <c r="D9" s="162">
        <v>331830798.96</v>
      </c>
      <c r="E9" s="64">
        <v>313800798.96</v>
      </c>
      <c r="F9" s="64">
        <v>18030000</v>
      </c>
      <c r="G9" s="64"/>
      <c r="H9" s="64"/>
      <c r="I9" s="64"/>
      <c r="J9" s="64"/>
      <c r="K9" s="64"/>
      <c r="L9" s="64"/>
      <c r="M9" s="64"/>
      <c r="N9" s="64"/>
      <c r="O9" s="162">
        <v>2681000</v>
      </c>
      <c r="P9" s="162"/>
      <c r="Q9" s="162">
        <v>2681000</v>
      </c>
      <c r="R9" s="158"/>
      <c r="S9" s="162"/>
    </row>
    <row r="10" ht="34" customHeight="1" spans="1:19">
      <c r="A10" s="166" t="s">
        <v>66</v>
      </c>
      <c r="B10" s="166" t="s">
        <v>67</v>
      </c>
      <c r="C10" s="162">
        <v>3487992.11</v>
      </c>
      <c r="D10" s="162">
        <v>2439080.88</v>
      </c>
      <c r="E10" s="64">
        <v>1839080.88</v>
      </c>
      <c r="F10" s="64">
        <v>600000</v>
      </c>
      <c r="G10" s="64"/>
      <c r="H10" s="64"/>
      <c r="I10" s="64"/>
      <c r="J10" s="64"/>
      <c r="K10" s="64"/>
      <c r="L10" s="64"/>
      <c r="M10" s="64"/>
      <c r="N10" s="64"/>
      <c r="O10" s="162">
        <v>1048911.23</v>
      </c>
      <c r="P10" s="162">
        <v>44261.23</v>
      </c>
      <c r="Q10" s="162">
        <v>1004650</v>
      </c>
      <c r="R10" s="158"/>
      <c r="S10" s="162"/>
    </row>
    <row r="11" ht="34" customHeight="1" spans="1:19">
      <c r="A11" s="166" t="s">
        <v>68</v>
      </c>
      <c r="B11" s="166" t="s">
        <v>69</v>
      </c>
      <c r="C11" s="162">
        <v>28255209.18</v>
      </c>
      <c r="D11" s="162">
        <v>21995491.62</v>
      </c>
      <c r="E11" s="64">
        <v>9720491.62</v>
      </c>
      <c r="F11" s="64">
        <v>5960000</v>
      </c>
      <c r="G11" s="64"/>
      <c r="H11" s="64"/>
      <c r="I11" s="64">
        <v>6315000</v>
      </c>
      <c r="J11" s="64">
        <v>5110000</v>
      </c>
      <c r="K11" s="64"/>
      <c r="L11" s="64"/>
      <c r="M11" s="64"/>
      <c r="N11" s="64">
        <v>1205000</v>
      </c>
      <c r="O11" s="162">
        <v>6259717.56</v>
      </c>
      <c r="P11" s="162">
        <v>347129.09</v>
      </c>
      <c r="Q11" s="162">
        <v>5912588.47</v>
      </c>
      <c r="R11" s="158"/>
      <c r="S11" s="162"/>
    </row>
    <row r="12" ht="34" customHeight="1" spans="1:19">
      <c r="A12" s="166" t="s">
        <v>70</v>
      </c>
      <c r="B12" s="166" t="s">
        <v>71</v>
      </c>
      <c r="C12" s="162">
        <v>3351443.99</v>
      </c>
      <c r="D12" s="162"/>
      <c r="E12" s="64"/>
      <c r="F12" s="64"/>
      <c r="G12" s="64"/>
      <c r="H12" s="64"/>
      <c r="I12" s="64"/>
      <c r="J12" s="64"/>
      <c r="K12" s="64"/>
      <c r="L12" s="64"/>
      <c r="M12" s="64"/>
      <c r="N12" s="64"/>
      <c r="O12" s="162">
        <v>3351443.99</v>
      </c>
      <c r="P12" s="162"/>
      <c r="Q12" s="162">
        <v>3351443.99</v>
      </c>
      <c r="R12" s="158"/>
      <c r="S12" s="162"/>
    </row>
    <row r="13" ht="34" customHeight="1" spans="1:19">
      <c r="A13" s="160" t="s">
        <v>30</v>
      </c>
      <c r="B13" s="158"/>
      <c r="C13" s="162">
        <v>369606444.24</v>
      </c>
      <c r="D13" s="162">
        <v>356265371.46</v>
      </c>
      <c r="E13" s="162">
        <v>325360371.46</v>
      </c>
      <c r="F13" s="162">
        <v>24590000</v>
      </c>
      <c r="G13" s="162"/>
      <c r="H13" s="162"/>
      <c r="I13" s="162">
        <v>6315000</v>
      </c>
      <c r="J13" s="162">
        <v>5110000</v>
      </c>
      <c r="K13" s="162"/>
      <c r="L13" s="162"/>
      <c r="M13" s="162"/>
      <c r="N13" s="162">
        <v>1205000</v>
      </c>
      <c r="O13" s="162">
        <v>13341072.78</v>
      </c>
      <c r="P13" s="162">
        <v>391390.32</v>
      </c>
      <c r="Q13" s="162">
        <v>12949682.46</v>
      </c>
      <c r="R13" s="162"/>
      <c r="S13" s="162"/>
    </row>
  </sheetData>
  <mergeCells count="20">
    <mergeCell ref="A1:S1"/>
    <mergeCell ref="A2:S2"/>
    <mergeCell ref="A3:R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5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7"/>
  <sheetViews>
    <sheetView showZeros="0" topLeftCell="C42" workbookViewId="0">
      <selection activeCell="K48" sqref="K48"/>
    </sheetView>
  </sheetViews>
  <sheetFormatPr defaultColWidth="8.85" defaultRowHeight="15" customHeight="1"/>
  <cols>
    <col min="1" max="1" width="17.8416666666667" customWidth="1"/>
    <col min="2" max="2" width="44.8583333333333" customWidth="1"/>
    <col min="3" max="3" width="12.875" customWidth="1"/>
    <col min="4" max="5" width="13.125" customWidth="1"/>
    <col min="6" max="6" width="15.1333333333333" customWidth="1"/>
    <col min="7" max="9" width="12.125" customWidth="1"/>
    <col min="10" max="15" width="12" customWidth="1"/>
  </cols>
  <sheetData>
    <row r="1" ht="31" customHeight="1" spans="1:15">
      <c r="A1" s="168" t="s">
        <v>72</v>
      </c>
      <c r="B1" s="168"/>
      <c r="C1" s="168"/>
      <c r="D1" s="168"/>
      <c r="E1" s="168"/>
      <c r="F1" s="168"/>
      <c r="G1" s="168"/>
      <c r="H1" s="168"/>
      <c r="I1" s="168"/>
      <c r="J1" s="168"/>
      <c r="K1" s="168"/>
      <c r="L1" s="168"/>
      <c r="M1" s="168"/>
      <c r="N1" s="168"/>
      <c r="O1" s="168"/>
    </row>
    <row r="2" ht="28.5" customHeight="1" spans="1:15">
      <c r="A2" s="157" t="s">
        <v>73</v>
      </c>
      <c r="B2" s="157"/>
      <c r="C2" s="157"/>
      <c r="D2" s="157"/>
      <c r="E2" s="157"/>
      <c r="F2" s="157"/>
      <c r="G2" s="157"/>
      <c r="H2" s="157"/>
      <c r="I2" s="157"/>
      <c r="J2" s="157"/>
      <c r="K2" s="157"/>
      <c r="L2" s="157"/>
      <c r="M2" s="157"/>
      <c r="N2" s="157"/>
      <c r="O2" s="157"/>
    </row>
    <row r="3" ht="20.25" customHeight="1" spans="1:15">
      <c r="A3" s="158" t="str">
        <f>"单位名称："&amp;"玉溪市民政局"</f>
        <v>单位名称：玉溪市民政局</v>
      </c>
      <c r="B3" s="158"/>
      <c r="C3" s="158"/>
      <c r="D3" s="158"/>
      <c r="E3" s="158"/>
      <c r="F3" s="158"/>
      <c r="G3" s="158"/>
      <c r="H3" s="158"/>
      <c r="I3" s="158"/>
      <c r="J3" s="169"/>
      <c r="K3" s="169"/>
      <c r="L3" s="169"/>
      <c r="M3" s="169"/>
      <c r="N3" s="169"/>
      <c r="O3" s="169" t="s">
        <v>2</v>
      </c>
    </row>
    <row r="4" ht="27" customHeight="1" spans="1:15">
      <c r="A4" s="159" t="s">
        <v>74</v>
      </c>
      <c r="B4" s="159" t="s">
        <v>75</v>
      </c>
      <c r="C4" s="159" t="s">
        <v>30</v>
      </c>
      <c r="D4" s="159" t="s">
        <v>33</v>
      </c>
      <c r="E4" s="159"/>
      <c r="F4" s="159"/>
      <c r="G4" s="159" t="s">
        <v>34</v>
      </c>
      <c r="H4" s="159" t="s">
        <v>35</v>
      </c>
      <c r="I4" s="159" t="s">
        <v>76</v>
      </c>
      <c r="J4" s="159" t="s">
        <v>77</v>
      </c>
      <c r="K4" s="159"/>
      <c r="L4" s="159"/>
      <c r="M4" s="159"/>
      <c r="N4" s="159"/>
      <c r="O4" s="159"/>
    </row>
    <row r="5" ht="27" customHeight="1" spans="1:15">
      <c r="A5" s="159"/>
      <c r="B5" s="159"/>
      <c r="C5" s="159"/>
      <c r="D5" s="159" t="s">
        <v>32</v>
      </c>
      <c r="E5" s="159" t="s">
        <v>78</v>
      </c>
      <c r="F5" s="159" t="s">
        <v>79</v>
      </c>
      <c r="G5" s="159"/>
      <c r="H5" s="159"/>
      <c r="I5" s="159"/>
      <c r="J5" s="159" t="s">
        <v>32</v>
      </c>
      <c r="K5" s="159" t="s">
        <v>80</v>
      </c>
      <c r="L5" s="159" t="s">
        <v>81</v>
      </c>
      <c r="M5" s="159" t="s">
        <v>82</v>
      </c>
      <c r="N5" s="159" t="s">
        <v>83</v>
      </c>
      <c r="O5" s="159" t="s">
        <v>84</v>
      </c>
    </row>
    <row r="6" ht="27" customHeight="1" spans="1:15">
      <c r="A6" s="167" t="s">
        <v>44</v>
      </c>
      <c r="B6" s="167" t="s">
        <v>45</v>
      </c>
      <c r="C6" s="167" t="s">
        <v>46</v>
      </c>
      <c r="D6" s="167" t="s">
        <v>47</v>
      </c>
      <c r="E6" s="167" t="s">
        <v>48</v>
      </c>
      <c r="F6" s="167" t="s">
        <v>49</v>
      </c>
      <c r="G6" s="167" t="s">
        <v>50</v>
      </c>
      <c r="H6" s="167" t="s">
        <v>51</v>
      </c>
      <c r="I6" s="167" t="s">
        <v>52</v>
      </c>
      <c r="J6" s="167" t="s">
        <v>53</v>
      </c>
      <c r="K6" s="167" t="s">
        <v>54</v>
      </c>
      <c r="L6" s="167" t="s">
        <v>55</v>
      </c>
      <c r="M6" s="167" t="s">
        <v>56</v>
      </c>
      <c r="N6" s="167" t="s">
        <v>57</v>
      </c>
      <c r="O6" s="167" t="s">
        <v>58</v>
      </c>
    </row>
    <row r="7" ht="27" customHeight="1" spans="1:15">
      <c r="A7" s="158" t="s">
        <v>85</v>
      </c>
      <c r="B7" s="158" t="str">
        <f>"        "&amp;"一般公共服务支出"</f>
        <v>        一般公共服务支出</v>
      </c>
      <c r="C7" s="64">
        <v>19335.06</v>
      </c>
      <c r="D7" s="64">
        <v>19335.06</v>
      </c>
      <c r="E7" s="64">
        <v>19335.06</v>
      </c>
      <c r="F7" s="64"/>
      <c r="G7" s="64"/>
      <c r="H7" s="64"/>
      <c r="I7" s="64"/>
      <c r="J7" s="64"/>
      <c r="K7" s="64"/>
      <c r="L7" s="64"/>
      <c r="M7" s="64"/>
      <c r="N7" s="64"/>
      <c r="O7" s="64"/>
    </row>
    <row r="8" ht="27" customHeight="1" spans="1:15">
      <c r="A8" s="166" t="s">
        <v>86</v>
      </c>
      <c r="B8" s="166" t="str">
        <f>"        "&amp;"组织事务"</f>
        <v>        组织事务</v>
      </c>
      <c r="C8" s="64">
        <v>19335.06</v>
      </c>
      <c r="D8" s="64">
        <v>19335.06</v>
      </c>
      <c r="E8" s="64">
        <v>19335.06</v>
      </c>
      <c r="F8" s="64"/>
      <c r="G8" s="64"/>
      <c r="H8" s="64"/>
      <c r="I8" s="64"/>
      <c r="J8" s="64"/>
      <c r="K8" s="64"/>
      <c r="L8" s="64"/>
      <c r="M8" s="64"/>
      <c r="N8" s="64"/>
      <c r="O8" s="64"/>
    </row>
    <row r="9" ht="27" customHeight="1" spans="1:15">
      <c r="A9" s="170" t="s">
        <v>87</v>
      </c>
      <c r="B9" s="170" t="str">
        <f>"        "&amp;"其他组织事务支出"</f>
        <v>        其他组织事务支出</v>
      </c>
      <c r="C9" s="64">
        <v>19335.06</v>
      </c>
      <c r="D9" s="64">
        <v>19335.06</v>
      </c>
      <c r="E9" s="64">
        <v>19335.06</v>
      </c>
      <c r="F9" s="64"/>
      <c r="G9" s="64"/>
      <c r="H9" s="64"/>
      <c r="I9" s="64"/>
      <c r="J9" s="64"/>
      <c r="K9" s="64"/>
      <c r="L9" s="64"/>
      <c r="M9" s="64"/>
      <c r="N9" s="64"/>
      <c r="O9" s="64"/>
    </row>
    <row r="10" ht="27" customHeight="1" spans="1:15">
      <c r="A10" s="158" t="s">
        <v>88</v>
      </c>
      <c r="B10" s="158" t="str">
        <f>"        "&amp;"社会保障和就业支出"</f>
        <v>        社会保障和就业支出</v>
      </c>
      <c r="C10" s="64">
        <v>90324496.97</v>
      </c>
      <c r="D10" s="64">
        <v>84009496.97</v>
      </c>
      <c r="E10" s="64">
        <v>18877266.65</v>
      </c>
      <c r="F10" s="64">
        <v>65132230.32</v>
      </c>
      <c r="G10" s="64"/>
      <c r="H10" s="64"/>
      <c r="I10" s="64"/>
      <c r="J10" s="64">
        <v>6315000</v>
      </c>
      <c r="K10" s="64">
        <v>5110000</v>
      </c>
      <c r="L10" s="64"/>
      <c r="M10" s="64"/>
      <c r="N10" s="64"/>
      <c r="O10" s="64">
        <v>1205000</v>
      </c>
    </row>
    <row r="11" ht="27" customHeight="1" spans="1:15">
      <c r="A11" s="166" t="s">
        <v>89</v>
      </c>
      <c r="B11" s="166" t="str">
        <f>"        "&amp;"民政管理事务"</f>
        <v>        民政管理事务</v>
      </c>
      <c r="C11" s="64">
        <v>7990026.16</v>
      </c>
      <c r="D11" s="64">
        <v>7990026.16</v>
      </c>
      <c r="E11" s="64">
        <v>6567026.16</v>
      </c>
      <c r="F11" s="64">
        <v>1423000</v>
      </c>
      <c r="G11" s="64"/>
      <c r="H11" s="64"/>
      <c r="I11" s="64"/>
      <c r="J11" s="64"/>
      <c r="K11" s="64"/>
      <c r="L11" s="64"/>
      <c r="M11" s="64"/>
      <c r="N11" s="64"/>
      <c r="O11" s="64"/>
    </row>
    <row r="12" ht="27" customHeight="1" spans="1:15">
      <c r="A12" s="170" t="s">
        <v>90</v>
      </c>
      <c r="B12" s="170" t="str">
        <f>"        "&amp;"行政运行"</f>
        <v>        行政运行</v>
      </c>
      <c r="C12" s="64">
        <v>4169566.04</v>
      </c>
      <c r="D12" s="64">
        <v>4169566.04</v>
      </c>
      <c r="E12" s="64">
        <v>4169566.04</v>
      </c>
      <c r="F12" s="64"/>
      <c r="G12" s="64"/>
      <c r="H12" s="64"/>
      <c r="I12" s="64"/>
      <c r="J12" s="64"/>
      <c r="K12" s="64"/>
      <c r="L12" s="64"/>
      <c r="M12" s="64"/>
      <c r="N12" s="64"/>
      <c r="O12" s="64"/>
    </row>
    <row r="13" ht="27" customHeight="1" spans="1:15">
      <c r="A13" s="170" t="s">
        <v>91</v>
      </c>
      <c r="B13" s="170" t="str">
        <f>"        "&amp;"一般行政管理事务"</f>
        <v>        一般行政管理事务</v>
      </c>
      <c r="C13" s="64">
        <v>395500</v>
      </c>
      <c r="D13" s="64">
        <v>395500</v>
      </c>
      <c r="E13" s="64">
        <v>395500</v>
      </c>
      <c r="F13" s="64"/>
      <c r="G13" s="64"/>
      <c r="H13" s="64"/>
      <c r="I13" s="64"/>
      <c r="J13" s="64"/>
      <c r="K13" s="64"/>
      <c r="L13" s="64"/>
      <c r="M13" s="64"/>
      <c r="N13" s="64"/>
      <c r="O13" s="64"/>
    </row>
    <row r="14" ht="27" customHeight="1" spans="1:15">
      <c r="A14" s="170" t="s">
        <v>92</v>
      </c>
      <c r="B14" s="170" t="str">
        <f>"        "&amp;"老龄事务"</f>
        <v>        老龄事务</v>
      </c>
      <c r="C14" s="64">
        <v>1423000</v>
      </c>
      <c r="D14" s="64">
        <v>1423000</v>
      </c>
      <c r="E14" s="64"/>
      <c r="F14" s="64">
        <v>1423000</v>
      </c>
      <c r="G14" s="64"/>
      <c r="H14" s="64"/>
      <c r="I14" s="64"/>
      <c r="J14" s="64"/>
      <c r="K14" s="64"/>
      <c r="L14" s="64"/>
      <c r="M14" s="64"/>
      <c r="N14" s="64"/>
      <c r="O14" s="64"/>
    </row>
    <row r="15" ht="27" customHeight="1" spans="1:15">
      <c r="A15" s="170" t="s">
        <v>93</v>
      </c>
      <c r="B15" s="170" t="str">
        <f>"        "&amp;"其他民政管理事务支出"</f>
        <v>        其他民政管理事务支出</v>
      </c>
      <c r="C15" s="64">
        <v>2001960.12</v>
      </c>
      <c r="D15" s="64">
        <v>2001960.12</v>
      </c>
      <c r="E15" s="64">
        <v>2001960.12</v>
      </c>
      <c r="F15" s="64"/>
      <c r="G15" s="64"/>
      <c r="H15" s="64"/>
      <c r="I15" s="64"/>
      <c r="J15" s="64"/>
      <c r="K15" s="64"/>
      <c r="L15" s="64"/>
      <c r="M15" s="64"/>
      <c r="N15" s="64"/>
      <c r="O15" s="64"/>
    </row>
    <row r="16" ht="27" customHeight="1" spans="1:15">
      <c r="A16" s="166" t="s">
        <v>94</v>
      </c>
      <c r="B16" s="166" t="str">
        <f>"        "&amp;"行政事业单位养老支出"</f>
        <v>        行政事业单位养老支出</v>
      </c>
      <c r="C16" s="64">
        <v>3235244.8</v>
      </c>
      <c r="D16" s="64">
        <v>3235244.8</v>
      </c>
      <c r="E16" s="64">
        <v>3235244.8</v>
      </c>
      <c r="F16" s="64"/>
      <c r="G16" s="64"/>
      <c r="H16" s="64"/>
      <c r="I16" s="64"/>
      <c r="J16" s="64"/>
      <c r="K16" s="64"/>
      <c r="L16" s="64"/>
      <c r="M16" s="64"/>
      <c r="N16" s="64"/>
      <c r="O16" s="64"/>
    </row>
    <row r="17" ht="27" customHeight="1" spans="1:15">
      <c r="A17" s="170" t="s">
        <v>95</v>
      </c>
      <c r="B17" s="170" t="str">
        <f>"        "&amp;"行政单位离退休"</f>
        <v>        行政单位离退休</v>
      </c>
      <c r="C17" s="64">
        <v>1345588</v>
      </c>
      <c r="D17" s="64">
        <v>1345588</v>
      </c>
      <c r="E17" s="64">
        <v>1345588</v>
      </c>
      <c r="F17" s="64"/>
      <c r="G17" s="64"/>
      <c r="H17" s="64"/>
      <c r="I17" s="64"/>
      <c r="J17" s="64"/>
      <c r="K17" s="64"/>
      <c r="L17" s="64"/>
      <c r="M17" s="64"/>
      <c r="N17" s="64"/>
      <c r="O17" s="64"/>
    </row>
    <row r="18" ht="27" customHeight="1" spans="1:15">
      <c r="A18" s="170" t="s">
        <v>96</v>
      </c>
      <c r="B18" s="170" t="str">
        <f>"        "&amp;"事业单位离退休"</f>
        <v>        事业单位离退休</v>
      </c>
      <c r="C18" s="64">
        <v>189000</v>
      </c>
      <c r="D18" s="64">
        <v>189000</v>
      </c>
      <c r="E18" s="64">
        <v>189000</v>
      </c>
      <c r="F18" s="64"/>
      <c r="G18" s="64"/>
      <c r="H18" s="64"/>
      <c r="I18" s="64"/>
      <c r="J18" s="64"/>
      <c r="K18" s="64"/>
      <c r="L18" s="64"/>
      <c r="M18" s="64"/>
      <c r="N18" s="64"/>
      <c r="O18" s="64"/>
    </row>
    <row r="19" ht="27" customHeight="1" spans="1:15">
      <c r="A19" s="170" t="s">
        <v>97</v>
      </c>
      <c r="B19" s="170" t="str">
        <f>"        "&amp;"机关事业单位基本养老保险缴费支出"</f>
        <v>        机关事业单位基本养老保险缴费支出</v>
      </c>
      <c r="C19" s="64">
        <v>1450656.8</v>
      </c>
      <c r="D19" s="64">
        <v>1450656.8</v>
      </c>
      <c r="E19" s="64">
        <v>1450656.8</v>
      </c>
      <c r="F19" s="64"/>
      <c r="G19" s="64"/>
      <c r="H19" s="64"/>
      <c r="I19" s="64"/>
      <c r="J19" s="64"/>
      <c r="K19" s="64"/>
      <c r="L19" s="64"/>
      <c r="M19" s="64"/>
      <c r="N19" s="64"/>
      <c r="O19" s="64"/>
    </row>
    <row r="20" ht="27" customHeight="1" spans="1:15">
      <c r="A20" s="170" t="s">
        <v>98</v>
      </c>
      <c r="B20" s="170" t="str">
        <f>"        "&amp;"机关事业单位职业年金缴费支出"</f>
        <v>        机关事业单位职业年金缴费支出</v>
      </c>
      <c r="C20" s="64">
        <v>250000</v>
      </c>
      <c r="D20" s="64">
        <v>250000</v>
      </c>
      <c r="E20" s="64">
        <v>250000</v>
      </c>
      <c r="F20" s="64"/>
      <c r="G20" s="64"/>
      <c r="H20" s="64"/>
      <c r="I20" s="64"/>
      <c r="J20" s="64"/>
      <c r="K20" s="64"/>
      <c r="L20" s="64"/>
      <c r="M20" s="64"/>
      <c r="N20" s="64"/>
      <c r="O20" s="64"/>
    </row>
    <row r="21" ht="27" customHeight="1" spans="1:15">
      <c r="A21" s="166" t="s">
        <v>99</v>
      </c>
      <c r="B21" s="166" t="str">
        <f>"        "&amp;"抚恤"</f>
        <v>        抚恤</v>
      </c>
      <c r="C21" s="64">
        <v>20000</v>
      </c>
      <c r="D21" s="64">
        <v>20000</v>
      </c>
      <c r="E21" s="64">
        <v>20000</v>
      </c>
      <c r="F21" s="64"/>
      <c r="G21" s="64"/>
      <c r="H21" s="64"/>
      <c r="I21" s="64"/>
      <c r="J21" s="64"/>
      <c r="K21" s="64"/>
      <c r="L21" s="64"/>
      <c r="M21" s="64"/>
      <c r="N21" s="64"/>
      <c r="O21" s="64"/>
    </row>
    <row r="22" ht="27" customHeight="1" spans="1:15">
      <c r="A22" s="170" t="s">
        <v>100</v>
      </c>
      <c r="B22" s="170" t="str">
        <f>"        "&amp;"死亡抚恤"</f>
        <v>        死亡抚恤</v>
      </c>
      <c r="C22" s="64">
        <v>20000</v>
      </c>
      <c r="D22" s="64">
        <v>20000</v>
      </c>
      <c r="E22" s="64">
        <v>20000</v>
      </c>
      <c r="F22" s="64"/>
      <c r="G22" s="64"/>
      <c r="H22" s="64"/>
      <c r="I22" s="64"/>
      <c r="J22" s="64"/>
      <c r="K22" s="64"/>
      <c r="L22" s="64"/>
      <c r="M22" s="64"/>
      <c r="N22" s="64"/>
      <c r="O22" s="64"/>
    </row>
    <row r="23" ht="27" customHeight="1" spans="1:15">
      <c r="A23" s="166" t="s">
        <v>101</v>
      </c>
      <c r="B23" s="166" t="str">
        <f>"        "&amp;"社会福利"</f>
        <v>        社会福利</v>
      </c>
      <c r="C23" s="64">
        <v>23817586.67</v>
      </c>
      <c r="D23" s="64">
        <v>17502586.67</v>
      </c>
      <c r="E23" s="64">
        <v>7804373.58</v>
      </c>
      <c r="F23" s="64">
        <v>9698213.09</v>
      </c>
      <c r="G23" s="64"/>
      <c r="H23" s="64"/>
      <c r="I23" s="64"/>
      <c r="J23" s="64">
        <v>6315000</v>
      </c>
      <c r="K23" s="64">
        <v>5110000</v>
      </c>
      <c r="L23" s="64"/>
      <c r="M23" s="64"/>
      <c r="N23" s="64"/>
      <c r="O23" s="64">
        <v>1205000</v>
      </c>
    </row>
    <row r="24" ht="27" customHeight="1" spans="1:15">
      <c r="A24" s="170" t="s">
        <v>102</v>
      </c>
      <c r="B24" s="170" t="str">
        <f>"        "&amp;"儿童福利"</f>
        <v>        儿童福利</v>
      </c>
      <c r="C24" s="64">
        <v>688284</v>
      </c>
      <c r="D24" s="64">
        <v>688284</v>
      </c>
      <c r="E24" s="64"/>
      <c r="F24" s="64">
        <v>688284</v>
      </c>
      <c r="G24" s="64"/>
      <c r="H24" s="64"/>
      <c r="I24" s="64"/>
      <c r="J24" s="64"/>
      <c r="K24" s="64"/>
      <c r="L24" s="64"/>
      <c r="M24" s="64"/>
      <c r="N24" s="64"/>
      <c r="O24" s="64"/>
    </row>
    <row r="25" ht="27" customHeight="1" spans="1:15">
      <c r="A25" s="170" t="s">
        <v>103</v>
      </c>
      <c r="B25" s="170" t="str">
        <f>"        "&amp;"老年福利"</f>
        <v>        老年福利</v>
      </c>
      <c r="C25" s="64">
        <v>9867800</v>
      </c>
      <c r="D25" s="64">
        <v>8662800</v>
      </c>
      <c r="E25" s="64"/>
      <c r="F25" s="64">
        <v>8662800</v>
      </c>
      <c r="G25" s="64"/>
      <c r="H25" s="64"/>
      <c r="I25" s="64"/>
      <c r="J25" s="64">
        <v>1205000</v>
      </c>
      <c r="K25" s="64"/>
      <c r="L25" s="64"/>
      <c r="M25" s="64"/>
      <c r="N25" s="64"/>
      <c r="O25" s="64">
        <v>1205000</v>
      </c>
    </row>
    <row r="26" ht="27" customHeight="1" spans="1:15">
      <c r="A26" s="170" t="s">
        <v>104</v>
      </c>
      <c r="B26" s="170" t="str">
        <f>"        "&amp;"社会福利事业单位"</f>
        <v>        社会福利事业单位</v>
      </c>
      <c r="C26" s="64">
        <v>13261502.67</v>
      </c>
      <c r="D26" s="64">
        <v>8151502.67</v>
      </c>
      <c r="E26" s="64">
        <v>7804373.58</v>
      </c>
      <c r="F26" s="64">
        <v>347129.09</v>
      </c>
      <c r="G26" s="64"/>
      <c r="H26" s="64"/>
      <c r="I26" s="64"/>
      <c r="J26" s="64">
        <v>5110000</v>
      </c>
      <c r="K26" s="64">
        <v>5110000</v>
      </c>
      <c r="L26" s="64"/>
      <c r="M26" s="64"/>
      <c r="N26" s="64"/>
      <c r="O26" s="64"/>
    </row>
    <row r="27" ht="27" customHeight="1" spans="1:15">
      <c r="A27" s="166" t="s">
        <v>105</v>
      </c>
      <c r="B27" s="166" t="str">
        <f>"        "&amp;"残疾人事业"</f>
        <v>        残疾人事业</v>
      </c>
      <c r="C27" s="64">
        <v>4789572</v>
      </c>
      <c r="D27" s="64">
        <v>4789572</v>
      </c>
      <c r="E27" s="64"/>
      <c r="F27" s="64">
        <v>4789572</v>
      </c>
      <c r="G27" s="64"/>
      <c r="H27" s="64"/>
      <c r="I27" s="64"/>
      <c r="J27" s="64"/>
      <c r="K27" s="64"/>
      <c r="L27" s="64"/>
      <c r="M27" s="64"/>
      <c r="N27" s="64"/>
      <c r="O27" s="64"/>
    </row>
    <row r="28" ht="27" customHeight="1" spans="1:15">
      <c r="A28" s="170" t="s">
        <v>106</v>
      </c>
      <c r="B28" s="170" t="str">
        <f>"        "&amp;"残疾人生活和护理补贴"</f>
        <v>        残疾人生活和护理补贴</v>
      </c>
      <c r="C28" s="64">
        <v>4789572</v>
      </c>
      <c r="D28" s="64">
        <v>4789572</v>
      </c>
      <c r="E28" s="64"/>
      <c r="F28" s="64">
        <v>4789572</v>
      </c>
      <c r="G28" s="64"/>
      <c r="H28" s="64"/>
      <c r="I28" s="64"/>
      <c r="J28" s="64"/>
      <c r="K28" s="64"/>
      <c r="L28" s="64"/>
      <c r="M28" s="64"/>
      <c r="N28" s="64"/>
      <c r="O28" s="64"/>
    </row>
    <row r="29" ht="27" customHeight="1" spans="1:15">
      <c r="A29" s="166" t="s">
        <v>107</v>
      </c>
      <c r="B29" s="166" t="str">
        <f>"        "&amp;"最低生活保障"</f>
        <v>        最低生活保障</v>
      </c>
      <c r="C29" s="64">
        <v>42000000</v>
      </c>
      <c r="D29" s="64">
        <v>42000000</v>
      </c>
      <c r="E29" s="64"/>
      <c r="F29" s="64">
        <v>42000000</v>
      </c>
      <c r="G29" s="64"/>
      <c r="H29" s="64"/>
      <c r="I29" s="64"/>
      <c r="J29" s="64"/>
      <c r="K29" s="64"/>
      <c r="L29" s="64"/>
      <c r="M29" s="64"/>
      <c r="N29" s="64"/>
      <c r="O29" s="64"/>
    </row>
    <row r="30" ht="27" customHeight="1" spans="1:15">
      <c r="A30" s="170" t="s">
        <v>108</v>
      </c>
      <c r="B30" s="170" t="str">
        <f>"        "&amp;"城市最低生活保障金支出"</f>
        <v>        城市最低生活保障金支出</v>
      </c>
      <c r="C30" s="64">
        <v>15000000</v>
      </c>
      <c r="D30" s="64">
        <v>15000000</v>
      </c>
      <c r="E30" s="64"/>
      <c r="F30" s="64">
        <v>15000000</v>
      </c>
      <c r="G30" s="64"/>
      <c r="H30" s="64"/>
      <c r="I30" s="64"/>
      <c r="J30" s="64"/>
      <c r="K30" s="64"/>
      <c r="L30" s="64"/>
      <c r="M30" s="64"/>
      <c r="N30" s="64"/>
      <c r="O30" s="64"/>
    </row>
    <row r="31" ht="27" customHeight="1" spans="1:15">
      <c r="A31" s="170" t="s">
        <v>109</v>
      </c>
      <c r="B31" s="170" t="str">
        <f>"        "&amp;"农村最低生活保障金支出"</f>
        <v>        农村最低生活保障金支出</v>
      </c>
      <c r="C31" s="64">
        <v>27000000</v>
      </c>
      <c r="D31" s="64">
        <v>27000000</v>
      </c>
      <c r="E31" s="64"/>
      <c r="F31" s="64">
        <v>27000000</v>
      </c>
      <c r="G31" s="64"/>
      <c r="H31" s="64"/>
      <c r="I31" s="64"/>
      <c r="J31" s="64"/>
      <c r="K31" s="64"/>
      <c r="L31" s="64"/>
      <c r="M31" s="64"/>
      <c r="N31" s="64"/>
      <c r="O31" s="64"/>
    </row>
    <row r="32" ht="27" customHeight="1" spans="1:15">
      <c r="A32" s="166" t="s">
        <v>110</v>
      </c>
      <c r="B32" s="166" t="str">
        <f>"        "&amp;"临时救助"</f>
        <v>        临时救助</v>
      </c>
      <c r="C32" s="64">
        <v>1594883.34</v>
      </c>
      <c r="D32" s="64">
        <v>1594883.34</v>
      </c>
      <c r="E32" s="64">
        <v>1250622.11</v>
      </c>
      <c r="F32" s="64">
        <v>344261.23</v>
      </c>
      <c r="G32" s="64"/>
      <c r="H32" s="64"/>
      <c r="I32" s="64"/>
      <c r="J32" s="64"/>
      <c r="K32" s="64"/>
      <c r="L32" s="64"/>
      <c r="M32" s="64"/>
      <c r="N32" s="64"/>
      <c r="O32" s="64"/>
    </row>
    <row r="33" ht="27" customHeight="1" spans="1:15">
      <c r="A33" s="170" t="s">
        <v>111</v>
      </c>
      <c r="B33" s="170" t="str">
        <f>"        "&amp;"临时救助支出"</f>
        <v>        临时救助支出</v>
      </c>
      <c r="C33" s="64">
        <v>300000</v>
      </c>
      <c r="D33" s="64">
        <v>300000</v>
      </c>
      <c r="E33" s="64"/>
      <c r="F33" s="64">
        <v>300000</v>
      </c>
      <c r="G33" s="64"/>
      <c r="H33" s="64"/>
      <c r="I33" s="64"/>
      <c r="J33" s="64"/>
      <c r="K33" s="64"/>
      <c r="L33" s="64"/>
      <c r="M33" s="64"/>
      <c r="N33" s="64"/>
      <c r="O33" s="64"/>
    </row>
    <row r="34" ht="27" customHeight="1" spans="1:15">
      <c r="A34" s="170" t="s">
        <v>112</v>
      </c>
      <c r="B34" s="170" t="str">
        <f>"        "&amp;"流浪乞讨人员救助支出"</f>
        <v>        流浪乞讨人员救助支出</v>
      </c>
      <c r="C34" s="64">
        <v>1294883.34</v>
      </c>
      <c r="D34" s="64">
        <v>1294883.34</v>
      </c>
      <c r="E34" s="64">
        <v>1250622.11</v>
      </c>
      <c r="F34" s="64">
        <v>44261.23</v>
      </c>
      <c r="G34" s="64"/>
      <c r="H34" s="64"/>
      <c r="I34" s="64"/>
      <c r="J34" s="64"/>
      <c r="K34" s="64"/>
      <c r="L34" s="64"/>
      <c r="M34" s="64"/>
      <c r="N34" s="64"/>
      <c r="O34" s="64"/>
    </row>
    <row r="35" ht="27" customHeight="1" spans="1:15">
      <c r="A35" s="166" t="s">
        <v>113</v>
      </c>
      <c r="B35" s="166" t="str">
        <f>"        "&amp;"特困人员救助供养"</f>
        <v>        特困人员救助供养</v>
      </c>
      <c r="C35" s="64">
        <v>6000000</v>
      </c>
      <c r="D35" s="64">
        <v>6000000</v>
      </c>
      <c r="E35" s="64"/>
      <c r="F35" s="64">
        <v>6000000</v>
      </c>
      <c r="G35" s="64"/>
      <c r="H35" s="64"/>
      <c r="I35" s="64"/>
      <c r="J35" s="64"/>
      <c r="K35" s="64"/>
      <c r="L35" s="64"/>
      <c r="M35" s="64"/>
      <c r="N35" s="64"/>
      <c r="O35" s="64"/>
    </row>
    <row r="36" ht="27" customHeight="1" spans="1:15">
      <c r="A36" s="170" t="s">
        <v>114</v>
      </c>
      <c r="B36" s="170" t="str">
        <f>"        "&amp;"农村特困人员救助供养支出"</f>
        <v>        农村特困人员救助供养支出</v>
      </c>
      <c r="C36" s="64">
        <v>6000000</v>
      </c>
      <c r="D36" s="64">
        <v>6000000</v>
      </c>
      <c r="E36" s="64"/>
      <c r="F36" s="64">
        <v>6000000</v>
      </c>
      <c r="G36" s="64"/>
      <c r="H36" s="64"/>
      <c r="I36" s="64"/>
      <c r="J36" s="64"/>
      <c r="K36" s="64"/>
      <c r="L36" s="64"/>
      <c r="M36" s="64"/>
      <c r="N36" s="64"/>
      <c r="O36" s="64"/>
    </row>
    <row r="37" ht="27" customHeight="1" spans="1:15">
      <c r="A37" s="166" t="s">
        <v>115</v>
      </c>
      <c r="B37" s="166" t="str">
        <f>"        "&amp;"其他生活救助"</f>
        <v>        其他生活救助</v>
      </c>
      <c r="C37" s="64">
        <v>877184</v>
      </c>
      <c r="D37" s="64">
        <v>877184</v>
      </c>
      <c r="E37" s="64"/>
      <c r="F37" s="64">
        <v>877184</v>
      </c>
      <c r="G37" s="64"/>
      <c r="H37" s="64"/>
      <c r="I37" s="64"/>
      <c r="J37" s="64"/>
      <c r="K37" s="64"/>
      <c r="L37" s="64"/>
      <c r="M37" s="64"/>
      <c r="N37" s="64"/>
      <c r="O37" s="64"/>
    </row>
    <row r="38" ht="27" customHeight="1" spans="1:15">
      <c r="A38" s="170" t="s">
        <v>116</v>
      </c>
      <c r="B38" s="170" t="str">
        <f>"        "&amp;"其他农村生活救助"</f>
        <v>        其他农村生活救助</v>
      </c>
      <c r="C38" s="64">
        <v>877184</v>
      </c>
      <c r="D38" s="64">
        <v>877184</v>
      </c>
      <c r="E38" s="64"/>
      <c r="F38" s="64">
        <v>877184</v>
      </c>
      <c r="G38" s="64"/>
      <c r="H38" s="64"/>
      <c r="I38" s="64"/>
      <c r="J38" s="64"/>
      <c r="K38" s="64"/>
      <c r="L38" s="64"/>
      <c r="M38" s="64"/>
      <c r="N38" s="64"/>
      <c r="O38" s="64"/>
    </row>
    <row r="39" ht="27" customHeight="1" spans="1:15">
      <c r="A39" s="158" t="s">
        <v>117</v>
      </c>
      <c r="B39" s="158" t="str">
        <f>"        "&amp;"卫生健康支出"</f>
        <v>        卫生健康支出</v>
      </c>
      <c r="C39" s="64">
        <v>1476793.75</v>
      </c>
      <c r="D39" s="64">
        <v>1476793.75</v>
      </c>
      <c r="E39" s="64">
        <v>1476793.75</v>
      </c>
      <c r="F39" s="64"/>
      <c r="G39" s="64"/>
      <c r="H39" s="64"/>
      <c r="I39" s="64"/>
      <c r="J39" s="64"/>
      <c r="K39" s="64"/>
      <c r="L39" s="64"/>
      <c r="M39" s="64"/>
      <c r="N39" s="64"/>
      <c r="O39" s="64"/>
    </row>
    <row r="40" ht="27" customHeight="1" spans="1:15">
      <c r="A40" s="166" t="s">
        <v>118</v>
      </c>
      <c r="B40" s="166" t="str">
        <f>"        "&amp;"行政事业单位医疗"</f>
        <v>        行政事业单位医疗</v>
      </c>
      <c r="C40" s="64">
        <v>1476793.75</v>
      </c>
      <c r="D40" s="64">
        <v>1476793.75</v>
      </c>
      <c r="E40" s="64">
        <v>1476793.75</v>
      </c>
      <c r="F40" s="64"/>
      <c r="G40" s="64"/>
      <c r="H40" s="64"/>
      <c r="I40" s="64"/>
      <c r="J40" s="64"/>
      <c r="K40" s="64"/>
      <c r="L40" s="64"/>
      <c r="M40" s="64"/>
      <c r="N40" s="64"/>
      <c r="O40" s="64"/>
    </row>
    <row r="41" ht="27" customHeight="1" spans="1:15">
      <c r="A41" s="170" t="s">
        <v>119</v>
      </c>
      <c r="B41" s="170" t="str">
        <f>"        "&amp;"行政单位医疗"</f>
        <v>        行政单位医疗</v>
      </c>
      <c r="C41" s="64">
        <v>310529.24</v>
      </c>
      <c r="D41" s="64">
        <v>310529.24</v>
      </c>
      <c r="E41" s="64">
        <v>310529.24</v>
      </c>
      <c r="F41" s="64"/>
      <c r="G41" s="64"/>
      <c r="H41" s="64"/>
      <c r="I41" s="64"/>
      <c r="J41" s="64"/>
      <c r="K41" s="64"/>
      <c r="L41" s="64"/>
      <c r="M41" s="64"/>
      <c r="N41" s="64"/>
      <c r="O41" s="64"/>
    </row>
    <row r="42" ht="27" customHeight="1" spans="1:15">
      <c r="A42" s="170" t="s">
        <v>120</v>
      </c>
      <c r="B42" s="170" t="str">
        <f>"        "&amp;"事业单位医疗"</f>
        <v>        事业单位医疗</v>
      </c>
      <c r="C42" s="64">
        <v>499998.98</v>
      </c>
      <c r="D42" s="64">
        <v>499998.98</v>
      </c>
      <c r="E42" s="64">
        <v>499998.98</v>
      </c>
      <c r="F42" s="64"/>
      <c r="G42" s="64"/>
      <c r="H42" s="64"/>
      <c r="I42" s="64"/>
      <c r="J42" s="64"/>
      <c r="K42" s="64"/>
      <c r="L42" s="64"/>
      <c r="M42" s="64"/>
      <c r="N42" s="64"/>
      <c r="O42" s="64"/>
    </row>
    <row r="43" ht="27" customHeight="1" spans="1:15">
      <c r="A43" s="170" t="s">
        <v>121</v>
      </c>
      <c r="B43" s="170" t="str">
        <f>"        "&amp;"公务员医疗补助"</f>
        <v>        公务员医疗补助</v>
      </c>
      <c r="C43" s="64">
        <v>583696.45</v>
      </c>
      <c r="D43" s="64">
        <v>583696.45</v>
      </c>
      <c r="E43" s="64">
        <v>583696.45</v>
      </c>
      <c r="F43" s="64"/>
      <c r="G43" s="64"/>
      <c r="H43" s="64"/>
      <c r="I43" s="64"/>
      <c r="J43" s="64"/>
      <c r="K43" s="64"/>
      <c r="L43" s="64"/>
      <c r="M43" s="64"/>
      <c r="N43" s="64"/>
      <c r="O43" s="64"/>
    </row>
    <row r="44" ht="27" customHeight="1" spans="1:15">
      <c r="A44" s="170" t="s">
        <v>122</v>
      </c>
      <c r="B44" s="170" t="str">
        <f>"        "&amp;"其他行政事业单位医疗支出"</f>
        <v>        其他行政事业单位医疗支出</v>
      </c>
      <c r="C44" s="64">
        <v>82569.08</v>
      </c>
      <c r="D44" s="64">
        <v>82569.08</v>
      </c>
      <c r="E44" s="64">
        <v>82569.08</v>
      </c>
      <c r="F44" s="64"/>
      <c r="G44" s="64"/>
      <c r="H44" s="64"/>
      <c r="I44" s="64"/>
      <c r="J44" s="64"/>
      <c r="K44" s="64"/>
      <c r="L44" s="64"/>
      <c r="M44" s="64"/>
      <c r="N44" s="64"/>
      <c r="O44" s="64"/>
    </row>
    <row r="45" ht="27" customHeight="1" spans="1:15">
      <c r="A45" s="158" t="s">
        <v>123</v>
      </c>
      <c r="B45" s="158" t="str">
        <f>"        "&amp;"住房保障支出"</f>
        <v>        住房保障支出</v>
      </c>
      <c r="C45" s="64">
        <v>1286136</v>
      </c>
      <c r="D45" s="64">
        <v>1286136</v>
      </c>
      <c r="E45" s="64">
        <v>1286136</v>
      </c>
      <c r="F45" s="64"/>
      <c r="G45" s="64"/>
      <c r="H45" s="64"/>
      <c r="I45" s="64"/>
      <c r="J45" s="64"/>
      <c r="K45" s="64"/>
      <c r="L45" s="64"/>
      <c r="M45" s="64"/>
      <c r="N45" s="64"/>
      <c r="O45" s="64"/>
    </row>
    <row r="46" ht="27" customHeight="1" spans="1:15">
      <c r="A46" s="166" t="s">
        <v>124</v>
      </c>
      <c r="B46" s="166" t="str">
        <f>"        "&amp;"住房改革支出"</f>
        <v>        住房改革支出</v>
      </c>
      <c r="C46" s="64">
        <v>1286136</v>
      </c>
      <c r="D46" s="64">
        <v>1286136</v>
      </c>
      <c r="E46" s="64">
        <v>1286136</v>
      </c>
      <c r="F46" s="64"/>
      <c r="G46" s="64"/>
      <c r="H46" s="64"/>
      <c r="I46" s="64"/>
      <c r="J46" s="64"/>
      <c r="K46" s="64"/>
      <c r="L46" s="64"/>
      <c r="M46" s="64"/>
      <c r="N46" s="64"/>
      <c r="O46" s="64"/>
    </row>
    <row r="47" ht="27" customHeight="1" spans="1:15">
      <c r="A47" s="170" t="s">
        <v>125</v>
      </c>
      <c r="B47" s="170" t="str">
        <f>"        "&amp;"住房公积金"</f>
        <v>        住房公积金</v>
      </c>
      <c r="C47" s="64">
        <v>1182264</v>
      </c>
      <c r="D47" s="64">
        <v>1182264</v>
      </c>
      <c r="E47" s="64">
        <v>1182264</v>
      </c>
      <c r="F47" s="64"/>
      <c r="G47" s="64"/>
      <c r="H47" s="64"/>
      <c r="I47" s="64"/>
      <c r="J47" s="64"/>
      <c r="K47" s="64"/>
      <c r="L47" s="64"/>
      <c r="M47" s="64"/>
      <c r="N47" s="64"/>
      <c r="O47" s="64"/>
    </row>
    <row r="48" ht="27" customHeight="1" spans="1:15">
      <c r="A48" s="170" t="s">
        <v>126</v>
      </c>
      <c r="B48" s="170" t="str">
        <f>"        "&amp;"购房补贴"</f>
        <v>        购房补贴</v>
      </c>
      <c r="C48" s="64">
        <v>103872</v>
      </c>
      <c r="D48" s="64">
        <v>103872</v>
      </c>
      <c r="E48" s="64">
        <v>103872</v>
      </c>
      <c r="F48" s="64"/>
      <c r="G48" s="64"/>
      <c r="H48" s="64"/>
      <c r="I48" s="64"/>
      <c r="J48" s="64"/>
      <c r="K48" s="64"/>
      <c r="L48" s="64"/>
      <c r="M48" s="64"/>
      <c r="N48" s="64"/>
      <c r="O48" s="64"/>
    </row>
    <row r="49" ht="27" customHeight="1" spans="1:15">
      <c r="A49" s="158" t="s">
        <v>127</v>
      </c>
      <c r="B49" s="158" t="str">
        <f>"        "&amp;"其他支出"</f>
        <v>        其他支出</v>
      </c>
      <c r="C49" s="64">
        <v>37539682.46</v>
      </c>
      <c r="D49" s="64"/>
      <c r="E49" s="64"/>
      <c r="F49" s="64"/>
      <c r="G49" s="64">
        <v>37539682.46</v>
      </c>
      <c r="H49" s="64"/>
      <c r="I49" s="64"/>
      <c r="J49" s="64"/>
      <c r="K49" s="64"/>
      <c r="L49" s="64"/>
      <c r="M49" s="64"/>
      <c r="N49" s="64"/>
      <c r="O49" s="64"/>
    </row>
    <row r="50" ht="27" customHeight="1" spans="1:15">
      <c r="A50" s="166" t="s">
        <v>128</v>
      </c>
      <c r="B50" s="166" t="str">
        <f>"        "&amp;"彩票发行销售机构业务费安排的支出"</f>
        <v>        彩票发行销售机构业务费安排的支出</v>
      </c>
      <c r="C50" s="64">
        <v>3351443.99</v>
      </c>
      <c r="D50" s="64"/>
      <c r="E50" s="64"/>
      <c r="F50" s="64"/>
      <c r="G50" s="64">
        <v>3351443.99</v>
      </c>
      <c r="H50" s="64"/>
      <c r="I50" s="64"/>
      <c r="J50" s="64"/>
      <c r="K50" s="64"/>
      <c r="L50" s="64"/>
      <c r="M50" s="64"/>
      <c r="N50" s="64"/>
      <c r="O50" s="64"/>
    </row>
    <row r="51" ht="27" customHeight="1" spans="1:15">
      <c r="A51" s="170" t="s">
        <v>129</v>
      </c>
      <c r="B51" s="170" t="str">
        <f>"        "&amp;"福利彩票销售机构的业务费支出"</f>
        <v>        福利彩票销售机构的业务费支出</v>
      </c>
      <c r="C51" s="64">
        <v>3351443.99</v>
      </c>
      <c r="D51" s="64"/>
      <c r="E51" s="64"/>
      <c r="F51" s="64"/>
      <c r="G51" s="64">
        <v>3351443.99</v>
      </c>
      <c r="H51" s="64"/>
      <c r="I51" s="64"/>
      <c r="J51" s="64"/>
      <c r="K51" s="64"/>
      <c r="L51" s="64"/>
      <c r="M51" s="64"/>
      <c r="N51" s="64"/>
      <c r="O51" s="64"/>
    </row>
    <row r="52" ht="27" customHeight="1" spans="1:15">
      <c r="A52" s="166" t="s">
        <v>130</v>
      </c>
      <c r="B52" s="166" t="str">
        <f>"        "&amp;"彩票公益金安排的支出"</f>
        <v>        彩票公益金安排的支出</v>
      </c>
      <c r="C52" s="64">
        <v>34188238.47</v>
      </c>
      <c r="D52" s="64"/>
      <c r="E52" s="64"/>
      <c r="F52" s="64"/>
      <c r="G52" s="64">
        <v>34188238.47</v>
      </c>
      <c r="H52" s="64"/>
      <c r="I52" s="64"/>
      <c r="J52" s="64"/>
      <c r="K52" s="64"/>
      <c r="L52" s="64"/>
      <c r="M52" s="64"/>
      <c r="N52" s="64"/>
      <c r="O52" s="64"/>
    </row>
    <row r="53" ht="27" customHeight="1" spans="1:15">
      <c r="A53" s="170" t="s">
        <v>131</v>
      </c>
      <c r="B53" s="170" t="str">
        <f>"        "&amp;"用于社会福利的彩票公益金支出"</f>
        <v>        用于社会福利的彩票公益金支出</v>
      </c>
      <c r="C53" s="64">
        <v>34188238.47</v>
      </c>
      <c r="D53" s="64"/>
      <c r="E53" s="64"/>
      <c r="F53" s="64"/>
      <c r="G53" s="64">
        <v>34188238.47</v>
      </c>
      <c r="H53" s="64"/>
      <c r="I53" s="64"/>
      <c r="J53" s="64"/>
      <c r="K53" s="64"/>
      <c r="L53" s="64"/>
      <c r="M53" s="64"/>
      <c r="N53" s="64"/>
      <c r="O53" s="64"/>
    </row>
    <row r="54" ht="27" customHeight="1" spans="1:15">
      <c r="A54" s="158" t="s">
        <v>132</v>
      </c>
      <c r="B54" s="158" t="str">
        <f>"        "&amp;"转移性支出"</f>
        <v>        转移性支出</v>
      </c>
      <c r="C54" s="64">
        <v>238960000</v>
      </c>
      <c r="D54" s="64">
        <v>238960000</v>
      </c>
      <c r="E54" s="64"/>
      <c r="F54" s="64">
        <v>238960000</v>
      </c>
      <c r="G54" s="64"/>
      <c r="H54" s="64"/>
      <c r="I54" s="64"/>
      <c r="J54" s="64"/>
      <c r="K54" s="64"/>
      <c r="L54" s="64"/>
      <c r="M54" s="64"/>
      <c r="N54" s="64"/>
      <c r="O54" s="64"/>
    </row>
    <row r="55" ht="27" customHeight="1" spans="1:15">
      <c r="A55" s="166" t="s">
        <v>133</v>
      </c>
      <c r="B55" s="166" t="str">
        <f>"        "&amp;"一般性转移支付"</f>
        <v>        一般性转移支付</v>
      </c>
      <c r="C55" s="64">
        <v>238960000</v>
      </c>
      <c r="D55" s="64">
        <v>238960000</v>
      </c>
      <c r="E55" s="64"/>
      <c r="F55" s="64">
        <v>238960000</v>
      </c>
      <c r="G55" s="64"/>
      <c r="H55" s="64"/>
      <c r="I55" s="64"/>
      <c r="J55" s="64"/>
      <c r="K55" s="64"/>
      <c r="L55" s="64"/>
      <c r="M55" s="64"/>
      <c r="N55" s="64"/>
      <c r="O55" s="64"/>
    </row>
    <row r="56" ht="27" customHeight="1" spans="1:15">
      <c r="A56" s="170" t="s">
        <v>134</v>
      </c>
      <c r="B56" s="170" t="str">
        <f>"        "&amp;"社会保障和就业共同财政事权转移支付支出"</f>
        <v>        社会保障和就业共同财政事权转移支付支出</v>
      </c>
      <c r="C56" s="64">
        <v>238960000</v>
      </c>
      <c r="D56" s="64">
        <v>238960000</v>
      </c>
      <c r="E56" s="64"/>
      <c r="F56" s="64">
        <v>238960000</v>
      </c>
      <c r="G56" s="64"/>
      <c r="H56" s="64"/>
      <c r="I56" s="64"/>
      <c r="J56" s="64"/>
      <c r="K56" s="64"/>
      <c r="L56" s="64"/>
      <c r="M56" s="64"/>
      <c r="N56" s="64"/>
      <c r="O56" s="64"/>
    </row>
    <row r="57" ht="27" customHeight="1" spans="1:15">
      <c r="A57" s="160" t="s">
        <v>30</v>
      </c>
      <c r="B57" s="158"/>
      <c r="C57" s="162">
        <v>369606444.24</v>
      </c>
      <c r="D57" s="162">
        <v>325751761.78</v>
      </c>
      <c r="E57" s="162">
        <v>21659531.46</v>
      </c>
      <c r="F57" s="162">
        <v>304092230.32</v>
      </c>
      <c r="G57" s="162">
        <v>37539682.46</v>
      </c>
      <c r="H57" s="162"/>
      <c r="I57" s="162"/>
      <c r="J57" s="162">
        <v>6315000</v>
      </c>
      <c r="K57" s="162">
        <v>5110000</v>
      </c>
      <c r="L57" s="162"/>
      <c r="M57" s="162"/>
      <c r="N57" s="162"/>
      <c r="O57" s="162">
        <v>1205000</v>
      </c>
    </row>
  </sheetData>
  <mergeCells count="12">
    <mergeCell ref="A1:O1"/>
    <mergeCell ref="A2:O2"/>
    <mergeCell ref="A3:N3"/>
    <mergeCell ref="D4:F4"/>
    <mergeCell ref="J4:O4"/>
    <mergeCell ref="A57:B57"/>
    <mergeCell ref="A4:A5"/>
    <mergeCell ref="B4:B5"/>
    <mergeCell ref="C4:C5"/>
    <mergeCell ref="G4:G5"/>
    <mergeCell ref="H4:H5"/>
    <mergeCell ref="I4:I5"/>
  </mergeCells>
  <pageMargins left="0.751388888888889" right="0.751388888888889" top="0.590277777777778" bottom="0.472222222222222" header="0.5" footer="0.5"/>
  <pageSetup paperSize="9" scale="58" fitToHeight="0"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A7" sqref="A7"/>
    </sheetView>
  </sheetViews>
  <sheetFormatPr defaultColWidth="8.85" defaultRowHeight="15" customHeight="1" outlineLevelCol="3"/>
  <cols>
    <col min="1" max="1" width="31.7416666666667" customWidth="1"/>
    <col min="2" max="2" width="28.575" customWidth="1"/>
    <col min="3" max="3" width="37.4416666666667" customWidth="1"/>
    <col min="4" max="4" width="30.475" customWidth="1"/>
  </cols>
  <sheetData>
    <row r="1" ht="26" customHeight="1" spans="1:4">
      <c r="A1" s="156" t="s">
        <v>135</v>
      </c>
      <c r="B1" s="171"/>
      <c r="C1" s="171"/>
      <c r="D1" s="171"/>
    </row>
    <row r="2" ht="28.5" customHeight="1" spans="1:4">
      <c r="A2" s="172" t="s">
        <v>136</v>
      </c>
      <c r="B2" s="172"/>
      <c r="C2" s="172"/>
      <c r="D2" s="172"/>
    </row>
    <row r="3" ht="30" customHeight="1" spans="1:4">
      <c r="A3" s="158" t="str">
        <f>"单位名称："&amp;"玉溪市民政局"</f>
        <v>单位名称：玉溪市民政局</v>
      </c>
      <c r="B3" s="158"/>
      <c r="C3" s="158"/>
      <c r="D3" s="156" t="s">
        <v>2</v>
      </c>
    </row>
    <row r="4" ht="30" customHeight="1" spans="1:4">
      <c r="A4" s="59" t="s">
        <v>3</v>
      </c>
      <c r="B4" s="59"/>
      <c r="C4" s="59" t="s">
        <v>4</v>
      </c>
      <c r="D4" s="59"/>
    </row>
    <row r="5" ht="30" customHeight="1" spans="1:4">
      <c r="A5" s="59" t="s">
        <v>5</v>
      </c>
      <c r="B5" s="59" t="s">
        <v>6</v>
      </c>
      <c r="C5" s="59" t="s">
        <v>137</v>
      </c>
      <c r="D5" s="59" t="s">
        <v>6</v>
      </c>
    </row>
    <row r="6" ht="30" customHeight="1" spans="1:4">
      <c r="A6" s="173" t="s">
        <v>138</v>
      </c>
      <c r="B6" s="174"/>
      <c r="C6" s="175" t="s">
        <v>139</v>
      </c>
      <c r="D6" s="174"/>
    </row>
    <row r="7" ht="30" customHeight="1" spans="1:4">
      <c r="A7" s="158" t="s">
        <v>140</v>
      </c>
      <c r="B7" s="176">
        <v>325360371.46</v>
      </c>
      <c r="C7" s="177" t="str">
        <f>"（一）"&amp;"一般公共服务支出"</f>
        <v>（一）一般公共服务支出</v>
      </c>
      <c r="D7" s="176">
        <v>19335.06</v>
      </c>
    </row>
    <row r="8" ht="30" customHeight="1" spans="1:4">
      <c r="A8" s="158" t="s">
        <v>141</v>
      </c>
      <c r="B8" s="176">
        <v>24590000</v>
      </c>
      <c r="C8" s="177" t="str">
        <f>"（二）"&amp;"社会保障和就业支出"</f>
        <v>（二）社会保障和就业支出</v>
      </c>
      <c r="D8" s="176">
        <v>84009496.97</v>
      </c>
    </row>
    <row r="9" ht="30" customHeight="1" spans="1:4">
      <c r="A9" s="158" t="s">
        <v>142</v>
      </c>
      <c r="B9" s="176"/>
      <c r="C9" s="177" t="str">
        <f>"（三）"&amp;"卫生健康支出"</f>
        <v>（三）卫生健康支出</v>
      </c>
      <c r="D9" s="176">
        <v>1476793.75</v>
      </c>
    </row>
    <row r="10" ht="30" customHeight="1" spans="1:4">
      <c r="A10" s="158" t="s">
        <v>143</v>
      </c>
      <c r="B10" s="176"/>
      <c r="C10" s="177" t="str">
        <f>"（四）"&amp;"住房保障支出"</f>
        <v>（四）住房保障支出</v>
      </c>
      <c r="D10" s="176">
        <v>1286136</v>
      </c>
    </row>
    <row r="11" ht="30" customHeight="1" spans="1:4">
      <c r="A11" s="61" t="s">
        <v>140</v>
      </c>
      <c r="B11" s="176">
        <v>391390.32</v>
      </c>
      <c r="C11" s="177" t="str">
        <f>"（五）"&amp;"其他支出"</f>
        <v>（五）其他支出</v>
      </c>
      <c r="D11" s="176">
        <v>37539682.46</v>
      </c>
    </row>
    <row r="12" ht="30" customHeight="1" spans="1:4">
      <c r="A12" s="61" t="s">
        <v>141</v>
      </c>
      <c r="B12" s="176">
        <v>12949682.46</v>
      </c>
      <c r="C12" s="177" t="str">
        <f>"（六）"&amp;"转移性支出"</f>
        <v>（六）转移性支出</v>
      </c>
      <c r="D12" s="176">
        <v>238960000</v>
      </c>
    </row>
    <row r="13" ht="30" customHeight="1" spans="1:4">
      <c r="A13" s="61" t="s">
        <v>142</v>
      </c>
      <c r="B13" s="176"/>
      <c r="C13" s="158"/>
      <c r="D13" s="158"/>
    </row>
    <row r="14" ht="30" customHeight="1" spans="1:4">
      <c r="A14" s="158"/>
      <c r="B14" s="158"/>
      <c r="C14" s="158" t="s">
        <v>144</v>
      </c>
      <c r="D14" s="158"/>
    </row>
    <row r="15" ht="30" customHeight="1" spans="1:4">
      <c r="A15" s="178" t="s">
        <v>24</v>
      </c>
      <c r="B15" s="176">
        <v>363291444.24</v>
      </c>
      <c r="C15" s="178" t="s">
        <v>25</v>
      </c>
      <c r="D15" s="176">
        <v>363291444.24</v>
      </c>
    </row>
  </sheetData>
  <mergeCells count="5">
    <mergeCell ref="A1:D1"/>
    <mergeCell ref="A2:D2"/>
    <mergeCell ref="A3:C3"/>
    <mergeCell ref="A4:B4"/>
    <mergeCell ref="C4:D4"/>
  </mergeCells>
  <pageMargins left="0.904861111111111" right="0.75" top="1" bottom="1" header="0.5" footer="0.5"/>
  <pageSetup paperSize="9"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2"/>
  <sheetViews>
    <sheetView showZeros="0" workbookViewId="0">
      <selection activeCell="E13" sqref="E13"/>
    </sheetView>
  </sheetViews>
  <sheetFormatPr defaultColWidth="8.85" defaultRowHeight="15" customHeight="1" outlineLevelCol="6"/>
  <cols>
    <col min="1" max="1" width="17.8416666666667" customWidth="1"/>
    <col min="2" max="2" width="44.2" customWidth="1"/>
    <col min="3" max="7" width="15.1333333333333" customWidth="1"/>
  </cols>
  <sheetData>
    <row r="1" ht="22" customHeight="1" spans="1:7">
      <c r="A1" s="168" t="s">
        <v>145</v>
      </c>
      <c r="B1" s="168"/>
      <c r="C1" s="168"/>
      <c r="D1" s="168"/>
      <c r="E1" s="168"/>
      <c r="F1" s="168"/>
      <c r="G1" s="168"/>
    </row>
    <row r="2" ht="28.5" customHeight="1" spans="1:7">
      <c r="A2" s="157" t="s">
        <v>146</v>
      </c>
      <c r="B2" s="157"/>
      <c r="C2" s="157"/>
      <c r="D2" s="157"/>
      <c r="E2" s="157"/>
      <c r="F2" s="157"/>
      <c r="G2" s="157"/>
    </row>
    <row r="3" ht="31" customHeight="1" spans="1:7">
      <c r="A3" s="158" t="str">
        <f>"单位名称："&amp;"玉溪市民政局"</f>
        <v>单位名称：玉溪市民政局</v>
      </c>
      <c r="B3" s="158"/>
      <c r="C3" s="158"/>
      <c r="D3" s="158"/>
      <c r="E3" s="158"/>
      <c r="F3" s="158"/>
      <c r="G3" s="169" t="s">
        <v>2</v>
      </c>
    </row>
    <row r="4" ht="27" customHeight="1" spans="1:7">
      <c r="A4" s="159" t="s">
        <v>147</v>
      </c>
      <c r="B4" s="159"/>
      <c r="C4" s="159" t="s">
        <v>30</v>
      </c>
      <c r="D4" s="159" t="s">
        <v>33</v>
      </c>
      <c r="E4" s="159"/>
      <c r="F4" s="159"/>
      <c r="G4" s="159" t="s">
        <v>79</v>
      </c>
    </row>
    <row r="5" ht="27" customHeight="1" spans="1:7">
      <c r="A5" s="159" t="s">
        <v>74</v>
      </c>
      <c r="B5" s="159" t="s">
        <v>75</v>
      </c>
      <c r="C5" s="159"/>
      <c r="D5" s="159" t="s">
        <v>32</v>
      </c>
      <c r="E5" s="159" t="s">
        <v>148</v>
      </c>
      <c r="F5" s="159" t="s">
        <v>149</v>
      </c>
      <c r="G5" s="159"/>
    </row>
    <row r="6" ht="20.25" customHeight="1" spans="1:7">
      <c r="A6" s="167" t="s">
        <v>44</v>
      </c>
      <c r="B6" s="167" t="s">
        <v>45</v>
      </c>
      <c r="C6" s="167" t="s">
        <v>46</v>
      </c>
      <c r="D6" s="167" t="s">
        <v>47</v>
      </c>
      <c r="E6" s="167" t="s">
        <v>48</v>
      </c>
      <c r="F6" s="167" t="s">
        <v>49</v>
      </c>
      <c r="G6" s="167">
        <v>7</v>
      </c>
    </row>
    <row r="7" ht="23" customHeight="1" spans="1:7">
      <c r="A7" s="158" t="s">
        <v>85</v>
      </c>
      <c r="B7" s="158" t="str">
        <f>"        "&amp;"一般公共服务支出"</f>
        <v>        一般公共服务支出</v>
      </c>
      <c r="C7" s="64">
        <v>19335.06</v>
      </c>
      <c r="D7" s="162">
        <v>19335.06</v>
      </c>
      <c r="E7" s="64"/>
      <c r="F7" s="64">
        <v>19335.06</v>
      </c>
      <c r="G7" s="64"/>
    </row>
    <row r="8" ht="23" customHeight="1" spans="1:7">
      <c r="A8" s="166" t="s">
        <v>86</v>
      </c>
      <c r="B8" s="166" t="str">
        <f>"        "&amp;"组织事务"</f>
        <v>        组织事务</v>
      </c>
      <c r="C8" s="64">
        <v>19335.06</v>
      </c>
      <c r="D8" s="162">
        <v>19335.06</v>
      </c>
      <c r="E8" s="64"/>
      <c r="F8" s="64">
        <v>19335.06</v>
      </c>
      <c r="G8" s="64"/>
    </row>
    <row r="9" ht="23" customHeight="1" spans="1:7">
      <c r="A9" s="170" t="s">
        <v>87</v>
      </c>
      <c r="B9" s="170" t="str">
        <f>"        "&amp;"其他组织事务支出"</f>
        <v>        其他组织事务支出</v>
      </c>
      <c r="C9" s="64">
        <v>19335.06</v>
      </c>
      <c r="D9" s="162">
        <v>19335.06</v>
      </c>
      <c r="E9" s="64"/>
      <c r="F9" s="64">
        <v>19335.06</v>
      </c>
      <c r="G9" s="64"/>
    </row>
    <row r="10" ht="23" customHeight="1" spans="1:7">
      <c r="A10" s="158" t="s">
        <v>88</v>
      </c>
      <c r="B10" s="158" t="str">
        <f>"        "&amp;"社会保障和就业支出"</f>
        <v>        社会保障和就业支出</v>
      </c>
      <c r="C10" s="64">
        <v>84009496.97</v>
      </c>
      <c r="D10" s="162">
        <v>18877266.65</v>
      </c>
      <c r="E10" s="64">
        <v>15354204.81</v>
      </c>
      <c r="F10" s="64">
        <v>3523061.84</v>
      </c>
      <c r="G10" s="64">
        <v>65132230.32</v>
      </c>
    </row>
    <row r="11" ht="23" customHeight="1" spans="1:7">
      <c r="A11" s="166" t="s">
        <v>89</v>
      </c>
      <c r="B11" s="166" t="str">
        <f>"        "&amp;"民政管理事务"</f>
        <v>        民政管理事务</v>
      </c>
      <c r="C11" s="64">
        <v>7990026.16</v>
      </c>
      <c r="D11" s="162">
        <v>6567026.16</v>
      </c>
      <c r="E11" s="64">
        <v>5235539.12</v>
      </c>
      <c r="F11" s="64">
        <v>1331487.04</v>
      </c>
      <c r="G11" s="64">
        <v>1423000</v>
      </c>
    </row>
    <row r="12" ht="23" customHeight="1" spans="1:7">
      <c r="A12" s="170" t="s">
        <v>90</v>
      </c>
      <c r="B12" s="170" t="str">
        <f>"        "&amp;"行政运行"</f>
        <v>        行政运行</v>
      </c>
      <c r="C12" s="64">
        <v>4169566.04</v>
      </c>
      <c r="D12" s="162">
        <v>4169566.04</v>
      </c>
      <c r="E12" s="64">
        <v>3419042.92</v>
      </c>
      <c r="F12" s="64">
        <v>750523.12</v>
      </c>
      <c r="G12" s="64"/>
    </row>
    <row r="13" ht="23" customHeight="1" spans="1:7">
      <c r="A13" s="170" t="s">
        <v>91</v>
      </c>
      <c r="B13" s="170" t="str">
        <f>"        "&amp;"一般行政管理事务"</f>
        <v>        一般行政管理事务</v>
      </c>
      <c r="C13" s="64">
        <v>395500</v>
      </c>
      <c r="D13" s="162">
        <v>395500</v>
      </c>
      <c r="E13" s="64"/>
      <c r="F13" s="64">
        <v>395500</v>
      </c>
      <c r="G13" s="64"/>
    </row>
    <row r="14" ht="23" customHeight="1" spans="1:7">
      <c r="A14" s="170" t="s">
        <v>92</v>
      </c>
      <c r="B14" s="170" t="str">
        <f>"        "&amp;"老龄事务"</f>
        <v>        老龄事务</v>
      </c>
      <c r="C14" s="64">
        <v>1423000</v>
      </c>
      <c r="D14" s="162"/>
      <c r="E14" s="64"/>
      <c r="F14" s="64"/>
      <c r="G14" s="64">
        <v>1423000</v>
      </c>
    </row>
    <row r="15" ht="23" customHeight="1" spans="1:7">
      <c r="A15" s="170" t="s">
        <v>93</v>
      </c>
      <c r="B15" s="170" t="str">
        <f>"        "&amp;"其他民政管理事务支出"</f>
        <v>        其他民政管理事务支出</v>
      </c>
      <c r="C15" s="64">
        <v>2001960.12</v>
      </c>
      <c r="D15" s="162">
        <v>2001960.12</v>
      </c>
      <c r="E15" s="64">
        <v>1816496.2</v>
      </c>
      <c r="F15" s="64">
        <v>185463.92</v>
      </c>
      <c r="G15" s="64"/>
    </row>
    <row r="16" ht="23" customHeight="1" spans="1:7">
      <c r="A16" s="166" t="s">
        <v>94</v>
      </c>
      <c r="B16" s="166" t="str">
        <f>"        "&amp;"行政事业单位养老支出"</f>
        <v>        行政事业单位养老支出</v>
      </c>
      <c r="C16" s="64">
        <v>3235244.8</v>
      </c>
      <c r="D16" s="162">
        <v>3235244.8</v>
      </c>
      <c r="E16" s="64">
        <v>3206644.8</v>
      </c>
      <c r="F16" s="64">
        <v>28600</v>
      </c>
      <c r="G16" s="64"/>
    </row>
    <row r="17" ht="23" customHeight="1" spans="1:7">
      <c r="A17" s="170" t="s">
        <v>95</v>
      </c>
      <c r="B17" s="170" t="str">
        <f>"        "&amp;"行政单位离退休"</f>
        <v>        行政单位离退休</v>
      </c>
      <c r="C17" s="64">
        <v>1345588</v>
      </c>
      <c r="D17" s="162">
        <v>1345588</v>
      </c>
      <c r="E17" s="64">
        <v>1321188</v>
      </c>
      <c r="F17" s="64">
        <v>24400</v>
      </c>
      <c r="G17" s="64"/>
    </row>
    <row r="18" ht="23" customHeight="1" spans="1:7">
      <c r="A18" s="170" t="s">
        <v>96</v>
      </c>
      <c r="B18" s="170" t="str">
        <f>"        "&amp;"事业单位离退休"</f>
        <v>        事业单位离退休</v>
      </c>
      <c r="C18" s="64">
        <v>189000</v>
      </c>
      <c r="D18" s="162">
        <v>189000</v>
      </c>
      <c r="E18" s="64">
        <v>184800</v>
      </c>
      <c r="F18" s="64">
        <v>4200</v>
      </c>
      <c r="G18" s="64"/>
    </row>
    <row r="19" ht="23" customHeight="1" spans="1:7">
      <c r="A19" s="170" t="s">
        <v>97</v>
      </c>
      <c r="B19" s="170" t="str">
        <f>"        "&amp;"机关事业单位基本养老保险缴费支出"</f>
        <v>        机关事业单位基本养老保险缴费支出</v>
      </c>
      <c r="C19" s="64">
        <v>1450656.8</v>
      </c>
      <c r="D19" s="162">
        <v>1450656.8</v>
      </c>
      <c r="E19" s="64">
        <v>1450656.8</v>
      </c>
      <c r="F19" s="64"/>
      <c r="G19" s="64"/>
    </row>
    <row r="20" ht="23" customHeight="1" spans="1:7">
      <c r="A20" s="170" t="s">
        <v>98</v>
      </c>
      <c r="B20" s="170" t="str">
        <f>"        "&amp;"机关事业单位职业年金缴费支出"</f>
        <v>        机关事业单位职业年金缴费支出</v>
      </c>
      <c r="C20" s="64">
        <v>250000</v>
      </c>
      <c r="D20" s="162">
        <v>250000</v>
      </c>
      <c r="E20" s="64">
        <v>250000</v>
      </c>
      <c r="F20" s="64"/>
      <c r="G20" s="64"/>
    </row>
    <row r="21" ht="23" customHeight="1" spans="1:7">
      <c r="A21" s="166" t="s">
        <v>99</v>
      </c>
      <c r="B21" s="166" t="str">
        <f>"        "&amp;"抚恤"</f>
        <v>        抚恤</v>
      </c>
      <c r="C21" s="64">
        <v>20000</v>
      </c>
      <c r="D21" s="162">
        <v>20000</v>
      </c>
      <c r="E21" s="64">
        <v>20000</v>
      </c>
      <c r="F21" s="64"/>
      <c r="G21" s="64"/>
    </row>
    <row r="22" ht="23" customHeight="1" spans="1:7">
      <c r="A22" s="170" t="s">
        <v>100</v>
      </c>
      <c r="B22" s="170" t="str">
        <f>"        "&amp;"死亡抚恤"</f>
        <v>        死亡抚恤</v>
      </c>
      <c r="C22" s="64">
        <v>20000</v>
      </c>
      <c r="D22" s="162">
        <v>20000</v>
      </c>
      <c r="E22" s="64">
        <v>20000</v>
      </c>
      <c r="F22" s="64"/>
      <c r="G22" s="64"/>
    </row>
    <row r="23" ht="23" customHeight="1" spans="1:7">
      <c r="A23" s="166" t="s">
        <v>101</v>
      </c>
      <c r="B23" s="166" t="str">
        <f>"        "&amp;"社会福利"</f>
        <v>        社会福利</v>
      </c>
      <c r="C23" s="64">
        <v>17502586.67</v>
      </c>
      <c r="D23" s="162">
        <v>7804373.58</v>
      </c>
      <c r="E23" s="64">
        <v>5824116.38</v>
      </c>
      <c r="F23" s="64">
        <v>1980257.2</v>
      </c>
      <c r="G23" s="64">
        <v>9698213.09</v>
      </c>
    </row>
    <row r="24" ht="23" customHeight="1" spans="1:7">
      <c r="A24" s="170" t="s">
        <v>102</v>
      </c>
      <c r="B24" s="170" t="str">
        <f>"        "&amp;"儿童福利"</f>
        <v>        儿童福利</v>
      </c>
      <c r="C24" s="64">
        <v>688284</v>
      </c>
      <c r="D24" s="162"/>
      <c r="E24" s="64"/>
      <c r="F24" s="64"/>
      <c r="G24" s="64">
        <v>688284</v>
      </c>
    </row>
    <row r="25" ht="23" customHeight="1" spans="1:7">
      <c r="A25" s="170" t="s">
        <v>103</v>
      </c>
      <c r="B25" s="170" t="str">
        <f>"        "&amp;"老年福利"</f>
        <v>        老年福利</v>
      </c>
      <c r="C25" s="64">
        <v>8662800</v>
      </c>
      <c r="D25" s="162"/>
      <c r="E25" s="64"/>
      <c r="F25" s="64"/>
      <c r="G25" s="64">
        <v>8662800</v>
      </c>
    </row>
    <row r="26" ht="23" customHeight="1" spans="1:7">
      <c r="A26" s="170" t="s">
        <v>104</v>
      </c>
      <c r="B26" s="170" t="str">
        <f>"        "&amp;"社会福利事业单位"</f>
        <v>        社会福利事业单位</v>
      </c>
      <c r="C26" s="64">
        <v>8151502.67</v>
      </c>
      <c r="D26" s="162">
        <v>7804373.58</v>
      </c>
      <c r="E26" s="64">
        <v>5824116.38</v>
      </c>
      <c r="F26" s="64">
        <v>1980257.2</v>
      </c>
      <c r="G26" s="64">
        <v>347129.09</v>
      </c>
    </row>
    <row r="27" ht="23" customHeight="1" spans="1:7">
      <c r="A27" s="166" t="s">
        <v>105</v>
      </c>
      <c r="B27" s="166" t="str">
        <f>"        "&amp;"残疾人事业"</f>
        <v>        残疾人事业</v>
      </c>
      <c r="C27" s="64">
        <v>4789572</v>
      </c>
      <c r="D27" s="162"/>
      <c r="E27" s="64"/>
      <c r="F27" s="64"/>
      <c r="G27" s="64">
        <v>4789572</v>
      </c>
    </row>
    <row r="28" ht="23" customHeight="1" spans="1:7">
      <c r="A28" s="170" t="s">
        <v>106</v>
      </c>
      <c r="B28" s="170" t="str">
        <f>"        "&amp;"残疾人生活和护理补贴"</f>
        <v>        残疾人生活和护理补贴</v>
      </c>
      <c r="C28" s="64">
        <v>4789572</v>
      </c>
      <c r="D28" s="162"/>
      <c r="E28" s="64"/>
      <c r="F28" s="64"/>
      <c r="G28" s="64">
        <v>4789572</v>
      </c>
    </row>
    <row r="29" ht="23" customHeight="1" spans="1:7">
      <c r="A29" s="166" t="s">
        <v>107</v>
      </c>
      <c r="B29" s="166" t="str">
        <f>"        "&amp;"最低生活保障"</f>
        <v>        最低生活保障</v>
      </c>
      <c r="C29" s="64">
        <v>42000000</v>
      </c>
      <c r="D29" s="162"/>
      <c r="E29" s="64"/>
      <c r="F29" s="64"/>
      <c r="G29" s="64">
        <v>42000000</v>
      </c>
    </row>
    <row r="30" ht="23" customHeight="1" spans="1:7">
      <c r="A30" s="170" t="s">
        <v>108</v>
      </c>
      <c r="B30" s="170" t="str">
        <f>"        "&amp;"城市最低生活保障金支出"</f>
        <v>        城市最低生活保障金支出</v>
      </c>
      <c r="C30" s="64">
        <v>15000000</v>
      </c>
      <c r="D30" s="162"/>
      <c r="E30" s="64"/>
      <c r="F30" s="64"/>
      <c r="G30" s="64">
        <v>15000000</v>
      </c>
    </row>
    <row r="31" ht="23" customHeight="1" spans="1:7">
      <c r="A31" s="170" t="s">
        <v>109</v>
      </c>
      <c r="B31" s="170" t="str">
        <f>"        "&amp;"农村最低生活保障金支出"</f>
        <v>        农村最低生活保障金支出</v>
      </c>
      <c r="C31" s="64">
        <v>27000000</v>
      </c>
      <c r="D31" s="162"/>
      <c r="E31" s="64"/>
      <c r="F31" s="64"/>
      <c r="G31" s="64">
        <v>27000000</v>
      </c>
    </row>
    <row r="32" ht="23" customHeight="1" spans="1:7">
      <c r="A32" s="166" t="s">
        <v>110</v>
      </c>
      <c r="B32" s="166" t="str">
        <f>"        "&amp;"临时救助"</f>
        <v>        临时救助</v>
      </c>
      <c r="C32" s="64">
        <v>1594883.34</v>
      </c>
      <c r="D32" s="162">
        <v>1250622.11</v>
      </c>
      <c r="E32" s="64">
        <v>1067904.51</v>
      </c>
      <c r="F32" s="64">
        <v>182717.6</v>
      </c>
      <c r="G32" s="64">
        <v>344261.23</v>
      </c>
    </row>
    <row r="33" ht="23" customHeight="1" spans="1:7">
      <c r="A33" s="170" t="s">
        <v>111</v>
      </c>
      <c r="B33" s="170" t="str">
        <f>"        "&amp;"临时救助支出"</f>
        <v>        临时救助支出</v>
      </c>
      <c r="C33" s="64">
        <v>300000</v>
      </c>
      <c r="D33" s="162"/>
      <c r="E33" s="64"/>
      <c r="F33" s="64"/>
      <c r="G33" s="64">
        <v>300000</v>
      </c>
    </row>
    <row r="34" ht="23" customHeight="1" spans="1:7">
      <c r="A34" s="170" t="s">
        <v>112</v>
      </c>
      <c r="B34" s="170" t="str">
        <f>"        "&amp;"流浪乞讨人员救助支出"</f>
        <v>        流浪乞讨人员救助支出</v>
      </c>
      <c r="C34" s="64">
        <v>1294883.34</v>
      </c>
      <c r="D34" s="162">
        <v>1250622.11</v>
      </c>
      <c r="E34" s="64">
        <v>1067904.51</v>
      </c>
      <c r="F34" s="64">
        <v>182717.6</v>
      </c>
      <c r="G34" s="64">
        <v>44261.23</v>
      </c>
    </row>
    <row r="35" ht="23" customHeight="1" spans="1:7">
      <c r="A35" s="166" t="s">
        <v>113</v>
      </c>
      <c r="B35" s="166" t="str">
        <f>"        "&amp;"特困人员救助供养"</f>
        <v>        特困人员救助供养</v>
      </c>
      <c r="C35" s="64">
        <v>6000000</v>
      </c>
      <c r="D35" s="162"/>
      <c r="E35" s="64"/>
      <c r="F35" s="64"/>
      <c r="G35" s="64">
        <v>6000000</v>
      </c>
    </row>
    <row r="36" ht="23" customHeight="1" spans="1:7">
      <c r="A36" s="170" t="s">
        <v>114</v>
      </c>
      <c r="B36" s="170" t="str">
        <f>"        "&amp;"农村特困人员救助供养支出"</f>
        <v>        农村特困人员救助供养支出</v>
      </c>
      <c r="C36" s="64">
        <v>6000000</v>
      </c>
      <c r="D36" s="162"/>
      <c r="E36" s="64"/>
      <c r="F36" s="64"/>
      <c r="G36" s="64">
        <v>6000000</v>
      </c>
    </row>
    <row r="37" ht="23" customHeight="1" spans="1:7">
      <c r="A37" s="166" t="s">
        <v>115</v>
      </c>
      <c r="B37" s="166" t="str">
        <f>"        "&amp;"其他生活救助"</f>
        <v>        其他生活救助</v>
      </c>
      <c r="C37" s="64">
        <v>877184</v>
      </c>
      <c r="D37" s="162"/>
      <c r="E37" s="64"/>
      <c r="F37" s="64"/>
      <c r="G37" s="64">
        <v>877184</v>
      </c>
    </row>
    <row r="38" ht="23" customHeight="1" spans="1:7">
      <c r="A38" s="170" t="s">
        <v>116</v>
      </c>
      <c r="B38" s="170" t="str">
        <f>"        "&amp;"其他农村生活救助"</f>
        <v>        其他农村生活救助</v>
      </c>
      <c r="C38" s="64">
        <v>877184</v>
      </c>
      <c r="D38" s="162"/>
      <c r="E38" s="64"/>
      <c r="F38" s="64"/>
      <c r="G38" s="64">
        <v>877184</v>
      </c>
    </row>
    <row r="39" ht="23" customHeight="1" spans="1:7">
      <c r="A39" s="158" t="s">
        <v>117</v>
      </c>
      <c r="B39" s="158" t="str">
        <f>"        "&amp;"卫生健康支出"</f>
        <v>        卫生健康支出</v>
      </c>
      <c r="C39" s="64">
        <v>1476793.75</v>
      </c>
      <c r="D39" s="162">
        <v>1476793.75</v>
      </c>
      <c r="E39" s="64">
        <v>1476793.75</v>
      </c>
      <c r="F39" s="64"/>
      <c r="G39" s="64"/>
    </row>
    <row r="40" ht="23" customHeight="1" spans="1:7">
      <c r="A40" s="166" t="s">
        <v>118</v>
      </c>
      <c r="B40" s="166" t="str">
        <f>"        "&amp;"行政事业单位医疗"</f>
        <v>        行政事业单位医疗</v>
      </c>
      <c r="C40" s="64">
        <v>1476793.75</v>
      </c>
      <c r="D40" s="162">
        <v>1476793.75</v>
      </c>
      <c r="E40" s="64">
        <v>1476793.75</v>
      </c>
      <c r="F40" s="64"/>
      <c r="G40" s="64"/>
    </row>
    <row r="41" ht="23" customHeight="1" spans="1:7">
      <c r="A41" s="170" t="s">
        <v>119</v>
      </c>
      <c r="B41" s="170" t="str">
        <f>"        "&amp;"行政单位医疗"</f>
        <v>        行政单位医疗</v>
      </c>
      <c r="C41" s="64">
        <v>310529.24</v>
      </c>
      <c r="D41" s="162">
        <v>310529.24</v>
      </c>
      <c r="E41" s="64">
        <v>310529.24</v>
      </c>
      <c r="F41" s="64"/>
      <c r="G41" s="64"/>
    </row>
    <row r="42" ht="23" customHeight="1" spans="1:7">
      <c r="A42" s="170" t="s">
        <v>120</v>
      </c>
      <c r="B42" s="170" t="str">
        <f>"        "&amp;"事业单位医疗"</f>
        <v>        事业单位医疗</v>
      </c>
      <c r="C42" s="64">
        <v>499998.98</v>
      </c>
      <c r="D42" s="162">
        <v>499998.98</v>
      </c>
      <c r="E42" s="64">
        <v>499998.98</v>
      </c>
      <c r="F42" s="64"/>
      <c r="G42" s="64"/>
    </row>
    <row r="43" ht="23" customHeight="1" spans="1:7">
      <c r="A43" s="170" t="s">
        <v>121</v>
      </c>
      <c r="B43" s="170" t="str">
        <f>"        "&amp;"公务员医疗补助"</f>
        <v>        公务员医疗补助</v>
      </c>
      <c r="C43" s="64">
        <v>583696.45</v>
      </c>
      <c r="D43" s="162">
        <v>583696.45</v>
      </c>
      <c r="E43" s="64">
        <v>583696.45</v>
      </c>
      <c r="F43" s="64"/>
      <c r="G43" s="64"/>
    </row>
    <row r="44" ht="23" customHeight="1" spans="1:7">
      <c r="A44" s="170" t="s">
        <v>122</v>
      </c>
      <c r="B44" s="170" t="str">
        <f>"        "&amp;"其他行政事业单位医疗支出"</f>
        <v>        其他行政事业单位医疗支出</v>
      </c>
      <c r="C44" s="64">
        <v>82569.08</v>
      </c>
      <c r="D44" s="162">
        <v>82569.08</v>
      </c>
      <c r="E44" s="64">
        <v>82569.08</v>
      </c>
      <c r="F44" s="64"/>
      <c r="G44" s="64"/>
    </row>
    <row r="45" ht="23" customHeight="1" spans="1:7">
      <c r="A45" s="158" t="s">
        <v>123</v>
      </c>
      <c r="B45" s="158" t="str">
        <f>"        "&amp;"住房保障支出"</f>
        <v>        住房保障支出</v>
      </c>
      <c r="C45" s="64">
        <v>1286136</v>
      </c>
      <c r="D45" s="162">
        <v>1286136</v>
      </c>
      <c r="E45" s="64">
        <v>1286136</v>
      </c>
      <c r="F45" s="64"/>
      <c r="G45" s="64"/>
    </row>
    <row r="46" ht="23" customHeight="1" spans="1:7">
      <c r="A46" s="166" t="s">
        <v>124</v>
      </c>
      <c r="B46" s="166" t="str">
        <f>"        "&amp;"住房改革支出"</f>
        <v>        住房改革支出</v>
      </c>
      <c r="C46" s="64">
        <v>1286136</v>
      </c>
      <c r="D46" s="162">
        <v>1286136</v>
      </c>
      <c r="E46" s="64">
        <v>1286136</v>
      </c>
      <c r="F46" s="64"/>
      <c r="G46" s="64"/>
    </row>
    <row r="47" ht="23" customHeight="1" spans="1:7">
      <c r="A47" s="170" t="s">
        <v>125</v>
      </c>
      <c r="B47" s="170" t="str">
        <f>"        "&amp;"住房公积金"</f>
        <v>        住房公积金</v>
      </c>
      <c r="C47" s="64">
        <v>1182264</v>
      </c>
      <c r="D47" s="162">
        <v>1182264</v>
      </c>
      <c r="E47" s="64">
        <v>1182264</v>
      </c>
      <c r="F47" s="64"/>
      <c r="G47" s="64"/>
    </row>
    <row r="48" ht="23" customHeight="1" spans="1:7">
      <c r="A48" s="170" t="s">
        <v>126</v>
      </c>
      <c r="B48" s="170" t="str">
        <f>"        "&amp;"购房补贴"</f>
        <v>        购房补贴</v>
      </c>
      <c r="C48" s="64">
        <v>103872</v>
      </c>
      <c r="D48" s="162">
        <v>103872</v>
      </c>
      <c r="E48" s="64">
        <v>103872</v>
      </c>
      <c r="F48" s="64"/>
      <c r="G48" s="64"/>
    </row>
    <row r="49" ht="23" customHeight="1" spans="1:7">
      <c r="A49" s="158" t="s">
        <v>132</v>
      </c>
      <c r="B49" s="158" t="str">
        <f>"        "&amp;"转移性支出"</f>
        <v>        转移性支出</v>
      </c>
      <c r="C49" s="64">
        <v>238960000</v>
      </c>
      <c r="D49" s="162"/>
      <c r="E49" s="64"/>
      <c r="F49" s="64"/>
      <c r="G49" s="64">
        <v>238960000</v>
      </c>
    </row>
    <row r="50" ht="23" customHeight="1" spans="1:7">
      <c r="A50" s="166" t="s">
        <v>133</v>
      </c>
      <c r="B50" s="166" t="str">
        <f>"        "&amp;"一般性转移支付"</f>
        <v>        一般性转移支付</v>
      </c>
      <c r="C50" s="64">
        <v>238960000</v>
      </c>
      <c r="D50" s="162"/>
      <c r="E50" s="64"/>
      <c r="F50" s="64"/>
      <c r="G50" s="64">
        <v>238960000</v>
      </c>
    </row>
    <row r="51" ht="23" customHeight="1" spans="1:7">
      <c r="A51" s="170" t="s">
        <v>134</v>
      </c>
      <c r="B51" s="170" t="str">
        <f>"        "&amp;"社会保障和就业共同财政事权转移支付支出"</f>
        <v>        社会保障和就业共同财政事权转移支付支出</v>
      </c>
      <c r="C51" s="64">
        <v>238960000</v>
      </c>
      <c r="D51" s="162"/>
      <c r="E51" s="64"/>
      <c r="F51" s="64"/>
      <c r="G51" s="64">
        <v>238960000</v>
      </c>
    </row>
    <row r="52" ht="23" customHeight="1" spans="1:7">
      <c r="A52" s="160" t="s">
        <v>30</v>
      </c>
      <c r="B52" s="158"/>
      <c r="C52" s="162">
        <v>325751761.78</v>
      </c>
      <c r="D52" s="162">
        <v>21659531.46</v>
      </c>
      <c r="E52" s="162">
        <v>18117134.56</v>
      </c>
      <c r="F52" s="162">
        <v>3542396.9</v>
      </c>
      <c r="G52" s="162">
        <v>304092230.32</v>
      </c>
    </row>
  </sheetData>
  <mergeCells count="8">
    <mergeCell ref="A1:G1"/>
    <mergeCell ref="A2:G2"/>
    <mergeCell ref="A3:F3"/>
    <mergeCell ref="A4:B4"/>
    <mergeCell ref="D4:F4"/>
    <mergeCell ref="A52:B52"/>
    <mergeCell ref="C4:C5"/>
    <mergeCell ref="G4:G5"/>
  </mergeCells>
  <pageMargins left="0.751388888888889" right="0.751388888888889" top="0.66875" bottom="0.432638888888889" header="0.5" footer="0.5"/>
  <pageSetup paperSize="9" scale="96" fitToHeight="0"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3" sqref="B13"/>
    </sheetView>
  </sheetViews>
  <sheetFormatPr defaultColWidth="8.85" defaultRowHeight="15" customHeight="1" outlineLevelRow="6" outlineLevelCol="5"/>
  <cols>
    <col min="1" max="6" width="25.1333333333333" customWidth="1"/>
  </cols>
  <sheetData>
    <row r="1" ht="33" customHeight="1" spans="1:6">
      <c r="A1" s="156" t="s">
        <v>150</v>
      </c>
      <c r="B1" s="156"/>
      <c r="C1" s="156"/>
      <c r="D1" s="156"/>
      <c r="E1" s="156"/>
      <c r="F1" s="156"/>
    </row>
    <row r="2" ht="28.5" customHeight="1" spans="1:6">
      <c r="A2" s="157" t="s">
        <v>151</v>
      </c>
      <c r="B2" s="157"/>
      <c r="C2" s="157"/>
      <c r="D2" s="157"/>
      <c r="E2" s="157"/>
      <c r="F2" s="157"/>
    </row>
    <row r="3" ht="32" customHeight="1" spans="1:6">
      <c r="A3" s="158" t="str">
        <f>"单位名称："&amp;"玉溪市民政局"</f>
        <v>单位名称：玉溪市民政局</v>
      </c>
      <c r="B3" s="158"/>
      <c r="C3" s="158"/>
      <c r="D3" s="158"/>
      <c r="E3" s="158"/>
      <c r="F3" s="156" t="s">
        <v>2</v>
      </c>
    </row>
    <row r="4" ht="34" customHeight="1" spans="1:6">
      <c r="A4" s="159" t="s">
        <v>152</v>
      </c>
      <c r="B4" s="159" t="s">
        <v>153</v>
      </c>
      <c r="C4" s="159" t="s">
        <v>154</v>
      </c>
      <c r="D4" s="159"/>
      <c r="E4" s="159"/>
      <c r="F4" s="159"/>
    </row>
    <row r="5" ht="35.25" customHeight="1" spans="1:6">
      <c r="A5" s="159"/>
      <c r="B5" s="159"/>
      <c r="C5" s="159" t="s">
        <v>32</v>
      </c>
      <c r="D5" s="159" t="s">
        <v>155</v>
      </c>
      <c r="E5" s="159" t="s">
        <v>156</v>
      </c>
      <c r="F5" s="159" t="s">
        <v>157</v>
      </c>
    </row>
    <row r="6" ht="42" customHeight="1" spans="1:6">
      <c r="A6" s="167" t="s">
        <v>44</v>
      </c>
      <c r="B6" s="167">
        <v>2</v>
      </c>
      <c r="C6" s="167">
        <v>3</v>
      </c>
      <c r="D6" s="167">
        <v>4</v>
      </c>
      <c r="E6" s="167">
        <v>5</v>
      </c>
      <c r="F6" s="167">
        <v>6</v>
      </c>
    </row>
    <row r="7" ht="42" customHeight="1" spans="1:6">
      <c r="A7" s="64">
        <v>184500</v>
      </c>
      <c r="B7" s="64"/>
      <c r="C7" s="64">
        <v>130500</v>
      </c>
      <c r="D7" s="64"/>
      <c r="E7" s="162">
        <v>130500</v>
      </c>
      <c r="F7" s="64">
        <v>54000</v>
      </c>
    </row>
  </sheetData>
  <mergeCells count="6">
    <mergeCell ref="A1:F1"/>
    <mergeCell ref="A2:F2"/>
    <mergeCell ref="A3:E3"/>
    <mergeCell ref="C4:E4"/>
    <mergeCell ref="A4:A5"/>
    <mergeCell ref="B4:B5"/>
  </mergeCells>
  <pageMargins left="0.75" right="0.75" top="1.29861111111111" bottom="1" header="0.5" footer="0.5"/>
  <pageSetup paperSize="9" scale="88"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6"/>
  <sheetViews>
    <sheetView showZeros="0" topLeftCell="I112" workbookViewId="0">
      <selection activeCell="N116" sqref="N116"/>
    </sheetView>
  </sheetViews>
  <sheetFormatPr defaultColWidth="8.85" defaultRowHeight="15" customHeight="1"/>
  <cols>
    <col min="1" max="1" width="23.625" customWidth="1"/>
    <col min="2" max="2" width="19.375" customWidth="1"/>
    <col min="3" max="3" width="20.375" customWidth="1"/>
    <col min="4" max="4" width="11.1333333333333" customWidth="1"/>
    <col min="5" max="5" width="22.7" customWidth="1"/>
    <col min="6" max="6" width="11.1333333333333" customWidth="1"/>
    <col min="7" max="7" width="17.75" customWidth="1"/>
    <col min="8" max="8" width="13.375" customWidth="1"/>
    <col min="9" max="9" width="14.625" customWidth="1"/>
    <col min="10" max="10" width="13.625" customWidth="1"/>
    <col min="11" max="11" width="11" customWidth="1"/>
    <col min="12" max="12" width="13.625" customWidth="1"/>
    <col min="13" max="17" width="11" customWidth="1"/>
    <col min="18" max="18" width="11.375" customWidth="1"/>
    <col min="19" max="19" width="13.125" customWidth="1"/>
    <col min="20" max="20" width="9.125" customWidth="1"/>
    <col min="21" max="21" width="10.375" customWidth="1"/>
    <col min="22" max="22" width="11.625" customWidth="1"/>
    <col min="23" max="23" width="10.125" customWidth="1"/>
  </cols>
  <sheetData>
    <row r="1" ht="27" customHeight="1" spans="1:23">
      <c r="A1" s="156" t="s">
        <v>158</v>
      </c>
      <c r="B1" s="156"/>
      <c r="C1" s="156"/>
      <c r="D1" s="156"/>
      <c r="E1" s="156"/>
      <c r="F1" s="156"/>
      <c r="G1" s="156"/>
      <c r="H1" s="156"/>
      <c r="I1" s="156"/>
      <c r="J1" s="156"/>
      <c r="K1" s="156"/>
      <c r="L1" s="156"/>
      <c r="M1" s="156"/>
      <c r="N1" s="156"/>
      <c r="O1" s="156"/>
      <c r="P1" s="156"/>
      <c r="Q1" s="156"/>
      <c r="R1" s="156"/>
      <c r="S1" s="156"/>
      <c r="T1" s="156"/>
      <c r="U1" s="156"/>
      <c r="V1" s="156"/>
      <c r="W1" s="156"/>
    </row>
    <row r="2" ht="28.5" customHeight="1" spans="1:23">
      <c r="A2" s="157" t="s">
        <v>159</v>
      </c>
      <c r="B2" s="157"/>
      <c r="C2" s="157" t="s">
        <v>160</v>
      </c>
      <c r="D2" s="157"/>
      <c r="E2" s="157"/>
      <c r="F2" s="157"/>
      <c r="G2" s="157"/>
      <c r="H2" s="157"/>
      <c r="I2" s="157"/>
      <c r="J2" s="157"/>
      <c r="K2" s="157"/>
      <c r="L2" s="157"/>
      <c r="M2" s="157"/>
      <c r="N2" s="157"/>
      <c r="O2" s="157"/>
      <c r="P2" s="157"/>
      <c r="Q2" s="157"/>
      <c r="R2" s="157"/>
      <c r="S2" s="157"/>
      <c r="T2" s="157"/>
      <c r="U2" s="157"/>
      <c r="V2" s="157"/>
      <c r="W2" s="157"/>
    </row>
    <row r="3" ht="19.5" customHeight="1" spans="1:23">
      <c r="A3" s="158" t="str">
        <f>"单位名称："&amp;"玉溪市民政局"</f>
        <v>单位名称：玉溪市民政局</v>
      </c>
      <c r="B3" s="158"/>
      <c r="C3" s="158"/>
      <c r="D3" s="158"/>
      <c r="E3" s="158"/>
      <c r="F3" s="158"/>
      <c r="G3" s="158"/>
      <c r="H3" s="158"/>
      <c r="I3" s="158"/>
      <c r="J3" s="158"/>
      <c r="K3" s="158"/>
      <c r="L3" s="158"/>
      <c r="M3" s="158"/>
      <c r="N3" s="158"/>
      <c r="O3" s="158"/>
      <c r="P3" s="158"/>
      <c r="Q3" s="158"/>
      <c r="R3" s="156"/>
      <c r="S3" s="156"/>
      <c r="T3" s="156"/>
      <c r="U3" s="156"/>
      <c r="V3" s="156"/>
      <c r="W3" s="156" t="s">
        <v>2</v>
      </c>
    </row>
    <row r="4" ht="19.5" customHeight="1" spans="1:23">
      <c r="A4" s="159" t="s">
        <v>161</v>
      </c>
      <c r="B4" s="159" t="s">
        <v>162</v>
      </c>
      <c r="C4" s="159" t="s">
        <v>163</v>
      </c>
      <c r="D4" s="159" t="s">
        <v>164</v>
      </c>
      <c r="E4" s="159" t="s">
        <v>165</v>
      </c>
      <c r="F4" s="159" t="s">
        <v>166</v>
      </c>
      <c r="G4" s="159" t="s">
        <v>167</v>
      </c>
      <c r="H4" s="159" t="s">
        <v>168</v>
      </c>
      <c r="I4" s="159"/>
      <c r="J4" s="159"/>
      <c r="K4" s="159"/>
      <c r="L4" s="159"/>
      <c r="M4" s="159"/>
      <c r="N4" s="159"/>
      <c r="O4" s="159"/>
      <c r="P4" s="159"/>
      <c r="Q4" s="159"/>
      <c r="R4" s="159"/>
      <c r="S4" s="159"/>
      <c r="T4" s="159"/>
      <c r="U4" s="159"/>
      <c r="V4" s="159"/>
      <c r="W4" s="159"/>
    </row>
    <row r="5" ht="19.5" customHeight="1" spans="1:23">
      <c r="A5" s="159"/>
      <c r="B5" s="159"/>
      <c r="C5" s="159"/>
      <c r="D5" s="159"/>
      <c r="E5" s="159"/>
      <c r="F5" s="159"/>
      <c r="G5" s="159"/>
      <c r="H5" s="159" t="s">
        <v>30</v>
      </c>
      <c r="I5" s="159" t="s">
        <v>33</v>
      </c>
      <c r="J5" s="159"/>
      <c r="K5" s="159"/>
      <c r="L5" s="159"/>
      <c r="M5" s="159"/>
      <c r="N5" s="159" t="s">
        <v>169</v>
      </c>
      <c r="O5" s="159"/>
      <c r="P5" s="159"/>
      <c r="Q5" s="159" t="s">
        <v>36</v>
      </c>
      <c r="R5" s="159" t="s">
        <v>77</v>
      </c>
      <c r="S5" s="159"/>
      <c r="T5" s="159"/>
      <c r="U5" s="159"/>
      <c r="V5" s="159"/>
      <c r="W5" s="159"/>
    </row>
    <row r="6" ht="41.25" customHeight="1" spans="1:23">
      <c r="A6" s="159"/>
      <c r="B6" s="159"/>
      <c r="C6" s="159"/>
      <c r="D6" s="159"/>
      <c r="E6" s="159"/>
      <c r="F6" s="159"/>
      <c r="G6" s="159"/>
      <c r="H6" s="159"/>
      <c r="I6" s="159" t="s">
        <v>170</v>
      </c>
      <c r="J6" s="159" t="s">
        <v>171</v>
      </c>
      <c r="K6" s="159" t="s">
        <v>172</v>
      </c>
      <c r="L6" s="159" t="s">
        <v>173</v>
      </c>
      <c r="M6" s="159" t="s">
        <v>174</v>
      </c>
      <c r="N6" s="159" t="s">
        <v>33</v>
      </c>
      <c r="O6" s="159" t="s">
        <v>34</v>
      </c>
      <c r="P6" s="159" t="s">
        <v>35</v>
      </c>
      <c r="Q6" s="159"/>
      <c r="R6" s="159" t="s">
        <v>32</v>
      </c>
      <c r="S6" s="159" t="s">
        <v>39</v>
      </c>
      <c r="T6" s="159" t="s">
        <v>175</v>
      </c>
      <c r="U6" s="159" t="s">
        <v>41</v>
      </c>
      <c r="V6" s="159" t="s">
        <v>42</v>
      </c>
      <c r="W6" s="159" t="s">
        <v>43</v>
      </c>
    </row>
    <row r="7" ht="27" customHeight="1" spans="1:23">
      <c r="A7" s="160" t="s">
        <v>44</v>
      </c>
      <c r="B7" s="160" t="s">
        <v>45</v>
      </c>
      <c r="C7" s="160" t="s">
        <v>46</v>
      </c>
      <c r="D7" s="160" t="s">
        <v>47</v>
      </c>
      <c r="E7" s="160" t="s">
        <v>48</v>
      </c>
      <c r="F7" s="160" t="s">
        <v>49</v>
      </c>
      <c r="G7" s="160" t="s">
        <v>50</v>
      </c>
      <c r="H7" s="160" t="s">
        <v>51</v>
      </c>
      <c r="I7" s="160" t="s">
        <v>52</v>
      </c>
      <c r="J7" s="160" t="s">
        <v>53</v>
      </c>
      <c r="K7" s="160" t="s">
        <v>54</v>
      </c>
      <c r="L7" s="160" t="s">
        <v>55</v>
      </c>
      <c r="M7" s="160" t="s">
        <v>56</v>
      </c>
      <c r="N7" s="160" t="s">
        <v>57</v>
      </c>
      <c r="O7" s="160" t="s">
        <v>58</v>
      </c>
      <c r="P7" s="160" t="s">
        <v>59</v>
      </c>
      <c r="Q7" s="160" t="s">
        <v>60</v>
      </c>
      <c r="R7" s="160" t="s">
        <v>61</v>
      </c>
      <c r="S7" s="160" t="s">
        <v>62</v>
      </c>
      <c r="T7" s="160" t="s">
        <v>176</v>
      </c>
      <c r="U7" s="160" t="s">
        <v>177</v>
      </c>
      <c r="V7" s="160" t="s">
        <v>178</v>
      </c>
      <c r="W7" s="160" t="s">
        <v>179</v>
      </c>
    </row>
    <row r="8" ht="33" customHeight="1" spans="1:23">
      <c r="A8" s="161" t="s">
        <v>64</v>
      </c>
      <c r="C8" s="158"/>
      <c r="D8" s="158"/>
      <c r="E8" s="158"/>
      <c r="G8" s="158"/>
      <c r="H8" s="162">
        <v>24235931.46</v>
      </c>
      <c r="I8" s="64">
        <v>21659531.46</v>
      </c>
      <c r="J8" s="64">
        <v>3710647.41</v>
      </c>
      <c r="K8" s="64"/>
      <c r="L8" s="64">
        <v>17948884.05</v>
      </c>
      <c r="M8" s="64"/>
      <c r="N8" s="64"/>
      <c r="O8" s="64"/>
      <c r="P8" s="64"/>
      <c r="Q8" s="64"/>
      <c r="R8" s="64">
        <v>2576400</v>
      </c>
      <c r="S8" s="64">
        <v>2576400</v>
      </c>
      <c r="T8" s="64"/>
      <c r="U8" s="64"/>
      <c r="V8" s="64"/>
      <c r="W8" s="64"/>
    </row>
    <row r="9" ht="33" customHeight="1" spans="1:23">
      <c r="A9" s="163" t="s">
        <v>64</v>
      </c>
      <c r="B9" s="164"/>
      <c r="C9" s="158"/>
      <c r="D9" s="158"/>
      <c r="E9" s="158"/>
      <c r="F9" s="158"/>
      <c r="G9" s="158"/>
      <c r="H9" s="162">
        <v>10382162.96</v>
      </c>
      <c r="I9" s="64">
        <v>10382162.96</v>
      </c>
      <c r="J9" s="64">
        <v>2056002.97</v>
      </c>
      <c r="K9" s="64"/>
      <c r="L9" s="64">
        <v>8326159.99</v>
      </c>
      <c r="M9" s="64"/>
      <c r="N9" s="64"/>
      <c r="O9" s="64"/>
      <c r="P9" s="64"/>
      <c r="Q9" s="64"/>
      <c r="R9" s="64"/>
      <c r="S9" s="64"/>
      <c r="T9" s="64"/>
      <c r="U9" s="64"/>
      <c r="V9" s="64"/>
      <c r="W9" s="64"/>
    </row>
    <row r="10" ht="33" customHeight="1" spans="1:23">
      <c r="A10" s="165" t="str">
        <f t="shared" ref="A10:A68" si="0">"       "&amp;"玉溪市民政局"</f>
        <v>       玉溪市民政局</v>
      </c>
      <c r="B10" s="164" t="s">
        <v>180</v>
      </c>
      <c r="C10" s="158" t="s">
        <v>181</v>
      </c>
      <c r="D10" s="158" t="s">
        <v>90</v>
      </c>
      <c r="E10" s="158" t="s">
        <v>182</v>
      </c>
      <c r="F10" s="158" t="s">
        <v>183</v>
      </c>
      <c r="G10" s="158" t="s">
        <v>184</v>
      </c>
      <c r="H10" s="162">
        <v>1171500</v>
      </c>
      <c r="I10" s="64">
        <v>1171500</v>
      </c>
      <c r="J10" s="64">
        <v>292875</v>
      </c>
      <c r="K10" s="158"/>
      <c r="L10" s="64">
        <v>878625</v>
      </c>
      <c r="M10" s="158"/>
      <c r="N10" s="64"/>
      <c r="O10" s="64"/>
      <c r="P10" s="158"/>
      <c r="Q10" s="64"/>
      <c r="R10" s="64"/>
      <c r="S10" s="64"/>
      <c r="T10" s="64"/>
      <c r="U10" s="64"/>
      <c r="V10" s="64"/>
      <c r="W10" s="64"/>
    </row>
    <row r="11" ht="33" customHeight="1" spans="1:23">
      <c r="A11" s="158" t="str">
        <f t="shared" si="0"/>
        <v>       玉溪市民政局</v>
      </c>
      <c r="B11" s="158" t="s">
        <v>180</v>
      </c>
      <c r="C11" s="158" t="s">
        <v>181</v>
      </c>
      <c r="D11" s="158" t="s">
        <v>90</v>
      </c>
      <c r="E11" s="158" t="s">
        <v>182</v>
      </c>
      <c r="F11" s="158" t="s">
        <v>185</v>
      </c>
      <c r="G11" s="158" t="s">
        <v>186</v>
      </c>
      <c r="H11" s="162">
        <v>1284876</v>
      </c>
      <c r="I11" s="64">
        <v>1284876</v>
      </c>
      <c r="J11" s="64">
        <v>321219</v>
      </c>
      <c r="K11" s="158"/>
      <c r="L11" s="64">
        <v>963657</v>
      </c>
      <c r="M11" s="158"/>
      <c r="N11" s="64"/>
      <c r="O11" s="64"/>
      <c r="P11" s="158"/>
      <c r="Q11" s="64"/>
      <c r="R11" s="64"/>
      <c r="S11" s="64"/>
      <c r="T11" s="64"/>
      <c r="U11" s="64"/>
      <c r="V11" s="64"/>
      <c r="W11" s="64"/>
    </row>
    <row r="12" ht="33" customHeight="1" spans="1:23">
      <c r="A12" s="158" t="str">
        <f t="shared" si="0"/>
        <v>       玉溪市民政局</v>
      </c>
      <c r="B12" s="158" t="s">
        <v>180</v>
      </c>
      <c r="C12" s="158" t="s">
        <v>181</v>
      </c>
      <c r="D12" s="158" t="s">
        <v>126</v>
      </c>
      <c r="E12" s="158" t="s">
        <v>187</v>
      </c>
      <c r="F12" s="158" t="s">
        <v>185</v>
      </c>
      <c r="G12" s="158" t="s">
        <v>186</v>
      </c>
      <c r="H12" s="162">
        <v>12780</v>
      </c>
      <c r="I12" s="64">
        <v>12780</v>
      </c>
      <c r="J12" s="64">
        <v>3195</v>
      </c>
      <c r="K12" s="158"/>
      <c r="L12" s="64">
        <v>9585</v>
      </c>
      <c r="M12" s="158"/>
      <c r="N12" s="64"/>
      <c r="O12" s="64"/>
      <c r="P12" s="158"/>
      <c r="Q12" s="64"/>
      <c r="R12" s="64"/>
      <c r="S12" s="64"/>
      <c r="T12" s="64"/>
      <c r="U12" s="64"/>
      <c r="V12" s="64"/>
      <c r="W12" s="64"/>
    </row>
    <row r="13" ht="33" customHeight="1" spans="1:23">
      <c r="A13" s="158" t="str">
        <f t="shared" si="0"/>
        <v>       玉溪市民政局</v>
      </c>
      <c r="B13" s="158" t="s">
        <v>188</v>
      </c>
      <c r="C13" s="158" t="s">
        <v>189</v>
      </c>
      <c r="D13" s="158" t="s">
        <v>93</v>
      </c>
      <c r="E13" s="158" t="s">
        <v>190</v>
      </c>
      <c r="F13" s="158" t="s">
        <v>183</v>
      </c>
      <c r="G13" s="158" t="s">
        <v>184</v>
      </c>
      <c r="H13" s="162">
        <v>549300</v>
      </c>
      <c r="I13" s="64">
        <v>549300</v>
      </c>
      <c r="J13" s="64">
        <v>137325</v>
      </c>
      <c r="K13" s="158"/>
      <c r="L13" s="64">
        <v>411975</v>
      </c>
      <c r="M13" s="158"/>
      <c r="N13" s="64"/>
      <c r="O13" s="64"/>
      <c r="P13" s="158"/>
      <c r="Q13" s="64"/>
      <c r="R13" s="64"/>
      <c r="S13" s="64"/>
      <c r="T13" s="64"/>
      <c r="U13" s="64"/>
      <c r="V13" s="64"/>
      <c r="W13" s="64"/>
    </row>
    <row r="14" ht="33" customHeight="1" spans="1:23">
      <c r="A14" s="158" t="str">
        <f t="shared" si="0"/>
        <v>       玉溪市民政局</v>
      </c>
      <c r="B14" s="158" t="s">
        <v>188</v>
      </c>
      <c r="C14" s="158" t="s">
        <v>189</v>
      </c>
      <c r="D14" s="158" t="s">
        <v>93</v>
      </c>
      <c r="E14" s="158" t="s">
        <v>190</v>
      </c>
      <c r="F14" s="158" t="s">
        <v>185</v>
      </c>
      <c r="G14" s="158" t="s">
        <v>186</v>
      </c>
      <c r="H14" s="162">
        <v>60</v>
      </c>
      <c r="I14" s="64">
        <v>60</v>
      </c>
      <c r="J14" s="64">
        <v>15</v>
      </c>
      <c r="K14" s="158"/>
      <c r="L14" s="64">
        <v>45</v>
      </c>
      <c r="M14" s="158"/>
      <c r="N14" s="64"/>
      <c r="O14" s="64"/>
      <c r="P14" s="158"/>
      <c r="Q14" s="64"/>
      <c r="R14" s="64"/>
      <c r="S14" s="64"/>
      <c r="T14" s="64"/>
      <c r="U14" s="64"/>
      <c r="V14" s="64"/>
      <c r="W14" s="64"/>
    </row>
    <row r="15" ht="33" customHeight="1" spans="1:23">
      <c r="A15" s="158" t="str">
        <f t="shared" si="0"/>
        <v>       玉溪市民政局</v>
      </c>
      <c r="B15" s="158" t="s">
        <v>188</v>
      </c>
      <c r="C15" s="158" t="s">
        <v>189</v>
      </c>
      <c r="D15" s="158" t="s">
        <v>93</v>
      </c>
      <c r="E15" s="158" t="s">
        <v>190</v>
      </c>
      <c r="F15" s="158" t="s">
        <v>191</v>
      </c>
      <c r="G15" s="158" t="s">
        <v>192</v>
      </c>
      <c r="H15" s="162">
        <v>214440</v>
      </c>
      <c r="I15" s="64">
        <v>214440</v>
      </c>
      <c r="J15" s="64">
        <v>53610</v>
      </c>
      <c r="K15" s="158"/>
      <c r="L15" s="64">
        <v>160830</v>
      </c>
      <c r="M15" s="158"/>
      <c r="N15" s="64"/>
      <c r="O15" s="64"/>
      <c r="P15" s="158"/>
      <c r="Q15" s="64"/>
      <c r="R15" s="64"/>
      <c r="S15" s="64"/>
      <c r="T15" s="64"/>
      <c r="U15" s="64"/>
      <c r="V15" s="64"/>
      <c r="W15" s="64"/>
    </row>
    <row r="16" ht="33" customHeight="1" spans="1:23">
      <c r="A16" s="158" t="str">
        <f t="shared" si="0"/>
        <v>       玉溪市民政局</v>
      </c>
      <c r="B16" s="158" t="s">
        <v>188</v>
      </c>
      <c r="C16" s="158" t="s">
        <v>189</v>
      </c>
      <c r="D16" s="158" t="s">
        <v>126</v>
      </c>
      <c r="E16" s="158" t="s">
        <v>187</v>
      </c>
      <c r="F16" s="158" t="s">
        <v>185</v>
      </c>
      <c r="G16" s="158" t="s">
        <v>186</v>
      </c>
      <c r="H16" s="162">
        <v>19740</v>
      </c>
      <c r="I16" s="64">
        <v>19740</v>
      </c>
      <c r="J16" s="64">
        <v>4935</v>
      </c>
      <c r="K16" s="158"/>
      <c r="L16" s="64">
        <v>14805</v>
      </c>
      <c r="M16" s="158"/>
      <c r="N16" s="64"/>
      <c r="O16" s="64"/>
      <c r="P16" s="158"/>
      <c r="Q16" s="64"/>
      <c r="R16" s="64"/>
      <c r="S16" s="64"/>
      <c r="T16" s="64"/>
      <c r="U16" s="64"/>
      <c r="V16" s="64"/>
      <c r="W16" s="64"/>
    </row>
    <row r="17" ht="33" customHeight="1" spans="1:23">
      <c r="A17" s="158" t="str">
        <f t="shared" si="0"/>
        <v>       玉溪市民政局</v>
      </c>
      <c r="B17" s="158" t="s">
        <v>193</v>
      </c>
      <c r="C17" s="158" t="s">
        <v>194</v>
      </c>
      <c r="D17" s="158" t="s">
        <v>90</v>
      </c>
      <c r="E17" s="158" t="s">
        <v>182</v>
      </c>
      <c r="F17" s="158" t="s">
        <v>195</v>
      </c>
      <c r="G17" s="158" t="s">
        <v>196</v>
      </c>
      <c r="H17" s="162">
        <v>1565.92</v>
      </c>
      <c r="I17" s="64">
        <v>1565.92</v>
      </c>
      <c r="J17" s="64">
        <v>391.48</v>
      </c>
      <c r="K17" s="158"/>
      <c r="L17" s="64">
        <v>1174.44</v>
      </c>
      <c r="M17" s="158"/>
      <c r="N17" s="64"/>
      <c r="O17" s="64"/>
      <c r="P17" s="158"/>
      <c r="Q17" s="64"/>
      <c r="R17" s="64"/>
      <c r="S17" s="64"/>
      <c r="T17" s="64"/>
      <c r="U17" s="64"/>
      <c r="V17" s="64"/>
      <c r="W17" s="64"/>
    </row>
    <row r="18" ht="33" customHeight="1" spans="1:23">
      <c r="A18" s="158" t="str">
        <f t="shared" si="0"/>
        <v>       玉溪市民政局</v>
      </c>
      <c r="B18" s="158" t="s">
        <v>193</v>
      </c>
      <c r="C18" s="158" t="s">
        <v>194</v>
      </c>
      <c r="D18" s="158" t="s">
        <v>93</v>
      </c>
      <c r="E18" s="158" t="s">
        <v>190</v>
      </c>
      <c r="F18" s="158" t="s">
        <v>195</v>
      </c>
      <c r="G18" s="158" t="s">
        <v>196</v>
      </c>
      <c r="H18" s="162">
        <v>11096.2</v>
      </c>
      <c r="I18" s="64">
        <v>11096.2</v>
      </c>
      <c r="J18" s="64">
        <v>2774.05</v>
      </c>
      <c r="K18" s="158"/>
      <c r="L18" s="64">
        <v>8322.15</v>
      </c>
      <c r="M18" s="158"/>
      <c r="N18" s="64"/>
      <c r="O18" s="64"/>
      <c r="P18" s="158"/>
      <c r="Q18" s="64"/>
      <c r="R18" s="64"/>
      <c r="S18" s="64"/>
      <c r="T18" s="64"/>
      <c r="U18" s="64"/>
      <c r="V18" s="64"/>
      <c r="W18" s="64"/>
    </row>
    <row r="19" ht="33" customHeight="1" spans="1:23">
      <c r="A19" s="158" t="str">
        <f t="shared" si="0"/>
        <v>       玉溪市民政局</v>
      </c>
      <c r="B19" s="158" t="s">
        <v>193</v>
      </c>
      <c r="C19" s="158" t="s">
        <v>194</v>
      </c>
      <c r="D19" s="158" t="s">
        <v>97</v>
      </c>
      <c r="E19" s="158" t="s">
        <v>197</v>
      </c>
      <c r="F19" s="158" t="s">
        <v>198</v>
      </c>
      <c r="G19" s="158" t="s">
        <v>199</v>
      </c>
      <c r="H19" s="162">
        <v>733106.72</v>
      </c>
      <c r="I19" s="64">
        <v>733106.72</v>
      </c>
      <c r="J19" s="64">
        <v>183276.68</v>
      </c>
      <c r="K19" s="158"/>
      <c r="L19" s="64">
        <v>549830.04</v>
      </c>
      <c r="M19" s="158"/>
      <c r="N19" s="64"/>
      <c r="O19" s="64"/>
      <c r="P19" s="158"/>
      <c r="Q19" s="64"/>
      <c r="R19" s="64"/>
      <c r="S19" s="64"/>
      <c r="T19" s="64"/>
      <c r="U19" s="64"/>
      <c r="V19" s="64"/>
      <c r="W19" s="64"/>
    </row>
    <row r="20" ht="33" customHeight="1" spans="1:23">
      <c r="A20" s="158" t="str">
        <f t="shared" si="0"/>
        <v>       玉溪市民政局</v>
      </c>
      <c r="B20" s="158" t="s">
        <v>193</v>
      </c>
      <c r="C20" s="158" t="s">
        <v>194</v>
      </c>
      <c r="D20" s="158" t="s">
        <v>119</v>
      </c>
      <c r="E20" s="158" t="s">
        <v>200</v>
      </c>
      <c r="F20" s="158" t="s">
        <v>201</v>
      </c>
      <c r="G20" s="158" t="s">
        <v>202</v>
      </c>
      <c r="H20" s="162">
        <v>252529.24</v>
      </c>
      <c r="I20" s="64">
        <v>252529.24</v>
      </c>
      <c r="J20" s="64">
        <v>63132.31</v>
      </c>
      <c r="K20" s="158"/>
      <c r="L20" s="64">
        <v>189396.93</v>
      </c>
      <c r="M20" s="158"/>
      <c r="N20" s="64"/>
      <c r="O20" s="64"/>
      <c r="P20" s="158"/>
      <c r="Q20" s="64"/>
      <c r="R20" s="64"/>
      <c r="S20" s="64"/>
      <c r="T20" s="64"/>
      <c r="U20" s="64"/>
      <c r="V20" s="64"/>
      <c r="W20" s="64"/>
    </row>
    <row r="21" ht="33" customHeight="1" spans="1:23">
      <c r="A21" s="158" t="str">
        <f t="shared" si="0"/>
        <v>       玉溪市民政局</v>
      </c>
      <c r="B21" s="158" t="s">
        <v>193</v>
      </c>
      <c r="C21" s="158" t="s">
        <v>194</v>
      </c>
      <c r="D21" s="158" t="s">
        <v>119</v>
      </c>
      <c r="E21" s="158" t="s">
        <v>200</v>
      </c>
      <c r="F21" s="158" t="s">
        <v>203</v>
      </c>
      <c r="G21" s="158" t="s">
        <v>204</v>
      </c>
      <c r="H21" s="162">
        <v>55000</v>
      </c>
      <c r="I21" s="64">
        <v>55000</v>
      </c>
      <c r="J21" s="64">
        <v>55000</v>
      </c>
      <c r="K21" s="158"/>
      <c r="L21" s="64"/>
      <c r="M21" s="158"/>
      <c r="N21" s="64"/>
      <c r="O21" s="64"/>
      <c r="P21" s="158"/>
      <c r="Q21" s="64"/>
      <c r="R21" s="64"/>
      <c r="S21" s="64"/>
      <c r="T21" s="64"/>
      <c r="U21" s="64"/>
      <c r="V21" s="64"/>
      <c r="W21" s="64"/>
    </row>
    <row r="22" ht="33" customHeight="1" spans="1:23">
      <c r="A22" s="158" t="str">
        <f t="shared" si="0"/>
        <v>       玉溪市民政局</v>
      </c>
      <c r="B22" s="158" t="s">
        <v>193</v>
      </c>
      <c r="C22" s="158" t="s">
        <v>194</v>
      </c>
      <c r="D22" s="158" t="s">
        <v>120</v>
      </c>
      <c r="E22" s="158" t="s">
        <v>205</v>
      </c>
      <c r="F22" s="158" t="s">
        <v>201</v>
      </c>
      <c r="G22" s="158" t="s">
        <v>202</v>
      </c>
      <c r="H22" s="162">
        <v>127769.87</v>
      </c>
      <c r="I22" s="64">
        <v>127769.87</v>
      </c>
      <c r="J22" s="64">
        <v>31942.47</v>
      </c>
      <c r="K22" s="158"/>
      <c r="L22" s="64">
        <v>95827.4</v>
      </c>
      <c r="M22" s="158"/>
      <c r="N22" s="64"/>
      <c r="O22" s="64"/>
      <c r="P22" s="158"/>
      <c r="Q22" s="64"/>
      <c r="R22" s="64"/>
      <c r="S22" s="64"/>
      <c r="T22" s="64"/>
      <c r="U22" s="64"/>
      <c r="V22" s="64"/>
      <c r="W22" s="64"/>
    </row>
    <row r="23" ht="33" customHeight="1" spans="1:23">
      <c r="A23" s="158" t="str">
        <f t="shared" si="0"/>
        <v>       玉溪市民政局</v>
      </c>
      <c r="B23" s="158" t="s">
        <v>193</v>
      </c>
      <c r="C23" s="158" t="s">
        <v>194</v>
      </c>
      <c r="D23" s="158" t="s">
        <v>121</v>
      </c>
      <c r="E23" s="158" t="s">
        <v>206</v>
      </c>
      <c r="F23" s="158" t="s">
        <v>207</v>
      </c>
      <c r="G23" s="158" t="s">
        <v>208</v>
      </c>
      <c r="H23" s="162">
        <v>334262.05</v>
      </c>
      <c r="I23" s="64">
        <v>334262.05</v>
      </c>
      <c r="J23" s="64">
        <v>83565.51</v>
      </c>
      <c r="K23" s="158"/>
      <c r="L23" s="64">
        <v>250696.54</v>
      </c>
      <c r="M23" s="158"/>
      <c r="N23" s="64"/>
      <c r="O23" s="64"/>
      <c r="P23" s="158"/>
      <c r="Q23" s="64"/>
      <c r="R23" s="64"/>
      <c r="S23" s="64"/>
      <c r="T23" s="64"/>
      <c r="U23" s="64"/>
      <c r="V23" s="64"/>
      <c r="W23" s="64"/>
    </row>
    <row r="24" ht="33" customHeight="1" spans="1:23">
      <c r="A24" s="158" t="str">
        <f t="shared" si="0"/>
        <v>       玉溪市民政局</v>
      </c>
      <c r="B24" s="158" t="s">
        <v>193</v>
      </c>
      <c r="C24" s="158" t="s">
        <v>194</v>
      </c>
      <c r="D24" s="158" t="s">
        <v>122</v>
      </c>
      <c r="E24" s="158" t="s">
        <v>209</v>
      </c>
      <c r="F24" s="158" t="s">
        <v>195</v>
      </c>
      <c r="G24" s="158" t="s">
        <v>196</v>
      </c>
      <c r="H24" s="162">
        <v>46333.86</v>
      </c>
      <c r="I24" s="64">
        <v>46333.86</v>
      </c>
      <c r="J24" s="64">
        <v>32244.47</v>
      </c>
      <c r="K24" s="158"/>
      <c r="L24" s="64">
        <v>14089.39</v>
      </c>
      <c r="M24" s="158"/>
      <c r="N24" s="64"/>
      <c r="O24" s="64"/>
      <c r="P24" s="158"/>
      <c r="Q24" s="64"/>
      <c r="R24" s="64"/>
      <c r="S24" s="64"/>
      <c r="T24" s="64"/>
      <c r="U24" s="64"/>
      <c r="V24" s="64"/>
      <c r="W24" s="64"/>
    </row>
    <row r="25" ht="33" customHeight="1" spans="1:23">
      <c r="A25" s="158" t="str">
        <f t="shared" si="0"/>
        <v>       玉溪市民政局</v>
      </c>
      <c r="B25" s="158" t="s">
        <v>210</v>
      </c>
      <c r="C25" s="158" t="s">
        <v>211</v>
      </c>
      <c r="D25" s="158" t="s">
        <v>125</v>
      </c>
      <c r="E25" s="158" t="s">
        <v>211</v>
      </c>
      <c r="F25" s="158" t="s">
        <v>212</v>
      </c>
      <c r="G25" s="158" t="s">
        <v>211</v>
      </c>
      <c r="H25" s="162">
        <v>595692</v>
      </c>
      <c r="I25" s="64">
        <v>595692</v>
      </c>
      <c r="J25" s="64">
        <v>148923</v>
      </c>
      <c r="K25" s="158"/>
      <c r="L25" s="64">
        <v>446769</v>
      </c>
      <c r="M25" s="158"/>
      <c r="N25" s="64"/>
      <c r="O25" s="64"/>
      <c r="P25" s="158"/>
      <c r="Q25" s="64"/>
      <c r="R25" s="64"/>
      <c r="S25" s="64"/>
      <c r="T25" s="64"/>
      <c r="U25" s="64"/>
      <c r="V25" s="64"/>
      <c r="W25" s="64"/>
    </row>
    <row r="26" ht="33" customHeight="1" spans="1:23">
      <c r="A26" s="158" t="str">
        <f t="shared" si="0"/>
        <v>       玉溪市民政局</v>
      </c>
      <c r="B26" s="158" t="s">
        <v>213</v>
      </c>
      <c r="C26" s="158" t="s">
        <v>214</v>
      </c>
      <c r="D26" s="158" t="s">
        <v>95</v>
      </c>
      <c r="E26" s="158" t="s">
        <v>215</v>
      </c>
      <c r="F26" s="158" t="s">
        <v>216</v>
      </c>
      <c r="G26" s="158" t="s">
        <v>217</v>
      </c>
      <c r="H26" s="162">
        <v>152388</v>
      </c>
      <c r="I26" s="64">
        <v>152388</v>
      </c>
      <c r="J26" s="64"/>
      <c r="K26" s="158"/>
      <c r="L26" s="64">
        <v>152388</v>
      </c>
      <c r="M26" s="158"/>
      <c r="N26" s="64"/>
      <c r="O26" s="64"/>
      <c r="P26" s="158"/>
      <c r="Q26" s="64"/>
      <c r="R26" s="64"/>
      <c r="S26" s="64"/>
      <c r="T26" s="64"/>
      <c r="U26" s="64"/>
      <c r="V26" s="64"/>
      <c r="W26" s="64"/>
    </row>
    <row r="27" ht="33" customHeight="1" spans="1:23">
      <c r="A27" s="158" t="str">
        <f t="shared" si="0"/>
        <v>       玉溪市民政局</v>
      </c>
      <c r="B27" s="158" t="s">
        <v>213</v>
      </c>
      <c r="C27" s="158" t="s">
        <v>214</v>
      </c>
      <c r="D27" s="158" t="s">
        <v>95</v>
      </c>
      <c r="E27" s="158" t="s">
        <v>215</v>
      </c>
      <c r="F27" s="158" t="s">
        <v>218</v>
      </c>
      <c r="G27" s="158" t="s">
        <v>219</v>
      </c>
      <c r="H27" s="162">
        <v>1168800</v>
      </c>
      <c r="I27" s="64">
        <v>1168800</v>
      </c>
      <c r="J27" s="64">
        <v>233760</v>
      </c>
      <c r="K27" s="158"/>
      <c r="L27" s="64">
        <v>935040</v>
      </c>
      <c r="M27" s="158"/>
      <c r="N27" s="64"/>
      <c r="O27" s="64"/>
      <c r="P27" s="158"/>
      <c r="Q27" s="64"/>
      <c r="R27" s="64"/>
      <c r="S27" s="64"/>
      <c r="T27" s="64"/>
      <c r="U27" s="64"/>
      <c r="V27" s="64"/>
      <c r="W27" s="64"/>
    </row>
    <row r="28" ht="33" customHeight="1" spans="1:23">
      <c r="A28" s="158" t="str">
        <f t="shared" si="0"/>
        <v>       玉溪市民政局</v>
      </c>
      <c r="B28" s="158" t="s">
        <v>220</v>
      </c>
      <c r="C28" s="158" t="s">
        <v>221</v>
      </c>
      <c r="D28" s="158" t="s">
        <v>90</v>
      </c>
      <c r="E28" s="158" t="s">
        <v>182</v>
      </c>
      <c r="F28" s="158" t="s">
        <v>222</v>
      </c>
      <c r="G28" s="158" t="s">
        <v>223</v>
      </c>
      <c r="H28" s="162">
        <v>724276</v>
      </c>
      <c r="I28" s="64">
        <v>724276</v>
      </c>
      <c r="J28" s="64">
        <v>181069</v>
      </c>
      <c r="K28" s="158"/>
      <c r="L28" s="64">
        <v>543207</v>
      </c>
      <c r="M28" s="158"/>
      <c r="N28" s="64"/>
      <c r="O28" s="64"/>
      <c r="P28" s="158"/>
      <c r="Q28" s="64"/>
      <c r="R28" s="64"/>
      <c r="S28" s="64"/>
      <c r="T28" s="64"/>
      <c r="U28" s="64"/>
      <c r="V28" s="64"/>
      <c r="W28" s="64"/>
    </row>
    <row r="29" ht="33" customHeight="1" spans="1:23">
      <c r="A29" s="158" t="str">
        <f t="shared" si="0"/>
        <v>       玉溪市民政局</v>
      </c>
      <c r="B29" s="158" t="s">
        <v>224</v>
      </c>
      <c r="C29" s="158" t="s">
        <v>225</v>
      </c>
      <c r="D29" s="158" t="s">
        <v>90</v>
      </c>
      <c r="E29" s="158" t="s">
        <v>182</v>
      </c>
      <c r="F29" s="158" t="s">
        <v>226</v>
      </c>
      <c r="G29" s="158" t="s">
        <v>227</v>
      </c>
      <c r="H29" s="162">
        <v>26200</v>
      </c>
      <c r="I29" s="64">
        <v>26200</v>
      </c>
      <c r="J29" s="64"/>
      <c r="K29" s="158"/>
      <c r="L29" s="64">
        <v>26200</v>
      </c>
      <c r="M29" s="158"/>
      <c r="N29" s="64"/>
      <c r="O29" s="64"/>
      <c r="P29" s="158"/>
      <c r="Q29" s="64"/>
      <c r="R29" s="64"/>
      <c r="S29" s="64"/>
      <c r="T29" s="64"/>
      <c r="U29" s="64"/>
      <c r="V29" s="64"/>
      <c r="W29" s="64"/>
    </row>
    <row r="30" ht="33" customHeight="1" spans="1:23">
      <c r="A30" s="158" t="str">
        <f t="shared" si="0"/>
        <v>       玉溪市民政局</v>
      </c>
      <c r="B30" s="158" t="s">
        <v>228</v>
      </c>
      <c r="C30" s="158" t="s">
        <v>229</v>
      </c>
      <c r="D30" s="158" t="s">
        <v>90</v>
      </c>
      <c r="E30" s="158" t="s">
        <v>182</v>
      </c>
      <c r="F30" s="158" t="s">
        <v>230</v>
      </c>
      <c r="G30" s="158" t="s">
        <v>231</v>
      </c>
      <c r="H30" s="162">
        <v>215400</v>
      </c>
      <c r="I30" s="64">
        <v>215400</v>
      </c>
      <c r="J30" s="64">
        <v>53850</v>
      </c>
      <c r="K30" s="158"/>
      <c r="L30" s="64">
        <v>161550</v>
      </c>
      <c r="M30" s="158"/>
      <c r="N30" s="64"/>
      <c r="O30" s="64"/>
      <c r="P30" s="158"/>
      <c r="Q30" s="64"/>
      <c r="R30" s="64"/>
      <c r="S30" s="64"/>
      <c r="T30" s="64"/>
      <c r="U30" s="64"/>
      <c r="V30" s="64"/>
      <c r="W30" s="64"/>
    </row>
    <row r="31" ht="33" customHeight="1" spans="1:23">
      <c r="A31" s="158" t="str">
        <f t="shared" si="0"/>
        <v>       玉溪市民政局</v>
      </c>
      <c r="B31" s="158" t="s">
        <v>232</v>
      </c>
      <c r="C31" s="158" t="s">
        <v>233</v>
      </c>
      <c r="D31" s="158" t="s">
        <v>90</v>
      </c>
      <c r="E31" s="158" t="s">
        <v>182</v>
      </c>
      <c r="F31" s="158" t="s">
        <v>234</v>
      </c>
      <c r="G31" s="158" t="s">
        <v>233</v>
      </c>
      <c r="H31" s="162">
        <v>49383.12</v>
      </c>
      <c r="I31" s="64">
        <v>49383.12</v>
      </c>
      <c r="J31" s="64"/>
      <c r="K31" s="158"/>
      <c r="L31" s="64">
        <v>49383.12</v>
      </c>
      <c r="M31" s="158"/>
      <c r="N31" s="64"/>
      <c r="O31" s="64"/>
      <c r="P31" s="158"/>
      <c r="Q31" s="64"/>
      <c r="R31" s="64"/>
      <c r="S31" s="64"/>
      <c r="T31" s="64"/>
      <c r="U31" s="64"/>
      <c r="V31" s="64"/>
      <c r="W31" s="64"/>
    </row>
    <row r="32" ht="33" customHeight="1" spans="1:23">
      <c r="A32" s="158" t="str">
        <f t="shared" si="0"/>
        <v>       玉溪市民政局</v>
      </c>
      <c r="B32" s="158" t="s">
        <v>232</v>
      </c>
      <c r="C32" s="158" t="s">
        <v>233</v>
      </c>
      <c r="D32" s="158" t="s">
        <v>93</v>
      </c>
      <c r="E32" s="158" t="s">
        <v>190</v>
      </c>
      <c r="F32" s="158" t="s">
        <v>234</v>
      </c>
      <c r="G32" s="158" t="s">
        <v>233</v>
      </c>
      <c r="H32" s="162">
        <v>24463.92</v>
      </c>
      <c r="I32" s="64">
        <v>24463.92</v>
      </c>
      <c r="J32" s="64"/>
      <c r="K32" s="158"/>
      <c r="L32" s="64">
        <v>24463.92</v>
      </c>
      <c r="M32" s="158"/>
      <c r="N32" s="64"/>
      <c r="O32" s="64"/>
      <c r="P32" s="158"/>
      <c r="Q32" s="64"/>
      <c r="R32" s="64"/>
      <c r="S32" s="64"/>
      <c r="T32" s="64"/>
      <c r="U32" s="64"/>
      <c r="V32" s="64"/>
      <c r="W32" s="64"/>
    </row>
    <row r="33" ht="33" customHeight="1" spans="1:23">
      <c r="A33" s="158" t="str">
        <f t="shared" si="0"/>
        <v>       玉溪市民政局</v>
      </c>
      <c r="B33" s="158" t="s">
        <v>235</v>
      </c>
      <c r="C33" s="158" t="s">
        <v>236</v>
      </c>
      <c r="D33" s="158" t="s">
        <v>90</v>
      </c>
      <c r="E33" s="158" t="s">
        <v>182</v>
      </c>
      <c r="F33" s="158" t="s">
        <v>237</v>
      </c>
      <c r="G33" s="158" t="s">
        <v>238</v>
      </c>
      <c r="H33" s="162">
        <v>112500</v>
      </c>
      <c r="I33" s="64">
        <v>112500</v>
      </c>
      <c r="J33" s="64"/>
      <c r="K33" s="158"/>
      <c r="L33" s="64">
        <v>112500</v>
      </c>
      <c r="M33" s="158"/>
      <c r="N33" s="64"/>
      <c r="O33" s="64"/>
      <c r="P33" s="158"/>
      <c r="Q33" s="64"/>
      <c r="R33" s="64"/>
      <c r="S33" s="64"/>
      <c r="T33" s="64"/>
      <c r="U33" s="64"/>
      <c r="V33" s="64"/>
      <c r="W33" s="64"/>
    </row>
    <row r="34" ht="33" customHeight="1" spans="1:23">
      <c r="A34" s="158" t="str">
        <f t="shared" si="0"/>
        <v>       玉溪市民政局</v>
      </c>
      <c r="B34" s="158" t="s">
        <v>235</v>
      </c>
      <c r="C34" s="158" t="s">
        <v>236</v>
      </c>
      <c r="D34" s="158" t="s">
        <v>90</v>
      </c>
      <c r="E34" s="158" t="s">
        <v>182</v>
      </c>
      <c r="F34" s="158" t="s">
        <v>239</v>
      </c>
      <c r="G34" s="158" t="s">
        <v>240</v>
      </c>
      <c r="H34" s="162">
        <v>20000</v>
      </c>
      <c r="I34" s="64">
        <v>20000</v>
      </c>
      <c r="J34" s="64"/>
      <c r="K34" s="158"/>
      <c r="L34" s="64">
        <v>20000</v>
      </c>
      <c r="M34" s="158"/>
      <c r="N34" s="64"/>
      <c r="O34" s="64"/>
      <c r="P34" s="158"/>
      <c r="Q34" s="64"/>
      <c r="R34" s="64"/>
      <c r="S34" s="64"/>
      <c r="T34" s="64"/>
      <c r="U34" s="64"/>
      <c r="V34" s="64"/>
      <c r="W34" s="64"/>
    </row>
    <row r="35" ht="33" customHeight="1" spans="1:23">
      <c r="A35" s="158" t="str">
        <f t="shared" si="0"/>
        <v>       玉溪市民政局</v>
      </c>
      <c r="B35" s="158" t="s">
        <v>235</v>
      </c>
      <c r="C35" s="158" t="s">
        <v>236</v>
      </c>
      <c r="D35" s="158" t="s">
        <v>90</v>
      </c>
      <c r="E35" s="158" t="s">
        <v>182</v>
      </c>
      <c r="F35" s="158" t="s">
        <v>241</v>
      </c>
      <c r="G35" s="158" t="s">
        <v>242</v>
      </c>
      <c r="H35" s="162">
        <v>10000</v>
      </c>
      <c r="I35" s="64">
        <v>10000</v>
      </c>
      <c r="J35" s="64"/>
      <c r="K35" s="158"/>
      <c r="L35" s="64">
        <v>10000</v>
      </c>
      <c r="M35" s="158"/>
      <c r="N35" s="64"/>
      <c r="O35" s="64"/>
      <c r="P35" s="158"/>
      <c r="Q35" s="64"/>
      <c r="R35" s="64"/>
      <c r="S35" s="64"/>
      <c r="T35" s="64"/>
      <c r="U35" s="64"/>
      <c r="V35" s="64"/>
      <c r="W35" s="64"/>
    </row>
    <row r="36" ht="33" customHeight="1" spans="1:23">
      <c r="A36" s="158" t="str">
        <f t="shared" si="0"/>
        <v>       玉溪市民政局</v>
      </c>
      <c r="B36" s="158" t="s">
        <v>235</v>
      </c>
      <c r="C36" s="158" t="s">
        <v>236</v>
      </c>
      <c r="D36" s="158" t="s">
        <v>90</v>
      </c>
      <c r="E36" s="158" t="s">
        <v>182</v>
      </c>
      <c r="F36" s="158" t="s">
        <v>243</v>
      </c>
      <c r="G36" s="158" t="s">
        <v>244</v>
      </c>
      <c r="H36" s="162">
        <v>50000</v>
      </c>
      <c r="I36" s="64">
        <v>50000</v>
      </c>
      <c r="J36" s="64"/>
      <c r="K36" s="158"/>
      <c r="L36" s="64">
        <v>50000</v>
      </c>
      <c r="M36" s="158"/>
      <c r="N36" s="64"/>
      <c r="O36" s="64"/>
      <c r="P36" s="158"/>
      <c r="Q36" s="64"/>
      <c r="R36" s="64"/>
      <c r="S36" s="64"/>
      <c r="T36" s="64"/>
      <c r="U36" s="64"/>
      <c r="V36" s="64"/>
      <c r="W36" s="64"/>
    </row>
    <row r="37" ht="33" customHeight="1" spans="1:23">
      <c r="A37" s="158" t="str">
        <f t="shared" si="0"/>
        <v>       玉溪市民政局</v>
      </c>
      <c r="B37" s="158" t="s">
        <v>235</v>
      </c>
      <c r="C37" s="158" t="s">
        <v>236</v>
      </c>
      <c r="D37" s="158" t="s">
        <v>90</v>
      </c>
      <c r="E37" s="158" t="s">
        <v>182</v>
      </c>
      <c r="F37" s="158" t="s">
        <v>245</v>
      </c>
      <c r="G37" s="158" t="s">
        <v>246</v>
      </c>
      <c r="H37" s="162">
        <v>2000</v>
      </c>
      <c r="I37" s="64">
        <v>2000</v>
      </c>
      <c r="J37" s="64"/>
      <c r="K37" s="158"/>
      <c r="L37" s="64">
        <v>2000</v>
      </c>
      <c r="M37" s="158"/>
      <c r="N37" s="64"/>
      <c r="O37" s="64"/>
      <c r="P37" s="158"/>
      <c r="Q37" s="64"/>
      <c r="R37" s="64"/>
      <c r="S37" s="64"/>
      <c r="T37" s="64"/>
      <c r="U37" s="64"/>
      <c r="V37" s="64"/>
      <c r="W37" s="64"/>
    </row>
    <row r="38" ht="33" customHeight="1" spans="1:23">
      <c r="A38" s="158" t="str">
        <f t="shared" si="0"/>
        <v>       玉溪市民政局</v>
      </c>
      <c r="B38" s="158" t="s">
        <v>235</v>
      </c>
      <c r="C38" s="158" t="s">
        <v>236</v>
      </c>
      <c r="D38" s="158" t="s">
        <v>90</v>
      </c>
      <c r="E38" s="158" t="s">
        <v>182</v>
      </c>
      <c r="F38" s="158" t="s">
        <v>247</v>
      </c>
      <c r="G38" s="158" t="s">
        <v>248</v>
      </c>
      <c r="H38" s="162">
        <v>5000</v>
      </c>
      <c r="I38" s="64">
        <v>5000</v>
      </c>
      <c r="J38" s="64"/>
      <c r="K38" s="158"/>
      <c r="L38" s="64">
        <v>5000</v>
      </c>
      <c r="M38" s="158"/>
      <c r="N38" s="64"/>
      <c r="O38" s="64"/>
      <c r="P38" s="158"/>
      <c r="Q38" s="64"/>
      <c r="R38" s="64"/>
      <c r="S38" s="64"/>
      <c r="T38" s="64"/>
      <c r="U38" s="64"/>
      <c r="V38" s="64"/>
      <c r="W38" s="64"/>
    </row>
    <row r="39" ht="33" customHeight="1" spans="1:23">
      <c r="A39" s="158" t="str">
        <f t="shared" si="0"/>
        <v>       玉溪市民政局</v>
      </c>
      <c r="B39" s="158" t="s">
        <v>235</v>
      </c>
      <c r="C39" s="158" t="s">
        <v>236</v>
      </c>
      <c r="D39" s="158" t="s">
        <v>90</v>
      </c>
      <c r="E39" s="158" t="s">
        <v>182</v>
      </c>
      <c r="F39" s="158" t="s">
        <v>249</v>
      </c>
      <c r="G39" s="158" t="s">
        <v>250</v>
      </c>
      <c r="H39" s="162">
        <v>10000</v>
      </c>
      <c r="I39" s="64">
        <v>10000</v>
      </c>
      <c r="J39" s="64"/>
      <c r="K39" s="158"/>
      <c r="L39" s="64">
        <v>10000</v>
      </c>
      <c r="M39" s="158"/>
      <c r="N39" s="64"/>
      <c r="O39" s="64"/>
      <c r="P39" s="158"/>
      <c r="Q39" s="64"/>
      <c r="R39" s="64"/>
      <c r="S39" s="64"/>
      <c r="T39" s="64"/>
      <c r="U39" s="64"/>
      <c r="V39" s="64"/>
      <c r="W39" s="64"/>
    </row>
    <row r="40" ht="33" customHeight="1" spans="1:23">
      <c r="A40" s="158" t="str">
        <f t="shared" si="0"/>
        <v>       玉溪市民政局</v>
      </c>
      <c r="B40" s="158" t="s">
        <v>235</v>
      </c>
      <c r="C40" s="158" t="s">
        <v>236</v>
      </c>
      <c r="D40" s="158" t="s">
        <v>90</v>
      </c>
      <c r="E40" s="158" t="s">
        <v>182</v>
      </c>
      <c r="F40" s="158" t="s">
        <v>251</v>
      </c>
      <c r="G40" s="158" t="s">
        <v>252</v>
      </c>
      <c r="H40" s="162">
        <v>50000</v>
      </c>
      <c r="I40" s="64">
        <v>50000</v>
      </c>
      <c r="J40" s="64"/>
      <c r="K40" s="158"/>
      <c r="L40" s="64">
        <v>50000</v>
      </c>
      <c r="M40" s="158"/>
      <c r="N40" s="64"/>
      <c r="O40" s="64"/>
      <c r="P40" s="158"/>
      <c r="Q40" s="64"/>
      <c r="R40" s="64"/>
      <c r="S40" s="64"/>
      <c r="T40" s="64"/>
      <c r="U40" s="64"/>
      <c r="V40" s="64"/>
      <c r="W40" s="64"/>
    </row>
    <row r="41" ht="33" customHeight="1" spans="1:23">
      <c r="A41" s="158" t="str">
        <f t="shared" si="0"/>
        <v>       玉溪市民政局</v>
      </c>
      <c r="B41" s="158" t="s">
        <v>235</v>
      </c>
      <c r="C41" s="158" t="s">
        <v>236</v>
      </c>
      <c r="D41" s="158" t="s">
        <v>90</v>
      </c>
      <c r="E41" s="158" t="s">
        <v>182</v>
      </c>
      <c r="F41" s="158" t="s">
        <v>230</v>
      </c>
      <c r="G41" s="158" t="s">
        <v>231</v>
      </c>
      <c r="H41" s="162">
        <v>21540</v>
      </c>
      <c r="I41" s="64">
        <v>21540</v>
      </c>
      <c r="J41" s="64"/>
      <c r="K41" s="158"/>
      <c r="L41" s="64">
        <v>21540</v>
      </c>
      <c r="M41" s="158"/>
      <c r="N41" s="64"/>
      <c r="O41" s="64"/>
      <c r="P41" s="158"/>
      <c r="Q41" s="64"/>
      <c r="R41" s="64"/>
      <c r="S41" s="64"/>
      <c r="T41" s="64"/>
      <c r="U41" s="64"/>
      <c r="V41" s="64"/>
      <c r="W41" s="64"/>
    </row>
    <row r="42" ht="33" customHeight="1" spans="1:23">
      <c r="A42" s="158" t="str">
        <f t="shared" si="0"/>
        <v>       玉溪市民政局</v>
      </c>
      <c r="B42" s="158" t="s">
        <v>235</v>
      </c>
      <c r="C42" s="158" t="s">
        <v>236</v>
      </c>
      <c r="D42" s="158" t="s">
        <v>90</v>
      </c>
      <c r="E42" s="158" t="s">
        <v>182</v>
      </c>
      <c r="F42" s="158" t="s">
        <v>253</v>
      </c>
      <c r="G42" s="158" t="s">
        <v>254</v>
      </c>
      <c r="H42" s="162">
        <v>20000</v>
      </c>
      <c r="I42" s="64">
        <v>20000</v>
      </c>
      <c r="J42" s="64"/>
      <c r="K42" s="158"/>
      <c r="L42" s="64">
        <v>20000</v>
      </c>
      <c r="M42" s="158"/>
      <c r="N42" s="64"/>
      <c r="O42" s="64"/>
      <c r="P42" s="158"/>
      <c r="Q42" s="64"/>
      <c r="R42" s="64"/>
      <c r="S42" s="64"/>
      <c r="T42" s="64"/>
      <c r="U42" s="64"/>
      <c r="V42" s="64"/>
      <c r="W42" s="64"/>
    </row>
    <row r="43" ht="33" customHeight="1" spans="1:23">
      <c r="A43" s="158" t="str">
        <f t="shared" si="0"/>
        <v>       玉溪市民政局</v>
      </c>
      <c r="B43" s="158" t="s">
        <v>235</v>
      </c>
      <c r="C43" s="158" t="s">
        <v>236</v>
      </c>
      <c r="D43" s="158" t="s">
        <v>93</v>
      </c>
      <c r="E43" s="158" t="s">
        <v>190</v>
      </c>
      <c r="F43" s="158" t="s">
        <v>237</v>
      </c>
      <c r="G43" s="158" t="s">
        <v>238</v>
      </c>
      <c r="H43" s="162">
        <v>78000</v>
      </c>
      <c r="I43" s="64">
        <v>78000</v>
      </c>
      <c r="J43" s="64"/>
      <c r="K43" s="158"/>
      <c r="L43" s="64">
        <v>78000</v>
      </c>
      <c r="M43" s="158"/>
      <c r="N43" s="64"/>
      <c r="O43" s="64"/>
      <c r="P43" s="158"/>
      <c r="Q43" s="64"/>
      <c r="R43" s="64"/>
      <c r="S43" s="64"/>
      <c r="T43" s="64"/>
      <c r="U43" s="64"/>
      <c r="V43" s="64"/>
      <c r="W43" s="64"/>
    </row>
    <row r="44" ht="33" customHeight="1" spans="1:23">
      <c r="A44" s="158" t="str">
        <f t="shared" si="0"/>
        <v>       玉溪市民政局</v>
      </c>
      <c r="B44" s="158" t="s">
        <v>235</v>
      </c>
      <c r="C44" s="158" t="s">
        <v>236</v>
      </c>
      <c r="D44" s="158" t="s">
        <v>93</v>
      </c>
      <c r="E44" s="158" t="s">
        <v>190</v>
      </c>
      <c r="F44" s="158" t="s">
        <v>255</v>
      </c>
      <c r="G44" s="158" t="s">
        <v>256</v>
      </c>
      <c r="H44" s="162">
        <v>28000</v>
      </c>
      <c r="I44" s="64">
        <v>28000</v>
      </c>
      <c r="J44" s="64"/>
      <c r="K44" s="158"/>
      <c r="L44" s="64">
        <v>28000</v>
      </c>
      <c r="M44" s="158"/>
      <c r="N44" s="64"/>
      <c r="O44" s="64"/>
      <c r="P44" s="158"/>
      <c r="Q44" s="64"/>
      <c r="R44" s="64"/>
      <c r="S44" s="64"/>
      <c r="T44" s="64"/>
      <c r="U44" s="64"/>
      <c r="V44" s="64"/>
      <c r="W44" s="64"/>
    </row>
    <row r="45" ht="33" customHeight="1" spans="1:23">
      <c r="A45" s="158" t="str">
        <f t="shared" si="0"/>
        <v>       玉溪市民政局</v>
      </c>
      <c r="B45" s="158" t="s">
        <v>235</v>
      </c>
      <c r="C45" s="158" t="s">
        <v>236</v>
      </c>
      <c r="D45" s="158" t="s">
        <v>93</v>
      </c>
      <c r="E45" s="158" t="s">
        <v>190</v>
      </c>
      <c r="F45" s="158" t="s">
        <v>243</v>
      </c>
      <c r="G45" s="158" t="s">
        <v>244</v>
      </c>
      <c r="H45" s="162">
        <v>40000</v>
      </c>
      <c r="I45" s="64">
        <v>40000</v>
      </c>
      <c r="J45" s="64"/>
      <c r="K45" s="158"/>
      <c r="L45" s="64">
        <v>40000</v>
      </c>
      <c r="M45" s="158"/>
      <c r="N45" s="64"/>
      <c r="O45" s="64"/>
      <c r="P45" s="158"/>
      <c r="Q45" s="64"/>
      <c r="R45" s="64"/>
      <c r="S45" s="64"/>
      <c r="T45" s="64"/>
      <c r="U45" s="64"/>
      <c r="V45" s="64"/>
      <c r="W45" s="64"/>
    </row>
    <row r="46" ht="33" customHeight="1" spans="1:23">
      <c r="A46" s="158" t="str">
        <f t="shared" si="0"/>
        <v>       玉溪市民政局</v>
      </c>
      <c r="B46" s="158" t="s">
        <v>235</v>
      </c>
      <c r="C46" s="158" t="s">
        <v>236</v>
      </c>
      <c r="D46" s="158" t="s">
        <v>93</v>
      </c>
      <c r="E46" s="158" t="s">
        <v>190</v>
      </c>
      <c r="F46" s="158" t="s">
        <v>253</v>
      </c>
      <c r="G46" s="158" t="s">
        <v>254</v>
      </c>
      <c r="H46" s="162">
        <v>14000</v>
      </c>
      <c r="I46" s="64">
        <v>14000</v>
      </c>
      <c r="J46" s="64"/>
      <c r="K46" s="158"/>
      <c r="L46" s="64">
        <v>14000</v>
      </c>
      <c r="M46" s="158"/>
      <c r="N46" s="64"/>
      <c r="O46" s="64"/>
      <c r="P46" s="158"/>
      <c r="Q46" s="64"/>
      <c r="R46" s="64"/>
      <c r="S46" s="64"/>
      <c r="T46" s="64"/>
      <c r="U46" s="64"/>
      <c r="V46" s="64"/>
      <c r="W46" s="64"/>
    </row>
    <row r="47" ht="33" customHeight="1" spans="1:23">
      <c r="A47" s="158" t="str">
        <f t="shared" si="0"/>
        <v>       玉溪市民政局</v>
      </c>
      <c r="B47" s="158" t="s">
        <v>235</v>
      </c>
      <c r="C47" s="158" t="s">
        <v>236</v>
      </c>
      <c r="D47" s="158" t="s">
        <v>95</v>
      </c>
      <c r="E47" s="158" t="s">
        <v>215</v>
      </c>
      <c r="F47" s="158" t="s">
        <v>253</v>
      </c>
      <c r="G47" s="158" t="s">
        <v>254</v>
      </c>
      <c r="H47" s="162">
        <v>24400</v>
      </c>
      <c r="I47" s="64">
        <v>24400</v>
      </c>
      <c r="J47" s="64"/>
      <c r="K47" s="158"/>
      <c r="L47" s="64">
        <v>24400</v>
      </c>
      <c r="M47" s="158"/>
      <c r="N47" s="64"/>
      <c r="O47" s="64"/>
      <c r="P47" s="158"/>
      <c r="Q47" s="64"/>
      <c r="R47" s="64"/>
      <c r="S47" s="64"/>
      <c r="T47" s="64"/>
      <c r="U47" s="64"/>
      <c r="V47" s="64"/>
      <c r="W47" s="64"/>
    </row>
    <row r="48" ht="33" customHeight="1" spans="1:23">
      <c r="A48" s="158" t="str">
        <f t="shared" si="0"/>
        <v>       玉溪市民政局</v>
      </c>
      <c r="B48" s="158" t="s">
        <v>257</v>
      </c>
      <c r="C48" s="158" t="s">
        <v>157</v>
      </c>
      <c r="D48" s="158" t="s">
        <v>90</v>
      </c>
      <c r="E48" s="158" t="s">
        <v>182</v>
      </c>
      <c r="F48" s="158" t="s">
        <v>258</v>
      </c>
      <c r="G48" s="158" t="s">
        <v>157</v>
      </c>
      <c r="H48" s="162">
        <v>8500</v>
      </c>
      <c r="I48" s="64">
        <v>8500</v>
      </c>
      <c r="J48" s="64"/>
      <c r="K48" s="158"/>
      <c r="L48" s="64">
        <v>8500</v>
      </c>
      <c r="M48" s="158"/>
      <c r="N48" s="64"/>
      <c r="O48" s="64"/>
      <c r="P48" s="158"/>
      <c r="Q48" s="64"/>
      <c r="R48" s="64"/>
      <c r="S48" s="64"/>
      <c r="T48" s="64"/>
      <c r="U48" s="64"/>
      <c r="V48" s="64"/>
      <c r="W48" s="64"/>
    </row>
    <row r="49" ht="33" customHeight="1" spans="1:23">
      <c r="A49" s="158" t="str">
        <f t="shared" si="0"/>
        <v>       玉溪市民政局</v>
      </c>
      <c r="B49" s="158" t="s">
        <v>257</v>
      </c>
      <c r="C49" s="158" t="s">
        <v>157</v>
      </c>
      <c r="D49" s="158" t="s">
        <v>93</v>
      </c>
      <c r="E49" s="158" t="s">
        <v>190</v>
      </c>
      <c r="F49" s="158" t="s">
        <v>258</v>
      </c>
      <c r="G49" s="158" t="s">
        <v>157</v>
      </c>
      <c r="H49" s="162">
        <v>1000</v>
      </c>
      <c r="I49" s="64">
        <v>1000</v>
      </c>
      <c r="J49" s="64"/>
      <c r="K49" s="158"/>
      <c r="L49" s="64">
        <v>1000</v>
      </c>
      <c r="M49" s="158"/>
      <c r="N49" s="64"/>
      <c r="O49" s="64"/>
      <c r="P49" s="158"/>
      <c r="Q49" s="64"/>
      <c r="R49" s="64"/>
      <c r="S49" s="64"/>
      <c r="T49" s="64"/>
      <c r="U49" s="64"/>
      <c r="V49" s="64"/>
      <c r="W49" s="64"/>
    </row>
    <row r="50" ht="33" customHeight="1" spans="1:23">
      <c r="A50" s="158" t="str">
        <f t="shared" si="0"/>
        <v>       玉溪市民政局</v>
      </c>
      <c r="B50" s="158" t="s">
        <v>259</v>
      </c>
      <c r="C50" s="158" t="s">
        <v>260</v>
      </c>
      <c r="D50" s="158" t="s">
        <v>91</v>
      </c>
      <c r="E50" s="158" t="s">
        <v>261</v>
      </c>
      <c r="F50" s="158" t="s">
        <v>237</v>
      </c>
      <c r="G50" s="158" t="s">
        <v>238</v>
      </c>
      <c r="H50" s="162">
        <v>50000</v>
      </c>
      <c r="I50" s="64">
        <v>50000</v>
      </c>
      <c r="J50" s="64"/>
      <c r="K50" s="158"/>
      <c r="L50" s="64">
        <v>50000</v>
      </c>
      <c r="M50" s="158"/>
      <c r="N50" s="64"/>
      <c r="O50" s="64"/>
      <c r="P50" s="158"/>
      <c r="Q50" s="64"/>
      <c r="R50" s="64"/>
      <c r="S50" s="64"/>
      <c r="T50" s="64"/>
      <c r="U50" s="64"/>
      <c r="V50" s="64"/>
      <c r="W50" s="64"/>
    </row>
    <row r="51" ht="33" customHeight="1" spans="1:23">
      <c r="A51" s="158" t="str">
        <f t="shared" si="0"/>
        <v>       玉溪市民政局</v>
      </c>
      <c r="B51" s="158" t="s">
        <v>259</v>
      </c>
      <c r="C51" s="158" t="s">
        <v>260</v>
      </c>
      <c r="D51" s="158" t="s">
        <v>91</v>
      </c>
      <c r="E51" s="158" t="s">
        <v>261</v>
      </c>
      <c r="F51" s="158" t="s">
        <v>239</v>
      </c>
      <c r="G51" s="158" t="s">
        <v>240</v>
      </c>
      <c r="H51" s="162">
        <v>20000</v>
      </c>
      <c r="I51" s="64">
        <v>20000</v>
      </c>
      <c r="J51" s="64"/>
      <c r="K51" s="158"/>
      <c r="L51" s="64">
        <v>20000</v>
      </c>
      <c r="M51" s="158"/>
      <c r="N51" s="64"/>
      <c r="O51" s="64"/>
      <c r="P51" s="158"/>
      <c r="Q51" s="64"/>
      <c r="R51" s="64"/>
      <c r="S51" s="64"/>
      <c r="T51" s="64"/>
      <c r="U51" s="64"/>
      <c r="V51" s="64"/>
      <c r="W51" s="64"/>
    </row>
    <row r="52" ht="33" customHeight="1" spans="1:23">
      <c r="A52" s="158" t="str">
        <f t="shared" si="0"/>
        <v>       玉溪市民政局</v>
      </c>
      <c r="B52" s="158" t="s">
        <v>259</v>
      </c>
      <c r="C52" s="158" t="s">
        <v>260</v>
      </c>
      <c r="D52" s="158" t="s">
        <v>91</v>
      </c>
      <c r="E52" s="158" t="s">
        <v>261</v>
      </c>
      <c r="F52" s="158" t="s">
        <v>262</v>
      </c>
      <c r="G52" s="158" t="s">
        <v>263</v>
      </c>
      <c r="H52" s="162">
        <v>20000</v>
      </c>
      <c r="I52" s="64">
        <v>20000</v>
      </c>
      <c r="J52" s="64"/>
      <c r="K52" s="158"/>
      <c r="L52" s="64">
        <v>20000</v>
      </c>
      <c r="M52" s="158"/>
      <c r="N52" s="64"/>
      <c r="O52" s="64"/>
      <c r="P52" s="158"/>
      <c r="Q52" s="64"/>
      <c r="R52" s="64"/>
      <c r="S52" s="64"/>
      <c r="T52" s="64"/>
      <c r="U52" s="64"/>
      <c r="V52" s="64"/>
      <c r="W52" s="64"/>
    </row>
    <row r="53" ht="33" customHeight="1" spans="1:23">
      <c r="A53" s="158" t="str">
        <f t="shared" si="0"/>
        <v>       玉溪市民政局</v>
      </c>
      <c r="B53" s="158" t="s">
        <v>259</v>
      </c>
      <c r="C53" s="158" t="s">
        <v>260</v>
      </c>
      <c r="D53" s="158" t="s">
        <v>91</v>
      </c>
      <c r="E53" s="158" t="s">
        <v>261</v>
      </c>
      <c r="F53" s="158" t="s">
        <v>247</v>
      </c>
      <c r="G53" s="158" t="s">
        <v>248</v>
      </c>
      <c r="H53" s="162">
        <v>80000</v>
      </c>
      <c r="I53" s="64">
        <v>80000</v>
      </c>
      <c r="J53" s="64"/>
      <c r="K53" s="158"/>
      <c r="L53" s="64">
        <v>80000</v>
      </c>
      <c r="M53" s="158"/>
      <c r="N53" s="64"/>
      <c r="O53" s="64"/>
      <c r="P53" s="158"/>
      <c r="Q53" s="64"/>
      <c r="R53" s="64"/>
      <c r="S53" s="64"/>
      <c r="T53" s="64"/>
      <c r="U53" s="64"/>
      <c r="V53" s="64"/>
      <c r="W53" s="64"/>
    </row>
    <row r="54" ht="33" customHeight="1" spans="1:23">
      <c r="A54" s="158" t="str">
        <f t="shared" si="0"/>
        <v>       玉溪市民政局</v>
      </c>
      <c r="B54" s="158" t="s">
        <v>259</v>
      </c>
      <c r="C54" s="158" t="s">
        <v>260</v>
      </c>
      <c r="D54" s="158" t="s">
        <v>91</v>
      </c>
      <c r="E54" s="158" t="s">
        <v>261</v>
      </c>
      <c r="F54" s="158" t="s">
        <v>251</v>
      </c>
      <c r="G54" s="158" t="s">
        <v>252</v>
      </c>
      <c r="H54" s="162">
        <v>145500</v>
      </c>
      <c r="I54" s="64">
        <v>145500</v>
      </c>
      <c r="J54" s="64"/>
      <c r="K54" s="158"/>
      <c r="L54" s="64">
        <v>145500</v>
      </c>
      <c r="M54" s="158"/>
      <c r="N54" s="64"/>
      <c r="O54" s="64"/>
      <c r="P54" s="158"/>
      <c r="Q54" s="64"/>
      <c r="R54" s="64"/>
      <c r="S54" s="64"/>
      <c r="T54" s="64"/>
      <c r="U54" s="64"/>
      <c r="V54" s="64"/>
      <c r="W54" s="64"/>
    </row>
    <row r="55" ht="33" customHeight="1" spans="1:23">
      <c r="A55" s="158" t="str">
        <f t="shared" si="0"/>
        <v>       玉溪市民政局</v>
      </c>
      <c r="B55" s="158" t="s">
        <v>259</v>
      </c>
      <c r="C55" s="158" t="s">
        <v>260</v>
      </c>
      <c r="D55" s="158" t="s">
        <v>91</v>
      </c>
      <c r="E55" s="158" t="s">
        <v>261</v>
      </c>
      <c r="F55" s="158" t="s">
        <v>253</v>
      </c>
      <c r="G55" s="158" t="s">
        <v>254</v>
      </c>
      <c r="H55" s="162">
        <v>25000</v>
      </c>
      <c r="I55" s="64">
        <v>25000</v>
      </c>
      <c r="J55" s="64"/>
      <c r="K55" s="158"/>
      <c r="L55" s="64">
        <v>25000</v>
      </c>
      <c r="M55" s="158"/>
      <c r="N55" s="64"/>
      <c r="O55" s="64"/>
      <c r="P55" s="158"/>
      <c r="Q55" s="64"/>
      <c r="R55" s="64"/>
      <c r="S55" s="64"/>
      <c r="T55" s="64"/>
      <c r="U55" s="64"/>
      <c r="V55" s="64"/>
      <c r="W55" s="64"/>
    </row>
    <row r="56" ht="33" customHeight="1" spans="1:23">
      <c r="A56" s="158" t="str">
        <f t="shared" si="0"/>
        <v>       玉溪市民政局</v>
      </c>
      <c r="B56" s="158" t="s">
        <v>264</v>
      </c>
      <c r="C56" s="158" t="s">
        <v>265</v>
      </c>
      <c r="D56" s="158" t="s">
        <v>90</v>
      </c>
      <c r="E56" s="158" t="s">
        <v>182</v>
      </c>
      <c r="F56" s="158" t="s">
        <v>266</v>
      </c>
      <c r="G56" s="158" t="s">
        <v>221</v>
      </c>
      <c r="H56" s="162">
        <v>139200</v>
      </c>
      <c r="I56" s="64">
        <v>139200</v>
      </c>
      <c r="J56" s="64"/>
      <c r="K56" s="158"/>
      <c r="L56" s="64">
        <v>139200</v>
      </c>
      <c r="M56" s="158"/>
      <c r="N56" s="64"/>
      <c r="O56" s="64"/>
      <c r="P56" s="158"/>
      <c r="Q56" s="64"/>
      <c r="R56" s="64"/>
      <c r="S56" s="64"/>
      <c r="T56" s="64"/>
      <c r="U56" s="64"/>
      <c r="V56" s="64"/>
      <c r="W56" s="64"/>
    </row>
    <row r="57" ht="33" customHeight="1" spans="1:23">
      <c r="A57" s="158" t="str">
        <f t="shared" si="0"/>
        <v>       玉溪市民政局</v>
      </c>
      <c r="B57" s="158" t="s">
        <v>267</v>
      </c>
      <c r="C57" s="158" t="s">
        <v>268</v>
      </c>
      <c r="D57" s="158" t="s">
        <v>90</v>
      </c>
      <c r="E57" s="158" t="s">
        <v>182</v>
      </c>
      <c r="F57" s="158" t="s">
        <v>251</v>
      </c>
      <c r="G57" s="158" t="s">
        <v>252</v>
      </c>
      <c r="H57" s="162">
        <v>138000</v>
      </c>
      <c r="I57" s="64">
        <v>138000</v>
      </c>
      <c r="J57" s="64"/>
      <c r="K57" s="158"/>
      <c r="L57" s="64">
        <v>138000</v>
      </c>
      <c r="M57" s="158"/>
      <c r="N57" s="64"/>
      <c r="O57" s="64"/>
      <c r="P57" s="158"/>
      <c r="Q57" s="64"/>
      <c r="R57" s="64"/>
      <c r="S57" s="64"/>
      <c r="T57" s="64"/>
      <c r="U57" s="64"/>
      <c r="V57" s="64"/>
      <c r="W57" s="64"/>
    </row>
    <row r="58" ht="33" customHeight="1" spans="1:23">
      <c r="A58" s="158" t="str">
        <f t="shared" si="0"/>
        <v>       玉溪市民政局</v>
      </c>
      <c r="B58" s="158" t="s">
        <v>269</v>
      </c>
      <c r="C58" s="158" t="s">
        <v>270</v>
      </c>
      <c r="D58" s="158" t="s">
        <v>100</v>
      </c>
      <c r="E58" s="158" t="s">
        <v>271</v>
      </c>
      <c r="F58" s="158" t="s">
        <v>218</v>
      </c>
      <c r="G58" s="158" t="s">
        <v>219</v>
      </c>
      <c r="H58" s="162">
        <v>20000</v>
      </c>
      <c r="I58" s="64">
        <v>20000</v>
      </c>
      <c r="J58" s="64"/>
      <c r="K58" s="158"/>
      <c r="L58" s="64">
        <v>20000</v>
      </c>
      <c r="M58" s="158"/>
      <c r="N58" s="64"/>
      <c r="O58" s="64"/>
      <c r="P58" s="158"/>
      <c r="Q58" s="64"/>
      <c r="R58" s="64"/>
      <c r="S58" s="64"/>
      <c r="T58" s="64"/>
      <c r="U58" s="64"/>
      <c r="V58" s="64"/>
      <c r="W58" s="64"/>
    </row>
    <row r="59" ht="33" customHeight="1" spans="1:23">
      <c r="A59" s="158" t="str">
        <f t="shared" si="0"/>
        <v>       玉溪市民政局</v>
      </c>
      <c r="B59" s="158" t="s">
        <v>272</v>
      </c>
      <c r="C59" s="158" t="s">
        <v>273</v>
      </c>
      <c r="D59" s="158" t="s">
        <v>91</v>
      </c>
      <c r="E59" s="158" t="s">
        <v>261</v>
      </c>
      <c r="F59" s="158" t="s">
        <v>226</v>
      </c>
      <c r="G59" s="158" t="s">
        <v>227</v>
      </c>
      <c r="H59" s="162">
        <v>35000</v>
      </c>
      <c r="I59" s="64">
        <v>35000</v>
      </c>
      <c r="J59" s="64"/>
      <c r="K59" s="158"/>
      <c r="L59" s="64">
        <v>35000</v>
      </c>
      <c r="M59" s="158"/>
      <c r="N59" s="64"/>
      <c r="O59" s="64"/>
      <c r="P59" s="158"/>
      <c r="Q59" s="64"/>
      <c r="R59" s="64"/>
      <c r="S59" s="64"/>
      <c r="T59" s="64"/>
      <c r="U59" s="64"/>
      <c r="V59" s="64"/>
      <c r="W59" s="64"/>
    </row>
    <row r="60" ht="33" customHeight="1" spans="1:23">
      <c r="A60" s="158" t="str">
        <f t="shared" si="0"/>
        <v>       玉溪市民政局</v>
      </c>
      <c r="B60" s="158" t="s">
        <v>274</v>
      </c>
      <c r="C60" s="158" t="s">
        <v>275</v>
      </c>
      <c r="D60" s="158" t="s">
        <v>91</v>
      </c>
      <c r="E60" s="158" t="s">
        <v>261</v>
      </c>
      <c r="F60" s="158" t="s">
        <v>258</v>
      </c>
      <c r="G60" s="158" t="s">
        <v>157</v>
      </c>
      <c r="H60" s="162">
        <v>20000</v>
      </c>
      <c r="I60" s="64">
        <v>20000</v>
      </c>
      <c r="J60" s="64"/>
      <c r="K60" s="158"/>
      <c r="L60" s="64">
        <v>20000</v>
      </c>
      <c r="M60" s="158"/>
      <c r="N60" s="64"/>
      <c r="O60" s="64"/>
      <c r="P60" s="158"/>
      <c r="Q60" s="64"/>
      <c r="R60" s="64"/>
      <c r="S60" s="64"/>
      <c r="T60" s="64"/>
      <c r="U60" s="64"/>
      <c r="V60" s="64"/>
      <c r="W60" s="64"/>
    </row>
    <row r="61" ht="33" customHeight="1" spans="1:23">
      <c r="A61" s="158" t="str">
        <f t="shared" si="0"/>
        <v>       玉溪市民政局</v>
      </c>
      <c r="B61" s="158" t="s">
        <v>276</v>
      </c>
      <c r="C61" s="158" t="s">
        <v>277</v>
      </c>
      <c r="D61" s="158" t="s">
        <v>90</v>
      </c>
      <c r="E61" s="158" t="s">
        <v>182</v>
      </c>
      <c r="F61" s="158" t="s">
        <v>222</v>
      </c>
      <c r="G61" s="158" t="s">
        <v>223</v>
      </c>
      <c r="H61" s="162">
        <v>97625</v>
      </c>
      <c r="I61" s="64">
        <v>97625</v>
      </c>
      <c r="J61" s="64"/>
      <c r="K61" s="158"/>
      <c r="L61" s="64">
        <v>97625</v>
      </c>
      <c r="M61" s="158"/>
      <c r="N61" s="64"/>
      <c r="O61" s="64"/>
      <c r="P61" s="158"/>
      <c r="Q61" s="64"/>
      <c r="R61" s="64"/>
      <c r="S61" s="64"/>
      <c r="T61" s="64"/>
      <c r="U61" s="64"/>
      <c r="V61" s="64"/>
      <c r="W61" s="64"/>
    </row>
    <row r="62" ht="33" customHeight="1" spans="1:23">
      <c r="A62" s="158" t="str">
        <f t="shared" si="0"/>
        <v>       玉溪市民政局</v>
      </c>
      <c r="B62" s="158" t="s">
        <v>278</v>
      </c>
      <c r="C62" s="158" t="s">
        <v>279</v>
      </c>
      <c r="D62" s="158" t="s">
        <v>90</v>
      </c>
      <c r="E62" s="158" t="s">
        <v>182</v>
      </c>
      <c r="F62" s="158" t="s">
        <v>280</v>
      </c>
      <c r="G62" s="158" t="s">
        <v>279</v>
      </c>
      <c r="H62" s="162">
        <v>12000</v>
      </c>
      <c r="I62" s="64">
        <v>12000</v>
      </c>
      <c r="J62" s="64"/>
      <c r="K62" s="158"/>
      <c r="L62" s="64">
        <v>12000</v>
      </c>
      <c r="M62" s="158"/>
      <c r="N62" s="64"/>
      <c r="O62" s="64"/>
      <c r="P62" s="158"/>
      <c r="Q62" s="64"/>
      <c r="R62" s="64"/>
      <c r="S62" s="64"/>
      <c r="T62" s="64"/>
      <c r="U62" s="64"/>
      <c r="V62" s="64"/>
      <c r="W62" s="64"/>
    </row>
    <row r="63" ht="33" customHeight="1" spans="1:23">
      <c r="A63" s="158" t="str">
        <f t="shared" si="0"/>
        <v>       玉溪市民政局</v>
      </c>
      <c r="B63" s="158" t="s">
        <v>281</v>
      </c>
      <c r="C63" s="158" t="s">
        <v>282</v>
      </c>
      <c r="D63" s="158" t="s">
        <v>87</v>
      </c>
      <c r="E63" s="158" t="s">
        <v>283</v>
      </c>
      <c r="F63" s="158" t="s">
        <v>280</v>
      </c>
      <c r="G63" s="158" t="s">
        <v>279</v>
      </c>
      <c r="H63" s="162">
        <v>1765.14</v>
      </c>
      <c r="I63" s="64">
        <v>1765.14</v>
      </c>
      <c r="J63" s="64"/>
      <c r="K63" s="158"/>
      <c r="L63" s="64">
        <v>1765.14</v>
      </c>
      <c r="M63" s="158"/>
      <c r="N63" s="64"/>
      <c r="O63" s="64"/>
      <c r="P63" s="158"/>
      <c r="Q63" s="64"/>
      <c r="R63" s="64"/>
      <c r="S63" s="64"/>
      <c r="T63" s="64"/>
      <c r="U63" s="64"/>
      <c r="V63" s="64"/>
      <c r="W63" s="64"/>
    </row>
    <row r="64" ht="33" customHeight="1" spans="1:23">
      <c r="A64" s="158" t="str">
        <f t="shared" si="0"/>
        <v>       玉溪市民政局</v>
      </c>
      <c r="B64" s="158" t="s">
        <v>281</v>
      </c>
      <c r="C64" s="158" t="s">
        <v>282</v>
      </c>
      <c r="D64" s="158" t="s">
        <v>87</v>
      </c>
      <c r="E64" s="158" t="s">
        <v>283</v>
      </c>
      <c r="F64" s="158" t="s">
        <v>284</v>
      </c>
      <c r="G64" s="158" t="s">
        <v>285</v>
      </c>
      <c r="H64" s="162">
        <v>17569.92</v>
      </c>
      <c r="I64" s="64">
        <v>17569.92</v>
      </c>
      <c r="J64" s="64"/>
      <c r="K64" s="158"/>
      <c r="L64" s="64">
        <v>17569.92</v>
      </c>
      <c r="M64" s="158"/>
      <c r="N64" s="64"/>
      <c r="O64" s="64"/>
      <c r="P64" s="158"/>
      <c r="Q64" s="64"/>
      <c r="R64" s="64"/>
      <c r="S64" s="64"/>
      <c r="T64" s="64"/>
      <c r="U64" s="64"/>
      <c r="V64" s="64"/>
      <c r="W64" s="64"/>
    </row>
    <row r="65" ht="33" customHeight="1" spans="1:23">
      <c r="A65" s="158" t="str">
        <f t="shared" si="0"/>
        <v>       玉溪市民政局</v>
      </c>
      <c r="B65" s="158" t="s">
        <v>286</v>
      </c>
      <c r="C65" s="158" t="s">
        <v>287</v>
      </c>
      <c r="D65" s="158" t="s">
        <v>93</v>
      </c>
      <c r="E65" s="158" t="s">
        <v>190</v>
      </c>
      <c r="F65" s="158" t="s">
        <v>191</v>
      </c>
      <c r="G65" s="158" t="s">
        <v>192</v>
      </c>
      <c r="H65" s="162">
        <v>691600</v>
      </c>
      <c r="I65" s="64">
        <v>691600</v>
      </c>
      <c r="J65" s="64">
        <v>172900</v>
      </c>
      <c r="K65" s="158"/>
      <c r="L65" s="64">
        <v>518700</v>
      </c>
      <c r="M65" s="158"/>
      <c r="N65" s="64"/>
      <c r="O65" s="64"/>
      <c r="P65" s="158"/>
      <c r="Q65" s="64"/>
      <c r="R65" s="64"/>
      <c r="S65" s="64"/>
      <c r="T65" s="64"/>
      <c r="U65" s="64"/>
      <c r="V65" s="64"/>
      <c r="W65" s="64"/>
    </row>
    <row r="66" ht="33" customHeight="1" spans="1:23">
      <c r="A66" s="158" t="str">
        <f t="shared" si="0"/>
        <v>       玉溪市民政局</v>
      </c>
      <c r="B66" s="158" t="s">
        <v>288</v>
      </c>
      <c r="C66" s="158" t="s">
        <v>289</v>
      </c>
      <c r="D66" s="158" t="s">
        <v>93</v>
      </c>
      <c r="E66" s="158" t="s">
        <v>190</v>
      </c>
      <c r="F66" s="158" t="s">
        <v>191</v>
      </c>
      <c r="G66" s="158" t="s">
        <v>192</v>
      </c>
      <c r="H66" s="162">
        <v>350000</v>
      </c>
      <c r="I66" s="64">
        <v>350000</v>
      </c>
      <c r="J66" s="64"/>
      <c r="K66" s="158"/>
      <c r="L66" s="64">
        <v>350000</v>
      </c>
      <c r="M66" s="158"/>
      <c r="N66" s="64"/>
      <c r="O66" s="64"/>
      <c r="P66" s="158"/>
      <c r="Q66" s="64"/>
      <c r="R66" s="64"/>
      <c r="S66" s="64"/>
      <c r="T66" s="64"/>
      <c r="U66" s="64"/>
      <c r="V66" s="64"/>
      <c r="W66" s="64"/>
    </row>
    <row r="67" ht="33" customHeight="1" spans="1:23">
      <c r="A67" s="158" t="str">
        <f t="shared" si="0"/>
        <v>       玉溪市民政局</v>
      </c>
      <c r="B67" s="158" t="s">
        <v>290</v>
      </c>
      <c r="C67" s="158" t="s">
        <v>291</v>
      </c>
      <c r="D67" s="158" t="s">
        <v>98</v>
      </c>
      <c r="E67" s="158" t="s">
        <v>292</v>
      </c>
      <c r="F67" s="158" t="s">
        <v>293</v>
      </c>
      <c r="G67" s="158" t="s">
        <v>294</v>
      </c>
      <c r="H67" s="162">
        <v>250000</v>
      </c>
      <c r="I67" s="64">
        <v>250000</v>
      </c>
      <c r="J67" s="64"/>
      <c r="K67" s="158"/>
      <c r="L67" s="64">
        <v>250000</v>
      </c>
      <c r="M67" s="158"/>
      <c r="N67" s="64"/>
      <c r="O67" s="64"/>
      <c r="P67" s="158"/>
      <c r="Q67" s="64"/>
      <c r="R67" s="64"/>
      <c r="S67" s="64"/>
      <c r="T67" s="64"/>
      <c r="U67" s="64"/>
      <c r="V67" s="64"/>
      <c r="W67" s="64"/>
    </row>
    <row r="68" ht="33" customHeight="1" spans="1:23">
      <c r="A68" s="158" t="str">
        <f t="shared" si="0"/>
        <v>       玉溪市民政局</v>
      </c>
      <c r="B68" s="158" t="s">
        <v>295</v>
      </c>
      <c r="C68" s="158" t="s">
        <v>296</v>
      </c>
      <c r="D68" s="158" t="s">
        <v>119</v>
      </c>
      <c r="E68" s="158" t="s">
        <v>200</v>
      </c>
      <c r="F68" s="158" t="s">
        <v>203</v>
      </c>
      <c r="G68" s="158" t="s">
        <v>204</v>
      </c>
      <c r="H68" s="162">
        <v>3000</v>
      </c>
      <c r="I68" s="64">
        <v>3000</v>
      </c>
      <c r="J68" s="64"/>
      <c r="K68" s="158"/>
      <c r="L68" s="64">
        <v>3000</v>
      </c>
      <c r="M68" s="158"/>
      <c r="N68" s="64"/>
      <c r="O68" s="64"/>
      <c r="P68" s="158"/>
      <c r="Q68" s="64"/>
      <c r="R68" s="64"/>
      <c r="S68" s="64"/>
      <c r="T68" s="64"/>
      <c r="U68" s="64"/>
      <c r="V68" s="64"/>
      <c r="W68" s="64"/>
    </row>
    <row r="69" ht="33" customHeight="1" spans="1:23">
      <c r="A69" s="166" t="s">
        <v>67</v>
      </c>
      <c r="B69" s="158"/>
      <c r="C69" s="158"/>
      <c r="D69" s="158"/>
      <c r="E69" s="158"/>
      <c r="F69" s="158"/>
      <c r="G69" s="158"/>
      <c r="H69" s="162">
        <v>1839080.88</v>
      </c>
      <c r="I69" s="64">
        <v>1839080.88</v>
      </c>
      <c r="J69" s="64">
        <v>359344.83</v>
      </c>
      <c r="K69" s="158"/>
      <c r="L69" s="64">
        <v>1479736.05</v>
      </c>
      <c r="M69" s="158"/>
      <c r="N69" s="64"/>
      <c r="O69" s="64"/>
      <c r="P69" s="158"/>
      <c r="Q69" s="64"/>
      <c r="R69" s="64"/>
      <c r="S69" s="64"/>
      <c r="T69" s="64"/>
      <c r="U69" s="64"/>
      <c r="V69" s="64"/>
      <c r="W69" s="64"/>
    </row>
    <row r="70" ht="33" customHeight="1" spans="1:23">
      <c r="A70" s="158" t="str">
        <f t="shared" ref="A70:A95" si="1">"       "&amp;"玉溪市救助管理站"</f>
        <v>       玉溪市救助管理站</v>
      </c>
      <c r="B70" s="158" t="s">
        <v>297</v>
      </c>
      <c r="C70" s="158" t="s">
        <v>189</v>
      </c>
      <c r="D70" s="158" t="s">
        <v>112</v>
      </c>
      <c r="E70" s="158" t="s">
        <v>298</v>
      </c>
      <c r="F70" s="158" t="s">
        <v>183</v>
      </c>
      <c r="G70" s="158" t="s">
        <v>184</v>
      </c>
      <c r="H70" s="162">
        <v>341724</v>
      </c>
      <c r="I70" s="64">
        <v>341724</v>
      </c>
      <c r="J70" s="64">
        <v>85431</v>
      </c>
      <c r="K70" s="158"/>
      <c r="L70" s="64">
        <v>256293</v>
      </c>
      <c r="M70" s="158"/>
      <c r="N70" s="64"/>
      <c r="O70" s="64"/>
      <c r="P70" s="158"/>
      <c r="Q70" s="64"/>
      <c r="R70" s="64"/>
      <c r="S70" s="64"/>
      <c r="T70" s="64"/>
      <c r="U70" s="64"/>
      <c r="V70" s="64"/>
      <c r="W70" s="64"/>
    </row>
    <row r="71" ht="33" customHeight="1" spans="1:23">
      <c r="A71" s="158" t="str">
        <f t="shared" si="1"/>
        <v>       玉溪市救助管理站</v>
      </c>
      <c r="B71" s="158" t="s">
        <v>297</v>
      </c>
      <c r="C71" s="158" t="s">
        <v>189</v>
      </c>
      <c r="D71" s="158" t="s">
        <v>112</v>
      </c>
      <c r="E71" s="158" t="s">
        <v>298</v>
      </c>
      <c r="F71" s="158" t="s">
        <v>185</v>
      </c>
      <c r="G71" s="158" t="s">
        <v>186</v>
      </c>
      <c r="H71" s="162">
        <v>1788</v>
      </c>
      <c r="I71" s="64">
        <v>1788</v>
      </c>
      <c r="J71" s="64">
        <v>447</v>
      </c>
      <c r="K71" s="158"/>
      <c r="L71" s="64">
        <v>1341</v>
      </c>
      <c r="M71" s="158"/>
      <c r="N71" s="64"/>
      <c r="O71" s="64"/>
      <c r="P71" s="158"/>
      <c r="Q71" s="64"/>
      <c r="R71" s="64"/>
      <c r="S71" s="64"/>
      <c r="T71" s="64"/>
      <c r="U71" s="64"/>
      <c r="V71" s="64"/>
      <c r="W71" s="64"/>
    </row>
    <row r="72" ht="33" customHeight="1" spans="1:23">
      <c r="A72" s="158" t="str">
        <f t="shared" si="1"/>
        <v>       玉溪市救助管理站</v>
      </c>
      <c r="B72" s="158" t="s">
        <v>297</v>
      </c>
      <c r="C72" s="158" t="s">
        <v>189</v>
      </c>
      <c r="D72" s="158" t="s">
        <v>112</v>
      </c>
      <c r="E72" s="158" t="s">
        <v>298</v>
      </c>
      <c r="F72" s="158" t="s">
        <v>191</v>
      </c>
      <c r="G72" s="158" t="s">
        <v>192</v>
      </c>
      <c r="H72" s="162">
        <v>122640</v>
      </c>
      <c r="I72" s="64">
        <v>122640</v>
      </c>
      <c r="J72" s="64">
        <v>30660</v>
      </c>
      <c r="K72" s="158"/>
      <c r="L72" s="64">
        <v>91980</v>
      </c>
      <c r="M72" s="158"/>
      <c r="N72" s="64"/>
      <c r="O72" s="64"/>
      <c r="P72" s="158"/>
      <c r="Q72" s="64"/>
      <c r="R72" s="64"/>
      <c r="S72" s="64"/>
      <c r="T72" s="64"/>
      <c r="U72" s="64"/>
      <c r="V72" s="64"/>
      <c r="W72" s="64"/>
    </row>
    <row r="73" ht="33" customHeight="1" spans="1:23">
      <c r="A73" s="158" t="str">
        <f t="shared" si="1"/>
        <v>       玉溪市救助管理站</v>
      </c>
      <c r="B73" s="158" t="s">
        <v>297</v>
      </c>
      <c r="C73" s="158" t="s">
        <v>189</v>
      </c>
      <c r="D73" s="158" t="s">
        <v>126</v>
      </c>
      <c r="E73" s="158" t="s">
        <v>187</v>
      </c>
      <c r="F73" s="158" t="s">
        <v>185</v>
      </c>
      <c r="G73" s="158" t="s">
        <v>186</v>
      </c>
      <c r="H73" s="162">
        <v>8496</v>
      </c>
      <c r="I73" s="64">
        <v>8496</v>
      </c>
      <c r="J73" s="64">
        <v>2124</v>
      </c>
      <c r="K73" s="158"/>
      <c r="L73" s="64">
        <v>6372</v>
      </c>
      <c r="M73" s="158"/>
      <c r="N73" s="64"/>
      <c r="O73" s="64"/>
      <c r="P73" s="158"/>
      <c r="Q73" s="64"/>
      <c r="R73" s="64"/>
      <c r="S73" s="64"/>
      <c r="T73" s="64"/>
      <c r="U73" s="64"/>
      <c r="V73" s="64"/>
      <c r="W73" s="64"/>
    </row>
    <row r="74" ht="33" customHeight="1" spans="1:23">
      <c r="A74" s="158" t="str">
        <f t="shared" si="1"/>
        <v>       玉溪市救助管理站</v>
      </c>
      <c r="B74" s="158" t="s">
        <v>299</v>
      </c>
      <c r="C74" s="158" t="s">
        <v>194</v>
      </c>
      <c r="D74" s="158" t="s">
        <v>97</v>
      </c>
      <c r="E74" s="158" t="s">
        <v>197</v>
      </c>
      <c r="F74" s="158" t="s">
        <v>198</v>
      </c>
      <c r="G74" s="158" t="s">
        <v>199</v>
      </c>
      <c r="H74" s="162">
        <v>145215.36</v>
      </c>
      <c r="I74" s="64">
        <v>145215.36</v>
      </c>
      <c r="J74" s="64">
        <v>36303.84</v>
      </c>
      <c r="K74" s="158"/>
      <c r="L74" s="64">
        <v>108911.52</v>
      </c>
      <c r="M74" s="158"/>
      <c r="N74" s="64"/>
      <c r="O74" s="64"/>
      <c r="P74" s="158"/>
      <c r="Q74" s="64"/>
      <c r="R74" s="64"/>
      <c r="S74" s="64"/>
      <c r="T74" s="64"/>
      <c r="U74" s="64"/>
      <c r="V74" s="64"/>
      <c r="W74" s="64"/>
    </row>
    <row r="75" ht="33" customHeight="1" spans="1:23">
      <c r="A75" s="158" t="str">
        <f t="shared" si="1"/>
        <v>       玉溪市救助管理站</v>
      </c>
      <c r="B75" s="158" t="s">
        <v>299</v>
      </c>
      <c r="C75" s="158" t="s">
        <v>194</v>
      </c>
      <c r="D75" s="158" t="s">
        <v>112</v>
      </c>
      <c r="E75" s="158" t="s">
        <v>298</v>
      </c>
      <c r="F75" s="158" t="s">
        <v>195</v>
      </c>
      <c r="G75" s="158" t="s">
        <v>196</v>
      </c>
      <c r="H75" s="162">
        <v>6552.51</v>
      </c>
      <c r="I75" s="64">
        <v>6552.51</v>
      </c>
      <c r="J75" s="64">
        <v>1638.13</v>
      </c>
      <c r="K75" s="158"/>
      <c r="L75" s="64">
        <v>4914.38</v>
      </c>
      <c r="M75" s="158"/>
      <c r="N75" s="64"/>
      <c r="O75" s="64"/>
      <c r="P75" s="158"/>
      <c r="Q75" s="64"/>
      <c r="R75" s="64"/>
      <c r="S75" s="64"/>
      <c r="T75" s="64"/>
      <c r="U75" s="64"/>
      <c r="V75" s="64"/>
      <c r="W75" s="64"/>
    </row>
    <row r="76" ht="33" customHeight="1" spans="1:23">
      <c r="A76" s="158" t="str">
        <f t="shared" si="1"/>
        <v>       玉溪市救助管理站</v>
      </c>
      <c r="B76" s="158" t="s">
        <v>299</v>
      </c>
      <c r="C76" s="158" t="s">
        <v>194</v>
      </c>
      <c r="D76" s="158" t="s">
        <v>120</v>
      </c>
      <c r="E76" s="158" t="s">
        <v>205</v>
      </c>
      <c r="F76" s="158" t="s">
        <v>201</v>
      </c>
      <c r="G76" s="158" t="s">
        <v>202</v>
      </c>
      <c r="H76" s="162">
        <v>75330.47</v>
      </c>
      <c r="I76" s="64">
        <v>75330.47</v>
      </c>
      <c r="J76" s="64">
        <v>18832.62</v>
      </c>
      <c r="K76" s="158"/>
      <c r="L76" s="64">
        <v>56497.85</v>
      </c>
      <c r="M76" s="158"/>
      <c r="N76" s="64"/>
      <c r="O76" s="64"/>
      <c r="P76" s="158"/>
      <c r="Q76" s="64"/>
      <c r="R76" s="64"/>
      <c r="S76" s="64"/>
      <c r="T76" s="64"/>
      <c r="U76" s="64"/>
      <c r="V76" s="64"/>
      <c r="W76" s="64"/>
    </row>
    <row r="77" ht="33" customHeight="1" spans="1:23">
      <c r="A77" s="158" t="str">
        <f t="shared" si="1"/>
        <v>       玉溪市救助管理站</v>
      </c>
      <c r="B77" s="158" t="s">
        <v>299</v>
      </c>
      <c r="C77" s="158" t="s">
        <v>194</v>
      </c>
      <c r="D77" s="158" t="s">
        <v>121</v>
      </c>
      <c r="E77" s="158" t="s">
        <v>206</v>
      </c>
      <c r="F77" s="158" t="s">
        <v>207</v>
      </c>
      <c r="G77" s="158" t="s">
        <v>208</v>
      </c>
      <c r="H77" s="162">
        <v>66979.8</v>
      </c>
      <c r="I77" s="64">
        <v>66979.8</v>
      </c>
      <c r="J77" s="64">
        <v>16744.95</v>
      </c>
      <c r="K77" s="158"/>
      <c r="L77" s="64">
        <v>50234.85</v>
      </c>
      <c r="M77" s="158"/>
      <c r="N77" s="64"/>
      <c r="O77" s="64"/>
      <c r="P77" s="158"/>
      <c r="Q77" s="64"/>
      <c r="R77" s="64"/>
      <c r="S77" s="64"/>
      <c r="T77" s="64"/>
      <c r="U77" s="64"/>
      <c r="V77" s="64"/>
      <c r="W77" s="64"/>
    </row>
    <row r="78" ht="33" customHeight="1" spans="1:23">
      <c r="A78" s="158" t="str">
        <f t="shared" si="1"/>
        <v>       玉溪市救助管理站</v>
      </c>
      <c r="B78" s="158" t="s">
        <v>299</v>
      </c>
      <c r="C78" s="158" t="s">
        <v>194</v>
      </c>
      <c r="D78" s="158" t="s">
        <v>122</v>
      </c>
      <c r="E78" s="158" t="s">
        <v>209</v>
      </c>
      <c r="F78" s="158" t="s">
        <v>195</v>
      </c>
      <c r="G78" s="158" t="s">
        <v>196</v>
      </c>
      <c r="H78" s="162">
        <v>9153.14</v>
      </c>
      <c r="I78" s="64">
        <v>9153.14</v>
      </c>
      <c r="J78" s="64">
        <v>6362.29</v>
      </c>
      <c r="K78" s="158"/>
      <c r="L78" s="64">
        <v>2790.85</v>
      </c>
      <c r="M78" s="158"/>
      <c r="N78" s="64"/>
      <c r="O78" s="64"/>
      <c r="P78" s="158"/>
      <c r="Q78" s="64"/>
      <c r="R78" s="64"/>
      <c r="S78" s="64"/>
      <c r="T78" s="64"/>
      <c r="U78" s="64"/>
      <c r="V78" s="64"/>
      <c r="W78" s="64"/>
    </row>
    <row r="79" ht="33" customHeight="1" spans="1:23">
      <c r="A79" s="158" t="str">
        <f t="shared" si="1"/>
        <v>       玉溪市救助管理站</v>
      </c>
      <c r="B79" s="158" t="s">
        <v>300</v>
      </c>
      <c r="C79" s="158" t="s">
        <v>211</v>
      </c>
      <c r="D79" s="158" t="s">
        <v>125</v>
      </c>
      <c r="E79" s="158" t="s">
        <v>211</v>
      </c>
      <c r="F79" s="158" t="s">
        <v>212</v>
      </c>
      <c r="G79" s="158" t="s">
        <v>211</v>
      </c>
      <c r="H79" s="162">
        <v>121284</v>
      </c>
      <c r="I79" s="64">
        <v>121284</v>
      </c>
      <c r="J79" s="64">
        <v>30321</v>
      </c>
      <c r="K79" s="158"/>
      <c r="L79" s="64">
        <v>90963</v>
      </c>
      <c r="M79" s="158"/>
      <c r="N79" s="64"/>
      <c r="O79" s="64"/>
      <c r="P79" s="158"/>
      <c r="Q79" s="64"/>
      <c r="R79" s="64"/>
      <c r="S79" s="64"/>
      <c r="T79" s="64"/>
      <c r="U79" s="64"/>
      <c r="V79" s="64"/>
      <c r="W79" s="64"/>
    </row>
    <row r="80" ht="33" customHeight="1" spans="1:23">
      <c r="A80" s="158" t="str">
        <f t="shared" si="1"/>
        <v>       玉溪市救助管理站</v>
      </c>
      <c r="B80" s="158" t="s">
        <v>301</v>
      </c>
      <c r="C80" s="158" t="s">
        <v>214</v>
      </c>
      <c r="D80" s="158" t="s">
        <v>96</v>
      </c>
      <c r="E80" s="158" t="s">
        <v>302</v>
      </c>
      <c r="F80" s="158" t="s">
        <v>218</v>
      </c>
      <c r="G80" s="158" t="s">
        <v>219</v>
      </c>
      <c r="H80" s="162">
        <v>158400</v>
      </c>
      <c r="I80" s="64">
        <v>158400</v>
      </c>
      <c r="J80" s="64">
        <v>31680</v>
      </c>
      <c r="K80" s="158"/>
      <c r="L80" s="64">
        <v>126720</v>
      </c>
      <c r="M80" s="158"/>
      <c r="N80" s="64"/>
      <c r="O80" s="64"/>
      <c r="P80" s="158"/>
      <c r="Q80" s="64"/>
      <c r="R80" s="64"/>
      <c r="S80" s="64"/>
      <c r="T80" s="64"/>
      <c r="U80" s="64"/>
      <c r="V80" s="64"/>
      <c r="W80" s="64"/>
    </row>
    <row r="81" ht="33" customHeight="1" spans="1:23">
      <c r="A81" s="158" t="str">
        <f t="shared" si="1"/>
        <v>       玉溪市救助管理站</v>
      </c>
      <c r="B81" s="158" t="s">
        <v>303</v>
      </c>
      <c r="C81" s="158" t="s">
        <v>225</v>
      </c>
      <c r="D81" s="158" t="s">
        <v>112</v>
      </c>
      <c r="E81" s="158" t="s">
        <v>298</v>
      </c>
      <c r="F81" s="158" t="s">
        <v>226</v>
      </c>
      <c r="G81" s="158" t="s">
        <v>227</v>
      </c>
      <c r="H81" s="162">
        <v>26200</v>
      </c>
      <c r="I81" s="64">
        <v>26200</v>
      </c>
      <c r="J81" s="64"/>
      <c r="K81" s="158"/>
      <c r="L81" s="64">
        <v>26200</v>
      </c>
      <c r="M81" s="158"/>
      <c r="N81" s="64"/>
      <c r="O81" s="64"/>
      <c r="P81" s="158"/>
      <c r="Q81" s="64"/>
      <c r="R81" s="64"/>
      <c r="S81" s="64"/>
      <c r="T81" s="64"/>
      <c r="U81" s="64"/>
      <c r="V81" s="64"/>
      <c r="W81" s="64"/>
    </row>
    <row r="82" ht="33" customHeight="1" spans="1:23">
      <c r="A82" s="158" t="str">
        <f t="shared" si="1"/>
        <v>       玉溪市救助管理站</v>
      </c>
      <c r="B82" s="158" t="s">
        <v>304</v>
      </c>
      <c r="C82" s="158" t="s">
        <v>233</v>
      </c>
      <c r="D82" s="158" t="s">
        <v>112</v>
      </c>
      <c r="E82" s="158" t="s">
        <v>298</v>
      </c>
      <c r="F82" s="158" t="s">
        <v>234</v>
      </c>
      <c r="G82" s="158" t="s">
        <v>233</v>
      </c>
      <c r="H82" s="162">
        <v>14517.6</v>
      </c>
      <c r="I82" s="64">
        <v>14517.6</v>
      </c>
      <c r="J82" s="64"/>
      <c r="K82" s="158"/>
      <c r="L82" s="64">
        <v>14517.6</v>
      </c>
      <c r="M82" s="158"/>
      <c r="N82" s="64"/>
      <c r="O82" s="64"/>
      <c r="P82" s="158"/>
      <c r="Q82" s="64"/>
      <c r="R82" s="64"/>
      <c r="S82" s="64"/>
      <c r="T82" s="64"/>
      <c r="U82" s="64"/>
      <c r="V82" s="64"/>
      <c r="W82" s="64"/>
    </row>
    <row r="83" ht="33" customHeight="1" spans="1:23">
      <c r="A83" s="158" t="str">
        <f t="shared" si="1"/>
        <v>       玉溪市救助管理站</v>
      </c>
      <c r="B83" s="158" t="s">
        <v>305</v>
      </c>
      <c r="C83" s="158" t="s">
        <v>236</v>
      </c>
      <c r="D83" s="158" t="s">
        <v>96</v>
      </c>
      <c r="E83" s="158" t="s">
        <v>302</v>
      </c>
      <c r="F83" s="158" t="s">
        <v>253</v>
      </c>
      <c r="G83" s="158" t="s">
        <v>254</v>
      </c>
      <c r="H83" s="162">
        <v>3600</v>
      </c>
      <c r="I83" s="64">
        <v>3600</v>
      </c>
      <c r="J83" s="64"/>
      <c r="K83" s="158"/>
      <c r="L83" s="64">
        <v>3600</v>
      </c>
      <c r="M83" s="158"/>
      <c r="N83" s="64"/>
      <c r="O83" s="64"/>
      <c r="P83" s="158"/>
      <c r="Q83" s="64"/>
      <c r="R83" s="64"/>
      <c r="S83" s="64"/>
      <c r="T83" s="64"/>
      <c r="U83" s="64"/>
      <c r="V83" s="64"/>
      <c r="W83" s="64"/>
    </row>
    <row r="84" ht="33" customHeight="1" spans="1:23">
      <c r="A84" s="158" t="str">
        <f t="shared" si="1"/>
        <v>       玉溪市救助管理站</v>
      </c>
      <c r="B84" s="158" t="s">
        <v>305</v>
      </c>
      <c r="C84" s="158" t="s">
        <v>236</v>
      </c>
      <c r="D84" s="158" t="s">
        <v>112</v>
      </c>
      <c r="E84" s="158" t="s">
        <v>298</v>
      </c>
      <c r="F84" s="158" t="s">
        <v>237</v>
      </c>
      <c r="G84" s="158" t="s">
        <v>238</v>
      </c>
      <c r="H84" s="162">
        <v>39500</v>
      </c>
      <c r="I84" s="64">
        <v>39500</v>
      </c>
      <c r="J84" s="64"/>
      <c r="K84" s="158"/>
      <c r="L84" s="64">
        <v>39500</v>
      </c>
      <c r="M84" s="158"/>
      <c r="N84" s="64"/>
      <c r="O84" s="64"/>
      <c r="P84" s="158"/>
      <c r="Q84" s="64"/>
      <c r="R84" s="64"/>
      <c r="S84" s="64"/>
      <c r="T84" s="64"/>
      <c r="U84" s="64"/>
      <c r="V84" s="64"/>
      <c r="W84" s="64"/>
    </row>
    <row r="85" ht="33" customHeight="1" spans="1:23">
      <c r="A85" s="158" t="str">
        <f t="shared" si="1"/>
        <v>       玉溪市救助管理站</v>
      </c>
      <c r="B85" s="158" t="s">
        <v>305</v>
      </c>
      <c r="C85" s="158" t="s">
        <v>236</v>
      </c>
      <c r="D85" s="158" t="s">
        <v>112</v>
      </c>
      <c r="E85" s="158" t="s">
        <v>298</v>
      </c>
      <c r="F85" s="158" t="s">
        <v>243</v>
      </c>
      <c r="G85" s="158" t="s">
        <v>244</v>
      </c>
      <c r="H85" s="162">
        <v>7000</v>
      </c>
      <c r="I85" s="64">
        <v>7000</v>
      </c>
      <c r="J85" s="64"/>
      <c r="K85" s="158"/>
      <c r="L85" s="64">
        <v>7000</v>
      </c>
      <c r="M85" s="158"/>
      <c r="N85" s="64"/>
      <c r="O85" s="64"/>
      <c r="P85" s="158"/>
      <c r="Q85" s="64"/>
      <c r="R85" s="64"/>
      <c r="S85" s="64"/>
      <c r="T85" s="64"/>
      <c r="U85" s="64"/>
      <c r="V85" s="64"/>
      <c r="W85" s="64"/>
    </row>
    <row r="86" ht="33" customHeight="1" spans="1:23">
      <c r="A86" s="158" t="str">
        <f t="shared" si="1"/>
        <v>       玉溪市救助管理站</v>
      </c>
      <c r="B86" s="158" t="s">
        <v>305</v>
      </c>
      <c r="C86" s="158" t="s">
        <v>236</v>
      </c>
      <c r="D86" s="158" t="s">
        <v>112</v>
      </c>
      <c r="E86" s="158" t="s">
        <v>298</v>
      </c>
      <c r="F86" s="158" t="s">
        <v>249</v>
      </c>
      <c r="G86" s="158" t="s">
        <v>250</v>
      </c>
      <c r="H86" s="162">
        <v>27500</v>
      </c>
      <c r="I86" s="64">
        <v>27500</v>
      </c>
      <c r="J86" s="64"/>
      <c r="K86" s="158"/>
      <c r="L86" s="64">
        <v>27500</v>
      </c>
      <c r="M86" s="158"/>
      <c r="N86" s="64"/>
      <c r="O86" s="64"/>
      <c r="P86" s="158"/>
      <c r="Q86" s="64"/>
      <c r="R86" s="64"/>
      <c r="S86" s="64"/>
      <c r="T86" s="64"/>
      <c r="U86" s="64"/>
      <c r="V86" s="64"/>
      <c r="W86" s="64"/>
    </row>
    <row r="87" ht="33" customHeight="1" spans="1:23">
      <c r="A87" s="158" t="str">
        <f t="shared" si="1"/>
        <v>       玉溪市救助管理站</v>
      </c>
      <c r="B87" s="158" t="s">
        <v>305</v>
      </c>
      <c r="C87" s="158" t="s">
        <v>236</v>
      </c>
      <c r="D87" s="158" t="s">
        <v>112</v>
      </c>
      <c r="E87" s="158" t="s">
        <v>298</v>
      </c>
      <c r="F87" s="158" t="s">
        <v>253</v>
      </c>
      <c r="G87" s="158" t="s">
        <v>254</v>
      </c>
      <c r="H87" s="162">
        <v>8000</v>
      </c>
      <c r="I87" s="64">
        <v>8000</v>
      </c>
      <c r="J87" s="64"/>
      <c r="K87" s="158"/>
      <c r="L87" s="64">
        <v>8000</v>
      </c>
      <c r="M87" s="158"/>
      <c r="N87" s="64"/>
      <c r="O87" s="64"/>
      <c r="P87" s="158"/>
      <c r="Q87" s="64"/>
      <c r="R87" s="64"/>
      <c r="S87" s="64"/>
      <c r="T87" s="64"/>
      <c r="U87" s="64"/>
      <c r="V87" s="64"/>
      <c r="W87" s="64"/>
    </row>
    <row r="88" ht="33" customHeight="1" spans="1:23">
      <c r="A88" s="158" t="str">
        <f t="shared" si="1"/>
        <v>       玉溪市救助管理站</v>
      </c>
      <c r="B88" s="158" t="s">
        <v>306</v>
      </c>
      <c r="C88" s="158" t="s">
        <v>157</v>
      </c>
      <c r="D88" s="158" t="s">
        <v>112</v>
      </c>
      <c r="E88" s="158" t="s">
        <v>298</v>
      </c>
      <c r="F88" s="158" t="s">
        <v>258</v>
      </c>
      <c r="G88" s="158" t="s">
        <v>157</v>
      </c>
      <c r="H88" s="162">
        <v>10000</v>
      </c>
      <c r="I88" s="64">
        <v>10000</v>
      </c>
      <c r="J88" s="64"/>
      <c r="K88" s="158"/>
      <c r="L88" s="64">
        <v>10000</v>
      </c>
      <c r="M88" s="158"/>
      <c r="N88" s="64"/>
      <c r="O88" s="64"/>
      <c r="P88" s="158"/>
      <c r="Q88" s="64"/>
      <c r="R88" s="64"/>
      <c r="S88" s="64"/>
      <c r="T88" s="64"/>
      <c r="U88" s="64"/>
      <c r="V88" s="64"/>
      <c r="W88" s="64"/>
    </row>
    <row r="89" ht="33" customHeight="1" spans="1:23">
      <c r="A89" s="158" t="str">
        <f t="shared" si="1"/>
        <v>       玉溪市救助管理站</v>
      </c>
      <c r="B89" s="158" t="s">
        <v>307</v>
      </c>
      <c r="C89" s="158" t="s">
        <v>260</v>
      </c>
      <c r="D89" s="158" t="s">
        <v>112</v>
      </c>
      <c r="E89" s="158" t="s">
        <v>298</v>
      </c>
      <c r="F89" s="158" t="s">
        <v>237</v>
      </c>
      <c r="G89" s="158" t="s">
        <v>238</v>
      </c>
      <c r="H89" s="162">
        <v>20000</v>
      </c>
      <c r="I89" s="64">
        <v>20000</v>
      </c>
      <c r="J89" s="64"/>
      <c r="K89" s="158"/>
      <c r="L89" s="64">
        <v>20000</v>
      </c>
      <c r="M89" s="158"/>
      <c r="N89" s="64"/>
      <c r="O89" s="64"/>
      <c r="P89" s="158"/>
      <c r="Q89" s="64"/>
      <c r="R89" s="64"/>
      <c r="S89" s="64"/>
      <c r="T89" s="64"/>
      <c r="U89" s="64"/>
      <c r="V89" s="64"/>
      <c r="W89" s="64"/>
    </row>
    <row r="90" ht="33" customHeight="1" spans="1:23">
      <c r="A90" s="158" t="str">
        <f t="shared" si="1"/>
        <v>       玉溪市救助管理站</v>
      </c>
      <c r="B90" s="158" t="s">
        <v>307</v>
      </c>
      <c r="C90" s="158" t="s">
        <v>260</v>
      </c>
      <c r="D90" s="158" t="s">
        <v>112</v>
      </c>
      <c r="E90" s="158" t="s">
        <v>298</v>
      </c>
      <c r="F90" s="158" t="s">
        <v>249</v>
      </c>
      <c r="G90" s="158" t="s">
        <v>250</v>
      </c>
      <c r="H90" s="162">
        <v>10000</v>
      </c>
      <c r="I90" s="64">
        <v>10000</v>
      </c>
      <c r="J90" s="64"/>
      <c r="K90" s="158"/>
      <c r="L90" s="64">
        <v>10000</v>
      </c>
      <c r="M90" s="158"/>
      <c r="N90" s="64"/>
      <c r="O90" s="64"/>
      <c r="P90" s="158"/>
      <c r="Q90" s="64"/>
      <c r="R90" s="64"/>
      <c r="S90" s="64"/>
      <c r="T90" s="64"/>
      <c r="U90" s="64"/>
      <c r="V90" s="64"/>
      <c r="W90" s="64"/>
    </row>
    <row r="91" ht="33" customHeight="1" spans="1:23">
      <c r="A91" s="158" t="str">
        <f t="shared" si="1"/>
        <v>       玉溪市救助管理站</v>
      </c>
      <c r="B91" s="158" t="s">
        <v>307</v>
      </c>
      <c r="C91" s="158" t="s">
        <v>260</v>
      </c>
      <c r="D91" s="158" t="s">
        <v>112</v>
      </c>
      <c r="E91" s="158" t="s">
        <v>298</v>
      </c>
      <c r="F91" s="158" t="s">
        <v>253</v>
      </c>
      <c r="G91" s="158" t="s">
        <v>254</v>
      </c>
      <c r="H91" s="162">
        <v>11200</v>
      </c>
      <c r="I91" s="64">
        <v>11200</v>
      </c>
      <c r="J91" s="64"/>
      <c r="K91" s="158"/>
      <c r="L91" s="64">
        <v>11200</v>
      </c>
      <c r="M91" s="158"/>
      <c r="N91" s="64"/>
      <c r="O91" s="64"/>
      <c r="P91" s="158"/>
      <c r="Q91" s="64"/>
      <c r="R91" s="64"/>
      <c r="S91" s="64"/>
      <c r="T91" s="64"/>
      <c r="U91" s="64"/>
      <c r="V91" s="64"/>
      <c r="W91" s="64"/>
    </row>
    <row r="92" ht="33" customHeight="1" spans="1:23">
      <c r="A92" s="158" t="str">
        <f t="shared" si="1"/>
        <v>       玉溪市救助管理站</v>
      </c>
      <c r="B92" s="158" t="s">
        <v>308</v>
      </c>
      <c r="C92" s="158" t="s">
        <v>287</v>
      </c>
      <c r="D92" s="158" t="s">
        <v>112</v>
      </c>
      <c r="E92" s="158" t="s">
        <v>298</v>
      </c>
      <c r="F92" s="158" t="s">
        <v>191</v>
      </c>
      <c r="G92" s="158" t="s">
        <v>192</v>
      </c>
      <c r="H92" s="162">
        <v>395200</v>
      </c>
      <c r="I92" s="64">
        <v>395200</v>
      </c>
      <c r="J92" s="64">
        <v>98800</v>
      </c>
      <c r="K92" s="158"/>
      <c r="L92" s="64">
        <v>296400</v>
      </c>
      <c r="M92" s="158"/>
      <c r="N92" s="64"/>
      <c r="O92" s="64"/>
      <c r="P92" s="158"/>
      <c r="Q92" s="64"/>
      <c r="R92" s="64"/>
      <c r="S92" s="64"/>
      <c r="T92" s="64"/>
      <c r="U92" s="64"/>
      <c r="V92" s="64"/>
      <c r="W92" s="64"/>
    </row>
    <row r="93" ht="33" customHeight="1" spans="1:23">
      <c r="A93" s="158" t="str">
        <f t="shared" si="1"/>
        <v>       玉溪市救助管理站</v>
      </c>
      <c r="B93" s="158" t="s">
        <v>309</v>
      </c>
      <c r="C93" s="158" t="s">
        <v>289</v>
      </c>
      <c r="D93" s="158" t="s">
        <v>112</v>
      </c>
      <c r="E93" s="158" t="s">
        <v>298</v>
      </c>
      <c r="F93" s="158" t="s">
        <v>191</v>
      </c>
      <c r="G93" s="158" t="s">
        <v>192</v>
      </c>
      <c r="H93" s="162">
        <v>200000</v>
      </c>
      <c r="I93" s="64">
        <v>200000</v>
      </c>
      <c r="J93" s="64"/>
      <c r="K93" s="158"/>
      <c r="L93" s="64">
        <v>200000</v>
      </c>
      <c r="M93" s="158"/>
      <c r="N93" s="64"/>
      <c r="O93" s="64"/>
      <c r="P93" s="158"/>
      <c r="Q93" s="64"/>
      <c r="R93" s="64"/>
      <c r="S93" s="64"/>
      <c r="T93" s="64"/>
      <c r="U93" s="64"/>
      <c r="V93" s="64"/>
      <c r="W93" s="64"/>
    </row>
    <row r="94" ht="33" customHeight="1" spans="1:23">
      <c r="A94" s="158" t="str">
        <f t="shared" si="1"/>
        <v>       玉溪市救助管理站</v>
      </c>
      <c r="B94" s="158" t="s">
        <v>310</v>
      </c>
      <c r="C94" s="158" t="s">
        <v>275</v>
      </c>
      <c r="D94" s="158" t="s">
        <v>112</v>
      </c>
      <c r="E94" s="158" t="s">
        <v>298</v>
      </c>
      <c r="F94" s="158" t="s">
        <v>258</v>
      </c>
      <c r="G94" s="158" t="s">
        <v>157</v>
      </c>
      <c r="H94" s="162">
        <v>5000</v>
      </c>
      <c r="I94" s="64">
        <v>5000</v>
      </c>
      <c r="J94" s="64"/>
      <c r="K94" s="158"/>
      <c r="L94" s="64">
        <v>5000</v>
      </c>
      <c r="M94" s="158"/>
      <c r="N94" s="64"/>
      <c r="O94" s="64"/>
      <c r="P94" s="158"/>
      <c r="Q94" s="64"/>
      <c r="R94" s="64"/>
      <c r="S94" s="64"/>
      <c r="T94" s="64"/>
      <c r="U94" s="64"/>
      <c r="V94" s="64"/>
      <c r="W94" s="64"/>
    </row>
    <row r="95" ht="33" customHeight="1" spans="1:23">
      <c r="A95" s="158" t="str">
        <f t="shared" si="1"/>
        <v>       玉溪市救助管理站</v>
      </c>
      <c r="B95" s="158" t="s">
        <v>311</v>
      </c>
      <c r="C95" s="158" t="s">
        <v>273</v>
      </c>
      <c r="D95" s="158" t="s">
        <v>112</v>
      </c>
      <c r="E95" s="158" t="s">
        <v>298</v>
      </c>
      <c r="F95" s="158" t="s">
        <v>226</v>
      </c>
      <c r="G95" s="158" t="s">
        <v>227</v>
      </c>
      <c r="H95" s="162">
        <v>3800</v>
      </c>
      <c r="I95" s="64">
        <v>3800</v>
      </c>
      <c r="J95" s="64"/>
      <c r="K95" s="158"/>
      <c r="L95" s="64">
        <v>3800</v>
      </c>
      <c r="M95" s="158"/>
      <c r="N95" s="64"/>
      <c r="O95" s="64"/>
      <c r="P95" s="158"/>
      <c r="Q95" s="64"/>
      <c r="R95" s="64"/>
      <c r="S95" s="64"/>
      <c r="T95" s="64"/>
      <c r="U95" s="64"/>
      <c r="V95" s="64"/>
      <c r="W95" s="64"/>
    </row>
    <row r="96" ht="33" customHeight="1" spans="1:23">
      <c r="A96" s="166" t="s">
        <v>69</v>
      </c>
      <c r="B96" s="158"/>
      <c r="C96" s="158"/>
      <c r="D96" s="158"/>
      <c r="E96" s="158"/>
      <c r="F96" s="158"/>
      <c r="G96" s="158"/>
      <c r="H96" s="162">
        <v>12014687.62</v>
      </c>
      <c r="I96" s="64">
        <v>9438287.62</v>
      </c>
      <c r="J96" s="64">
        <v>1295299.61</v>
      </c>
      <c r="K96" s="158"/>
      <c r="L96" s="64">
        <v>8142988.01</v>
      </c>
      <c r="M96" s="158"/>
      <c r="N96" s="64"/>
      <c r="O96" s="64"/>
      <c r="P96" s="158"/>
      <c r="Q96" s="64"/>
      <c r="R96" s="64">
        <v>2576400</v>
      </c>
      <c r="S96" s="64">
        <v>2576400</v>
      </c>
      <c r="T96" s="64"/>
      <c r="U96" s="64"/>
      <c r="V96" s="64"/>
      <c r="W96" s="64"/>
    </row>
    <row r="97" ht="33" customHeight="1" spans="1:23">
      <c r="A97" s="158" t="str">
        <f t="shared" ref="A97:A125" si="2">"       "&amp;"玉溪市社会福利服务中心"</f>
        <v>       玉溪市社会福利服务中心</v>
      </c>
      <c r="B97" s="158" t="s">
        <v>312</v>
      </c>
      <c r="C97" s="158" t="s">
        <v>189</v>
      </c>
      <c r="D97" s="158" t="s">
        <v>104</v>
      </c>
      <c r="E97" s="158" t="s">
        <v>313</v>
      </c>
      <c r="F97" s="158" t="s">
        <v>183</v>
      </c>
      <c r="G97" s="158" t="s">
        <v>184</v>
      </c>
      <c r="H97" s="162">
        <v>1365828</v>
      </c>
      <c r="I97" s="64">
        <v>1365828</v>
      </c>
      <c r="J97" s="64">
        <v>341457</v>
      </c>
      <c r="K97" s="158"/>
      <c r="L97" s="64">
        <v>1024371</v>
      </c>
      <c r="M97" s="158"/>
      <c r="N97" s="64"/>
      <c r="O97" s="64"/>
      <c r="P97" s="158"/>
      <c r="Q97" s="64"/>
      <c r="R97" s="64"/>
      <c r="S97" s="64"/>
      <c r="T97" s="64"/>
      <c r="U97" s="64"/>
      <c r="V97" s="64"/>
      <c r="W97" s="64"/>
    </row>
    <row r="98" ht="33" customHeight="1" spans="1:23">
      <c r="A98" s="158" t="str">
        <f t="shared" si="2"/>
        <v>       玉溪市社会福利服务中心</v>
      </c>
      <c r="B98" s="158" t="s">
        <v>312</v>
      </c>
      <c r="C98" s="158" t="s">
        <v>189</v>
      </c>
      <c r="D98" s="158" t="s">
        <v>104</v>
      </c>
      <c r="E98" s="158" t="s">
        <v>313</v>
      </c>
      <c r="F98" s="158" t="s">
        <v>185</v>
      </c>
      <c r="G98" s="158" t="s">
        <v>186</v>
      </c>
      <c r="H98" s="162">
        <v>5592</v>
      </c>
      <c r="I98" s="64">
        <v>5592</v>
      </c>
      <c r="J98" s="64">
        <v>1398</v>
      </c>
      <c r="K98" s="158"/>
      <c r="L98" s="64">
        <v>4194</v>
      </c>
      <c r="M98" s="158"/>
      <c r="N98" s="64"/>
      <c r="O98" s="64"/>
      <c r="P98" s="158"/>
      <c r="Q98" s="64"/>
      <c r="R98" s="64"/>
      <c r="S98" s="64"/>
      <c r="T98" s="64"/>
      <c r="U98" s="64"/>
      <c r="V98" s="64"/>
      <c r="W98" s="64"/>
    </row>
    <row r="99" ht="33" customHeight="1" spans="1:23">
      <c r="A99" s="158" t="str">
        <f t="shared" si="2"/>
        <v>       玉溪市社会福利服务中心</v>
      </c>
      <c r="B99" s="158" t="s">
        <v>312</v>
      </c>
      <c r="C99" s="158" t="s">
        <v>189</v>
      </c>
      <c r="D99" s="158" t="s">
        <v>104</v>
      </c>
      <c r="E99" s="158" t="s">
        <v>313</v>
      </c>
      <c r="F99" s="158" t="s">
        <v>191</v>
      </c>
      <c r="G99" s="158" t="s">
        <v>192</v>
      </c>
      <c r="H99" s="162">
        <v>488460</v>
      </c>
      <c r="I99" s="64">
        <v>488460</v>
      </c>
      <c r="J99" s="64">
        <v>122115</v>
      </c>
      <c r="K99" s="158"/>
      <c r="L99" s="64">
        <v>366345</v>
      </c>
      <c r="M99" s="158"/>
      <c r="N99" s="64"/>
      <c r="O99" s="64"/>
      <c r="P99" s="158"/>
      <c r="Q99" s="64"/>
      <c r="R99" s="64"/>
      <c r="S99" s="64"/>
      <c r="T99" s="64"/>
      <c r="U99" s="64"/>
      <c r="V99" s="64"/>
      <c r="W99" s="64"/>
    </row>
    <row r="100" ht="33" customHeight="1" spans="1:23">
      <c r="A100" s="158" t="str">
        <f t="shared" si="2"/>
        <v>       玉溪市社会福利服务中心</v>
      </c>
      <c r="B100" s="158" t="s">
        <v>312</v>
      </c>
      <c r="C100" s="158" t="s">
        <v>189</v>
      </c>
      <c r="D100" s="158" t="s">
        <v>126</v>
      </c>
      <c r="E100" s="158" t="s">
        <v>187</v>
      </c>
      <c r="F100" s="158" t="s">
        <v>185</v>
      </c>
      <c r="G100" s="158" t="s">
        <v>186</v>
      </c>
      <c r="H100" s="162">
        <v>62856</v>
      </c>
      <c r="I100" s="64">
        <v>62856</v>
      </c>
      <c r="J100" s="64">
        <v>15714</v>
      </c>
      <c r="K100" s="158"/>
      <c r="L100" s="64">
        <v>47142</v>
      </c>
      <c r="M100" s="158"/>
      <c r="N100" s="64"/>
      <c r="O100" s="64"/>
      <c r="P100" s="158"/>
      <c r="Q100" s="64"/>
      <c r="R100" s="64"/>
      <c r="S100" s="64"/>
      <c r="T100" s="64"/>
      <c r="U100" s="64"/>
      <c r="V100" s="64"/>
      <c r="W100" s="64"/>
    </row>
    <row r="101" ht="33" customHeight="1" spans="1:23">
      <c r="A101" s="158" t="str">
        <f t="shared" si="2"/>
        <v>       玉溪市社会福利服务中心</v>
      </c>
      <c r="B101" s="158" t="s">
        <v>314</v>
      </c>
      <c r="C101" s="158" t="s">
        <v>194</v>
      </c>
      <c r="D101" s="158" t="s">
        <v>97</v>
      </c>
      <c r="E101" s="158" t="s">
        <v>197</v>
      </c>
      <c r="F101" s="158" t="s">
        <v>198</v>
      </c>
      <c r="G101" s="158" t="s">
        <v>199</v>
      </c>
      <c r="H101" s="162">
        <v>572334.72</v>
      </c>
      <c r="I101" s="64">
        <v>572334.72</v>
      </c>
      <c r="J101" s="64">
        <v>143083.68</v>
      </c>
      <c r="K101" s="158"/>
      <c r="L101" s="64">
        <v>429251.04</v>
      </c>
      <c r="M101" s="158"/>
      <c r="N101" s="64"/>
      <c r="O101" s="64"/>
      <c r="P101" s="158"/>
      <c r="Q101" s="64"/>
      <c r="R101" s="64"/>
      <c r="S101" s="64"/>
      <c r="T101" s="64"/>
      <c r="U101" s="64"/>
      <c r="V101" s="64"/>
      <c r="W101" s="64"/>
    </row>
    <row r="102" ht="33" customHeight="1" spans="1:23">
      <c r="A102" s="158" t="str">
        <f t="shared" si="2"/>
        <v>       玉溪市社会福利服务中心</v>
      </c>
      <c r="B102" s="158" t="s">
        <v>314</v>
      </c>
      <c r="C102" s="158" t="s">
        <v>194</v>
      </c>
      <c r="D102" s="158" t="s">
        <v>104</v>
      </c>
      <c r="E102" s="158" t="s">
        <v>313</v>
      </c>
      <c r="F102" s="158" t="s">
        <v>195</v>
      </c>
      <c r="G102" s="158" t="s">
        <v>196</v>
      </c>
      <c r="H102" s="162">
        <v>25836.38</v>
      </c>
      <c r="I102" s="64">
        <v>25836.38</v>
      </c>
      <c r="J102" s="64">
        <v>6459.1</v>
      </c>
      <c r="K102" s="158"/>
      <c r="L102" s="64">
        <v>19377.28</v>
      </c>
      <c r="M102" s="158"/>
      <c r="N102" s="64"/>
      <c r="O102" s="64"/>
      <c r="P102" s="158"/>
      <c r="Q102" s="64"/>
      <c r="R102" s="64"/>
      <c r="S102" s="64"/>
      <c r="T102" s="64"/>
      <c r="U102" s="64"/>
      <c r="V102" s="64"/>
      <c r="W102" s="64"/>
    </row>
    <row r="103" ht="33" customHeight="1" spans="1:23">
      <c r="A103" s="158" t="str">
        <f t="shared" si="2"/>
        <v>       玉溪市社会福利服务中心</v>
      </c>
      <c r="B103" s="158" t="s">
        <v>314</v>
      </c>
      <c r="C103" s="158" t="s">
        <v>194</v>
      </c>
      <c r="D103" s="158" t="s">
        <v>120</v>
      </c>
      <c r="E103" s="158" t="s">
        <v>205</v>
      </c>
      <c r="F103" s="158" t="s">
        <v>201</v>
      </c>
      <c r="G103" s="158" t="s">
        <v>202</v>
      </c>
      <c r="H103" s="162">
        <v>296898.64</v>
      </c>
      <c r="I103" s="64">
        <v>296898.64</v>
      </c>
      <c r="J103" s="64">
        <v>74224.66</v>
      </c>
      <c r="K103" s="158"/>
      <c r="L103" s="64">
        <v>222673.98</v>
      </c>
      <c r="M103" s="158"/>
      <c r="N103" s="64"/>
      <c r="O103" s="64"/>
      <c r="P103" s="158"/>
      <c r="Q103" s="64"/>
      <c r="R103" s="64"/>
      <c r="S103" s="64"/>
      <c r="T103" s="64"/>
      <c r="U103" s="64"/>
      <c r="V103" s="64"/>
      <c r="W103" s="64"/>
    </row>
    <row r="104" ht="33" customHeight="1" spans="1:23">
      <c r="A104" s="158" t="str">
        <f t="shared" si="2"/>
        <v>       玉溪市社会福利服务中心</v>
      </c>
      <c r="B104" s="158" t="s">
        <v>314</v>
      </c>
      <c r="C104" s="158" t="s">
        <v>194</v>
      </c>
      <c r="D104" s="158" t="s">
        <v>121</v>
      </c>
      <c r="E104" s="158" t="s">
        <v>206</v>
      </c>
      <c r="F104" s="158" t="s">
        <v>207</v>
      </c>
      <c r="G104" s="158" t="s">
        <v>208</v>
      </c>
      <c r="H104" s="162">
        <v>182454.6</v>
      </c>
      <c r="I104" s="64">
        <v>182454.6</v>
      </c>
      <c r="J104" s="64">
        <v>45613.65</v>
      </c>
      <c r="K104" s="158"/>
      <c r="L104" s="64">
        <v>136840.95</v>
      </c>
      <c r="M104" s="158"/>
      <c r="N104" s="64"/>
      <c r="O104" s="64"/>
      <c r="P104" s="158"/>
      <c r="Q104" s="64"/>
      <c r="R104" s="64"/>
      <c r="S104" s="64"/>
      <c r="T104" s="64"/>
      <c r="U104" s="64"/>
      <c r="V104" s="64"/>
      <c r="W104" s="64"/>
    </row>
    <row r="105" ht="33" customHeight="1" spans="1:23">
      <c r="A105" s="158" t="str">
        <f t="shared" si="2"/>
        <v>       玉溪市社会福利服务中心</v>
      </c>
      <c r="B105" s="158" t="s">
        <v>314</v>
      </c>
      <c r="C105" s="158" t="s">
        <v>194</v>
      </c>
      <c r="D105" s="158" t="s">
        <v>122</v>
      </c>
      <c r="E105" s="158" t="s">
        <v>209</v>
      </c>
      <c r="F105" s="158" t="s">
        <v>195</v>
      </c>
      <c r="G105" s="158" t="s">
        <v>196</v>
      </c>
      <c r="H105" s="162">
        <v>27082.08</v>
      </c>
      <c r="I105" s="64">
        <v>27082.08</v>
      </c>
      <c r="J105" s="64">
        <v>16082.52</v>
      </c>
      <c r="K105" s="158"/>
      <c r="L105" s="64">
        <v>10999.56</v>
      </c>
      <c r="M105" s="158"/>
      <c r="N105" s="64"/>
      <c r="O105" s="64"/>
      <c r="P105" s="158"/>
      <c r="Q105" s="64"/>
      <c r="R105" s="64"/>
      <c r="S105" s="64"/>
      <c r="T105" s="64"/>
      <c r="U105" s="64"/>
      <c r="V105" s="64"/>
      <c r="W105" s="64"/>
    </row>
    <row r="106" ht="33" customHeight="1" spans="1:23">
      <c r="A106" s="158" t="str">
        <f t="shared" si="2"/>
        <v>       玉溪市社会福利服务中心</v>
      </c>
      <c r="B106" s="158" t="s">
        <v>315</v>
      </c>
      <c r="C106" s="158" t="s">
        <v>211</v>
      </c>
      <c r="D106" s="158" t="s">
        <v>125</v>
      </c>
      <c r="E106" s="158" t="s">
        <v>211</v>
      </c>
      <c r="F106" s="158" t="s">
        <v>212</v>
      </c>
      <c r="G106" s="158" t="s">
        <v>211</v>
      </c>
      <c r="H106" s="162">
        <v>465288</v>
      </c>
      <c r="I106" s="64">
        <v>465288</v>
      </c>
      <c r="J106" s="64">
        <v>116322</v>
      </c>
      <c r="K106" s="158"/>
      <c r="L106" s="64">
        <v>348966</v>
      </c>
      <c r="M106" s="158"/>
      <c r="N106" s="64"/>
      <c r="O106" s="64"/>
      <c r="P106" s="158"/>
      <c r="Q106" s="64"/>
      <c r="R106" s="64"/>
      <c r="S106" s="64"/>
      <c r="T106" s="64"/>
      <c r="U106" s="64"/>
      <c r="V106" s="64"/>
      <c r="W106" s="64"/>
    </row>
    <row r="107" ht="33" customHeight="1" spans="1:23">
      <c r="A107" s="158" t="str">
        <f t="shared" si="2"/>
        <v>       玉溪市社会福利服务中心</v>
      </c>
      <c r="B107" s="158" t="s">
        <v>316</v>
      </c>
      <c r="C107" s="158" t="s">
        <v>214</v>
      </c>
      <c r="D107" s="158" t="s">
        <v>96</v>
      </c>
      <c r="E107" s="158" t="s">
        <v>302</v>
      </c>
      <c r="F107" s="158" t="s">
        <v>218</v>
      </c>
      <c r="G107" s="158" t="s">
        <v>219</v>
      </c>
      <c r="H107" s="162">
        <v>26400</v>
      </c>
      <c r="I107" s="64">
        <v>26400</v>
      </c>
      <c r="J107" s="64">
        <v>5280</v>
      </c>
      <c r="K107" s="158"/>
      <c r="L107" s="64">
        <v>21120</v>
      </c>
      <c r="M107" s="158"/>
      <c r="N107" s="64"/>
      <c r="O107" s="64"/>
      <c r="P107" s="158"/>
      <c r="Q107" s="64"/>
      <c r="R107" s="64"/>
      <c r="S107" s="64"/>
      <c r="T107" s="64"/>
      <c r="U107" s="64"/>
      <c r="V107" s="64"/>
      <c r="W107" s="64"/>
    </row>
    <row r="108" ht="33" customHeight="1" spans="1:23">
      <c r="A108" s="158" t="str">
        <f t="shared" si="2"/>
        <v>       玉溪市社会福利服务中心</v>
      </c>
      <c r="B108" s="158" t="s">
        <v>317</v>
      </c>
      <c r="C108" s="158" t="s">
        <v>233</v>
      </c>
      <c r="D108" s="158" t="s">
        <v>104</v>
      </c>
      <c r="E108" s="158" t="s">
        <v>313</v>
      </c>
      <c r="F108" s="158" t="s">
        <v>234</v>
      </c>
      <c r="G108" s="158" t="s">
        <v>233</v>
      </c>
      <c r="H108" s="162">
        <v>57925.2</v>
      </c>
      <c r="I108" s="64">
        <v>57925.2</v>
      </c>
      <c r="J108" s="64"/>
      <c r="K108" s="158"/>
      <c r="L108" s="64">
        <v>57925.2</v>
      </c>
      <c r="M108" s="158"/>
      <c r="N108" s="64"/>
      <c r="O108" s="64"/>
      <c r="P108" s="158"/>
      <c r="Q108" s="64"/>
      <c r="R108" s="64"/>
      <c r="S108" s="64"/>
      <c r="T108" s="64"/>
      <c r="U108" s="64"/>
      <c r="V108" s="64"/>
      <c r="W108" s="64"/>
    </row>
    <row r="109" ht="33" customHeight="1" spans="1:23">
      <c r="A109" s="158" t="str">
        <f t="shared" si="2"/>
        <v>       玉溪市社会福利服务中心</v>
      </c>
      <c r="B109" s="158" t="s">
        <v>318</v>
      </c>
      <c r="C109" s="158" t="s">
        <v>236</v>
      </c>
      <c r="D109" s="158" t="s">
        <v>96</v>
      </c>
      <c r="E109" s="158" t="s">
        <v>302</v>
      </c>
      <c r="F109" s="158" t="s">
        <v>253</v>
      </c>
      <c r="G109" s="158" t="s">
        <v>254</v>
      </c>
      <c r="H109" s="162">
        <v>600</v>
      </c>
      <c r="I109" s="64">
        <v>600</v>
      </c>
      <c r="J109" s="64"/>
      <c r="K109" s="158"/>
      <c r="L109" s="64">
        <v>600</v>
      </c>
      <c r="M109" s="158"/>
      <c r="N109" s="64"/>
      <c r="O109" s="64"/>
      <c r="P109" s="158"/>
      <c r="Q109" s="64"/>
      <c r="R109" s="64"/>
      <c r="S109" s="64"/>
      <c r="T109" s="64"/>
      <c r="U109" s="64"/>
      <c r="V109" s="64"/>
      <c r="W109" s="64"/>
    </row>
    <row r="110" ht="33" customHeight="1" spans="1:23">
      <c r="A110" s="158" t="str">
        <f t="shared" si="2"/>
        <v>       玉溪市社会福利服务中心</v>
      </c>
      <c r="B110" s="158" t="s">
        <v>318</v>
      </c>
      <c r="C110" s="158" t="s">
        <v>236</v>
      </c>
      <c r="D110" s="158" t="s">
        <v>104</v>
      </c>
      <c r="E110" s="158" t="s">
        <v>313</v>
      </c>
      <c r="F110" s="158" t="s">
        <v>237</v>
      </c>
      <c r="G110" s="158" t="s">
        <v>238</v>
      </c>
      <c r="H110" s="162">
        <v>193042</v>
      </c>
      <c r="I110" s="64">
        <v>193042</v>
      </c>
      <c r="J110" s="64"/>
      <c r="K110" s="158"/>
      <c r="L110" s="64">
        <v>193042</v>
      </c>
      <c r="M110" s="158"/>
      <c r="N110" s="64"/>
      <c r="O110" s="64"/>
      <c r="P110" s="158"/>
      <c r="Q110" s="64"/>
      <c r="R110" s="64"/>
      <c r="S110" s="64"/>
      <c r="T110" s="64"/>
      <c r="U110" s="64"/>
      <c r="V110" s="64"/>
      <c r="W110" s="64"/>
    </row>
    <row r="111" ht="33" customHeight="1" spans="1:23">
      <c r="A111" s="158" t="str">
        <f t="shared" si="2"/>
        <v>       玉溪市社会福利服务中心</v>
      </c>
      <c r="B111" s="158" t="s">
        <v>318</v>
      </c>
      <c r="C111" s="158" t="s">
        <v>236</v>
      </c>
      <c r="D111" s="158" t="s">
        <v>104</v>
      </c>
      <c r="E111" s="158" t="s">
        <v>313</v>
      </c>
      <c r="F111" s="158" t="s">
        <v>255</v>
      </c>
      <c r="G111" s="158" t="s">
        <v>256</v>
      </c>
      <c r="H111" s="162">
        <v>27408</v>
      </c>
      <c r="I111" s="64">
        <v>27408</v>
      </c>
      <c r="J111" s="64"/>
      <c r="K111" s="158"/>
      <c r="L111" s="64">
        <v>27408</v>
      </c>
      <c r="M111" s="158"/>
      <c r="N111" s="64"/>
      <c r="O111" s="64"/>
      <c r="P111" s="158"/>
      <c r="Q111" s="64"/>
      <c r="R111" s="64"/>
      <c r="S111" s="64"/>
      <c r="T111" s="64"/>
      <c r="U111" s="64"/>
      <c r="V111" s="64"/>
      <c r="W111" s="64"/>
    </row>
    <row r="112" ht="33" customHeight="1" spans="1:23">
      <c r="A112" s="158" t="str">
        <f t="shared" si="2"/>
        <v>       玉溪市社会福利服务中心</v>
      </c>
      <c r="B112" s="158" t="s">
        <v>318</v>
      </c>
      <c r="C112" s="158" t="s">
        <v>236</v>
      </c>
      <c r="D112" s="158" t="s">
        <v>104</v>
      </c>
      <c r="E112" s="158" t="s">
        <v>313</v>
      </c>
      <c r="F112" s="158" t="s">
        <v>243</v>
      </c>
      <c r="G112" s="158" t="s">
        <v>244</v>
      </c>
      <c r="H112" s="162">
        <v>40000</v>
      </c>
      <c r="I112" s="64">
        <v>40000</v>
      </c>
      <c r="J112" s="64"/>
      <c r="K112" s="158"/>
      <c r="L112" s="64">
        <v>40000</v>
      </c>
      <c r="M112" s="158"/>
      <c r="N112" s="64"/>
      <c r="O112" s="64"/>
      <c r="P112" s="158"/>
      <c r="Q112" s="64"/>
      <c r="R112" s="64"/>
      <c r="S112" s="64"/>
      <c r="T112" s="64"/>
      <c r="U112" s="64"/>
      <c r="V112" s="64"/>
      <c r="W112" s="64"/>
    </row>
    <row r="113" ht="33" customHeight="1" spans="1:23">
      <c r="A113" s="158" t="str">
        <f t="shared" si="2"/>
        <v>       玉溪市社会福利服务中心</v>
      </c>
      <c r="B113" s="158" t="s">
        <v>318</v>
      </c>
      <c r="C113" s="158" t="s">
        <v>236</v>
      </c>
      <c r="D113" s="158" t="s">
        <v>104</v>
      </c>
      <c r="E113" s="158" t="s">
        <v>313</v>
      </c>
      <c r="F113" s="158" t="s">
        <v>247</v>
      </c>
      <c r="G113" s="158" t="s">
        <v>248</v>
      </c>
      <c r="H113" s="162">
        <v>3000</v>
      </c>
      <c r="I113" s="64">
        <v>3000</v>
      </c>
      <c r="J113" s="64"/>
      <c r="K113" s="158"/>
      <c r="L113" s="64">
        <v>3000</v>
      </c>
      <c r="M113" s="158"/>
      <c r="N113" s="64"/>
      <c r="O113" s="64"/>
      <c r="P113" s="158"/>
      <c r="Q113" s="64"/>
      <c r="R113" s="64"/>
      <c r="S113" s="64"/>
      <c r="T113" s="64"/>
      <c r="U113" s="64"/>
      <c r="V113" s="64"/>
      <c r="W113" s="64"/>
    </row>
    <row r="114" ht="33" customHeight="1" spans="1:23">
      <c r="A114" s="158" t="str">
        <f t="shared" si="2"/>
        <v>       玉溪市社会福利服务中心</v>
      </c>
      <c r="B114" s="158" t="s">
        <v>318</v>
      </c>
      <c r="C114" s="158" t="s">
        <v>236</v>
      </c>
      <c r="D114" s="158" t="s">
        <v>104</v>
      </c>
      <c r="E114" s="158" t="s">
        <v>313</v>
      </c>
      <c r="F114" s="158" t="s">
        <v>253</v>
      </c>
      <c r="G114" s="158" t="s">
        <v>254</v>
      </c>
      <c r="H114" s="162">
        <v>63550</v>
      </c>
      <c r="I114" s="64">
        <v>63550</v>
      </c>
      <c r="J114" s="64"/>
      <c r="K114" s="158"/>
      <c r="L114" s="64">
        <v>63550</v>
      </c>
      <c r="M114" s="158"/>
      <c r="N114" s="64"/>
      <c r="O114" s="64"/>
      <c r="P114" s="158"/>
      <c r="Q114" s="64"/>
      <c r="R114" s="64"/>
      <c r="S114" s="64"/>
      <c r="T114" s="64"/>
      <c r="U114" s="64"/>
      <c r="V114" s="64"/>
      <c r="W114" s="64"/>
    </row>
    <row r="115" ht="33" customHeight="1" spans="1:23">
      <c r="A115" s="158" t="str">
        <f t="shared" si="2"/>
        <v>       玉溪市社会福利服务中心</v>
      </c>
      <c r="B115" s="158" t="s">
        <v>318</v>
      </c>
      <c r="C115" s="158" t="s">
        <v>236</v>
      </c>
      <c r="D115" s="158" t="s">
        <v>104</v>
      </c>
      <c r="E115" s="158" t="s">
        <v>313</v>
      </c>
      <c r="F115" s="158" t="s">
        <v>319</v>
      </c>
      <c r="G115" s="158" t="s">
        <v>320</v>
      </c>
      <c r="H115" s="162">
        <v>20000</v>
      </c>
      <c r="I115" s="64">
        <v>20000</v>
      </c>
      <c r="J115" s="64"/>
      <c r="K115" s="158"/>
      <c r="L115" s="64">
        <v>20000</v>
      </c>
      <c r="M115" s="158"/>
      <c r="N115" s="64"/>
      <c r="O115" s="64"/>
      <c r="P115" s="158"/>
      <c r="Q115" s="64"/>
      <c r="R115" s="64"/>
      <c r="S115" s="64"/>
      <c r="T115" s="64"/>
      <c r="U115" s="64"/>
      <c r="V115" s="64"/>
      <c r="W115" s="64"/>
    </row>
    <row r="116" ht="33" customHeight="1" spans="1:23">
      <c r="A116" s="158" t="str">
        <f t="shared" si="2"/>
        <v>       玉溪市社会福利服务中心</v>
      </c>
      <c r="B116" s="158" t="s">
        <v>321</v>
      </c>
      <c r="C116" s="158" t="s">
        <v>225</v>
      </c>
      <c r="D116" s="158" t="s">
        <v>104</v>
      </c>
      <c r="E116" s="158" t="s">
        <v>313</v>
      </c>
      <c r="F116" s="158" t="s">
        <v>226</v>
      </c>
      <c r="G116" s="158" t="s">
        <v>227</v>
      </c>
      <c r="H116" s="162">
        <v>39300</v>
      </c>
      <c r="I116" s="64">
        <v>39300</v>
      </c>
      <c r="J116" s="64"/>
      <c r="K116" s="158"/>
      <c r="L116" s="64">
        <v>39300</v>
      </c>
      <c r="M116" s="158"/>
      <c r="N116" s="64"/>
      <c r="O116" s="64"/>
      <c r="P116" s="158"/>
      <c r="Q116" s="64"/>
      <c r="R116" s="64"/>
      <c r="S116" s="64"/>
      <c r="T116" s="64"/>
      <c r="U116" s="64"/>
      <c r="V116" s="64"/>
      <c r="W116" s="64"/>
    </row>
    <row r="117" ht="33" customHeight="1" spans="1:23">
      <c r="A117" s="158" t="str">
        <f t="shared" si="2"/>
        <v>       玉溪市社会福利服务中心</v>
      </c>
      <c r="B117" s="158" t="s">
        <v>322</v>
      </c>
      <c r="C117" s="158" t="s">
        <v>157</v>
      </c>
      <c r="D117" s="158" t="s">
        <v>104</v>
      </c>
      <c r="E117" s="158" t="s">
        <v>313</v>
      </c>
      <c r="F117" s="158" t="s">
        <v>258</v>
      </c>
      <c r="G117" s="158" t="s">
        <v>157</v>
      </c>
      <c r="H117" s="162">
        <v>9500</v>
      </c>
      <c r="I117" s="64">
        <v>9500</v>
      </c>
      <c r="J117" s="64"/>
      <c r="K117" s="158"/>
      <c r="L117" s="64">
        <v>9500</v>
      </c>
      <c r="M117" s="158"/>
      <c r="N117" s="64"/>
      <c r="O117" s="64"/>
      <c r="P117" s="158"/>
      <c r="Q117" s="64"/>
      <c r="R117" s="64"/>
      <c r="S117" s="64"/>
      <c r="T117" s="64"/>
      <c r="U117" s="64"/>
      <c r="V117" s="64"/>
      <c r="W117" s="64"/>
    </row>
    <row r="118" ht="33" customHeight="1" spans="1:23">
      <c r="A118" s="158" t="str">
        <f t="shared" si="2"/>
        <v>       玉溪市社会福利服务中心</v>
      </c>
      <c r="B118" s="158" t="s">
        <v>323</v>
      </c>
      <c r="C118" s="158" t="s">
        <v>287</v>
      </c>
      <c r="D118" s="158" t="s">
        <v>104</v>
      </c>
      <c r="E118" s="158" t="s">
        <v>313</v>
      </c>
      <c r="F118" s="158" t="s">
        <v>191</v>
      </c>
      <c r="G118" s="158" t="s">
        <v>192</v>
      </c>
      <c r="H118" s="162">
        <v>1630200</v>
      </c>
      <c r="I118" s="64">
        <v>1630200</v>
      </c>
      <c r="J118" s="64">
        <v>407550</v>
      </c>
      <c r="K118" s="158"/>
      <c r="L118" s="64">
        <v>1222650</v>
      </c>
      <c r="M118" s="158"/>
      <c r="N118" s="64"/>
      <c r="O118" s="64"/>
      <c r="P118" s="158"/>
      <c r="Q118" s="64"/>
      <c r="R118" s="64"/>
      <c r="S118" s="64"/>
      <c r="T118" s="64"/>
      <c r="U118" s="64"/>
      <c r="V118" s="64"/>
      <c r="W118" s="64"/>
    </row>
    <row r="119" ht="33" customHeight="1" spans="1:23">
      <c r="A119" s="158" t="str">
        <f t="shared" si="2"/>
        <v>       玉溪市社会福利服务中心</v>
      </c>
      <c r="B119" s="158" t="s">
        <v>324</v>
      </c>
      <c r="C119" s="158" t="s">
        <v>265</v>
      </c>
      <c r="D119" s="158" t="s">
        <v>104</v>
      </c>
      <c r="E119" s="158" t="s">
        <v>313</v>
      </c>
      <c r="F119" s="158" t="s">
        <v>266</v>
      </c>
      <c r="G119" s="158" t="s">
        <v>221</v>
      </c>
      <c r="H119" s="162">
        <v>4059600</v>
      </c>
      <c r="I119" s="64">
        <v>1483200</v>
      </c>
      <c r="J119" s="64"/>
      <c r="K119" s="158"/>
      <c r="L119" s="64">
        <v>1483200</v>
      </c>
      <c r="M119" s="158"/>
      <c r="N119" s="64"/>
      <c r="O119" s="64"/>
      <c r="P119" s="158"/>
      <c r="Q119" s="64"/>
      <c r="R119" s="64">
        <v>2576400</v>
      </c>
      <c r="S119" s="64">
        <v>2576400</v>
      </c>
      <c r="T119" s="64"/>
      <c r="U119" s="64"/>
      <c r="V119" s="64"/>
      <c r="W119" s="64"/>
    </row>
    <row r="120" ht="33" customHeight="1" spans="1:23">
      <c r="A120" s="158" t="str">
        <f t="shared" si="2"/>
        <v>       玉溪市社会福利服务中心</v>
      </c>
      <c r="B120" s="158" t="s">
        <v>325</v>
      </c>
      <c r="C120" s="158" t="s">
        <v>289</v>
      </c>
      <c r="D120" s="158" t="s">
        <v>104</v>
      </c>
      <c r="E120" s="158" t="s">
        <v>313</v>
      </c>
      <c r="F120" s="158" t="s">
        <v>191</v>
      </c>
      <c r="G120" s="158" t="s">
        <v>192</v>
      </c>
      <c r="H120" s="162">
        <v>825000</v>
      </c>
      <c r="I120" s="64">
        <v>825000</v>
      </c>
      <c r="J120" s="64"/>
      <c r="K120" s="158"/>
      <c r="L120" s="64">
        <v>825000</v>
      </c>
      <c r="M120" s="158"/>
      <c r="N120" s="64"/>
      <c r="O120" s="64"/>
      <c r="P120" s="158"/>
      <c r="Q120" s="64"/>
      <c r="R120" s="64"/>
      <c r="S120" s="64"/>
      <c r="T120" s="64"/>
      <c r="U120" s="64"/>
      <c r="V120" s="64"/>
      <c r="W120" s="64"/>
    </row>
    <row r="121" ht="33" customHeight="1" spans="1:23">
      <c r="A121" s="158" t="str">
        <f t="shared" si="2"/>
        <v>       玉溪市社会福利服务中心</v>
      </c>
      <c r="B121" s="158" t="s">
        <v>326</v>
      </c>
      <c r="C121" s="158" t="s">
        <v>260</v>
      </c>
      <c r="D121" s="158" t="s">
        <v>104</v>
      </c>
      <c r="E121" s="158" t="s">
        <v>313</v>
      </c>
      <c r="F121" s="158" t="s">
        <v>241</v>
      </c>
      <c r="G121" s="158" t="s">
        <v>242</v>
      </c>
      <c r="H121" s="162">
        <v>65500</v>
      </c>
      <c r="I121" s="64">
        <v>65500</v>
      </c>
      <c r="J121" s="64"/>
      <c r="K121" s="158"/>
      <c r="L121" s="64">
        <v>65500</v>
      </c>
      <c r="M121" s="158"/>
      <c r="N121" s="64"/>
      <c r="O121" s="64"/>
      <c r="P121" s="158"/>
      <c r="Q121" s="64"/>
      <c r="R121" s="64"/>
      <c r="S121" s="64"/>
      <c r="T121" s="64"/>
      <c r="U121" s="64"/>
      <c r="V121" s="64"/>
      <c r="W121" s="64"/>
    </row>
    <row r="122" ht="33" customHeight="1" spans="1:23">
      <c r="A122" s="158" t="str">
        <f t="shared" si="2"/>
        <v>       玉溪市社会福利服务中心</v>
      </c>
      <c r="B122" s="158" t="s">
        <v>326</v>
      </c>
      <c r="C122" s="158" t="s">
        <v>260</v>
      </c>
      <c r="D122" s="158" t="s">
        <v>104</v>
      </c>
      <c r="E122" s="158" t="s">
        <v>313</v>
      </c>
      <c r="F122" s="158" t="s">
        <v>327</v>
      </c>
      <c r="G122" s="158" t="s">
        <v>328</v>
      </c>
      <c r="H122" s="162">
        <v>52000</v>
      </c>
      <c r="I122" s="64">
        <v>52000</v>
      </c>
      <c r="J122" s="64"/>
      <c r="K122" s="158"/>
      <c r="L122" s="64">
        <v>52000</v>
      </c>
      <c r="M122" s="158"/>
      <c r="N122" s="64"/>
      <c r="O122" s="64"/>
      <c r="P122" s="158"/>
      <c r="Q122" s="64"/>
      <c r="R122" s="64"/>
      <c r="S122" s="64"/>
      <c r="T122" s="64"/>
      <c r="U122" s="64"/>
      <c r="V122" s="64"/>
      <c r="W122" s="64"/>
    </row>
    <row r="123" ht="33" customHeight="1" spans="1:23">
      <c r="A123" s="158" t="str">
        <f t="shared" si="2"/>
        <v>       玉溪市社会福利服务中心</v>
      </c>
      <c r="B123" s="158" t="s">
        <v>326</v>
      </c>
      <c r="C123" s="158" t="s">
        <v>260</v>
      </c>
      <c r="D123" s="158" t="s">
        <v>104</v>
      </c>
      <c r="E123" s="158" t="s">
        <v>313</v>
      </c>
      <c r="F123" s="158" t="s">
        <v>245</v>
      </c>
      <c r="G123" s="158" t="s">
        <v>246</v>
      </c>
      <c r="H123" s="162">
        <v>40000</v>
      </c>
      <c r="I123" s="64">
        <v>40000</v>
      </c>
      <c r="J123" s="64"/>
      <c r="K123" s="158"/>
      <c r="L123" s="64">
        <v>40000</v>
      </c>
      <c r="M123" s="158"/>
      <c r="N123" s="64"/>
      <c r="O123" s="64"/>
      <c r="P123" s="158"/>
      <c r="Q123" s="64"/>
      <c r="R123" s="64"/>
      <c r="S123" s="64"/>
      <c r="T123" s="64"/>
      <c r="U123" s="64"/>
      <c r="V123" s="64"/>
      <c r="W123" s="64"/>
    </row>
    <row r="124" ht="33" customHeight="1" spans="1:23">
      <c r="A124" s="158" t="str">
        <f t="shared" si="2"/>
        <v>       玉溪市社会福利服务中心</v>
      </c>
      <c r="B124" s="158" t="s">
        <v>326</v>
      </c>
      <c r="C124" s="158" t="s">
        <v>260</v>
      </c>
      <c r="D124" s="158" t="s">
        <v>104</v>
      </c>
      <c r="E124" s="158" t="s">
        <v>313</v>
      </c>
      <c r="F124" s="158" t="s">
        <v>253</v>
      </c>
      <c r="G124" s="158" t="s">
        <v>254</v>
      </c>
      <c r="H124" s="162">
        <v>153000</v>
      </c>
      <c r="I124" s="64">
        <v>153000</v>
      </c>
      <c r="J124" s="64"/>
      <c r="K124" s="158"/>
      <c r="L124" s="64">
        <v>153000</v>
      </c>
      <c r="M124" s="158"/>
      <c r="N124" s="64"/>
      <c r="O124" s="64"/>
      <c r="P124" s="158"/>
      <c r="Q124" s="64"/>
      <c r="R124" s="64"/>
      <c r="S124" s="64"/>
      <c r="T124" s="64"/>
      <c r="U124" s="64"/>
      <c r="V124" s="64"/>
      <c r="W124" s="64"/>
    </row>
    <row r="125" ht="33" customHeight="1" spans="1:23">
      <c r="A125" s="158" t="str">
        <f t="shared" si="2"/>
        <v>       玉溪市社会福利服务中心</v>
      </c>
      <c r="B125" s="158" t="s">
        <v>329</v>
      </c>
      <c r="C125" s="158" t="s">
        <v>279</v>
      </c>
      <c r="D125" s="158" t="s">
        <v>104</v>
      </c>
      <c r="E125" s="158" t="s">
        <v>313</v>
      </c>
      <c r="F125" s="158" t="s">
        <v>280</v>
      </c>
      <c r="G125" s="158" t="s">
        <v>279</v>
      </c>
      <c r="H125" s="162">
        <v>1216032</v>
      </c>
      <c r="I125" s="64">
        <v>1216032</v>
      </c>
      <c r="J125" s="64"/>
      <c r="K125" s="158"/>
      <c r="L125" s="64">
        <v>1216032</v>
      </c>
      <c r="M125" s="158"/>
      <c r="N125" s="64"/>
      <c r="O125" s="64"/>
      <c r="P125" s="158"/>
      <c r="Q125" s="64"/>
      <c r="R125" s="64"/>
      <c r="S125" s="64"/>
      <c r="T125" s="64"/>
      <c r="U125" s="64"/>
      <c r="V125" s="64"/>
      <c r="W125" s="64"/>
    </row>
    <row r="126" ht="33" customHeight="1" spans="1:23">
      <c r="A126" s="160" t="s">
        <v>30</v>
      </c>
      <c r="B126" s="160"/>
      <c r="C126" s="160"/>
      <c r="D126" s="160"/>
      <c r="E126" s="160"/>
      <c r="F126" s="160"/>
      <c r="G126" s="160"/>
      <c r="H126" s="64">
        <v>24235931.46</v>
      </c>
      <c r="I126" s="64">
        <v>21659531.46</v>
      </c>
      <c r="J126" s="64">
        <v>3710647.41</v>
      </c>
      <c r="K126" s="64"/>
      <c r="L126" s="64">
        <v>17948884.05</v>
      </c>
      <c r="M126" s="64"/>
      <c r="N126" s="64"/>
      <c r="O126" s="64"/>
      <c r="P126" s="64"/>
      <c r="Q126" s="64"/>
      <c r="R126" s="64">
        <v>2576400</v>
      </c>
      <c r="S126" s="64">
        <v>2576400</v>
      </c>
      <c r="T126" s="64"/>
      <c r="U126" s="64"/>
      <c r="V126" s="64"/>
      <c r="W126" s="64"/>
    </row>
  </sheetData>
  <mergeCells count="17">
    <mergeCell ref="A1:W1"/>
    <mergeCell ref="A2:W2"/>
    <mergeCell ref="A3:V3"/>
    <mergeCell ref="H4:W4"/>
    <mergeCell ref="I5:M5"/>
    <mergeCell ref="N5:P5"/>
    <mergeCell ref="R5:W5"/>
    <mergeCell ref="A126:G126"/>
    <mergeCell ref="A4:A6"/>
    <mergeCell ref="B4:B6"/>
    <mergeCell ref="C4:C6"/>
    <mergeCell ref="D4:D6"/>
    <mergeCell ref="E4:E6"/>
    <mergeCell ref="F4:F6"/>
    <mergeCell ref="G4:G6"/>
    <mergeCell ref="H5:H6"/>
    <mergeCell ref="Q5:Q6"/>
  </mergeCells>
  <pageMargins left="0.751388888888889" right="0.751388888888889" top="0.66875" bottom="0.66875" header="0.5" footer="0.5"/>
  <pageSetup paperSize="9" scale="42" fitToHeight="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6"/>
  <sheetViews>
    <sheetView showZeros="0" topLeftCell="H115" workbookViewId="0">
      <selection activeCell="M124" sqref="M124"/>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9" width="14.175" customWidth="1"/>
    <col min="10" max="10" width="15.125" customWidth="1"/>
    <col min="11" max="11" width="14.875" customWidth="1"/>
    <col min="12" max="14" width="10.75" customWidth="1"/>
    <col min="15" max="15" width="12" customWidth="1"/>
    <col min="16" max="17" width="10.75" customWidth="1"/>
    <col min="18" max="18" width="11.375" customWidth="1"/>
    <col min="19" max="23" width="10.75" customWidth="1"/>
  </cols>
  <sheetData>
    <row r="1" ht="30" customHeight="1" spans="2:23">
      <c r="B1" s="138"/>
      <c r="E1" s="150"/>
      <c r="F1" s="150"/>
      <c r="G1" s="150"/>
      <c r="H1" s="150"/>
      <c r="K1" s="138"/>
      <c r="N1" s="138"/>
      <c r="O1" s="138"/>
      <c r="P1" s="138"/>
      <c r="U1" s="155"/>
      <c r="W1" s="139" t="s">
        <v>330</v>
      </c>
    </row>
    <row r="2" ht="27.75" customHeight="1" spans="1:23">
      <c r="A2" s="33" t="s">
        <v>331</v>
      </c>
      <c r="B2" s="33"/>
      <c r="C2" s="33"/>
      <c r="D2" s="33"/>
      <c r="E2" s="33"/>
      <c r="F2" s="33"/>
      <c r="G2" s="33"/>
      <c r="H2" s="33"/>
      <c r="I2" s="33"/>
      <c r="J2" s="33"/>
      <c r="K2" s="33"/>
      <c r="L2" s="33"/>
      <c r="M2" s="33"/>
      <c r="N2" s="33"/>
      <c r="O2" s="33"/>
      <c r="P2" s="33"/>
      <c r="Q2" s="33"/>
      <c r="R2" s="33"/>
      <c r="S2" s="33"/>
      <c r="T2" s="33"/>
      <c r="U2" s="33"/>
      <c r="V2" s="33"/>
      <c r="W2" s="33"/>
    </row>
    <row r="3" ht="31" customHeight="1" spans="1:23">
      <c r="A3" s="5" t="str">
        <f>"单位名称："&amp;"玉溪市民政局"</f>
        <v>单位名称：玉溪市民政局</v>
      </c>
      <c r="B3" s="151" t="str">
        <f>"单位名称："&amp;"玉溪市民政局"</f>
        <v>单位名称：玉溪市民政局</v>
      </c>
      <c r="C3" s="151"/>
      <c r="D3" s="151"/>
      <c r="E3" s="151"/>
      <c r="F3" s="151"/>
      <c r="G3" s="151"/>
      <c r="H3" s="151"/>
      <c r="I3" s="151"/>
      <c r="J3" s="7"/>
      <c r="K3" s="7"/>
      <c r="L3" s="7"/>
      <c r="M3" s="7"/>
      <c r="N3" s="7"/>
      <c r="O3" s="7"/>
      <c r="P3" s="7"/>
      <c r="Q3" s="7"/>
      <c r="U3" s="155"/>
      <c r="W3" s="142" t="s">
        <v>2</v>
      </c>
    </row>
    <row r="4" ht="21.75" customHeight="1" spans="1:23">
      <c r="A4" s="9" t="s">
        <v>332</v>
      </c>
      <c r="B4" s="9" t="s">
        <v>162</v>
      </c>
      <c r="C4" s="9" t="s">
        <v>163</v>
      </c>
      <c r="D4" s="9" t="s">
        <v>333</v>
      </c>
      <c r="E4" s="10" t="s">
        <v>164</v>
      </c>
      <c r="F4" s="10" t="s">
        <v>165</v>
      </c>
      <c r="G4" s="10" t="s">
        <v>166</v>
      </c>
      <c r="H4" s="10" t="s">
        <v>167</v>
      </c>
      <c r="I4" s="20" t="s">
        <v>30</v>
      </c>
      <c r="J4" s="20" t="s">
        <v>334</v>
      </c>
      <c r="K4" s="20"/>
      <c r="L4" s="20"/>
      <c r="M4" s="20"/>
      <c r="N4" s="20" t="s">
        <v>169</v>
      </c>
      <c r="O4" s="20"/>
      <c r="P4" s="20"/>
      <c r="Q4" s="10" t="s">
        <v>36</v>
      </c>
      <c r="R4" s="11" t="s">
        <v>335</v>
      </c>
      <c r="S4" s="12"/>
      <c r="T4" s="12"/>
      <c r="U4" s="12"/>
      <c r="V4" s="12"/>
      <c r="W4" s="13"/>
    </row>
    <row r="5" ht="21.75" customHeight="1" spans="1:23">
      <c r="A5" s="14"/>
      <c r="B5" s="14"/>
      <c r="C5" s="14"/>
      <c r="D5" s="14"/>
      <c r="E5" s="15"/>
      <c r="F5" s="15"/>
      <c r="G5" s="15"/>
      <c r="H5" s="15"/>
      <c r="I5" s="20"/>
      <c r="J5" s="154" t="s">
        <v>33</v>
      </c>
      <c r="K5" s="154"/>
      <c r="L5" s="154" t="s">
        <v>34</v>
      </c>
      <c r="M5" s="154" t="s">
        <v>35</v>
      </c>
      <c r="N5" s="10" t="s">
        <v>33</v>
      </c>
      <c r="O5" s="10" t="s">
        <v>34</v>
      </c>
      <c r="P5" s="10" t="s">
        <v>35</v>
      </c>
      <c r="Q5" s="15"/>
      <c r="R5" s="10" t="s">
        <v>32</v>
      </c>
      <c r="S5" s="10" t="s">
        <v>39</v>
      </c>
      <c r="T5" s="10" t="s">
        <v>175</v>
      </c>
      <c r="U5" s="10" t="s">
        <v>41</v>
      </c>
      <c r="V5" s="10" t="s">
        <v>42</v>
      </c>
      <c r="W5" s="10" t="s">
        <v>43</v>
      </c>
    </row>
    <row r="6" ht="40.5" customHeight="1" spans="1:23">
      <c r="A6" s="17"/>
      <c r="B6" s="17"/>
      <c r="C6" s="17"/>
      <c r="D6" s="17"/>
      <c r="E6" s="18"/>
      <c r="F6" s="18"/>
      <c r="G6" s="18"/>
      <c r="H6" s="18"/>
      <c r="I6" s="20"/>
      <c r="J6" s="154" t="s">
        <v>32</v>
      </c>
      <c r="K6" s="154" t="s">
        <v>336</v>
      </c>
      <c r="L6" s="154"/>
      <c r="M6" s="154"/>
      <c r="N6" s="18"/>
      <c r="O6" s="18"/>
      <c r="P6" s="18"/>
      <c r="Q6" s="18"/>
      <c r="R6" s="18"/>
      <c r="S6" s="18"/>
      <c r="T6" s="18"/>
      <c r="U6" s="19"/>
      <c r="V6" s="18"/>
      <c r="W6" s="18"/>
    </row>
    <row r="7" ht="32" customHeight="1" spans="1:23">
      <c r="A7" s="152">
        <v>1</v>
      </c>
      <c r="B7" s="152">
        <v>2</v>
      </c>
      <c r="C7" s="152">
        <v>3</v>
      </c>
      <c r="D7" s="152">
        <v>4</v>
      </c>
      <c r="E7" s="152">
        <v>5</v>
      </c>
      <c r="F7" s="152">
        <v>6</v>
      </c>
      <c r="G7" s="152">
        <v>7</v>
      </c>
      <c r="H7" s="152">
        <v>8</v>
      </c>
      <c r="I7" s="152">
        <v>9</v>
      </c>
      <c r="J7" s="152">
        <v>10</v>
      </c>
      <c r="K7" s="152">
        <v>11</v>
      </c>
      <c r="L7" s="152">
        <v>12</v>
      </c>
      <c r="M7" s="152">
        <v>13</v>
      </c>
      <c r="N7" s="152">
        <v>14</v>
      </c>
      <c r="O7" s="152">
        <v>15</v>
      </c>
      <c r="P7" s="152">
        <v>16</v>
      </c>
      <c r="Q7" s="152">
        <v>17</v>
      </c>
      <c r="R7" s="152">
        <v>18</v>
      </c>
      <c r="S7" s="152">
        <v>19</v>
      </c>
      <c r="T7" s="152">
        <v>20</v>
      </c>
      <c r="U7" s="152">
        <v>21</v>
      </c>
      <c r="V7" s="152">
        <v>22</v>
      </c>
      <c r="W7" s="152">
        <v>23</v>
      </c>
    </row>
    <row r="8" ht="36" customHeight="1" spans="1:23">
      <c r="A8" s="27"/>
      <c r="B8" s="153"/>
      <c r="C8" s="27" t="s">
        <v>337</v>
      </c>
      <c r="D8" s="27"/>
      <c r="E8" s="27"/>
      <c r="F8" s="27"/>
      <c r="G8" s="27"/>
      <c r="H8" s="27"/>
      <c r="I8" s="46">
        <v>48706080</v>
      </c>
      <c r="J8" s="46">
        <v>48706080</v>
      </c>
      <c r="K8" s="46">
        <v>48706080</v>
      </c>
      <c r="L8" s="46"/>
      <c r="M8" s="46"/>
      <c r="N8" s="46"/>
      <c r="O8" s="46"/>
      <c r="P8" s="46"/>
      <c r="Q8" s="46"/>
      <c r="R8" s="46"/>
      <c r="S8" s="46"/>
      <c r="T8" s="46"/>
      <c r="U8" s="46"/>
      <c r="V8" s="46"/>
      <c r="W8" s="46"/>
    </row>
    <row r="9" ht="36" customHeight="1" spans="1:23">
      <c r="A9" s="27" t="s">
        <v>338</v>
      </c>
      <c r="B9" s="153" t="s">
        <v>339</v>
      </c>
      <c r="C9" s="27" t="s">
        <v>337</v>
      </c>
      <c r="D9" s="27" t="s">
        <v>64</v>
      </c>
      <c r="E9" s="27" t="s">
        <v>102</v>
      </c>
      <c r="F9" s="27" t="s">
        <v>340</v>
      </c>
      <c r="G9" s="27" t="s">
        <v>341</v>
      </c>
      <c r="H9" s="27" t="s">
        <v>84</v>
      </c>
      <c r="I9" s="46">
        <v>406080</v>
      </c>
      <c r="J9" s="46">
        <v>406080</v>
      </c>
      <c r="K9" s="46">
        <v>406080</v>
      </c>
      <c r="L9" s="46"/>
      <c r="M9" s="46"/>
      <c r="N9" s="46"/>
      <c r="O9" s="46"/>
      <c r="P9" s="46"/>
      <c r="Q9" s="46"/>
      <c r="R9" s="46"/>
      <c r="S9" s="46"/>
      <c r="T9" s="46"/>
      <c r="U9" s="46"/>
      <c r="V9" s="46"/>
      <c r="W9" s="46"/>
    </row>
    <row r="10" ht="36" customHeight="1" spans="1:23">
      <c r="A10" s="27" t="s">
        <v>338</v>
      </c>
      <c r="B10" s="153" t="s">
        <v>339</v>
      </c>
      <c r="C10" s="27" t="s">
        <v>337</v>
      </c>
      <c r="D10" s="27" t="s">
        <v>64</v>
      </c>
      <c r="E10" s="27" t="s">
        <v>108</v>
      </c>
      <c r="F10" s="27" t="s">
        <v>342</v>
      </c>
      <c r="G10" s="27" t="s">
        <v>341</v>
      </c>
      <c r="H10" s="27" t="s">
        <v>84</v>
      </c>
      <c r="I10" s="46">
        <v>15000000</v>
      </c>
      <c r="J10" s="46">
        <v>15000000</v>
      </c>
      <c r="K10" s="46">
        <v>15000000</v>
      </c>
      <c r="L10" s="46"/>
      <c r="M10" s="46"/>
      <c r="N10" s="46"/>
      <c r="O10" s="46"/>
      <c r="P10" s="46"/>
      <c r="Q10" s="46"/>
      <c r="R10" s="46"/>
      <c r="S10" s="46"/>
      <c r="T10" s="46"/>
      <c r="U10" s="46"/>
      <c r="V10" s="46"/>
      <c r="W10" s="46"/>
    </row>
    <row r="11" ht="36" customHeight="1" spans="1:23">
      <c r="A11" s="27" t="s">
        <v>338</v>
      </c>
      <c r="B11" s="153" t="s">
        <v>339</v>
      </c>
      <c r="C11" s="27" t="s">
        <v>337</v>
      </c>
      <c r="D11" s="27" t="s">
        <v>64</v>
      </c>
      <c r="E11" s="27" t="s">
        <v>109</v>
      </c>
      <c r="F11" s="27" t="s">
        <v>343</v>
      </c>
      <c r="G11" s="27" t="s">
        <v>341</v>
      </c>
      <c r="H11" s="27" t="s">
        <v>84</v>
      </c>
      <c r="I11" s="46">
        <v>27000000</v>
      </c>
      <c r="J11" s="46">
        <v>27000000</v>
      </c>
      <c r="K11" s="46">
        <v>27000000</v>
      </c>
      <c r="L11" s="46"/>
      <c r="M11" s="46"/>
      <c r="N11" s="46"/>
      <c r="O11" s="46"/>
      <c r="P11" s="46"/>
      <c r="Q11" s="46"/>
      <c r="R11" s="46"/>
      <c r="S11" s="46"/>
      <c r="T11" s="46"/>
      <c r="U11" s="46"/>
      <c r="V11" s="46"/>
      <c r="W11" s="46"/>
    </row>
    <row r="12" ht="36" customHeight="1" spans="1:23">
      <c r="A12" s="27" t="s">
        <v>338</v>
      </c>
      <c r="B12" s="153" t="s">
        <v>339</v>
      </c>
      <c r="C12" s="27" t="s">
        <v>337</v>
      </c>
      <c r="D12" s="27" t="s">
        <v>64</v>
      </c>
      <c r="E12" s="27" t="s">
        <v>111</v>
      </c>
      <c r="F12" s="27" t="s">
        <v>344</v>
      </c>
      <c r="G12" s="27" t="s">
        <v>341</v>
      </c>
      <c r="H12" s="27" t="s">
        <v>84</v>
      </c>
      <c r="I12" s="46">
        <v>300000</v>
      </c>
      <c r="J12" s="46">
        <v>300000</v>
      </c>
      <c r="K12" s="46">
        <v>300000</v>
      </c>
      <c r="L12" s="46"/>
      <c r="M12" s="46"/>
      <c r="N12" s="46"/>
      <c r="O12" s="46"/>
      <c r="P12" s="46"/>
      <c r="Q12" s="46"/>
      <c r="R12" s="46"/>
      <c r="S12" s="46"/>
      <c r="T12" s="46"/>
      <c r="U12" s="46"/>
      <c r="V12" s="46"/>
      <c r="W12" s="46"/>
    </row>
    <row r="13" ht="36" customHeight="1" spans="1:23">
      <c r="A13" s="27" t="s">
        <v>338</v>
      </c>
      <c r="B13" s="153" t="s">
        <v>339</v>
      </c>
      <c r="C13" s="27" t="s">
        <v>337</v>
      </c>
      <c r="D13" s="27" t="s">
        <v>64</v>
      </c>
      <c r="E13" s="27" t="s">
        <v>114</v>
      </c>
      <c r="F13" s="27" t="s">
        <v>345</v>
      </c>
      <c r="G13" s="27" t="s">
        <v>341</v>
      </c>
      <c r="H13" s="27" t="s">
        <v>84</v>
      </c>
      <c r="I13" s="46">
        <v>6000000</v>
      </c>
      <c r="J13" s="46">
        <v>6000000</v>
      </c>
      <c r="K13" s="46">
        <v>6000000</v>
      </c>
      <c r="L13" s="46"/>
      <c r="M13" s="46"/>
      <c r="N13" s="46"/>
      <c r="O13" s="46"/>
      <c r="P13" s="46"/>
      <c r="Q13" s="46"/>
      <c r="R13" s="46"/>
      <c r="S13" s="46"/>
      <c r="T13" s="46"/>
      <c r="U13" s="46"/>
      <c r="V13" s="46"/>
      <c r="W13" s="46"/>
    </row>
    <row r="14" ht="36" customHeight="1" spans="1:23">
      <c r="A14" s="27"/>
      <c r="B14" s="27"/>
      <c r="C14" s="27" t="s">
        <v>346</v>
      </c>
      <c r="D14" s="27"/>
      <c r="E14" s="27"/>
      <c r="F14" s="27"/>
      <c r="G14" s="27"/>
      <c r="H14" s="27"/>
      <c r="I14" s="46">
        <v>8184</v>
      </c>
      <c r="J14" s="46">
        <v>8184</v>
      </c>
      <c r="K14" s="46">
        <v>8184</v>
      </c>
      <c r="L14" s="46"/>
      <c r="M14" s="46"/>
      <c r="N14" s="46"/>
      <c r="O14" s="46"/>
      <c r="P14" s="46"/>
      <c r="Q14" s="46"/>
      <c r="R14" s="46"/>
      <c r="S14" s="46"/>
      <c r="T14" s="46"/>
      <c r="U14" s="46"/>
      <c r="V14" s="46"/>
      <c r="W14" s="46"/>
    </row>
    <row r="15" ht="36" customHeight="1" spans="1:23">
      <c r="A15" s="27" t="s">
        <v>338</v>
      </c>
      <c r="B15" s="153" t="s">
        <v>347</v>
      </c>
      <c r="C15" s="27" t="s">
        <v>346</v>
      </c>
      <c r="D15" s="27" t="s">
        <v>64</v>
      </c>
      <c r="E15" s="27" t="s">
        <v>116</v>
      </c>
      <c r="F15" s="27" t="s">
        <v>348</v>
      </c>
      <c r="G15" s="27" t="s">
        <v>349</v>
      </c>
      <c r="H15" s="27" t="s">
        <v>350</v>
      </c>
      <c r="I15" s="46">
        <v>8184</v>
      </c>
      <c r="J15" s="46">
        <v>8184</v>
      </c>
      <c r="K15" s="46">
        <v>8184</v>
      </c>
      <c r="L15" s="46"/>
      <c r="M15" s="46"/>
      <c r="N15" s="46"/>
      <c r="O15" s="46"/>
      <c r="P15" s="46"/>
      <c r="Q15" s="46"/>
      <c r="R15" s="46"/>
      <c r="S15" s="46"/>
      <c r="T15" s="46"/>
      <c r="U15" s="46"/>
      <c r="V15" s="46"/>
      <c r="W15" s="46"/>
    </row>
    <row r="16" ht="36" customHeight="1" spans="1:23">
      <c r="A16" s="27"/>
      <c r="B16" s="27"/>
      <c r="C16" s="27" t="s">
        <v>351</v>
      </c>
      <c r="D16" s="27"/>
      <c r="E16" s="27"/>
      <c r="F16" s="27"/>
      <c r="G16" s="27"/>
      <c r="H16" s="27"/>
      <c r="I16" s="46">
        <v>115000</v>
      </c>
      <c r="J16" s="46">
        <v>115000</v>
      </c>
      <c r="K16" s="46">
        <v>115000</v>
      </c>
      <c r="L16" s="46"/>
      <c r="M16" s="46"/>
      <c r="N16" s="46"/>
      <c r="O16" s="46"/>
      <c r="P16" s="46"/>
      <c r="Q16" s="46"/>
      <c r="R16" s="46"/>
      <c r="S16" s="46"/>
      <c r="T16" s="46"/>
      <c r="U16" s="46"/>
      <c r="V16" s="46"/>
      <c r="W16" s="46"/>
    </row>
    <row r="17" ht="36" customHeight="1" spans="1:23">
      <c r="A17" s="27" t="s">
        <v>338</v>
      </c>
      <c r="B17" s="153" t="s">
        <v>352</v>
      </c>
      <c r="C17" s="27" t="s">
        <v>351</v>
      </c>
      <c r="D17" s="27" t="s">
        <v>64</v>
      </c>
      <c r="E17" s="27" t="s">
        <v>116</v>
      </c>
      <c r="F17" s="27" t="s">
        <v>348</v>
      </c>
      <c r="G17" s="27" t="s">
        <v>341</v>
      </c>
      <c r="H17" s="27" t="s">
        <v>84</v>
      </c>
      <c r="I17" s="46">
        <v>115000</v>
      </c>
      <c r="J17" s="46">
        <v>115000</v>
      </c>
      <c r="K17" s="46">
        <v>115000</v>
      </c>
      <c r="L17" s="46"/>
      <c r="M17" s="46"/>
      <c r="N17" s="46"/>
      <c r="O17" s="46"/>
      <c r="P17" s="46"/>
      <c r="Q17" s="46"/>
      <c r="R17" s="46"/>
      <c r="S17" s="46"/>
      <c r="T17" s="46"/>
      <c r="U17" s="46"/>
      <c r="V17" s="46"/>
      <c r="W17" s="46"/>
    </row>
    <row r="18" ht="36" customHeight="1" spans="1:23">
      <c r="A18" s="27"/>
      <c r="B18" s="27"/>
      <c r="C18" s="27" t="s">
        <v>353</v>
      </c>
      <c r="D18" s="27"/>
      <c r="E18" s="27"/>
      <c r="F18" s="27"/>
      <c r="G18" s="27"/>
      <c r="H18" s="27"/>
      <c r="I18" s="46">
        <v>8662800</v>
      </c>
      <c r="J18" s="46">
        <v>8662800</v>
      </c>
      <c r="K18" s="46">
        <v>8662800</v>
      </c>
      <c r="L18" s="46"/>
      <c r="M18" s="46"/>
      <c r="N18" s="46"/>
      <c r="O18" s="46"/>
      <c r="P18" s="46"/>
      <c r="Q18" s="46"/>
      <c r="R18" s="46"/>
      <c r="S18" s="46"/>
      <c r="T18" s="46"/>
      <c r="U18" s="46"/>
      <c r="V18" s="46"/>
      <c r="W18" s="46"/>
    </row>
    <row r="19" ht="36" customHeight="1" spans="1:23">
      <c r="A19" s="27" t="s">
        <v>338</v>
      </c>
      <c r="B19" s="153" t="s">
        <v>354</v>
      </c>
      <c r="C19" s="27" t="s">
        <v>353</v>
      </c>
      <c r="D19" s="27" t="s">
        <v>64</v>
      </c>
      <c r="E19" s="27" t="s">
        <v>103</v>
      </c>
      <c r="F19" s="27" t="s">
        <v>355</v>
      </c>
      <c r="G19" s="27" t="s">
        <v>341</v>
      </c>
      <c r="H19" s="27" t="s">
        <v>84</v>
      </c>
      <c r="I19" s="46">
        <v>8662800</v>
      </c>
      <c r="J19" s="46">
        <v>8662800</v>
      </c>
      <c r="K19" s="46">
        <v>8662800</v>
      </c>
      <c r="L19" s="46"/>
      <c r="M19" s="46"/>
      <c r="N19" s="46"/>
      <c r="O19" s="46"/>
      <c r="P19" s="46"/>
      <c r="Q19" s="46"/>
      <c r="R19" s="46"/>
      <c r="S19" s="46"/>
      <c r="T19" s="46"/>
      <c r="U19" s="46"/>
      <c r="V19" s="46"/>
      <c r="W19" s="46"/>
    </row>
    <row r="20" ht="36" customHeight="1" spans="1:23">
      <c r="A20" s="27"/>
      <c r="B20" s="27"/>
      <c r="C20" s="27" t="s">
        <v>356</v>
      </c>
      <c r="D20" s="27"/>
      <c r="E20" s="27"/>
      <c r="F20" s="27"/>
      <c r="G20" s="27"/>
      <c r="H20" s="27"/>
      <c r="I20" s="46">
        <v>90000</v>
      </c>
      <c r="J20" s="46">
        <v>90000</v>
      </c>
      <c r="K20" s="46">
        <v>90000</v>
      </c>
      <c r="L20" s="46"/>
      <c r="M20" s="46"/>
      <c r="N20" s="46"/>
      <c r="O20" s="46"/>
      <c r="P20" s="46"/>
      <c r="Q20" s="46"/>
      <c r="R20" s="46"/>
      <c r="S20" s="46"/>
      <c r="T20" s="46"/>
      <c r="U20" s="46"/>
      <c r="V20" s="46"/>
      <c r="W20" s="46"/>
    </row>
    <row r="21" ht="36" customHeight="1" spans="1:23">
      <c r="A21" s="27" t="s">
        <v>338</v>
      </c>
      <c r="B21" s="153" t="s">
        <v>357</v>
      </c>
      <c r="C21" s="27" t="s">
        <v>356</v>
      </c>
      <c r="D21" s="27" t="s">
        <v>64</v>
      </c>
      <c r="E21" s="27" t="s">
        <v>116</v>
      </c>
      <c r="F21" s="27" t="s">
        <v>348</v>
      </c>
      <c r="G21" s="27" t="s">
        <v>341</v>
      </c>
      <c r="H21" s="27" t="s">
        <v>84</v>
      </c>
      <c r="I21" s="46">
        <v>90000</v>
      </c>
      <c r="J21" s="46">
        <v>90000</v>
      </c>
      <c r="K21" s="46">
        <v>90000</v>
      </c>
      <c r="L21" s="46"/>
      <c r="M21" s="46"/>
      <c r="N21" s="46"/>
      <c r="O21" s="46"/>
      <c r="P21" s="46"/>
      <c r="Q21" s="46"/>
      <c r="R21" s="46"/>
      <c r="S21" s="46"/>
      <c r="T21" s="46"/>
      <c r="U21" s="46"/>
      <c r="V21" s="46"/>
      <c r="W21" s="46"/>
    </row>
    <row r="22" ht="36" customHeight="1" spans="1:23">
      <c r="A22" s="27"/>
      <c r="B22" s="27"/>
      <c r="C22" s="27" t="s">
        <v>358</v>
      </c>
      <c r="D22" s="27"/>
      <c r="E22" s="27"/>
      <c r="F22" s="27"/>
      <c r="G22" s="27"/>
      <c r="H22" s="27"/>
      <c r="I22" s="46">
        <v>16030000</v>
      </c>
      <c r="J22" s="46"/>
      <c r="K22" s="46"/>
      <c r="L22" s="46">
        <v>16030000</v>
      </c>
      <c r="M22" s="46"/>
      <c r="N22" s="46"/>
      <c r="O22" s="46"/>
      <c r="P22" s="46"/>
      <c r="Q22" s="46"/>
      <c r="R22" s="46"/>
      <c r="S22" s="46"/>
      <c r="T22" s="46"/>
      <c r="U22" s="46"/>
      <c r="V22" s="46"/>
      <c r="W22" s="46"/>
    </row>
    <row r="23" ht="36" customHeight="1" spans="1:23">
      <c r="A23" s="27" t="s">
        <v>359</v>
      </c>
      <c r="B23" s="153" t="s">
        <v>360</v>
      </c>
      <c r="C23" s="27" t="s">
        <v>358</v>
      </c>
      <c r="D23" s="27" t="s">
        <v>64</v>
      </c>
      <c r="E23" s="27" t="s">
        <v>131</v>
      </c>
      <c r="F23" s="27" t="s">
        <v>361</v>
      </c>
      <c r="G23" s="27" t="s">
        <v>341</v>
      </c>
      <c r="H23" s="27" t="s">
        <v>84</v>
      </c>
      <c r="I23" s="46">
        <v>16030000</v>
      </c>
      <c r="J23" s="46"/>
      <c r="K23" s="46"/>
      <c r="L23" s="46">
        <v>16030000</v>
      </c>
      <c r="M23" s="46"/>
      <c r="N23" s="46"/>
      <c r="O23" s="46"/>
      <c r="P23" s="46"/>
      <c r="Q23" s="46"/>
      <c r="R23" s="46"/>
      <c r="S23" s="46"/>
      <c r="T23" s="46"/>
      <c r="U23" s="46"/>
      <c r="V23" s="46"/>
      <c r="W23" s="46"/>
    </row>
    <row r="24" ht="36" customHeight="1" spans="1:23">
      <c r="A24" s="27"/>
      <c r="B24" s="27"/>
      <c r="C24" s="27" t="s">
        <v>362</v>
      </c>
      <c r="D24" s="27"/>
      <c r="E24" s="27"/>
      <c r="F24" s="27"/>
      <c r="G24" s="27"/>
      <c r="H24" s="27"/>
      <c r="I24" s="46">
        <v>4789572</v>
      </c>
      <c r="J24" s="46">
        <v>4789572</v>
      </c>
      <c r="K24" s="46">
        <v>4789572</v>
      </c>
      <c r="L24" s="46"/>
      <c r="M24" s="46"/>
      <c r="N24" s="46"/>
      <c r="O24" s="46"/>
      <c r="P24" s="46"/>
      <c r="Q24" s="46"/>
      <c r="R24" s="46"/>
      <c r="S24" s="46"/>
      <c r="T24" s="46"/>
      <c r="U24" s="46"/>
      <c r="V24" s="46"/>
      <c r="W24" s="46"/>
    </row>
    <row r="25" ht="36" customHeight="1" spans="1:23">
      <c r="A25" s="27" t="s">
        <v>338</v>
      </c>
      <c r="B25" s="153" t="s">
        <v>363</v>
      </c>
      <c r="C25" s="27" t="s">
        <v>362</v>
      </c>
      <c r="D25" s="27" t="s">
        <v>64</v>
      </c>
      <c r="E25" s="27" t="s">
        <v>106</v>
      </c>
      <c r="F25" s="27" t="s">
        <v>364</v>
      </c>
      <c r="G25" s="27" t="s">
        <v>341</v>
      </c>
      <c r="H25" s="27" t="s">
        <v>84</v>
      </c>
      <c r="I25" s="46">
        <v>4789572</v>
      </c>
      <c r="J25" s="46">
        <v>4789572</v>
      </c>
      <c r="K25" s="46">
        <v>4789572</v>
      </c>
      <c r="L25" s="46"/>
      <c r="M25" s="46"/>
      <c r="N25" s="46"/>
      <c r="O25" s="46"/>
      <c r="P25" s="46"/>
      <c r="Q25" s="46"/>
      <c r="R25" s="46"/>
      <c r="S25" s="46"/>
      <c r="T25" s="46"/>
      <c r="U25" s="46"/>
      <c r="V25" s="46"/>
      <c r="W25" s="46"/>
    </row>
    <row r="26" ht="36" customHeight="1" spans="1:23">
      <c r="A26" s="27"/>
      <c r="B26" s="27"/>
      <c r="C26" s="27" t="s">
        <v>365</v>
      </c>
      <c r="D26" s="27"/>
      <c r="E26" s="27"/>
      <c r="F26" s="27"/>
      <c r="G26" s="27"/>
      <c r="H26" s="27"/>
      <c r="I26" s="46">
        <v>238960000</v>
      </c>
      <c r="J26" s="46">
        <v>238960000</v>
      </c>
      <c r="K26" s="46">
        <v>238960000</v>
      </c>
      <c r="L26" s="46"/>
      <c r="M26" s="46"/>
      <c r="N26" s="46"/>
      <c r="O26" s="46"/>
      <c r="P26" s="46"/>
      <c r="Q26" s="46"/>
      <c r="R26" s="46"/>
      <c r="S26" s="46"/>
      <c r="T26" s="46"/>
      <c r="U26" s="46"/>
      <c r="V26" s="46"/>
      <c r="W26" s="46"/>
    </row>
    <row r="27" ht="36" customHeight="1" spans="1:23">
      <c r="A27" s="27" t="s">
        <v>338</v>
      </c>
      <c r="B27" s="153" t="s">
        <v>366</v>
      </c>
      <c r="C27" s="27" t="s">
        <v>365</v>
      </c>
      <c r="D27" s="27" t="s">
        <v>64</v>
      </c>
      <c r="E27" s="27" t="s">
        <v>134</v>
      </c>
      <c r="F27" s="27" t="s">
        <v>367</v>
      </c>
      <c r="G27" s="27" t="s">
        <v>341</v>
      </c>
      <c r="H27" s="27" t="s">
        <v>84</v>
      </c>
      <c r="I27" s="46">
        <v>238960000</v>
      </c>
      <c r="J27" s="46">
        <v>238960000</v>
      </c>
      <c r="K27" s="46">
        <v>238960000</v>
      </c>
      <c r="L27" s="46"/>
      <c r="M27" s="46"/>
      <c r="N27" s="46"/>
      <c r="O27" s="46"/>
      <c r="P27" s="46"/>
      <c r="Q27" s="46"/>
      <c r="R27" s="46"/>
      <c r="S27" s="46"/>
      <c r="T27" s="46"/>
      <c r="U27" s="46"/>
      <c r="V27" s="46"/>
      <c r="W27" s="46"/>
    </row>
    <row r="28" ht="36" customHeight="1" spans="1:23">
      <c r="A28" s="27"/>
      <c r="B28" s="27"/>
      <c r="C28" s="27" t="s">
        <v>368</v>
      </c>
      <c r="D28" s="27"/>
      <c r="E28" s="27"/>
      <c r="F28" s="27"/>
      <c r="G28" s="27"/>
      <c r="H28" s="27"/>
      <c r="I28" s="46">
        <v>132000</v>
      </c>
      <c r="J28" s="46"/>
      <c r="K28" s="46"/>
      <c r="L28" s="46"/>
      <c r="M28" s="46"/>
      <c r="N28" s="46"/>
      <c r="O28" s="46">
        <v>132000</v>
      </c>
      <c r="P28" s="46"/>
      <c r="Q28" s="46"/>
      <c r="R28" s="46"/>
      <c r="S28" s="46"/>
      <c r="T28" s="46"/>
      <c r="U28" s="46"/>
      <c r="V28" s="46"/>
      <c r="W28" s="46"/>
    </row>
    <row r="29" ht="36" customHeight="1" spans="1:23">
      <c r="A29" s="27" t="s">
        <v>359</v>
      </c>
      <c r="B29" s="153" t="s">
        <v>369</v>
      </c>
      <c r="C29" s="27" t="s">
        <v>368</v>
      </c>
      <c r="D29" s="27" t="s">
        <v>64</v>
      </c>
      <c r="E29" s="27" t="s">
        <v>131</v>
      </c>
      <c r="F29" s="27" t="s">
        <v>361</v>
      </c>
      <c r="G29" s="27" t="s">
        <v>251</v>
      </c>
      <c r="H29" s="27" t="s">
        <v>252</v>
      </c>
      <c r="I29" s="46">
        <v>132000</v>
      </c>
      <c r="J29" s="46"/>
      <c r="K29" s="46"/>
      <c r="L29" s="46"/>
      <c r="M29" s="46"/>
      <c r="N29" s="46"/>
      <c r="O29" s="46">
        <v>132000</v>
      </c>
      <c r="P29" s="46"/>
      <c r="Q29" s="46"/>
      <c r="R29" s="46"/>
      <c r="S29" s="46"/>
      <c r="T29" s="46"/>
      <c r="U29" s="46"/>
      <c r="V29" s="46"/>
      <c r="W29" s="46"/>
    </row>
    <row r="30" ht="36" customHeight="1" spans="1:23">
      <c r="A30" s="27"/>
      <c r="B30" s="27"/>
      <c r="C30" s="27" t="s">
        <v>370</v>
      </c>
      <c r="D30" s="27"/>
      <c r="E30" s="27"/>
      <c r="F30" s="27"/>
      <c r="G30" s="27"/>
      <c r="H30" s="27"/>
      <c r="I30" s="46">
        <v>50600</v>
      </c>
      <c r="J30" s="46"/>
      <c r="K30" s="46"/>
      <c r="L30" s="46"/>
      <c r="M30" s="46"/>
      <c r="N30" s="46"/>
      <c r="O30" s="46">
        <v>50600</v>
      </c>
      <c r="P30" s="46"/>
      <c r="Q30" s="46"/>
      <c r="R30" s="46"/>
      <c r="S30" s="46"/>
      <c r="T30" s="46"/>
      <c r="U30" s="46"/>
      <c r="V30" s="46"/>
      <c r="W30" s="46"/>
    </row>
    <row r="31" ht="36" customHeight="1" spans="1:23">
      <c r="A31" s="27" t="s">
        <v>359</v>
      </c>
      <c r="B31" s="153" t="s">
        <v>371</v>
      </c>
      <c r="C31" s="27" t="s">
        <v>370</v>
      </c>
      <c r="D31" s="27" t="s">
        <v>64</v>
      </c>
      <c r="E31" s="27" t="s">
        <v>131</v>
      </c>
      <c r="F31" s="27" t="s">
        <v>361</v>
      </c>
      <c r="G31" s="27" t="s">
        <v>251</v>
      </c>
      <c r="H31" s="27" t="s">
        <v>252</v>
      </c>
      <c r="I31" s="46">
        <v>50600</v>
      </c>
      <c r="J31" s="46"/>
      <c r="K31" s="46"/>
      <c r="L31" s="46"/>
      <c r="M31" s="46"/>
      <c r="N31" s="46"/>
      <c r="O31" s="46">
        <v>50600</v>
      </c>
      <c r="P31" s="46"/>
      <c r="Q31" s="46"/>
      <c r="R31" s="46"/>
      <c r="S31" s="46"/>
      <c r="T31" s="46"/>
      <c r="U31" s="46"/>
      <c r="V31" s="46"/>
      <c r="W31" s="46"/>
    </row>
    <row r="32" ht="36" customHeight="1" spans="1:23">
      <c r="A32" s="27"/>
      <c r="B32" s="27"/>
      <c r="C32" s="27" t="s">
        <v>372</v>
      </c>
      <c r="D32" s="27"/>
      <c r="E32" s="27"/>
      <c r="F32" s="27"/>
      <c r="G32" s="27"/>
      <c r="H32" s="27"/>
      <c r="I32" s="46">
        <v>348000</v>
      </c>
      <c r="J32" s="46">
        <v>348000</v>
      </c>
      <c r="K32" s="46">
        <v>348000</v>
      </c>
      <c r="L32" s="46"/>
      <c r="M32" s="46"/>
      <c r="N32" s="46"/>
      <c r="O32" s="46"/>
      <c r="P32" s="46"/>
      <c r="Q32" s="46"/>
      <c r="R32" s="46"/>
      <c r="S32" s="46"/>
      <c r="T32" s="46"/>
      <c r="U32" s="46"/>
      <c r="V32" s="46"/>
      <c r="W32" s="46"/>
    </row>
    <row r="33" ht="36" customHeight="1" spans="1:23">
      <c r="A33" s="27" t="s">
        <v>338</v>
      </c>
      <c r="B33" s="153" t="s">
        <v>373</v>
      </c>
      <c r="C33" s="27" t="s">
        <v>372</v>
      </c>
      <c r="D33" s="27" t="s">
        <v>64</v>
      </c>
      <c r="E33" s="27" t="s">
        <v>92</v>
      </c>
      <c r="F33" s="27" t="s">
        <v>374</v>
      </c>
      <c r="G33" s="27" t="s">
        <v>341</v>
      </c>
      <c r="H33" s="27" t="s">
        <v>84</v>
      </c>
      <c r="I33" s="46">
        <v>348000</v>
      </c>
      <c r="J33" s="46">
        <v>348000</v>
      </c>
      <c r="K33" s="46">
        <v>348000</v>
      </c>
      <c r="L33" s="46"/>
      <c r="M33" s="46"/>
      <c r="N33" s="46"/>
      <c r="O33" s="46"/>
      <c r="P33" s="46"/>
      <c r="Q33" s="46"/>
      <c r="R33" s="46"/>
      <c r="S33" s="46"/>
      <c r="T33" s="46"/>
      <c r="U33" s="46"/>
      <c r="V33" s="46"/>
      <c r="W33" s="46"/>
    </row>
    <row r="34" ht="36" customHeight="1" spans="1:23">
      <c r="A34" s="27"/>
      <c r="B34" s="27"/>
      <c r="C34" s="27" t="s">
        <v>375</v>
      </c>
      <c r="D34" s="27"/>
      <c r="E34" s="27"/>
      <c r="F34" s="27"/>
      <c r="G34" s="27"/>
      <c r="H34" s="27"/>
      <c r="I34" s="46">
        <v>975000</v>
      </c>
      <c r="J34" s="46">
        <v>975000</v>
      </c>
      <c r="K34" s="46">
        <v>975000</v>
      </c>
      <c r="L34" s="46"/>
      <c r="M34" s="46"/>
      <c r="N34" s="46"/>
      <c r="O34" s="46"/>
      <c r="P34" s="46"/>
      <c r="Q34" s="46"/>
      <c r="R34" s="46"/>
      <c r="S34" s="46"/>
      <c r="T34" s="46"/>
      <c r="U34" s="46"/>
      <c r="V34" s="46"/>
      <c r="W34" s="46"/>
    </row>
    <row r="35" ht="36" customHeight="1" spans="1:23">
      <c r="A35" s="27" t="s">
        <v>338</v>
      </c>
      <c r="B35" s="153" t="s">
        <v>376</v>
      </c>
      <c r="C35" s="27" t="s">
        <v>375</v>
      </c>
      <c r="D35" s="27" t="s">
        <v>64</v>
      </c>
      <c r="E35" s="27" t="s">
        <v>92</v>
      </c>
      <c r="F35" s="27" t="s">
        <v>374</v>
      </c>
      <c r="G35" s="27" t="s">
        <v>341</v>
      </c>
      <c r="H35" s="27" t="s">
        <v>84</v>
      </c>
      <c r="I35" s="46">
        <v>975000</v>
      </c>
      <c r="J35" s="46">
        <v>975000</v>
      </c>
      <c r="K35" s="46">
        <v>975000</v>
      </c>
      <c r="L35" s="46"/>
      <c r="M35" s="46"/>
      <c r="N35" s="46"/>
      <c r="O35" s="46"/>
      <c r="P35" s="46"/>
      <c r="Q35" s="46"/>
      <c r="R35" s="46"/>
      <c r="S35" s="46"/>
      <c r="T35" s="46"/>
      <c r="U35" s="46"/>
      <c r="V35" s="46"/>
      <c r="W35" s="46"/>
    </row>
    <row r="36" ht="36" customHeight="1" spans="1:23">
      <c r="A36" s="27"/>
      <c r="B36" s="27"/>
      <c r="C36" s="27" t="s">
        <v>377</v>
      </c>
      <c r="D36" s="27"/>
      <c r="E36" s="27"/>
      <c r="F36" s="27"/>
      <c r="G36" s="27"/>
      <c r="H36" s="27"/>
      <c r="I36" s="46">
        <v>100000</v>
      </c>
      <c r="J36" s="46">
        <v>100000</v>
      </c>
      <c r="K36" s="46">
        <v>100000</v>
      </c>
      <c r="L36" s="46"/>
      <c r="M36" s="46"/>
      <c r="N36" s="46"/>
      <c r="O36" s="46"/>
      <c r="P36" s="46"/>
      <c r="Q36" s="46"/>
      <c r="R36" s="46"/>
      <c r="S36" s="46"/>
      <c r="T36" s="46"/>
      <c r="U36" s="46"/>
      <c r="V36" s="46"/>
      <c r="W36" s="46"/>
    </row>
    <row r="37" ht="36" customHeight="1" spans="1:23">
      <c r="A37" s="27" t="s">
        <v>378</v>
      </c>
      <c r="B37" s="153" t="s">
        <v>379</v>
      </c>
      <c r="C37" s="27" t="s">
        <v>377</v>
      </c>
      <c r="D37" s="27" t="s">
        <v>64</v>
      </c>
      <c r="E37" s="27" t="s">
        <v>92</v>
      </c>
      <c r="F37" s="27" t="s">
        <v>374</v>
      </c>
      <c r="G37" s="27" t="s">
        <v>237</v>
      </c>
      <c r="H37" s="27" t="s">
        <v>238</v>
      </c>
      <c r="I37" s="46">
        <v>100000</v>
      </c>
      <c r="J37" s="46">
        <v>100000</v>
      </c>
      <c r="K37" s="46">
        <v>100000</v>
      </c>
      <c r="L37" s="46"/>
      <c r="M37" s="46"/>
      <c r="N37" s="46"/>
      <c r="O37" s="46"/>
      <c r="P37" s="46"/>
      <c r="Q37" s="46"/>
      <c r="R37" s="46"/>
      <c r="S37" s="46"/>
      <c r="T37" s="46"/>
      <c r="U37" s="46"/>
      <c r="V37" s="46"/>
      <c r="W37" s="46"/>
    </row>
    <row r="38" ht="36" customHeight="1" spans="1:23">
      <c r="A38" s="27"/>
      <c r="B38" s="27"/>
      <c r="C38" s="27" t="s">
        <v>380</v>
      </c>
      <c r="D38" s="27"/>
      <c r="E38" s="27"/>
      <c r="F38" s="27"/>
      <c r="G38" s="27"/>
      <c r="H38" s="27"/>
      <c r="I38" s="46">
        <v>800000</v>
      </c>
      <c r="J38" s="46"/>
      <c r="K38" s="46"/>
      <c r="L38" s="46">
        <v>800000</v>
      </c>
      <c r="M38" s="46"/>
      <c r="N38" s="46"/>
      <c r="O38" s="46"/>
      <c r="P38" s="46"/>
      <c r="Q38" s="46"/>
      <c r="R38" s="46"/>
      <c r="S38" s="46"/>
      <c r="T38" s="46"/>
      <c r="U38" s="46"/>
      <c r="V38" s="46"/>
      <c r="W38" s="46"/>
    </row>
    <row r="39" ht="36" customHeight="1" spans="1:23">
      <c r="A39" s="27" t="s">
        <v>338</v>
      </c>
      <c r="B39" s="153" t="s">
        <v>381</v>
      </c>
      <c r="C39" s="27" t="s">
        <v>380</v>
      </c>
      <c r="D39" s="27" t="s">
        <v>64</v>
      </c>
      <c r="E39" s="27" t="s">
        <v>131</v>
      </c>
      <c r="F39" s="27" t="s">
        <v>361</v>
      </c>
      <c r="G39" s="27" t="s">
        <v>251</v>
      </c>
      <c r="H39" s="27" t="s">
        <v>252</v>
      </c>
      <c r="I39" s="46">
        <v>800000</v>
      </c>
      <c r="J39" s="46"/>
      <c r="K39" s="46"/>
      <c r="L39" s="46">
        <v>800000</v>
      </c>
      <c r="M39" s="46"/>
      <c r="N39" s="46"/>
      <c r="O39" s="46"/>
      <c r="P39" s="46"/>
      <c r="Q39" s="46"/>
      <c r="R39" s="46"/>
      <c r="S39" s="46"/>
      <c r="T39" s="46"/>
      <c r="U39" s="46"/>
      <c r="V39" s="46"/>
      <c r="W39" s="46"/>
    </row>
    <row r="40" ht="36" customHeight="1" spans="1:23">
      <c r="A40" s="27"/>
      <c r="B40" s="27"/>
      <c r="C40" s="27" t="s">
        <v>382</v>
      </c>
      <c r="D40" s="27"/>
      <c r="E40" s="27"/>
      <c r="F40" s="27"/>
      <c r="G40" s="27"/>
      <c r="H40" s="27"/>
      <c r="I40" s="46">
        <v>721200</v>
      </c>
      <c r="J40" s="46"/>
      <c r="K40" s="46"/>
      <c r="L40" s="46"/>
      <c r="M40" s="46"/>
      <c r="N40" s="46"/>
      <c r="O40" s="46">
        <v>721200</v>
      </c>
      <c r="P40" s="46"/>
      <c r="Q40" s="46"/>
      <c r="R40" s="46"/>
      <c r="S40" s="46"/>
      <c r="T40" s="46"/>
      <c r="U40" s="46"/>
      <c r="V40" s="46"/>
      <c r="W40" s="46"/>
    </row>
    <row r="41" ht="36" customHeight="1" spans="1:23">
      <c r="A41" s="27" t="s">
        <v>359</v>
      </c>
      <c r="B41" s="153" t="s">
        <v>383</v>
      </c>
      <c r="C41" s="27" t="s">
        <v>382</v>
      </c>
      <c r="D41" s="27" t="s">
        <v>64</v>
      </c>
      <c r="E41" s="27" t="s">
        <v>131</v>
      </c>
      <c r="F41" s="27" t="s">
        <v>361</v>
      </c>
      <c r="G41" s="27" t="s">
        <v>251</v>
      </c>
      <c r="H41" s="27" t="s">
        <v>252</v>
      </c>
      <c r="I41" s="46">
        <v>721200</v>
      </c>
      <c r="J41" s="46"/>
      <c r="K41" s="46"/>
      <c r="L41" s="46"/>
      <c r="M41" s="46"/>
      <c r="N41" s="46"/>
      <c r="O41" s="46">
        <v>721200</v>
      </c>
      <c r="P41" s="46"/>
      <c r="Q41" s="46"/>
      <c r="R41" s="46"/>
      <c r="S41" s="46"/>
      <c r="T41" s="46"/>
      <c r="U41" s="46"/>
      <c r="V41" s="46"/>
      <c r="W41" s="46"/>
    </row>
    <row r="42" ht="36" customHeight="1" spans="1:23">
      <c r="A42" s="27"/>
      <c r="B42" s="27"/>
      <c r="C42" s="27" t="s">
        <v>384</v>
      </c>
      <c r="D42" s="27"/>
      <c r="E42" s="27"/>
      <c r="F42" s="27"/>
      <c r="G42" s="27"/>
      <c r="H42" s="27"/>
      <c r="I42" s="46">
        <v>126000</v>
      </c>
      <c r="J42" s="46"/>
      <c r="K42" s="46"/>
      <c r="L42" s="46"/>
      <c r="M42" s="46"/>
      <c r="N42" s="46"/>
      <c r="O42" s="46">
        <v>126000</v>
      </c>
      <c r="P42" s="46"/>
      <c r="Q42" s="46"/>
      <c r="R42" s="46"/>
      <c r="S42" s="46"/>
      <c r="T42" s="46"/>
      <c r="U42" s="46"/>
      <c r="V42" s="46"/>
      <c r="W42" s="46"/>
    </row>
    <row r="43" ht="36" customHeight="1" spans="1:23">
      <c r="A43" s="27" t="s">
        <v>359</v>
      </c>
      <c r="B43" s="153" t="s">
        <v>385</v>
      </c>
      <c r="C43" s="27" t="s">
        <v>384</v>
      </c>
      <c r="D43" s="27" t="s">
        <v>64</v>
      </c>
      <c r="E43" s="27" t="s">
        <v>131</v>
      </c>
      <c r="F43" s="27" t="s">
        <v>361</v>
      </c>
      <c r="G43" s="27" t="s">
        <v>251</v>
      </c>
      <c r="H43" s="27" t="s">
        <v>252</v>
      </c>
      <c r="I43" s="46">
        <v>126000</v>
      </c>
      <c r="J43" s="46"/>
      <c r="K43" s="46"/>
      <c r="L43" s="46"/>
      <c r="M43" s="46"/>
      <c r="N43" s="46"/>
      <c r="O43" s="46">
        <v>126000</v>
      </c>
      <c r="P43" s="46"/>
      <c r="Q43" s="46"/>
      <c r="R43" s="46"/>
      <c r="S43" s="46"/>
      <c r="T43" s="46"/>
      <c r="U43" s="46"/>
      <c r="V43" s="46"/>
      <c r="W43" s="46"/>
    </row>
    <row r="44" ht="36" customHeight="1" spans="1:23">
      <c r="A44" s="27"/>
      <c r="B44" s="27"/>
      <c r="C44" s="27" t="s">
        <v>386</v>
      </c>
      <c r="D44" s="27"/>
      <c r="E44" s="27"/>
      <c r="F44" s="27"/>
      <c r="G44" s="27"/>
      <c r="H44" s="27"/>
      <c r="I44" s="46">
        <v>901200</v>
      </c>
      <c r="J44" s="46"/>
      <c r="K44" s="46"/>
      <c r="L44" s="46"/>
      <c r="M44" s="46"/>
      <c r="N44" s="46"/>
      <c r="O44" s="46">
        <v>901200</v>
      </c>
      <c r="P44" s="46"/>
      <c r="Q44" s="46"/>
      <c r="R44" s="46"/>
      <c r="S44" s="46"/>
      <c r="T44" s="46"/>
      <c r="U44" s="46"/>
      <c r="V44" s="46"/>
      <c r="W44" s="46"/>
    </row>
    <row r="45" ht="36" customHeight="1" spans="1:23">
      <c r="A45" s="27" t="s">
        <v>359</v>
      </c>
      <c r="B45" s="153" t="s">
        <v>387</v>
      </c>
      <c r="C45" s="27" t="s">
        <v>386</v>
      </c>
      <c r="D45" s="27" t="s">
        <v>64</v>
      </c>
      <c r="E45" s="27" t="s">
        <v>131</v>
      </c>
      <c r="F45" s="27" t="s">
        <v>361</v>
      </c>
      <c r="G45" s="27" t="s">
        <v>251</v>
      </c>
      <c r="H45" s="27" t="s">
        <v>252</v>
      </c>
      <c r="I45" s="46">
        <v>901200</v>
      </c>
      <c r="J45" s="46"/>
      <c r="K45" s="46"/>
      <c r="L45" s="46"/>
      <c r="M45" s="46"/>
      <c r="N45" s="46"/>
      <c r="O45" s="46">
        <v>901200</v>
      </c>
      <c r="P45" s="46"/>
      <c r="Q45" s="46"/>
      <c r="R45" s="46"/>
      <c r="S45" s="46"/>
      <c r="T45" s="46"/>
      <c r="U45" s="46"/>
      <c r="V45" s="46"/>
      <c r="W45" s="46"/>
    </row>
    <row r="46" ht="36" customHeight="1" spans="1:23">
      <c r="A46" s="27"/>
      <c r="B46" s="27"/>
      <c r="C46" s="27" t="s">
        <v>388</v>
      </c>
      <c r="D46" s="27"/>
      <c r="E46" s="27"/>
      <c r="F46" s="27"/>
      <c r="G46" s="27"/>
      <c r="H46" s="27"/>
      <c r="I46" s="46">
        <v>420000</v>
      </c>
      <c r="J46" s="46"/>
      <c r="K46" s="46"/>
      <c r="L46" s="46"/>
      <c r="M46" s="46"/>
      <c r="N46" s="46"/>
      <c r="O46" s="46">
        <v>420000</v>
      </c>
      <c r="P46" s="46"/>
      <c r="Q46" s="46"/>
      <c r="R46" s="46"/>
      <c r="S46" s="46"/>
      <c r="T46" s="46"/>
      <c r="U46" s="46"/>
      <c r="V46" s="46"/>
      <c r="W46" s="46"/>
    </row>
    <row r="47" ht="36" customHeight="1" spans="1:23">
      <c r="A47" s="27" t="s">
        <v>359</v>
      </c>
      <c r="B47" s="153" t="s">
        <v>389</v>
      </c>
      <c r="C47" s="27" t="s">
        <v>388</v>
      </c>
      <c r="D47" s="27" t="s">
        <v>64</v>
      </c>
      <c r="E47" s="27" t="s">
        <v>131</v>
      </c>
      <c r="F47" s="27" t="s">
        <v>361</v>
      </c>
      <c r="G47" s="27" t="s">
        <v>251</v>
      </c>
      <c r="H47" s="27" t="s">
        <v>252</v>
      </c>
      <c r="I47" s="46">
        <v>420000</v>
      </c>
      <c r="J47" s="46"/>
      <c r="K47" s="46"/>
      <c r="L47" s="46"/>
      <c r="M47" s="46"/>
      <c r="N47" s="46"/>
      <c r="O47" s="46">
        <v>420000</v>
      </c>
      <c r="P47" s="46"/>
      <c r="Q47" s="46"/>
      <c r="R47" s="46"/>
      <c r="S47" s="46"/>
      <c r="T47" s="46"/>
      <c r="U47" s="46"/>
      <c r="V47" s="46"/>
      <c r="W47" s="46"/>
    </row>
    <row r="48" ht="36" customHeight="1" spans="1:23">
      <c r="A48" s="27"/>
      <c r="B48" s="27"/>
      <c r="C48" s="27" t="s">
        <v>390</v>
      </c>
      <c r="D48" s="27"/>
      <c r="E48" s="27"/>
      <c r="F48" s="27"/>
      <c r="G48" s="27"/>
      <c r="H48" s="27"/>
      <c r="I48" s="46">
        <v>330000</v>
      </c>
      <c r="J48" s="46"/>
      <c r="K48" s="46"/>
      <c r="L48" s="46"/>
      <c r="M48" s="46"/>
      <c r="N48" s="46"/>
      <c r="O48" s="46">
        <v>330000</v>
      </c>
      <c r="P48" s="46"/>
      <c r="Q48" s="46"/>
      <c r="R48" s="46"/>
      <c r="S48" s="46"/>
      <c r="T48" s="46"/>
      <c r="U48" s="46"/>
      <c r="V48" s="46"/>
      <c r="W48" s="46"/>
    </row>
    <row r="49" ht="36" customHeight="1" spans="1:23">
      <c r="A49" s="27" t="s">
        <v>359</v>
      </c>
      <c r="B49" s="153" t="s">
        <v>391</v>
      </c>
      <c r="C49" s="27" t="s">
        <v>390</v>
      </c>
      <c r="D49" s="27" t="s">
        <v>64</v>
      </c>
      <c r="E49" s="27" t="s">
        <v>131</v>
      </c>
      <c r="F49" s="27" t="s">
        <v>361</v>
      </c>
      <c r="G49" s="27" t="s">
        <v>251</v>
      </c>
      <c r="H49" s="27" t="s">
        <v>252</v>
      </c>
      <c r="I49" s="46">
        <v>330000</v>
      </c>
      <c r="J49" s="46"/>
      <c r="K49" s="46"/>
      <c r="L49" s="46"/>
      <c r="M49" s="46"/>
      <c r="N49" s="46"/>
      <c r="O49" s="46">
        <v>330000</v>
      </c>
      <c r="P49" s="46"/>
      <c r="Q49" s="46"/>
      <c r="R49" s="46"/>
      <c r="S49" s="46"/>
      <c r="T49" s="46"/>
      <c r="U49" s="46"/>
      <c r="V49" s="46"/>
      <c r="W49" s="46"/>
    </row>
    <row r="50" ht="36" customHeight="1" spans="1:23">
      <c r="A50" s="27"/>
      <c r="B50" s="27"/>
      <c r="C50" s="27" t="s">
        <v>392</v>
      </c>
      <c r="D50" s="27"/>
      <c r="E50" s="27"/>
      <c r="F50" s="27"/>
      <c r="G50" s="27"/>
      <c r="H50" s="27"/>
      <c r="I50" s="46">
        <v>664000</v>
      </c>
      <c r="J50" s="46">
        <v>664000</v>
      </c>
      <c r="K50" s="46">
        <v>664000</v>
      </c>
      <c r="L50" s="46"/>
      <c r="M50" s="46"/>
      <c r="N50" s="46"/>
      <c r="O50" s="46"/>
      <c r="P50" s="46"/>
      <c r="Q50" s="46"/>
      <c r="R50" s="46"/>
      <c r="S50" s="46"/>
      <c r="T50" s="46"/>
      <c r="U50" s="46"/>
      <c r="V50" s="46"/>
      <c r="W50" s="46"/>
    </row>
    <row r="51" ht="36" customHeight="1" spans="1:23">
      <c r="A51" s="27" t="s">
        <v>338</v>
      </c>
      <c r="B51" s="153" t="s">
        <v>393</v>
      </c>
      <c r="C51" s="27" t="s">
        <v>392</v>
      </c>
      <c r="D51" s="27" t="s">
        <v>64</v>
      </c>
      <c r="E51" s="27" t="s">
        <v>116</v>
      </c>
      <c r="F51" s="27" t="s">
        <v>348</v>
      </c>
      <c r="G51" s="27" t="s">
        <v>341</v>
      </c>
      <c r="H51" s="27" t="s">
        <v>84</v>
      </c>
      <c r="I51" s="46">
        <v>664000</v>
      </c>
      <c r="J51" s="46">
        <v>664000</v>
      </c>
      <c r="K51" s="46">
        <v>664000</v>
      </c>
      <c r="L51" s="46"/>
      <c r="M51" s="46"/>
      <c r="N51" s="46"/>
      <c r="O51" s="46"/>
      <c r="P51" s="46"/>
      <c r="Q51" s="46"/>
      <c r="R51" s="46"/>
      <c r="S51" s="46"/>
      <c r="T51" s="46"/>
      <c r="U51" s="46"/>
      <c r="V51" s="46"/>
      <c r="W51" s="46"/>
    </row>
    <row r="52" ht="36" customHeight="1" spans="1:23">
      <c r="A52" s="27"/>
      <c r="B52" s="27"/>
      <c r="C52" s="27" t="s">
        <v>394</v>
      </c>
      <c r="D52" s="27"/>
      <c r="E52" s="27"/>
      <c r="F52" s="27"/>
      <c r="G52" s="27"/>
      <c r="H52" s="27"/>
      <c r="I52" s="46">
        <v>700000</v>
      </c>
      <c r="J52" s="46"/>
      <c r="K52" s="46"/>
      <c r="L52" s="46">
        <v>700000</v>
      </c>
      <c r="M52" s="46"/>
      <c r="N52" s="46"/>
      <c r="O52" s="46"/>
      <c r="P52" s="46"/>
      <c r="Q52" s="46"/>
      <c r="R52" s="46"/>
      <c r="S52" s="46"/>
      <c r="T52" s="46"/>
      <c r="U52" s="46"/>
      <c r="V52" s="46"/>
      <c r="W52" s="46"/>
    </row>
    <row r="53" ht="36" customHeight="1" spans="1:23">
      <c r="A53" s="27" t="s">
        <v>338</v>
      </c>
      <c r="B53" s="153" t="s">
        <v>395</v>
      </c>
      <c r="C53" s="27" t="s">
        <v>394</v>
      </c>
      <c r="D53" s="27" t="s">
        <v>64</v>
      </c>
      <c r="E53" s="27" t="s">
        <v>131</v>
      </c>
      <c r="F53" s="27" t="s">
        <v>361</v>
      </c>
      <c r="G53" s="27" t="s">
        <v>251</v>
      </c>
      <c r="H53" s="27" t="s">
        <v>252</v>
      </c>
      <c r="I53" s="46">
        <v>700000</v>
      </c>
      <c r="J53" s="46"/>
      <c r="K53" s="46"/>
      <c r="L53" s="46">
        <v>700000</v>
      </c>
      <c r="M53" s="46"/>
      <c r="N53" s="46"/>
      <c r="O53" s="46"/>
      <c r="P53" s="46"/>
      <c r="Q53" s="46"/>
      <c r="R53" s="46"/>
      <c r="S53" s="46"/>
      <c r="T53" s="46"/>
      <c r="U53" s="46"/>
      <c r="V53" s="46"/>
      <c r="W53" s="46"/>
    </row>
    <row r="54" ht="36" customHeight="1" spans="1:23">
      <c r="A54" s="27"/>
      <c r="B54" s="27"/>
      <c r="C54" s="27" t="s">
        <v>396</v>
      </c>
      <c r="D54" s="27"/>
      <c r="E54" s="27"/>
      <c r="F54" s="27"/>
      <c r="G54" s="27"/>
      <c r="H54" s="27"/>
      <c r="I54" s="46">
        <v>500000</v>
      </c>
      <c r="J54" s="46"/>
      <c r="K54" s="46"/>
      <c r="L54" s="46">
        <v>500000</v>
      </c>
      <c r="M54" s="46"/>
      <c r="N54" s="46"/>
      <c r="O54" s="46"/>
      <c r="P54" s="46"/>
      <c r="Q54" s="46"/>
      <c r="R54" s="46"/>
      <c r="S54" s="46"/>
      <c r="T54" s="46"/>
      <c r="U54" s="46"/>
      <c r="V54" s="46"/>
      <c r="W54" s="46"/>
    </row>
    <row r="55" ht="36" customHeight="1" spans="1:23">
      <c r="A55" s="27" t="s">
        <v>359</v>
      </c>
      <c r="B55" s="153" t="s">
        <v>397</v>
      </c>
      <c r="C55" s="27" t="s">
        <v>396</v>
      </c>
      <c r="D55" s="27" t="s">
        <v>64</v>
      </c>
      <c r="E55" s="27" t="s">
        <v>131</v>
      </c>
      <c r="F55" s="27" t="s">
        <v>361</v>
      </c>
      <c r="G55" s="27" t="s">
        <v>251</v>
      </c>
      <c r="H55" s="27" t="s">
        <v>252</v>
      </c>
      <c r="I55" s="46">
        <v>500000</v>
      </c>
      <c r="J55" s="46"/>
      <c r="K55" s="46"/>
      <c r="L55" s="46">
        <v>500000</v>
      </c>
      <c r="M55" s="46"/>
      <c r="N55" s="46"/>
      <c r="O55" s="46"/>
      <c r="P55" s="46"/>
      <c r="Q55" s="46"/>
      <c r="R55" s="46"/>
      <c r="S55" s="46"/>
      <c r="T55" s="46"/>
      <c r="U55" s="46"/>
      <c r="V55" s="46"/>
      <c r="W55" s="46"/>
    </row>
    <row r="56" ht="36" customHeight="1" spans="1:23">
      <c r="A56" s="27"/>
      <c r="B56" s="27"/>
      <c r="C56" s="27" t="s">
        <v>398</v>
      </c>
      <c r="D56" s="27"/>
      <c r="E56" s="27"/>
      <c r="F56" s="27"/>
      <c r="G56" s="27"/>
      <c r="H56" s="27"/>
      <c r="I56" s="46">
        <v>600000</v>
      </c>
      <c r="J56" s="46"/>
      <c r="K56" s="46"/>
      <c r="L56" s="46">
        <v>600000</v>
      </c>
      <c r="M56" s="46"/>
      <c r="N56" s="46"/>
      <c r="O56" s="46"/>
      <c r="P56" s="46"/>
      <c r="Q56" s="46"/>
      <c r="R56" s="46"/>
      <c r="S56" s="46"/>
      <c r="T56" s="46"/>
      <c r="U56" s="46"/>
      <c r="V56" s="46"/>
      <c r="W56" s="46"/>
    </row>
    <row r="57" ht="36" customHeight="1" spans="1:23">
      <c r="A57" s="27" t="s">
        <v>338</v>
      </c>
      <c r="B57" s="153" t="s">
        <v>399</v>
      </c>
      <c r="C57" s="27" t="s">
        <v>398</v>
      </c>
      <c r="D57" s="27" t="s">
        <v>67</v>
      </c>
      <c r="E57" s="27" t="s">
        <v>131</v>
      </c>
      <c r="F57" s="27" t="s">
        <v>361</v>
      </c>
      <c r="G57" s="27" t="s">
        <v>239</v>
      </c>
      <c r="H57" s="27" t="s">
        <v>240</v>
      </c>
      <c r="I57" s="46">
        <v>20000</v>
      </c>
      <c r="J57" s="46"/>
      <c r="K57" s="46"/>
      <c r="L57" s="46">
        <v>20000</v>
      </c>
      <c r="M57" s="46"/>
      <c r="N57" s="46"/>
      <c r="O57" s="46"/>
      <c r="P57" s="46"/>
      <c r="Q57" s="46"/>
      <c r="R57" s="46"/>
      <c r="S57" s="46"/>
      <c r="T57" s="46"/>
      <c r="U57" s="46"/>
      <c r="V57" s="46"/>
      <c r="W57" s="46"/>
    </row>
    <row r="58" ht="36" customHeight="1" spans="1:23">
      <c r="A58" s="27" t="s">
        <v>338</v>
      </c>
      <c r="B58" s="153" t="s">
        <v>399</v>
      </c>
      <c r="C58" s="27" t="s">
        <v>398</v>
      </c>
      <c r="D58" s="27" t="s">
        <v>67</v>
      </c>
      <c r="E58" s="27" t="s">
        <v>131</v>
      </c>
      <c r="F58" s="27" t="s">
        <v>361</v>
      </c>
      <c r="G58" s="27" t="s">
        <v>251</v>
      </c>
      <c r="H58" s="27" t="s">
        <v>252</v>
      </c>
      <c r="I58" s="46">
        <v>580000</v>
      </c>
      <c r="J58" s="46"/>
      <c r="K58" s="46"/>
      <c r="L58" s="46">
        <v>580000</v>
      </c>
      <c r="M58" s="46"/>
      <c r="N58" s="46"/>
      <c r="O58" s="46"/>
      <c r="P58" s="46"/>
      <c r="Q58" s="46"/>
      <c r="R58" s="46"/>
      <c r="S58" s="46"/>
      <c r="T58" s="46"/>
      <c r="U58" s="46"/>
      <c r="V58" s="46"/>
      <c r="W58" s="46"/>
    </row>
    <row r="59" ht="36" customHeight="1" spans="1:23">
      <c r="A59" s="27"/>
      <c r="B59" s="27"/>
      <c r="C59" s="27" t="s">
        <v>400</v>
      </c>
      <c r="D59" s="27"/>
      <c r="E59" s="27"/>
      <c r="F59" s="27"/>
      <c r="G59" s="27"/>
      <c r="H59" s="27"/>
      <c r="I59" s="46">
        <v>44261.23</v>
      </c>
      <c r="J59" s="46"/>
      <c r="K59" s="46"/>
      <c r="L59" s="46"/>
      <c r="M59" s="46"/>
      <c r="N59" s="46">
        <v>44261.23</v>
      </c>
      <c r="O59" s="46"/>
      <c r="P59" s="46"/>
      <c r="Q59" s="46"/>
      <c r="R59" s="46"/>
      <c r="S59" s="46"/>
      <c r="T59" s="46"/>
      <c r="U59" s="46"/>
      <c r="V59" s="46"/>
      <c r="W59" s="46"/>
    </row>
    <row r="60" ht="36" customHeight="1" spans="1:23">
      <c r="A60" s="27" t="s">
        <v>338</v>
      </c>
      <c r="B60" s="153" t="s">
        <v>401</v>
      </c>
      <c r="C60" s="27" t="s">
        <v>400</v>
      </c>
      <c r="D60" s="27" t="s">
        <v>67</v>
      </c>
      <c r="E60" s="27" t="s">
        <v>112</v>
      </c>
      <c r="F60" s="27" t="s">
        <v>298</v>
      </c>
      <c r="G60" s="27" t="s">
        <v>243</v>
      </c>
      <c r="H60" s="27" t="s">
        <v>244</v>
      </c>
      <c r="I60" s="46">
        <v>23825.68</v>
      </c>
      <c r="J60" s="46"/>
      <c r="K60" s="46"/>
      <c r="L60" s="46"/>
      <c r="M60" s="46"/>
      <c r="N60" s="46">
        <v>23825.68</v>
      </c>
      <c r="O60" s="46"/>
      <c r="P60" s="46"/>
      <c r="Q60" s="46"/>
      <c r="R60" s="46"/>
      <c r="S60" s="46"/>
      <c r="T60" s="46"/>
      <c r="U60" s="46"/>
      <c r="V60" s="46"/>
      <c r="W60" s="46"/>
    </row>
    <row r="61" ht="36" customHeight="1" spans="1:23">
      <c r="A61" s="27" t="s">
        <v>338</v>
      </c>
      <c r="B61" s="153" t="s">
        <v>401</v>
      </c>
      <c r="C61" s="27" t="s">
        <v>400</v>
      </c>
      <c r="D61" s="27" t="s">
        <v>67</v>
      </c>
      <c r="E61" s="27" t="s">
        <v>112</v>
      </c>
      <c r="F61" s="27" t="s">
        <v>298</v>
      </c>
      <c r="G61" s="27" t="s">
        <v>230</v>
      </c>
      <c r="H61" s="27" t="s">
        <v>231</v>
      </c>
      <c r="I61" s="46">
        <v>20435.55</v>
      </c>
      <c r="J61" s="46"/>
      <c r="K61" s="46"/>
      <c r="L61" s="46"/>
      <c r="M61" s="46"/>
      <c r="N61" s="46">
        <v>20435.55</v>
      </c>
      <c r="O61" s="46"/>
      <c r="P61" s="46"/>
      <c r="Q61" s="46"/>
      <c r="R61" s="46"/>
      <c r="S61" s="46"/>
      <c r="T61" s="46"/>
      <c r="U61" s="46"/>
      <c r="V61" s="46"/>
      <c r="W61" s="46"/>
    </row>
    <row r="62" ht="36" customHeight="1" spans="1:23">
      <c r="A62" s="27"/>
      <c r="B62" s="27"/>
      <c r="C62" s="27" t="s">
        <v>402</v>
      </c>
      <c r="D62" s="27"/>
      <c r="E62" s="27"/>
      <c r="F62" s="27"/>
      <c r="G62" s="27"/>
      <c r="H62" s="27"/>
      <c r="I62" s="46">
        <v>754650</v>
      </c>
      <c r="J62" s="46"/>
      <c r="K62" s="46"/>
      <c r="L62" s="46"/>
      <c r="M62" s="46"/>
      <c r="N62" s="46"/>
      <c r="O62" s="46">
        <v>754650</v>
      </c>
      <c r="P62" s="46"/>
      <c r="Q62" s="46"/>
      <c r="R62" s="46"/>
      <c r="S62" s="46"/>
      <c r="T62" s="46"/>
      <c r="U62" s="46"/>
      <c r="V62" s="46"/>
      <c r="W62" s="46"/>
    </row>
    <row r="63" ht="36" customHeight="1" spans="1:23">
      <c r="A63" s="27" t="s">
        <v>359</v>
      </c>
      <c r="B63" s="153" t="s">
        <v>403</v>
      </c>
      <c r="C63" s="27" t="s">
        <v>402</v>
      </c>
      <c r="D63" s="27" t="s">
        <v>67</v>
      </c>
      <c r="E63" s="27" t="s">
        <v>131</v>
      </c>
      <c r="F63" s="27" t="s">
        <v>361</v>
      </c>
      <c r="G63" s="27" t="s">
        <v>251</v>
      </c>
      <c r="H63" s="27" t="s">
        <v>252</v>
      </c>
      <c r="I63" s="46">
        <v>82300</v>
      </c>
      <c r="J63" s="46"/>
      <c r="K63" s="46"/>
      <c r="L63" s="46"/>
      <c r="M63" s="46"/>
      <c r="N63" s="46"/>
      <c r="O63" s="46">
        <v>82300</v>
      </c>
      <c r="P63" s="46"/>
      <c r="Q63" s="46"/>
      <c r="R63" s="46"/>
      <c r="S63" s="46"/>
      <c r="T63" s="46"/>
      <c r="U63" s="46"/>
      <c r="V63" s="46"/>
      <c r="W63" s="46"/>
    </row>
    <row r="64" ht="36" customHeight="1" spans="1:23">
      <c r="A64" s="27" t="s">
        <v>359</v>
      </c>
      <c r="B64" s="153" t="s">
        <v>403</v>
      </c>
      <c r="C64" s="27" t="s">
        <v>402</v>
      </c>
      <c r="D64" s="27" t="s">
        <v>67</v>
      </c>
      <c r="E64" s="27" t="s">
        <v>131</v>
      </c>
      <c r="F64" s="27" t="s">
        <v>361</v>
      </c>
      <c r="G64" s="27" t="s">
        <v>253</v>
      </c>
      <c r="H64" s="27" t="s">
        <v>254</v>
      </c>
      <c r="I64" s="46">
        <v>40000</v>
      </c>
      <c r="J64" s="46"/>
      <c r="K64" s="46"/>
      <c r="L64" s="46"/>
      <c r="M64" s="46"/>
      <c r="N64" s="46"/>
      <c r="O64" s="46">
        <v>40000</v>
      </c>
      <c r="P64" s="46"/>
      <c r="Q64" s="46"/>
      <c r="R64" s="46"/>
      <c r="S64" s="46"/>
      <c r="T64" s="46"/>
      <c r="U64" s="46"/>
      <c r="V64" s="46"/>
      <c r="W64" s="46"/>
    </row>
    <row r="65" ht="36" customHeight="1" spans="1:23">
      <c r="A65" s="27" t="s">
        <v>359</v>
      </c>
      <c r="B65" s="153" t="s">
        <v>403</v>
      </c>
      <c r="C65" s="27" t="s">
        <v>402</v>
      </c>
      <c r="D65" s="27" t="s">
        <v>67</v>
      </c>
      <c r="E65" s="27" t="s">
        <v>131</v>
      </c>
      <c r="F65" s="27" t="s">
        <v>361</v>
      </c>
      <c r="G65" s="27" t="s">
        <v>404</v>
      </c>
      <c r="H65" s="27" t="s">
        <v>405</v>
      </c>
      <c r="I65" s="46">
        <v>46440</v>
      </c>
      <c r="J65" s="46"/>
      <c r="K65" s="46"/>
      <c r="L65" s="46"/>
      <c r="M65" s="46"/>
      <c r="N65" s="46"/>
      <c r="O65" s="46">
        <v>46440</v>
      </c>
      <c r="P65" s="46"/>
      <c r="Q65" s="46"/>
      <c r="R65" s="46"/>
      <c r="S65" s="46"/>
      <c r="T65" s="46"/>
      <c r="U65" s="46"/>
      <c r="V65" s="46"/>
      <c r="W65" s="46"/>
    </row>
    <row r="66" ht="36" customHeight="1" spans="1:23">
      <c r="A66" s="27" t="s">
        <v>359</v>
      </c>
      <c r="B66" s="153" t="s">
        <v>403</v>
      </c>
      <c r="C66" s="27" t="s">
        <v>402</v>
      </c>
      <c r="D66" s="27" t="s">
        <v>67</v>
      </c>
      <c r="E66" s="27" t="s">
        <v>131</v>
      </c>
      <c r="F66" s="27" t="s">
        <v>361</v>
      </c>
      <c r="G66" s="27" t="s">
        <v>406</v>
      </c>
      <c r="H66" s="27" t="s">
        <v>407</v>
      </c>
      <c r="I66" s="46">
        <v>582350</v>
      </c>
      <c r="J66" s="46"/>
      <c r="K66" s="46"/>
      <c r="L66" s="46"/>
      <c r="M66" s="46"/>
      <c r="N66" s="46"/>
      <c r="O66" s="46">
        <v>582350</v>
      </c>
      <c r="P66" s="46"/>
      <c r="Q66" s="46"/>
      <c r="R66" s="46"/>
      <c r="S66" s="46"/>
      <c r="T66" s="46"/>
      <c r="U66" s="46"/>
      <c r="V66" s="46"/>
      <c r="W66" s="46"/>
    </row>
    <row r="67" ht="36" customHeight="1" spans="1:23">
      <c r="A67" s="27" t="s">
        <v>359</v>
      </c>
      <c r="B67" s="153" t="s">
        <v>403</v>
      </c>
      <c r="C67" s="27" t="s">
        <v>402</v>
      </c>
      <c r="D67" s="27" t="s">
        <v>67</v>
      </c>
      <c r="E67" s="27" t="s">
        <v>131</v>
      </c>
      <c r="F67" s="27" t="s">
        <v>361</v>
      </c>
      <c r="G67" s="27" t="s">
        <v>408</v>
      </c>
      <c r="H67" s="27" t="s">
        <v>409</v>
      </c>
      <c r="I67" s="46">
        <v>3560</v>
      </c>
      <c r="J67" s="46"/>
      <c r="K67" s="46"/>
      <c r="L67" s="46"/>
      <c r="M67" s="46"/>
      <c r="N67" s="46"/>
      <c r="O67" s="46">
        <v>3560</v>
      </c>
      <c r="P67" s="46"/>
      <c r="Q67" s="46"/>
      <c r="R67" s="46"/>
      <c r="S67" s="46"/>
      <c r="T67" s="46"/>
      <c r="U67" s="46"/>
      <c r="V67" s="46"/>
      <c r="W67" s="46"/>
    </row>
    <row r="68" ht="36" customHeight="1" spans="1:23">
      <c r="A68" s="27"/>
      <c r="B68" s="27"/>
      <c r="C68" s="27" t="s">
        <v>410</v>
      </c>
      <c r="D68" s="27"/>
      <c r="E68" s="27"/>
      <c r="F68" s="27"/>
      <c r="G68" s="27"/>
      <c r="H68" s="27"/>
      <c r="I68" s="46">
        <v>250000</v>
      </c>
      <c r="J68" s="46"/>
      <c r="K68" s="46"/>
      <c r="L68" s="46"/>
      <c r="M68" s="46"/>
      <c r="N68" s="46"/>
      <c r="O68" s="46">
        <v>250000</v>
      </c>
      <c r="P68" s="46"/>
      <c r="Q68" s="46"/>
      <c r="R68" s="46"/>
      <c r="S68" s="46"/>
      <c r="T68" s="46"/>
      <c r="U68" s="46"/>
      <c r="V68" s="46"/>
      <c r="W68" s="46"/>
    </row>
    <row r="69" ht="36" customHeight="1" spans="1:23">
      <c r="A69" s="27" t="s">
        <v>359</v>
      </c>
      <c r="B69" s="153" t="s">
        <v>411</v>
      </c>
      <c r="C69" s="27" t="s">
        <v>410</v>
      </c>
      <c r="D69" s="27" t="s">
        <v>67</v>
      </c>
      <c r="E69" s="27" t="s">
        <v>131</v>
      </c>
      <c r="F69" s="27" t="s">
        <v>361</v>
      </c>
      <c r="G69" s="27" t="s">
        <v>251</v>
      </c>
      <c r="H69" s="27" t="s">
        <v>252</v>
      </c>
      <c r="I69" s="46">
        <v>115000</v>
      </c>
      <c r="J69" s="46"/>
      <c r="K69" s="46"/>
      <c r="L69" s="46"/>
      <c r="M69" s="46"/>
      <c r="N69" s="46"/>
      <c r="O69" s="46">
        <v>115000</v>
      </c>
      <c r="P69" s="46"/>
      <c r="Q69" s="46"/>
      <c r="R69" s="46"/>
      <c r="S69" s="46"/>
      <c r="T69" s="46"/>
      <c r="U69" s="46"/>
      <c r="V69" s="46"/>
      <c r="W69" s="46"/>
    </row>
    <row r="70" ht="36" customHeight="1" spans="1:23">
      <c r="A70" s="27" t="s">
        <v>359</v>
      </c>
      <c r="B70" s="153" t="s">
        <v>411</v>
      </c>
      <c r="C70" s="27" t="s">
        <v>410</v>
      </c>
      <c r="D70" s="27" t="s">
        <v>67</v>
      </c>
      <c r="E70" s="27" t="s">
        <v>131</v>
      </c>
      <c r="F70" s="27" t="s">
        <v>361</v>
      </c>
      <c r="G70" s="27" t="s">
        <v>319</v>
      </c>
      <c r="H70" s="27" t="s">
        <v>320</v>
      </c>
      <c r="I70" s="46">
        <v>135000</v>
      </c>
      <c r="J70" s="46"/>
      <c r="K70" s="46"/>
      <c r="L70" s="46"/>
      <c r="M70" s="46"/>
      <c r="N70" s="46"/>
      <c r="O70" s="46">
        <v>135000</v>
      </c>
      <c r="P70" s="46"/>
      <c r="Q70" s="46"/>
      <c r="R70" s="46"/>
      <c r="S70" s="46"/>
      <c r="T70" s="46"/>
      <c r="U70" s="46"/>
      <c r="V70" s="46"/>
      <c r="W70" s="46"/>
    </row>
    <row r="71" ht="36" customHeight="1" spans="1:23">
      <c r="A71" s="27"/>
      <c r="B71" s="27"/>
      <c r="C71" s="27" t="s">
        <v>412</v>
      </c>
      <c r="D71" s="27"/>
      <c r="E71" s="27"/>
      <c r="F71" s="27"/>
      <c r="G71" s="27"/>
      <c r="H71" s="27"/>
      <c r="I71" s="46">
        <v>282204</v>
      </c>
      <c r="J71" s="46">
        <v>282204</v>
      </c>
      <c r="K71" s="46">
        <v>282204</v>
      </c>
      <c r="L71" s="46"/>
      <c r="M71" s="46"/>
      <c r="N71" s="46"/>
      <c r="O71" s="46"/>
      <c r="P71" s="46"/>
      <c r="Q71" s="46"/>
      <c r="R71" s="46"/>
      <c r="S71" s="46"/>
      <c r="T71" s="46"/>
      <c r="U71" s="46"/>
      <c r="V71" s="46"/>
      <c r="W71" s="46"/>
    </row>
    <row r="72" ht="36" customHeight="1" spans="1:23">
      <c r="A72" s="27" t="s">
        <v>338</v>
      </c>
      <c r="B72" s="153" t="s">
        <v>413</v>
      </c>
      <c r="C72" s="27" t="s">
        <v>412</v>
      </c>
      <c r="D72" s="27" t="s">
        <v>69</v>
      </c>
      <c r="E72" s="27" t="s">
        <v>102</v>
      </c>
      <c r="F72" s="27" t="s">
        <v>340</v>
      </c>
      <c r="G72" s="27" t="s">
        <v>349</v>
      </c>
      <c r="H72" s="27" t="s">
        <v>350</v>
      </c>
      <c r="I72" s="46">
        <v>282204</v>
      </c>
      <c r="J72" s="46">
        <v>282204</v>
      </c>
      <c r="K72" s="46">
        <v>282204</v>
      </c>
      <c r="L72" s="46"/>
      <c r="M72" s="46"/>
      <c r="N72" s="46"/>
      <c r="O72" s="46"/>
      <c r="P72" s="46"/>
      <c r="Q72" s="46"/>
      <c r="R72" s="46"/>
      <c r="S72" s="46"/>
      <c r="T72" s="46"/>
      <c r="U72" s="46"/>
      <c r="V72" s="46"/>
      <c r="W72" s="46"/>
    </row>
    <row r="73" ht="36" customHeight="1" spans="1:23">
      <c r="A73" s="27"/>
      <c r="B73" s="27"/>
      <c r="C73" s="27" t="s">
        <v>414</v>
      </c>
      <c r="D73" s="27"/>
      <c r="E73" s="27"/>
      <c r="F73" s="27"/>
      <c r="G73" s="27"/>
      <c r="H73" s="27"/>
      <c r="I73" s="46">
        <v>2400000</v>
      </c>
      <c r="J73" s="46"/>
      <c r="K73" s="46"/>
      <c r="L73" s="46">
        <v>2400000</v>
      </c>
      <c r="M73" s="46"/>
      <c r="N73" s="46"/>
      <c r="O73" s="46"/>
      <c r="P73" s="46"/>
      <c r="Q73" s="46"/>
      <c r="R73" s="46"/>
      <c r="S73" s="46"/>
      <c r="T73" s="46"/>
      <c r="U73" s="46"/>
      <c r="V73" s="46"/>
      <c r="W73" s="46"/>
    </row>
    <row r="74" ht="36" customHeight="1" spans="1:23">
      <c r="A74" s="27" t="s">
        <v>359</v>
      </c>
      <c r="B74" s="153" t="s">
        <v>415</v>
      </c>
      <c r="C74" s="27" t="s">
        <v>414</v>
      </c>
      <c r="D74" s="27" t="s">
        <v>69</v>
      </c>
      <c r="E74" s="27" t="s">
        <v>131</v>
      </c>
      <c r="F74" s="27" t="s">
        <v>361</v>
      </c>
      <c r="G74" s="27" t="s">
        <v>416</v>
      </c>
      <c r="H74" s="27" t="s">
        <v>417</v>
      </c>
      <c r="I74" s="46">
        <v>2400000</v>
      </c>
      <c r="J74" s="46"/>
      <c r="K74" s="46"/>
      <c r="L74" s="46">
        <v>2400000</v>
      </c>
      <c r="M74" s="46"/>
      <c r="N74" s="46"/>
      <c r="O74" s="46"/>
      <c r="P74" s="46"/>
      <c r="Q74" s="46"/>
      <c r="R74" s="46"/>
      <c r="S74" s="46"/>
      <c r="T74" s="46"/>
      <c r="U74" s="46"/>
      <c r="V74" s="46"/>
      <c r="W74" s="46"/>
    </row>
    <row r="75" ht="36" customHeight="1" spans="1:23">
      <c r="A75" s="27"/>
      <c r="B75" s="27"/>
      <c r="C75" s="27" t="s">
        <v>418</v>
      </c>
      <c r="D75" s="27"/>
      <c r="E75" s="27"/>
      <c r="F75" s="27"/>
      <c r="G75" s="27"/>
      <c r="H75" s="27"/>
      <c r="I75" s="46">
        <v>700000</v>
      </c>
      <c r="J75" s="46"/>
      <c r="K75" s="46"/>
      <c r="L75" s="46">
        <v>700000</v>
      </c>
      <c r="M75" s="46"/>
      <c r="N75" s="46"/>
      <c r="O75" s="46"/>
      <c r="P75" s="46"/>
      <c r="Q75" s="46"/>
      <c r="R75" s="46"/>
      <c r="S75" s="46"/>
      <c r="T75" s="46"/>
      <c r="U75" s="46"/>
      <c r="V75" s="46"/>
      <c r="W75" s="46"/>
    </row>
    <row r="76" ht="36" customHeight="1" spans="1:23">
      <c r="A76" s="27" t="s">
        <v>338</v>
      </c>
      <c r="B76" s="153" t="s">
        <v>419</v>
      </c>
      <c r="C76" s="27" t="s">
        <v>418</v>
      </c>
      <c r="D76" s="27" t="s">
        <v>69</v>
      </c>
      <c r="E76" s="27" t="s">
        <v>131</v>
      </c>
      <c r="F76" s="27" t="s">
        <v>361</v>
      </c>
      <c r="G76" s="27" t="s">
        <v>249</v>
      </c>
      <c r="H76" s="27" t="s">
        <v>250</v>
      </c>
      <c r="I76" s="46">
        <v>350000</v>
      </c>
      <c r="J76" s="46"/>
      <c r="K76" s="46"/>
      <c r="L76" s="46">
        <v>350000</v>
      </c>
      <c r="M76" s="46"/>
      <c r="N76" s="46"/>
      <c r="O76" s="46"/>
      <c r="P76" s="46"/>
      <c r="Q76" s="46"/>
      <c r="R76" s="46"/>
      <c r="S76" s="46"/>
      <c r="T76" s="46"/>
      <c r="U76" s="46"/>
      <c r="V76" s="46"/>
      <c r="W76" s="46"/>
    </row>
    <row r="77" ht="36" customHeight="1" spans="1:23">
      <c r="A77" s="27" t="s">
        <v>338</v>
      </c>
      <c r="B77" s="153" t="s">
        <v>419</v>
      </c>
      <c r="C77" s="27" t="s">
        <v>418</v>
      </c>
      <c r="D77" s="27" t="s">
        <v>69</v>
      </c>
      <c r="E77" s="27" t="s">
        <v>131</v>
      </c>
      <c r="F77" s="27" t="s">
        <v>361</v>
      </c>
      <c r="G77" s="27" t="s">
        <v>349</v>
      </c>
      <c r="H77" s="27" t="s">
        <v>350</v>
      </c>
      <c r="I77" s="46">
        <v>350000</v>
      </c>
      <c r="J77" s="46"/>
      <c r="K77" s="46"/>
      <c r="L77" s="46">
        <v>350000</v>
      </c>
      <c r="M77" s="46"/>
      <c r="N77" s="46"/>
      <c r="O77" s="46"/>
      <c r="P77" s="46"/>
      <c r="Q77" s="46"/>
      <c r="R77" s="46"/>
      <c r="S77" s="46"/>
      <c r="T77" s="46"/>
      <c r="U77" s="46"/>
      <c r="V77" s="46"/>
      <c r="W77" s="46"/>
    </row>
    <row r="78" ht="36" customHeight="1" spans="1:23">
      <c r="A78" s="27"/>
      <c r="B78" s="27"/>
      <c r="C78" s="27" t="s">
        <v>420</v>
      </c>
      <c r="D78" s="27"/>
      <c r="E78" s="27"/>
      <c r="F78" s="27"/>
      <c r="G78" s="27"/>
      <c r="H78" s="27"/>
      <c r="I78" s="46">
        <v>347129.09</v>
      </c>
      <c r="J78" s="46"/>
      <c r="K78" s="46"/>
      <c r="L78" s="46"/>
      <c r="M78" s="46"/>
      <c r="N78" s="46">
        <v>347129.09</v>
      </c>
      <c r="O78" s="46"/>
      <c r="P78" s="46"/>
      <c r="Q78" s="46"/>
      <c r="R78" s="46"/>
      <c r="S78" s="46"/>
      <c r="T78" s="46"/>
      <c r="U78" s="46"/>
      <c r="V78" s="46"/>
      <c r="W78" s="46"/>
    </row>
    <row r="79" ht="36" customHeight="1" spans="1:23">
      <c r="A79" s="27" t="s">
        <v>359</v>
      </c>
      <c r="B79" s="153" t="s">
        <v>421</v>
      </c>
      <c r="C79" s="27" t="s">
        <v>420</v>
      </c>
      <c r="D79" s="27" t="s">
        <v>69</v>
      </c>
      <c r="E79" s="27" t="s">
        <v>104</v>
      </c>
      <c r="F79" s="27" t="s">
        <v>313</v>
      </c>
      <c r="G79" s="27" t="s">
        <v>241</v>
      </c>
      <c r="H79" s="27" t="s">
        <v>242</v>
      </c>
      <c r="I79" s="46">
        <v>96413.05</v>
      </c>
      <c r="J79" s="46"/>
      <c r="K79" s="46"/>
      <c r="L79" s="46"/>
      <c r="M79" s="46"/>
      <c r="N79" s="46">
        <v>96413.05</v>
      </c>
      <c r="O79" s="46"/>
      <c r="P79" s="46"/>
      <c r="Q79" s="46"/>
      <c r="R79" s="46"/>
      <c r="S79" s="46"/>
      <c r="T79" s="46"/>
      <c r="U79" s="46"/>
      <c r="V79" s="46"/>
      <c r="W79" s="46"/>
    </row>
    <row r="80" ht="36" customHeight="1" spans="1:23">
      <c r="A80" s="27" t="s">
        <v>359</v>
      </c>
      <c r="B80" s="153" t="s">
        <v>421</v>
      </c>
      <c r="C80" s="27" t="s">
        <v>420</v>
      </c>
      <c r="D80" s="27" t="s">
        <v>69</v>
      </c>
      <c r="E80" s="27" t="s">
        <v>104</v>
      </c>
      <c r="F80" s="27" t="s">
        <v>313</v>
      </c>
      <c r="G80" s="27" t="s">
        <v>327</v>
      </c>
      <c r="H80" s="27" t="s">
        <v>328</v>
      </c>
      <c r="I80" s="46">
        <v>179653.91</v>
      </c>
      <c r="J80" s="46"/>
      <c r="K80" s="46"/>
      <c r="L80" s="46"/>
      <c r="M80" s="46"/>
      <c r="N80" s="46">
        <v>179653.91</v>
      </c>
      <c r="O80" s="46"/>
      <c r="P80" s="46"/>
      <c r="Q80" s="46"/>
      <c r="R80" s="46"/>
      <c r="S80" s="46"/>
      <c r="T80" s="46"/>
      <c r="U80" s="46"/>
      <c r="V80" s="46"/>
      <c r="W80" s="46"/>
    </row>
    <row r="81" ht="36" customHeight="1" spans="1:23">
      <c r="A81" s="27" t="s">
        <v>359</v>
      </c>
      <c r="B81" s="153" t="s">
        <v>421</v>
      </c>
      <c r="C81" s="27" t="s">
        <v>420</v>
      </c>
      <c r="D81" s="27" t="s">
        <v>69</v>
      </c>
      <c r="E81" s="27" t="s">
        <v>104</v>
      </c>
      <c r="F81" s="27" t="s">
        <v>313</v>
      </c>
      <c r="G81" s="27" t="s">
        <v>245</v>
      </c>
      <c r="H81" s="27" t="s">
        <v>246</v>
      </c>
      <c r="I81" s="46">
        <v>62492.13</v>
      </c>
      <c r="J81" s="46"/>
      <c r="K81" s="46"/>
      <c r="L81" s="46"/>
      <c r="M81" s="46"/>
      <c r="N81" s="46">
        <v>62492.13</v>
      </c>
      <c r="O81" s="46"/>
      <c r="P81" s="46"/>
      <c r="Q81" s="46"/>
      <c r="R81" s="46"/>
      <c r="S81" s="46"/>
      <c r="T81" s="46"/>
      <c r="U81" s="46"/>
      <c r="V81" s="46"/>
      <c r="W81" s="46"/>
    </row>
    <row r="82" ht="36" customHeight="1" spans="1:23">
      <c r="A82" s="27" t="s">
        <v>359</v>
      </c>
      <c r="B82" s="153" t="s">
        <v>421</v>
      </c>
      <c r="C82" s="27" t="s">
        <v>420</v>
      </c>
      <c r="D82" s="27" t="s">
        <v>69</v>
      </c>
      <c r="E82" s="27" t="s">
        <v>104</v>
      </c>
      <c r="F82" s="27" t="s">
        <v>313</v>
      </c>
      <c r="G82" s="27" t="s">
        <v>253</v>
      </c>
      <c r="H82" s="27" t="s">
        <v>254</v>
      </c>
      <c r="I82" s="46">
        <v>8570</v>
      </c>
      <c r="J82" s="46"/>
      <c r="K82" s="46"/>
      <c r="L82" s="46"/>
      <c r="M82" s="46"/>
      <c r="N82" s="46">
        <v>8570</v>
      </c>
      <c r="O82" s="46"/>
      <c r="P82" s="46"/>
      <c r="Q82" s="46"/>
      <c r="R82" s="46"/>
      <c r="S82" s="46"/>
      <c r="T82" s="46"/>
      <c r="U82" s="46"/>
      <c r="V82" s="46"/>
      <c r="W82" s="46"/>
    </row>
    <row r="83" ht="36" customHeight="1" spans="1:23">
      <c r="A83" s="27"/>
      <c r="B83" s="27"/>
      <c r="C83" s="27" t="s">
        <v>422</v>
      </c>
      <c r="D83" s="27"/>
      <c r="E83" s="27"/>
      <c r="F83" s="27"/>
      <c r="G83" s="27"/>
      <c r="H83" s="27"/>
      <c r="I83" s="46">
        <v>3738600</v>
      </c>
      <c r="J83" s="46"/>
      <c r="K83" s="46"/>
      <c r="L83" s="46"/>
      <c r="M83" s="46"/>
      <c r="N83" s="46"/>
      <c r="O83" s="46"/>
      <c r="P83" s="46"/>
      <c r="Q83" s="46"/>
      <c r="R83" s="46">
        <v>3738600</v>
      </c>
      <c r="S83" s="46">
        <v>2533600</v>
      </c>
      <c r="T83" s="46"/>
      <c r="U83" s="46"/>
      <c r="V83" s="46"/>
      <c r="W83" s="46">
        <v>1205000</v>
      </c>
    </row>
    <row r="84" ht="36" customHeight="1" spans="1:23">
      <c r="A84" s="27" t="s">
        <v>338</v>
      </c>
      <c r="B84" s="153" t="s">
        <v>423</v>
      </c>
      <c r="C84" s="27" t="s">
        <v>422</v>
      </c>
      <c r="D84" s="27" t="s">
        <v>69</v>
      </c>
      <c r="E84" s="27" t="s">
        <v>103</v>
      </c>
      <c r="F84" s="27" t="s">
        <v>355</v>
      </c>
      <c r="G84" s="27" t="s">
        <v>249</v>
      </c>
      <c r="H84" s="27" t="s">
        <v>250</v>
      </c>
      <c r="I84" s="46">
        <v>445000</v>
      </c>
      <c r="J84" s="46"/>
      <c r="K84" s="46"/>
      <c r="L84" s="46"/>
      <c r="M84" s="46"/>
      <c r="N84" s="46"/>
      <c r="O84" s="46"/>
      <c r="P84" s="46"/>
      <c r="Q84" s="46"/>
      <c r="R84" s="46">
        <v>445000</v>
      </c>
      <c r="S84" s="46"/>
      <c r="T84" s="46"/>
      <c r="U84" s="46"/>
      <c r="V84" s="46"/>
      <c r="W84" s="46">
        <v>445000</v>
      </c>
    </row>
    <row r="85" ht="36" customHeight="1" spans="1:23">
      <c r="A85" s="27" t="s">
        <v>338</v>
      </c>
      <c r="B85" s="153" t="s">
        <v>423</v>
      </c>
      <c r="C85" s="27" t="s">
        <v>422</v>
      </c>
      <c r="D85" s="27" t="s">
        <v>69</v>
      </c>
      <c r="E85" s="27" t="s">
        <v>103</v>
      </c>
      <c r="F85" s="27" t="s">
        <v>355</v>
      </c>
      <c r="G85" s="27" t="s">
        <v>349</v>
      </c>
      <c r="H85" s="27" t="s">
        <v>350</v>
      </c>
      <c r="I85" s="46">
        <v>760000</v>
      </c>
      <c r="J85" s="46"/>
      <c r="K85" s="46"/>
      <c r="L85" s="46"/>
      <c r="M85" s="46"/>
      <c r="N85" s="46"/>
      <c r="O85" s="46"/>
      <c r="P85" s="46"/>
      <c r="Q85" s="46"/>
      <c r="R85" s="46">
        <v>760000</v>
      </c>
      <c r="S85" s="46"/>
      <c r="T85" s="46"/>
      <c r="U85" s="46"/>
      <c r="V85" s="46"/>
      <c r="W85" s="46">
        <v>760000</v>
      </c>
    </row>
    <row r="86" ht="36" customHeight="1" spans="1:23">
      <c r="A86" s="27" t="s">
        <v>338</v>
      </c>
      <c r="B86" s="153" t="s">
        <v>423</v>
      </c>
      <c r="C86" s="27" t="s">
        <v>422</v>
      </c>
      <c r="D86" s="27" t="s">
        <v>69</v>
      </c>
      <c r="E86" s="27" t="s">
        <v>104</v>
      </c>
      <c r="F86" s="27" t="s">
        <v>313</v>
      </c>
      <c r="G86" s="27" t="s">
        <v>280</v>
      </c>
      <c r="H86" s="27" t="s">
        <v>279</v>
      </c>
      <c r="I86" s="46">
        <v>550000</v>
      </c>
      <c r="J86" s="46"/>
      <c r="K86" s="46"/>
      <c r="L86" s="46"/>
      <c r="M86" s="46"/>
      <c r="N86" s="46"/>
      <c r="O86" s="46"/>
      <c r="P86" s="46"/>
      <c r="Q86" s="46"/>
      <c r="R86" s="46">
        <v>550000</v>
      </c>
      <c r="S86" s="46">
        <v>550000</v>
      </c>
      <c r="T86" s="46"/>
      <c r="U86" s="46"/>
      <c r="V86" s="46"/>
      <c r="W86" s="46"/>
    </row>
    <row r="87" ht="36" customHeight="1" spans="1:23">
      <c r="A87" s="27" t="s">
        <v>338</v>
      </c>
      <c r="B87" s="153" t="s">
        <v>423</v>
      </c>
      <c r="C87" s="27" t="s">
        <v>422</v>
      </c>
      <c r="D87" s="27" t="s">
        <v>69</v>
      </c>
      <c r="E87" s="27" t="s">
        <v>104</v>
      </c>
      <c r="F87" s="27" t="s">
        <v>313</v>
      </c>
      <c r="G87" s="27" t="s">
        <v>245</v>
      </c>
      <c r="H87" s="27" t="s">
        <v>246</v>
      </c>
      <c r="I87" s="46">
        <v>80000</v>
      </c>
      <c r="J87" s="46"/>
      <c r="K87" s="46"/>
      <c r="L87" s="46"/>
      <c r="M87" s="46"/>
      <c r="N87" s="46"/>
      <c r="O87" s="46"/>
      <c r="P87" s="46"/>
      <c r="Q87" s="46"/>
      <c r="R87" s="46">
        <v>80000</v>
      </c>
      <c r="S87" s="46">
        <v>80000</v>
      </c>
      <c r="T87" s="46"/>
      <c r="U87" s="46"/>
      <c r="V87" s="46"/>
      <c r="W87" s="46"/>
    </row>
    <row r="88" ht="36" customHeight="1" spans="1:23">
      <c r="A88" s="27" t="s">
        <v>338</v>
      </c>
      <c r="B88" s="153" t="s">
        <v>423</v>
      </c>
      <c r="C88" s="27" t="s">
        <v>422</v>
      </c>
      <c r="D88" s="27" t="s">
        <v>69</v>
      </c>
      <c r="E88" s="27" t="s">
        <v>104</v>
      </c>
      <c r="F88" s="27" t="s">
        <v>313</v>
      </c>
      <c r="G88" s="27" t="s">
        <v>249</v>
      </c>
      <c r="H88" s="27" t="s">
        <v>250</v>
      </c>
      <c r="I88" s="46">
        <v>1373600</v>
      </c>
      <c r="J88" s="46"/>
      <c r="K88" s="46"/>
      <c r="L88" s="46"/>
      <c r="M88" s="46"/>
      <c r="N88" s="46"/>
      <c r="O88" s="46"/>
      <c r="P88" s="46"/>
      <c r="Q88" s="46"/>
      <c r="R88" s="46">
        <v>1373600</v>
      </c>
      <c r="S88" s="46">
        <v>1373600</v>
      </c>
      <c r="T88" s="46"/>
      <c r="U88" s="46"/>
      <c r="V88" s="46"/>
      <c r="W88" s="46"/>
    </row>
    <row r="89" ht="36" customHeight="1" spans="1:23">
      <c r="A89" s="27" t="s">
        <v>338</v>
      </c>
      <c r="B89" s="153" t="s">
        <v>423</v>
      </c>
      <c r="C89" s="27" t="s">
        <v>422</v>
      </c>
      <c r="D89" s="27" t="s">
        <v>69</v>
      </c>
      <c r="E89" s="27" t="s">
        <v>104</v>
      </c>
      <c r="F89" s="27" t="s">
        <v>313</v>
      </c>
      <c r="G89" s="27" t="s">
        <v>253</v>
      </c>
      <c r="H89" s="27" t="s">
        <v>254</v>
      </c>
      <c r="I89" s="46">
        <v>250000</v>
      </c>
      <c r="J89" s="46"/>
      <c r="K89" s="46"/>
      <c r="L89" s="46"/>
      <c r="M89" s="46"/>
      <c r="N89" s="46"/>
      <c r="O89" s="46"/>
      <c r="P89" s="46"/>
      <c r="Q89" s="46"/>
      <c r="R89" s="46">
        <v>250000</v>
      </c>
      <c r="S89" s="46">
        <v>250000</v>
      </c>
      <c r="T89" s="46"/>
      <c r="U89" s="46"/>
      <c r="V89" s="46"/>
      <c r="W89" s="46"/>
    </row>
    <row r="90" ht="36" customHeight="1" spans="1:23">
      <c r="A90" s="27" t="s">
        <v>338</v>
      </c>
      <c r="B90" s="153" t="s">
        <v>423</v>
      </c>
      <c r="C90" s="27" t="s">
        <v>422</v>
      </c>
      <c r="D90" s="27" t="s">
        <v>69</v>
      </c>
      <c r="E90" s="27" t="s">
        <v>104</v>
      </c>
      <c r="F90" s="27" t="s">
        <v>313</v>
      </c>
      <c r="G90" s="27" t="s">
        <v>404</v>
      </c>
      <c r="H90" s="27" t="s">
        <v>405</v>
      </c>
      <c r="I90" s="46">
        <v>280000</v>
      </c>
      <c r="J90" s="46"/>
      <c r="K90" s="46"/>
      <c r="L90" s="46"/>
      <c r="M90" s="46"/>
      <c r="N90" s="46"/>
      <c r="O90" s="46"/>
      <c r="P90" s="46"/>
      <c r="Q90" s="46"/>
      <c r="R90" s="46">
        <v>280000</v>
      </c>
      <c r="S90" s="46">
        <v>280000</v>
      </c>
      <c r="T90" s="46"/>
      <c r="U90" s="46"/>
      <c r="V90" s="46"/>
      <c r="W90" s="46"/>
    </row>
    <row r="91" ht="36" customHeight="1" spans="1:23">
      <c r="A91" s="27"/>
      <c r="B91" s="27"/>
      <c r="C91" s="27" t="s">
        <v>424</v>
      </c>
      <c r="D91" s="27"/>
      <c r="E91" s="27"/>
      <c r="F91" s="27"/>
      <c r="G91" s="27"/>
      <c r="H91" s="27"/>
      <c r="I91" s="46">
        <v>660000</v>
      </c>
      <c r="J91" s="46"/>
      <c r="K91" s="46"/>
      <c r="L91" s="46">
        <v>660000</v>
      </c>
      <c r="M91" s="46"/>
      <c r="N91" s="46"/>
      <c r="O91" s="46"/>
      <c r="P91" s="46"/>
      <c r="Q91" s="46"/>
      <c r="R91" s="46"/>
      <c r="S91" s="46"/>
      <c r="T91" s="46"/>
      <c r="U91" s="46"/>
      <c r="V91" s="46"/>
      <c r="W91" s="46"/>
    </row>
    <row r="92" ht="36" customHeight="1" spans="1:23">
      <c r="A92" s="27" t="s">
        <v>359</v>
      </c>
      <c r="B92" s="153" t="s">
        <v>425</v>
      </c>
      <c r="C92" s="27" t="s">
        <v>424</v>
      </c>
      <c r="D92" s="27" t="s">
        <v>69</v>
      </c>
      <c r="E92" s="27" t="s">
        <v>131</v>
      </c>
      <c r="F92" s="27" t="s">
        <v>361</v>
      </c>
      <c r="G92" s="27" t="s">
        <v>247</v>
      </c>
      <c r="H92" s="27" t="s">
        <v>248</v>
      </c>
      <c r="I92" s="46">
        <v>556000</v>
      </c>
      <c r="J92" s="46"/>
      <c r="K92" s="46"/>
      <c r="L92" s="46">
        <v>556000</v>
      </c>
      <c r="M92" s="46"/>
      <c r="N92" s="46"/>
      <c r="O92" s="46"/>
      <c r="P92" s="46"/>
      <c r="Q92" s="46"/>
      <c r="R92" s="46"/>
      <c r="S92" s="46"/>
      <c r="T92" s="46"/>
      <c r="U92" s="46"/>
      <c r="V92" s="46"/>
      <c r="W92" s="46"/>
    </row>
    <row r="93" ht="36" customHeight="1" spans="1:23">
      <c r="A93" s="27" t="s">
        <v>359</v>
      </c>
      <c r="B93" s="153" t="s">
        <v>425</v>
      </c>
      <c r="C93" s="27" t="s">
        <v>424</v>
      </c>
      <c r="D93" s="27" t="s">
        <v>69</v>
      </c>
      <c r="E93" s="27" t="s">
        <v>131</v>
      </c>
      <c r="F93" s="27" t="s">
        <v>361</v>
      </c>
      <c r="G93" s="27" t="s">
        <v>251</v>
      </c>
      <c r="H93" s="27" t="s">
        <v>252</v>
      </c>
      <c r="I93" s="46">
        <v>104000</v>
      </c>
      <c r="J93" s="46"/>
      <c r="K93" s="46"/>
      <c r="L93" s="46">
        <v>104000</v>
      </c>
      <c r="M93" s="46"/>
      <c r="N93" s="46"/>
      <c r="O93" s="46"/>
      <c r="P93" s="46"/>
      <c r="Q93" s="46"/>
      <c r="R93" s="46"/>
      <c r="S93" s="46"/>
      <c r="T93" s="46"/>
      <c r="U93" s="46"/>
      <c r="V93" s="46"/>
      <c r="W93" s="46"/>
    </row>
    <row r="94" ht="36" customHeight="1" spans="1:23">
      <c r="A94" s="27"/>
      <c r="B94" s="27"/>
      <c r="C94" s="27" t="s">
        <v>426</v>
      </c>
      <c r="D94" s="27"/>
      <c r="E94" s="27"/>
      <c r="F94" s="27"/>
      <c r="G94" s="27"/>
      <c r="H94" s="27"/>
      <c r="I94" s="46">
        <v>4949853.47</v>
      </c>
      <c r="J94" s="46"/>
      <c r="K94" s="46"/>
      <c r="L94" s="46"/>
      <c r="M94" s="46"/>
      <c r="N94" s="46"/>
      <c r="O94" s="46">
        <v>4949853.47</v>
      </c>
      <c r="P94" s="46"/>
      <c r="Q94" s="46"/>
      <c r="R94" s="46"/>
      <c r="S94" s="46"/>
      <c r="T94" s="46"/>
      <c r="U94" s="46"/>
      <c r="V94" s="46"/>
      <c r="W94" s="46"/>
    </row>
    <row r="95" ht="36" customHeight="1" spans="1:23">
      <c r="A95" s="27" t="s">
        <v>359</v>
      </c>
      <c r="B95" s="153" t="s">
        <v>427</v>
      </c>
      <c r="C95" s="27" t="s">
        <v>426</v>
      </c>
      <c r="D95" s="27" t="s">
        <v>69</v>
      </c>
      <c r="E95" s="27" t="s">
        <v>131</v>
      </c>
      <c r="F95" s="27" t="s">
        <v>361</v>
      </c>
      <c r="G95" s="27" t="s">
        <v>251</v>
      </c>
      <c r="H95" s="27" t="s">
        <v>252</v>
      </c>
      <c r="I95" s="46">
        <v>462103</v>
      </c>
      <c r="J95" s="46"/>
      <c r="K95" s="46"/>
      <c r="L95" s="46"/>
      <c r="M95" s="46"/>
      <c r="N95" s="46"/>
      <c r="O95" s="46">
        <v>462103</v>
      </c>
      <c r="P95" s="46"/>
      <c r="Q95" s="46"/>
      <c r="R95" s="46"/>
      <c r="S95" s="46"/>
      <c r="T95" s="46"/>
      <c r="U95" s="46"/>
      <c r="V95" s="46"/>
      <c r="W95" s="46"/>
    </row>
    <row r="96" ht="36" customHeight="1" spans="1:23">
      <c r="A96" s="27" t="s">
        <v>359</v>
      </c>
      <c r="B96" s="153" t="s">
        <v>427</v>
      </c>
      <c r="C96" s="27" t="s">
        <v>426</v>
      </c>
      <c r="D96" s="27" t="s">
        <v>69</v>
      </c>
      <c r="E96" s="27" t="s">
        <v>131</v>
      </c>
      <c r="F96" s="27" t="s">
        <v>361</v>
      </c>
      <c r="G96" s="27" t="s">
        <v>253</v>
      </c>
      <c r="H96" s="27" t="s">
        <v>254</v>
      </c>
      <c r="I96" s="46">
        <v>300000</v>
      </c>
      <c r="J96" s="46"/>
      <c r="K96" s="46"/>
      <c r="L96" s="46"/>
      <c r="M96" s="46"/>
      <c r="N96" s="46"/>
      <c r="O96" s="46">
        <v>300000</v>
      </c>
      <c r="P96" s="46"/>
      <c r="Q96" s="46"/>
      <c r="R96" s="46"/>
      <c r="S96" s="46"/>
      <c r="T96" s="46"/>
      <c r="U96" s="46"/>
      <c r="V96" s="46"/>
      <c r="W96" s="46"/>
    </row>
    <row r="97" ht="36" customHeight="1" spans="1:23">
      <c r="A97" s="27" t="s">
        <v>359</v>
      </c>
      <c r="B97" s="153" t="s">
        <v>427</v>
      </c>
      <c r="C97" s="27" t="s">
        <v>426</v>
      </c>
      <c r="D97" s="27" t="s">
        <v>69</v>
      </c>
      <c r="E97" s="27" t="s">
        <v>131</v>
      </c>
      <c r="F97" s="27" t="s">
        <v>361</v>
      </c>
      <c r="G97" s="27" t="s">
        <v>416</v>
      </c>
      <c r="H97" s="27" t="s">
        <v>417</v>
      </c>
      <c r="I97" s="46">
        <v>1960786.77</v>
      </c>
      <c r="J97" s="46"/>
      <c r="K97" s="46"/>
      <c r="L97" s="46"/>
      <c r="M97" s="46"/>
      <c r="N97" s="46"/>
      <c r="O97" s="46">
        <v>1960786.77</v>
      </c>
      <c r="P97" s="46"/>
      <c r="Q97" s="46"/>
      <c r="R97" s="46"/>
      <c r="S97" s="46"/>
      <c r="T97" s="46"/>
      <c r="U97" s="46"/>
      <c r="V97" s="46"/>
      <c r="W97" s="46"/>
    </row>
    <row r="98" ht="36" customHeight="1" spans="1:23">
      <c r="A98" s="27" t="s">
        <v>359</v>
      </c>
      <c r="B98" s="153" t="s">
        <v>427</v>
      </c>
      <c r="C98" s="27" t="s">
        <v>426</v>
      </c>
      <c r="D98" s="27" t="s">
        <v>69</v>
      </c>
      <c r="E98" s="27" t="s">
        <v>131</v>
      </c>
      <c r="F98" s="27" t="s">
        <v>361</v>
      </c>
      <c r="G98" s="27" t="s">
        <v>404</v>
      </c>
      <c r="H98" s="27" t="s">
        <v>405</v>
      </c>
      <c r="I98" s="46">
        <v>2226963.7</v>
      </c>
      <c r="J98" s="46"/>
      <c r="K98" s="46"/>
      <c r="L98" s="46"/>
      <c r="M98" s="46"/>
      <c r="N98" s="46"/>
      <c r="O98" s="46">
        <v>2226963.7</v>
      </c>
      <c r="P98" s="46"/>
      <c r="Q98" s="46"/>
      <c r="R98" s="46"/>
      <c r="S98" s="46"/>
      <c r="T98" s="46"/>
      <c r="U98" s="46"/>
      <c r="V98" s="46"/>
      <c r="W98" s="46"/>
    </row>
    <row r="99" ht="36" customHeight="1" spans="1:23">
      <c r="A99" s="27"/>
      <c r="B99" s="27"/>
      <c r="C99" s="27" t="s">
        <v>428</v>
      </c>
      <c r="D99" s="27"/>
      <c r="E99" s="27"/>
      <c r="F99" s="27"/>
      <c r="G99" s="27"/>
      <c r="H99" s="27"/>
      <c r="I99" s="46">
        <v>962735</v>
      </c>
      <c r="J99" s="46"/>
      <c r="K99" s="46"/>
      <c r="L99" s="46"/>
      <c r="M99" s="46"/>
      <c r="N99" s="46"/>
      <c r="O99" s="46">
        <v>962735</v>
      </c>
      <c r="P99" s="46"/>
      <c r="Q99" s="46"/>
      <c r="R99" s="46"/>
      <c r="S99" s="46"/>
      <c r="T99" s="46"/>
      <c r="U99" s="46"/>
      <c r="V99" s="46"/>
      <c r="W99" s="46"/>
    </row>
    <row r="100" ht="36" customHeight="1" spans="1:23">
      <c r="A100" s="27" t="s">
        <v>359</v>
      </c>
      <c r="B100" s="153" t="s">
        <v>429</v>
      </c>
      <c r="C100" s="27" t="s">
        <v>428</v>
      </c>
      <c r="D100" s="27" t="s">
        <v>69</v>
      </c>
      <c r="E100" s="27" t="s">
        <v>131</v>
      </c>
      <c r="F100" s="27" t="s">
        <v>361</v>
      </c>
      <c r="G100" s="27" t="s">
        <v>251</v>
      </c>
      <c r="H100" s="27" t="s">
        <v>252</v>
      </c>
      <c r="I100" s="46">
        <v>41465</v>
      </c>
      <c r="J100" s="46"/>
      <c r="K100" s="46"/>
      <c r="L100" s="46"/>
      <c r="M100" s="46"/>
      <c r="N100" s="46"/>
      <c r="O100" s="46">
        <v>41465</v>
      </c>
      <c r="P100" s="46"/>
      <c r="Q100" s="46"/>
      <c r="R100" s="46"/>
      <c r="S100" s="46"/>
      <c r="T100" s="46"/>
      <c r="U100" s="46"/>
      <c r="V100" s="46"/>
      <c r="W100" s="46"/>
    </row>
    <row r="101" ht="36" customHeight="1" spans="1:23">
      <c r="A101" s="27" t="s">
        <v>359</v>
      </c>
      <c r="B101" s="153" t="s">
        <v>429</v>
      </c>
      <c r="C101" s="27" t="s">
        <v>428</v>
      </c>
      <c r="D101" s="27" t="s">
        <v>69</v>
      </c>
      <c r="E101" s="27" t="s">
        <v>131</v>
      </c>
      <c r="F101" s="27" t="s">
        <v>361</v>
      </c>
      <c r="G101" s="27" t="s">
        <v>416</v>
      </c>
      <c r="H101" s="27" t="s">
        <v>417</v>
      </c>
      <c r="I101" s="46">
        <v>921270</v>
      </c>
      <c r="J101" s="46"/>
      <c r="K101" s="46"/>
      <c r="L101" s="46"/>
      <c r="M101" s="46"/>
      <c r="N101" s="46"/>
      <c r="O101" s="46">
        <v>921270</v>
      </c>
      <c r="P101" s="46"/>
      <c r="Q101" s="46"/>
      <c r="R101" s="46"/>
      <c r="S101" s="46"/>
      <c r="T101" s="46"/>
      <c r="U101" s="46"/>
      <c r="V101" s="46"/>
      <c r="W101" s="46"/>
    </row>
    <row r="102" ht="36" customHeight="1" spans="1:23">
      <c r="A102" s="27"/>
      <c r="B102" s="27"/>
      <c r="C102" s="27" t="s">
        <v>430</v>
      </c>
      <c r="D102" s="27"/>
      <c r="E102" s="27"/>
      <c r="F102" s="27"/>
      <c r="G102" s="27"/>
      <c r="H102" s="27"/>
      <c r="I102" s="46">
        <v>2200000</v>
      </c>
      <c r="J102" s="46"/>
      <c r="K102" s="46"/>
      <c r="L102" s="46">
        <v>2200000</v>
      </c>
      <c r="M102" s="46"/>
      <c r="N102" s="46"/>
      <c r="O102" s="46"/>
      <c r="P102" s="46"/>
      <c r="Q102" s="46"/>
      <c r="R102" s="46"/>
      <c r="S102" s="46"/>
      <c r="T102" s="46"/>
      <c r="U102" s="46"/>
      <c r="V102" s="46"/>
      <c r="W102" s="46"/>
    </row>
    <row r="103" ht="36" customHeight="1" spans="1:23">
      <c r="A103" s="27" t="s">
        <v>359</v>
      </c>
      <c r="B103" s="153" t="s">
        <v>431</v>
      </c>
      <c r="C103" s="27" t="s">
        <v>430</v>
      </c>
      <c r="D103" s="27" t="s">
        <v>69</v>
      </c>
      <c r="E103" s="27" t="s">
        <v>131</v>
      </c>
      <c r="F103" s="27" t="s">
        <v>361</v>
      </c>
      <c r="G103" s="27" t="s">
        <v>253</v>
      </c>
      <c r="H103" s="27" t="s">
        <v>254</v>
      </c>
      <c r="I103" s="46">
        <v>200000</v>
      </c>
      <c r="J103" s="46"/>
      <c r="K103" s="46"/>
      <c r="L103" s="46">
        <v>200000</v>
      </c>
      <c r="M103" s="46"/>
      <c r="N103" s="46"/>
      <c r="O103" s="46"/>
      <c r="P103" s="46"/>
      <c r="Q103" s="46"/>
      <c r="R103" s="46"/>
      <c r="S103" s="46"/>
      <c r="T103" s="46"/>
      <c r="U103" s="46"/>
      <c r="V103" s="46"/>
      <c r="W103" s="46"/>
    </row>
    <row r="104" ht="36" customHeight="1" spans="1:23">
      <c r="A104" s="27" t="s">
        <v>359</v>
      </c>
      <c r="B104" s="153" t="s">
        <v>431</v>
      </c>
      <c r="C104" s="27" t="s">
        <v>430</v>
      </c>
      <c r="D104" s="27" t="s">
        <v>69</v>
      </c>
      <c r="E104" s="27" t="s">
        <v>131</v>
      </c>
      <c r="F104" s="27" t="s">
        <v>361</v>
      </c>
      <c r="G104" s="27" t="s">
        <v>416</v>
      </c>
      <c r="H104" s="27" t="s">
        <v>417</v>
      </c>
      <c r="I104" s="46">
        <v>2000000</v>
      </c>
      <c r="J104" s="46"/>
      <c r="K104" s="46"/>
      <c r="L104" s="46">
        <v>2000000</v>
      </c>
      <c r="M104" s="46"/>
      <c r="N104" s="46"/>
      <c r="O104" s="46"/>
      <c r="P104" s="46"/>
      <c r="Q104" s="46"/>
      <c r="R104" s="46"/>
      <c r="S104" s="46"/>
      <c r="T104" s="46"/>
      <c r="U104" s="46"/>
      <c r="V104" s="46"/>
      <c r="W104" s="46"/>
    </row>
    <row r="105" ht="36" customHeight="1" spans="1:23">
      <c r="A105" s="27"/>
      <c r="B105" s="27"/>
      <c r="C105" s="27" t="s">
        <v>432</v>
      </c>
      <c r="D105" s="27"/>
      <c r="E105" s="27"/>
      <c r="F105" s="27"/>
      <c r="G105" s="27"/>
      <c r="H105" s="27"/>
      <c r="I105" s="46">
        <v>2251496.28</v>
      </c>
      <c r="J105" s="46"/>
      <c r="K105" s="46"/>
      <c r="L105" s="46"/>
      <c r="M105" s="46"/>
      <c r="N105" s="46"/>
      <c r="O105" s="46">
        <v>2251496.28</v>
      </c>
      <c r="P105" s="46"/>
      <c r="Q105" s="46"/>
      <c r="R105" s="46"/>
      <c r="S105" s="46"/>
      <c r="T105" s="46"/>
      <c r="U105" s="46"/>
      <c r="V105" s="46"/>
      <c r="W105" s="46"/>
    </row>
    <row r="106" ht="36" customHeight="1" spans="1:23">
      <c r="A106" s="27" t="s">
        <v>378</v>
      </c>
      <c r="B106" s="153" t="s">
        <v>433</v>
      </c>
      <c r="C106" s="27" t="s">
        <v>432</v>
      </c>
      <c r="D106" s="27" t="s">
        <v>71</v>
      </c>
      <c r="E106" s="27" t="s">
        <v>129</v>
      </c>
      <c r="F106" s="27" t="s">
        <v>434</v>
      </c>
      <c r="G106" s="27" t="s">
        <v>237</v>
      </c>
      <c r="H106" s="27" t="s">
        <v>238</v>
      </c>
      <c r="I106" s="46">
        <v>40000</v>
      </c>
      <c r="J106" s="46"/>
      <c r="K106" s="46"/>
      <c r="L106" s="46"/>
      <c r="M106" s="46"/>
      <c r="N106" s="46"/>
      <c r="O106" s="46">
        <v>40000</v>
      </c>
      <c r="P106" s="46"/>
      <c r="Q106" s="46"/>
      <c r="R106" s="46"/>
      <c r="S106" s="46"/>
      <c r="T106" s="46"/>
      <c r="U106" s="46"/>
      <c r="V106" s="46"/>
      <c r="W106" s="46"/>
    </row>
    <row r="107" ht="36" customHeight="1" spans="1:23">
      <c r="A107" s="27" t="s">
        <v>378</v>
      </c>
      <c r="B107" s="153" t="s">
        <v>433</v>
      </c>
      <c r="C107" s="27" t="s">
        <v>432</v>
      </c>
      <c r="D107" s="27" t="s">
        <v>71</v>
      </c>
      <c r="E107" s="27" t="s">
        <v>129</v>
      </c>
      <c r="F107" s="27" t="s">
        <v>434</v>
      </c>
      <c r="G107" s="27" t="s">
        <v>435</v>
      </c>
      <c r="H107" s="27" t="s">
        <v>436</v>
      </c>
      <c r="I107" s="46">
        <v>4714.2</v>
      </c>
      <c r="J107" s="46"/>
      <c r="K107" s="46"/>
      <c r="L107" s="46"/>
      <c r="M107" s="46"/>
      <c r="N107" s="46"/>
      <c r="O107" s="46">
        <v>4714.2</v>
      </c>
      <c r="P107" s="46"/>
      <c r="Q107" s="46"/>
      <c r="R107" s="46"/>
      <c r="S107" s="46"/>
      <c r="T107" s="46"/>
      <c r="U107" s="46"/>
      <c r="V107" s="46"/>
      <c r="W107" s="46"/>
    </row>
    <row r="108" ht="36" customHeight="1" spans="1:23">
      <c r="A108" s="27" t="s">
        <v>378</v>
      </c>
      <c r="B108" s="153" t="s">
        <v>433</v>
      </c>
      <c r="C108" s="27" t="s">
        <v>432</v>
      </c>
      <c r="D108" s="27" t="s">
        <v>71</v>
      </c>
      <c r="E108" s="27" t="s">
        <v>129</v>
      </c>
      <c r="F108" s="27" t="s">
        <v>434</v>
      </c>
      <c r="G108" s="27" t="s">
        <v>241</v>
      </c>
      <c r="H108" s="27" t="s">
        <v>242</v>
      </c>
      <c r="I108" s="46">
        <v>10000</v>
      </c>
      <c r="J108" s="46"/>
      <c r="K108" s="46"/>
      <c r="L108" s="46"/>
      <c r="M108" s="46"/>
      <c r="N108" s="46"/>
      <c r="O108" s="46">
        <v>10000</v>
      </c>
      <c r="P108" s="46"/>
      <c r="Q108" s="46"/>
      <c r="R108" s="46"/>
      <c r="S108" s="46"/>
      <c r="T108" s="46"/>
      <c r="U108" s="46"/>
      <c r="V108" s="46"/>
      <c r="W108" s="46"/>
    </row>
    <row r="109" ht="36" customHeight="1" spans="1:23">
      <c r="A109" s="27" t="s">
        <v>378</v>
      </c>
      <c r="B109" s="153" t="s">
        <v>433</v>
      </c>
      <c r="C109" s="27" t="s">
        <v>432</v>
      </c>
      <c r="D109" s="27" t="s">
        <v>71</v>
      </c>
      <c r="E109" s="27" t="s">
        <v>129</v>
      </c>
      <c r="F109" s="27" t="s">
        <v>434</v>
      </c>
      <c r="G109" s="27" t="s">
        <v>327</v>
      </c>
      <c r="H109" s="27" t="s">
        <v>328</v>
      </c>
      <c r="I109" s="46">
        <v>61045.98</v>
      </c>
      <c r="J109" s="46"/>
      <c r="K109" s="46"/>
      <c r="L109" s="46"/>
      <c r="M109" s="46"/>
      <c r="N109" s="46"/>
      <c r="O109" s="46">
        <v>61045.98</v>
      </c>
      <c r="P109" s="46"/>
      <c r="Q109" s="46"/>
      <c r="R109" s="46"/>
      <c r="S109" s="46"/>
      <c r="T109" s="46"/>
      <c r="U109" s="46"/>
      <c r="V109" s="46"/>
      <c r="W109" s="46"/>
    </row>
    <row r="110" ht="36" customHeight="1" spans="1:23">
      <c r="A110" s="27" t="s">
        <v>378</v>
      </c>
      <c r="B110" s="153" t="s">
        <v>433</v>
      </c>
      <c r="C110" s="27" t="s">
        <v>432</v>
      </c>
      <c r="D110" s="27" t="s">
        <v>71</v>
      </c>
      <c r="E110" s="27" t="s">
        <v>129</v>
      </c>
      <c r="F110" s="27" t="s">
        <v>434</v>
      </c>
      <c r="G110" s="27" t="s">
        <v>255</v>
      </c>
      <c r="H110" s="27" t="s">
        <v>256</v>
      </c>
      <c r="I110" s="46">
        <v>186000</v>
      </c>
      <c r="J110" s="46"/>
      <c r="K110" s="46"/>
      <c r="L110" s="46"/>
      <c r="M110" s="46"/>
      <c r="N110" s="46"/>
      <c r="O110" s="46">
        <v>186000</v>
      </c>
      <c r="P110" s="46"/>
      <c r="Q110" s="46"/>
      <c r="R110" s="46"/>
      <c r="S110" s="46"/>
      <c r="T110" s="46"/>
      <c r="U110" s="46"/>
      <c r="V110" s="46"/>
      <c r="W110" s="46"/>
    </row>
    <row r="111" ht="36" customHeight="1" spans="1:23">
      <c r="A111" s="27" t="s">
        <v>378</v>
      </c>
      <c r="B111" s="153" t="s">
        <v>433</v>
      </c>
      <c r="C111" s="27" t="s">
        <v>432</v>
      </c>
      <c r="D111" s="27" t="s">
        <v>71</v>
      </c>
      <c r="E111" s="27" t="s">
        <v>129</v>
      </c>
      <c r="F111" s="27" t="s">
        <v>434</v>
      </c>
      <c r="G111" s="27" t="s">
        <v>280</v>
      </c>
      <c r="H111" s="27" t="s">
        <v>279</v>
      </c>
      <c r="I111" s="46">
        <v>244000</v>
      </c>
      <c r="J111" s="46"/>
      <c r="K111" s="46"/>
      <c r="L111" s="46"/>
      <c r="M111" s="46"/>
      <c r="N111" s="46"/>
      <c r="O111" s="46">
        <v>244000</v>
      </c>
      <c r="P111" s="46"/>
      <c r="Q111" s="46"/>
      <c r="R111" s="46"/>
      <c r="S111" s="46"/>
      <c r="T111" s="46"/>
      <c r="U111" s="46"/>
      <c r="V111" s="46"/>
      <c r="W111" s="46"/>
    </row>
    <row r="112" ht="36" customHeight="1" spans="1:23">
      <c r="A112" s="27" t="s">
        <v>378</v>
      </c>
      <c r="B112" s="153" t="s">
        <v>433</v>
      </c>
      <c r="C112" s="27" t="s">
        <v>432</v>
      </c>
      <c r="D112" s="27" t="s">
        <v>71</v>
      </c>
      <c r="E112" s="27" t="s">
        <v>129</v>
      </c>
      <c r="F112" s="27" t="s">
        <v>434</v>
      </c>
      <c r="G112" s="27" t="s">
        <v>243</v>
      </c>
      <c r="H112" s="27" t="s">
        <v>244</v>
      </c>
      <c r="I112" s="46">
        <v>101320</v>
      </c>
      <c r="J112" s="46"/>
      <c r="K112" s="46"/>
      <c r="L112" s="46"/>
      <c r="M112" s="46"/>
      <c r="N112" s="46"/>
      <c r="O112" s="46">
        <v>101320</v>
      </c>
      <c r="P112" s="46"/>
      <c r="Q112" s="46"/>
      <c r="R112" s="46"/>
      <c r="S112" s="46"/>
      <c r="T112" s="46"/>
      <c r="U112" s="46"/>
      <c r="V112" s="46"/>
      <c r="W112" s="46"/>
    </row>
    <row r="113" ht="36" customHeight="1" spans="1:23">
      <c r="A113" s="27" t="s">
        <v>378</v>
      </c>
      <c r="B113" s="153" t="s">
        <v>433</v>
      </c>
      <c r="C113" s="27" t="s">
        <v>432</v>
      </c>
      <c r="D113" s="27" t="s">
        <v>71</v>
      </c>
      <c r="E113" s="27" t="s">
        <v>129</v>
      </c>
      <c r="F113" s="27" t="s">
        <v>434</v>
      </c>
      <c r="G113" s="27" t="s">
        <v>245</v>
      </c>
      <c r="H113" s="27" t="s">
        <v>246</v>
      </c>
      <c r="I113" s="46">
        <v>40000</v>
      </c>
      <c r="J113" s="46"/>
      <c r="K113" s="46"/>
      <c r="L113" s="46"/>
      <c r="M113" s="46"/>
      <c r="N113" s="46"/>
      <c r="O113" s="46">
        <v>40000</v>
      </c>
      <c r="P113" s="46"/>
      <c r="Q113" s="46"/>
      <c r="R113" s="46"/>
      <c r="S113" s="46"/>
      <c r="T113" s="46"/>
      <c r="U113" s="46"/>
      <c r="V113" s="46"/>
      <c r="W113" s="46"/>
    </row>
    <row r="114" ht="36" customHeight="1" spans="1:23">
      <c r="A114" s="27" t="s">
        <v>378</v>
      </c>
      <c r="B114" s="153" t="s">
        <v>433</v>
      </c>
      <c r="C114" s="27" t="s">
        <v>432</v>
      </c>
      <c r="D114" s="27" t="s">
        <v>71</v>
      </c>
      <c r="E114" s="27" t="s">
        <v>129</v>
      </c>
      <c r="F114" s="27" t="s">
        <v>434</v>
      </c>
      <c r="G114" s="27" t="s">
        <v>247</v>
      </c>
      <c r="H114" s="27" t="s">
        <v>248</v>
      </c>
      <c r="I114" s="46">
        <v>80950</v>
      </c>
      <c r="J114" s="46"/>
      <c r="K114" s="46"/>
      <c r="L114" s="46"/>
      <c r="M114" s="46"/>
      <c r="N114" s="46"/>
      <c r="O114" s="46">
        <v>80950</v>
      </c>
      <c r="P114" s="46"/>
      <c r="Q114" s="46"/>
      <c r="R114" s="46"/>
      <c r="S114" s="46"/>
      <c r="T114" s="46"/>
      <c r="U114" s="46"/>
      <c r="V114" s="46"/>
      <c r="W114" s="46"/>
    </row>
    <row r="115" ht="36" customHeight="1" spans="1:23">
      <c r="A115" s="27" t="s">
        <v>378</v>
      </c>
      <c r="B115" s="153" t="s">
        <v>433</v>
      </c>
      <c r="C115" s="27" t="s">
        <v>432</v>
      </c>
      <c r="D115" s="27" t="s">
        <v>71</v>
      </c>
      <c r="E115" s="27" t="s">
        <v>129</v>
      </c>
      <c r="F115" s="27" t="s">
        <v>434</v>
      </c>
      <c r="G115" s="27" t="s">
        <v>258</v>
      </c>
      <c r="H115" s="27" t="s">
        <v>157</v>
      </c>
      <c r="I115" s="46">
        <v>3184</v>
      </c>
      <c r="J115" s="46"/>
      <c r="K115" s="46"/>
      <c r="L115" s="46"/>
      <c r="M115" s="46"/>
      <c r="N115" s="46"/>
      <c r="O115" s="46">
        <v>3184</v>
      </c>
      <c r="P115" s="46"/>
      <c r="Q115" s="46"/>
      <c r="R115" s="46"/>
      <c r="S115" s="46"/>
      <c r="T115" s="46"/>
      <c r="U115" s="46"/>
      <c r="V115" s="46"/>
      <c r="W115" s="46"/>
    </row>
    <row r="116" ht="36" customHeight="1" spans="1:23">
      <c r="A116" s="27" t="s">
        <v>378</v>
      </c>
      <c r="B116" s="153" t="s">
        <v>433</v>
      </c>
      <c r="C116" s="27" t="s">
        <v>432</v>
      </c>
      <c r="D116" s="27" t="s">
        <v>71</v>
      </c>
      <c r="E116" s="27" t="s">
        <v>129</v>
      </c>
      <c r="F116" s="27" t="s">
        <v>434</v>
      </c>
      <c r="G116" s="27" t="s">
        <v>249</v>
      </c>
      <c r="H116" s="27" t="s">
        <v>250</v>
      </c>
      <c r="I116" s="46">
        <v>539484.74</v>
      </c>
      <c r="J116" s="46"/>
      <c r="K116" s="46"/>
      <c r="L116" s="46"/>
      <c r="M116" s="46"/>
      <c r="N116" s="46"/>
      <c r="O116" s="46">
        <v>539484.74</v>
      </c>
      <c r="P116" s="46"/>
      <c r="Q116" s="46"/>
      <c r="R116" s="46"/>
      <c r="S116" s="46"/>
      <c r="T116" s="46"/>
      <c r="U116" s="46"/>
      <c r="V116" s="46"/>
      <c r="W116" s="46"/>
    </row>
    <row r="117" ht="36" customHeight="1" spans="1:23">
      <c r="A117" s="27" t="s">
        <v>378</v>
      </c>
      <c r="B117" s="153" t="s">
        <v>433</v>
      </c>
      <c r="C117" s="27" t="s">
        <v>432</v>
      </c>
      <c r="D117" s="27" t="s">
        <v>71</v>
      </c>
      <c r="E117" s="27" t="s">
        <v>129</v>
      </c>
      <c r="F117" s="27" t="s">
        <v>434</v>
      </c>
      <c r="G117" s="27" t="s">
        <v>251</v>
      </c>
      <c r="H117" s="27" t="s">
        <v>252</v>
      </c>
      <c r="I117" s="46">
        <v>574950</v>
      </c>
      <c r="J117" s="46"/>
      <c r="K117" s="46"/>
      <c r="L117" s="46"/>
      <c r="M117" s="46"/>
      <c r="N117" s="46"/>
      <c r="O117" s="46">
        <v>574950</v>
      </c>
      <c r="P117" s="46"/>
      <c r="Q117" s="46"/>
      <c r="R117" s="46"/>
      <c r="S117" s="46"/>
      <c r="T117" s="46"/>
      <c r="U117" s="46"/>
      <c r="V117" s="46"/>
      <c r="W117" s="46"/>
    </row>
    <row r="118" ht="36" customHeight="1" spans="1:23">
      <c r="A118" s="27" t="s">
        <v>378</v>
      </c>
      <c r="B118" s="153" t="s">
        <v>433</v>
      </c>
      <c r="C118" s="27" t="s">
        <v>432</v>
      </c>
      <c r="D118" s="27" t="s">
        <v>71</v>
      </c>
      <c r="E118" s="27" t="s">
        <v>129</v>
      </c>
      <c r="F118" s="27" t="s">
        <v>434</v>
      </c>
      <c r="G118" s="27" t="s">
        <v>234</v>
      </c>
      <c r="H118" s="27" t="s">
        <v>233</v>
      </c>
      <c r="I118" s="46">
        <v>25617.28</v>
      </c>
      <c r="J118" s="46"/>
      <c r="K118" s="46"/>
      <c r="L118" s="46"/>
      <c r="M118" s="46"/>
      <c r="N118" s="46"/>
      <c r="O118" s="46">
        <v>25617.28</v>
      </c>
      <c r="P118" s="46"/>
      <c r="Q118" s="46"/>
      <c r="R118" s="46"/>
      <c r="S118" s="46"/>
      <c r="T118" s="46"/>
      <c r="U118" s="46"/>
      <c r="V118" s="46"/>
      <c r="W118" s="46"/>
    </row>
    <row r="119" ht="36" customHeight="1" spans="1:23">
      <c r="A119" s="27" t="s">
        <v>378</v>
      </c>
      <c r="B119" s="153" t="s">
        <v>433</v>
      </c>
      <c r="C119" s="27" t="s">
        <v>432</v>
      </c>
      <c r="D119" s="27" t="s">
        <v>71</v>
      </c>
      <c r="E119" s="27" t="s">
        <v>129</v>
      </c>
      <c r="F119" s="27" t="s">
        <v>434</v>
      </c>
      <c r="G119" s="27" t="s">
        <v>226</v>
      </c>
      <c r="H119" s="27" t="s">
        <v>227</v>
      </c>
      <c r="I119" s="46">
        <v>19894.87</v>
      </c>
      <c r="J119" s="46"/>
      <c r="K119" s="46"/>
      <c r="L119" s="46"/>
      <c r="M119" s="46"/>
      <c r="N119" s="46"/>
      <c r="O119" s="46">
        <v>19894.87</v>
      </c>
      <c r="P119" s="46"/>
      <c r="Q119" s="46"/>
      <c r="R119" s="46"/>
      <c r="S119" s="46"/>
      <c r="T119" s="46"/>
      <c r="U119" s="46"/>
      <c r="V119" s="46"/>
      <c r="W119" s="46"/>
    </row>
    <row r="120" ht="36" customHeight="1" spans="1:23">
      <c r="A120" s="27" t="s">
        <v>378</v>
      </c>
      <c r="B120" s="153" t="s">
        <v>433</v>
      </c>
      <c r="C120" s="27" t="s">
        <v>432</v>
      </c>
      <c r="D120" s="27" t="s">
        <v>71</v>
      </c>
      <c r="E120" s="27" t="s">
        <v>129</v>
      </c>
      <c r="F120" s="27" t="s">
        <v>434</v>
      </c>
      <c r="G120" s="27" t="s">
        <v>230</v>
      </c>
      <c r="H120" s="27" t="s">
        <v>231</v>
      </c>
      <c r="I120" s="46">
        <v>40000</v>
      </c>
      <c r="J120" s="46"/>
      <c r="K120" s="46"/>
      <c r="L120" s="46"/>
      <c r="M120" s="46"/>
      <c r="N120" s="46"/>
      <c r="O120" s="46">
        <v>40000</v>
      </c>
      <c r="P120" s="46"/>
      <c r="Q120" s="46"/>
      <c r="R120" s="46"/>
      <c r="S120" s="46"/>
      <c r="T120" s="46"/>
      <c r="U120" s="46"/>
      <c r="V120" s="46"/>
      <c r="W120" s="46"/>
    </row>
    <row r="121" ht="36" customHeight="1" spans="1:23">
      <c r="A121" s="27" t="s">
        <v>378</v>
      </c>
      <c r="B121" s="153" t="s">
        <v>433</v>
      </c>
      <c r="C121" s="27" t="s">
        <v>432</v>
      </c>
      <c r="D121" s="27" t="s">
        <v>71</v>
      </c>
      <c r="E121" s="27" t="s">
        <v>129</v>
      </c>
      <c r="F121" s="27" t="s">
        <v>434</v>
      </c>
      <c r="G121" s="27" t="s">
        <v>437</v>
      </c>
      <c r="H121" s="27" t="s">
        <v>438</v>
      </c>
      <c r="I121" s="46">
        <v>60000</v>
      </c>
      <c r="J121" s="46"/>
      <c r="K121" s="46"/>
      <c r="L121" s="46"/>
      <c r="M121" s="46"/>
      <c r="N121" s="46"/>
      <c r="O121" s="46">
        <v>60000</v>
      </c>
      <c r="P121" s="46"/>
      <c r="Q121" s="46"/>
      <c r="R121" s="46"/>
      <c r="S121" s="46"/>
      <c r="T121" s="46"/>
      <c r="U121" s="46"/>
      <c r="V121" s="46"/>
      <c r="W121" s="46"/>
    </row>
    <row r="122" ht="36" customHeight="1" spans="1:23">
      <c r="A122" s="27" t="s">
        <v>378</v>
      </c>
      <c r="B122" s="153" t="s">
        <v>433</v>
      </c>
      <c r="C122" s="27" t="s">
        <v>432</v>
      </c>
      <c r="D122" s="27" t="s">
        <v>71</v>
      </c>
      <c r="E122" s="27" t="s">
        <v>129</v>
      </c>
      <c r="F122" s="27" t="s">
        <v>434</v>
      </c>
      <c r="G122" s="27" t="s">
        <v>253</v>
      </c>
      <c r="H122" s="27" t="s">
        <v>254</v>
      </c>
      <c r="I122" s="46">
        <v>220335.21</v>
      </c>
      <c r="J122" s="46"/>
      <c r="K122" s="46"/>
      <c r="L122" s="46"/>
      <c r="M122" s="46"/>
      <c r="N122" s="46"/>
      <c r="O122" s="46">
        <v>220335.21</v>
      </c>
      <c r="P122" s="46"/>
      <c r="Q122" s="46"/>
      <c r="R122" s="46"/>
      <c r="S122" s="46"/>
      <c r="T122" s="46"/>
      <c r="U122" s="46"/>
      <c r="V122" s="46"/>
      <c r="W122" s="46"/>
    </row>
    <row r="123" ht="36" customHeight="1" spans="1:23">
      <c r="A123" s="27"/>
      <c r="B123" s="27"/>
      <c r="C123" s="27" t="s">
        <v>439</v>
      </c>
      <c r="D123" s="27"/>
      <c r="E123" s="27"/>
      <c r="F123" s="27"/>
      <c r="G123" s="27"/>
      <c r="H123" s="27"/>
      <c r="I123" s="46">
        <v>358664.94</v>
      </c>
      <c r="J123" s="46"/>
      <c r="K123" s="46"/>
      <c r="L123" s="46"/>
      <c r="M123" s="46"/>
      <c r="N123" s="46"/>
      <c r="O123" s="46">
        <v>358664.94</v>
      </c>
      <c r="P123" s="46"/>
      <c r="Q123" s="46"/>
      <c r="R123" s="46"/>
      <c r="S123" s="46"/>
      <c r="T123" s="46"/>
      <c r="U123" s="46"/>
      <c r="V123" s="46"/>
      <c r="W123" s="46"/>
    </row>
    <row r="124" ht="36" customHeight="1" spans="1:23">
      <c r="A124" s="27" t="s">
        <v>378</v>
      </c>
      <c r="B124" s="153" t="s">
        <v>440</v>
      </c>
      <c r="C124" s="27" t="s">
        <v>439</v>
      </c>
      <c r="D124" s="27" t="s">
        <v>71</v>
      </c>
      <c r="E124" s="27" t="s">
        <v>129</v>
      </c>
      <c r="F124" s="27" t="s">
        <v>434</v>
      </c>
      <c r="G124" s="27" t="s">
        <v>249</v>
      </c>
      <c r="H124" s="27" t="s">
        <v>250</v>
      </c>
      <c r="I124" s="46">
        <v>310664.94</v>
      </c>
      <c r="J124" s="46"/>
      <c r="K124" s="46"/>
      <c r="L124" s="46"/>
      <c r="M124" s="46"/>
      <c r="N124" s="46"/>
      <c r="O124" s="46">
        <v>310664.94</v>
      </c>
      <c r="P124" s="46"/>
      <c r="Q124" s="46"/>
      <c r="R124" s="46"/>
      <c r="S124" s="46"/>
      <c r="T124" s="46"/>
      <c r="U124" s="46"/>
      <c r="V124" s="46"/>
      <c r="W124" s="46"/>
    </row>
    <row r="125" ht="36" customHeight="1" spans="1:23">
      <c r="A125" s="27" t="s">
        <v>378</v>
      </c>
      <c r="B125" s="153" t="s">
        <v>440</v>
      </c>
      <c r="C125" s="27" t="s">
        <v>439</v>
      </c>
      <c r="D125" s="27" t="s">
        <v>71</v>
      </c>
      <c r="E125" s="27" t="s">
        <v>129</v>
      </c>
      <c r="F125" s="27" t="s">
        <v>434</v>
      </c>
      <c r="G125" s="27" t="s">
        <v>251</v>
      </c>
      <c r="H125" s="27" t="s">
        <v>252</v>
      </c>
      <c r="I125" s="46">
        <v>48000</v>
      </c>
      <c r="J125" s="46"/>
      <c r="K125" s="46"/>
      <c r="L125" s="46"/>
      <c r="M125" s="46"/>
      <c r="N125" s="46"/>
      <c r="O125" s="46">
        <v>48000</v>
      </c>
      <c r="P125" s="46"/>
      <c r="Q125" s="46"/>
      <c r="R125" s="46"/>
      <c r="S125" s="46"/>
      <c r="T125" s="46"/>
      <c r="U125" s="46"/>
      <c r="V125" s="46"/>
      <c r="W125" s="46"/>
    </row>
    <row r="126" ht="36" customHeight="1" spans="1:23">
      <c r="A126" s="47" t="s">
        <v>441</v>
      </c>
      <c r="B126" s="48"/>
      <c r="C126" s="48"/>
      <c r="D126" s="48"/>
      <c r="E126" s="48"/>
      <c r="F126" s="48"/>
      <c r="G126" s="48"/>
      <c r="H126" s="49"/>
      <c r="I126" s="46">
        <v>344629230.01</v>
      </c>
      <c r="J126" s="46">
        <v>303700840</v>
      </c>
      <c r="K126" s="46">
        <v>303700840</v>
      </c>
      <c r="L126" s="46">
        <v>24590000</v>
      </c>
      <c r="M126" s="46"/>
      <c r="N126" s="46">
        <v>391390.32</v>
      </c>
      <c r="O126" s="46">
        <v>12208399.69</v>
      </c>
      <c r="P126" s="46"/>
      <c r="Q126" s="46"/>
      <c r="R126" s="46">
        <v>3738600</v>
      </c>
      <c r="S126" s="46">
        <v>2533600</v>
      </c>
      <c r="T126" s="46"/>
      <c r="U126" s="46"/>
      <c r="V126" s="46"/>
      <c r="W126" s="46">
        <v>1205000</v>
      </c>
    </row>
  </sheetData>
  <mergeCells count="28">
    <mergeCell ref="A2:W2"/>
    <mergeCell ref="A3:I3"/>
    <mergeCell ref="J4:M4"/>
    <mergeCell ref="N4:P4"/>
    <mergeCell ref="R4:W4"/>
    <mergeCell ref="J5:K5"/>
    <mergeCell ref="A126:H1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0.708333333333333" bottom="0.511805555555556" header="0.5" footer="0.5"/>
  <pageSetup paperSize="9" scale="3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8"/>
  <sheetViews>
    <sheetView showZeros="0" tabSelected="1" view="pageBreakPreview" zoomScaleNormal="100" topLeftCell="A100" workbookViewId="0">
      <selection activeCell="C138" sqref="$A138:$XFD138"/>
    </sheetView>
  </sheetViews>
  <sheetFormatPr defaultColWidth="9.14166666666667" defaultRowHeight="12" customHeight="1"/>
  <cols>
    <col min="1" max="1" width="28.25" customWidth="1"/>
    <col min="2" max="2" width="31.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9" t="s">
        <v>442</v>
      </c>
    </row>
    <row r="2" ht="28.5" customHeight="1" spans="1:10">
      <c r="A2" s="148" t="s">
        <v>443</v>
      </c>
      <c r="B2" s="33"/>
      <c r="C2" s="33"/>
      <c r="D2" s="33"/>
      <c r="E2" s="33"/>
      <c r="F2" s="107"/>
      <c r="G2" s="33"/>
      <c r="H2" s="107"/>
      <c r="I2" s="107"/>
      <c r="J2" s="33"/>
    </row>
    <row r="3" ht="24" customHeight="1" spans="1:1">
      <c r="A3" s="5" t="str">
        <f>"单位名称："&amp;"玉溪市民政局"</f>
        <v>单位名称：玉溪市民政局</v>
      </c>
    </row>
    <row r="4" ht="24" customHeight="1" spans="1:10">
      <c r="A4" s="68" t="s">
        <v>444</v>
      </c>
      <c r="B4" s="68" t="s">
        <v>445</v>
      </c>
      <c r="C4" s="68" t="s">
        <v>446</v>
      </c>
      <c r="D4" s="68" t="s">
        <v>447</v>
      </c>
      <c r="E4" s="68" t="s">
        <v>448</v>
      </c>
      <c r="F4" s="55" t="s">
        <v>449</v>
      </c>
      <c r="G4" s="68" t="s">
        <v>450</v>
      </c>
      <c r="H4" s="55" t="s">
        <v>451</v>
      </c>
      <c r="I4" s="55" t="s">
        <v>452</v>
      </c>
      <c r="J4" s="68" t="s">
        <v>453</v>
      </c>
    </row>
    <row r="5" ht="24" customHeight="1" spans="1:10">
      <c r="A5" s="68">
        <v>1</v>
      </c>
      <c r="B5" s="68">
        <v>2</v>
      </c>
      <c r="C5" s="68">
        <v>3</v>
      </c>
      <c r="D5" s="68">
        <v>4</v>
      </c>
      <c r="E5" s="68">
        <v>5</v>
      </c>
      <c r="F5" s="55">
        <v>6</v>
      </c>
      <c r="G5" s="68">
        <v>7</v>
      </c>
      <c r="H5" s="55">
        <v>8</v>
      </c>
      <c r="I5" s="55">
        <v>9</v>
      </c>
      <c r="J5" s="68">
        <v>10</v>
      </c>
    </row>
    <row r="6" ht="24" customHeight="1" spans="1:10">
      <c r="A6" s="27" t="s">
        <v>64</v>
      </c>
      <c r="B6" s="69"/>
      <c r="C6" s="69"/>
      <c r="D6" s="69"/>
      <c r="E6" s="70"/>
      <c r="F6" s="71"/>
      <c r="G6" s="70"/>
      <c r="H6" s="71"/>
      <c r="I6" s="71"/>
      <c r="J6" s="70"/>
    </row>
    <row r="7" ht="33.75" customHeight="1" spans="1:10">
      <c r="A7" s="72" t="s">
        <v>64</v>
      </c>
      <c r="B7" s="27"/>
      <c r="C7" s="27"/>
      <c r="D7" s="27"/>
      <c r="E7" s="27"/>
      <c r="F7" s="27"/>
      <c r="G7" s="44"/>
      <c r="H7" s="27"/>
      <c r="I7" s="27"/>
      <c r="J7" s="27"/>
    </row>
    <row r="8" ht="33.75" customHeight="1" spans="1:10">
      <c r="A8" s="27" t="s">
        <v>358</v>
      </c>
      <c r="B8" s="27" t="s">
        <v>454</v>
      </c>
      <c r="C8" s="27" t="s">
        <v>455</v>
      </c>
      <c r="D8" s="27" t="s">
        <v>456</v>
      </c>
      <c r="E8" s="27" t="s">
        <v>457</v>
      </c>
      <c r="F8" s="27" t="s">
        <v>458</v>
      </c>
      <c r="G8" s="44" t="s">
        <v>52</v>
      </c>
      <c r="H8" s="27" t="s">
        <v>459</v>
      </c>
      <c r="I8" s="27" t="s">
        <v>460</v>
      </c>
      <c r="J8" s="27" t="s">
        <v>461</v>
      </c>
    </row>
    <row r="9" ht="33.75" customHeight="1" spans="1:10">
      <c r="A9" s="27" t="s">
        <v>358</v>
      </c>
      <c r="B9" s="27" t="s">
        <v>454</v>
      </c>
      <c r="C9" s="27" t="s">
        <v>455</v>
      </c>
      <c r="D9" s="27" t="s">
        <v>456</v>
      </c>
      <c r="E9" s="27" t="s">
        <v>462</v>
      </c>
      <c r="F9" s="27" t="s">
        <v>458</v>
      </c>
      <c r="G9" s="44" t="s">
        <v>51</v>
      </c>
      <c r="H9" s="27" t="s">
        <v>459</v>
      </c>
      <c r="I9" s="27" t="s">
        <v>460</v>
      </c>
      <c r="J9" s="27" t="s">
        <v>463</v>
      </c>
    </row>
    <row r="10" ht="33.75" customHeight="1" spans="1:10">
      <c r="A10" s="27" t="s">
        <v>358</v>
      </c>
      <c r="B10" s="27" t="s">
        <v>454</v>
      </c>
      <c r="C10" s="27" t="s">
        <v>455</v>
      </c>
      <c r="D10" s="27" t="s">
        <v>456</v>
      </c>
      <c r="E10" s="27" t="s">
        <v>464</v>
      </c>
      <c r="F10" s="27" t="s">
        <v>458</v>
      </c>
      <c r="G10" s="44" t="s">
        <v>52</v>
      </c>
      <c r="H10" s="27" t="s">
        <v>459</v>
      </c>
      <c r="I10" s="27" t="s">
        <v>460</v>
      </c>
      <c r="J10" s="27" t="s">
        <v>465</v>
      </c>
    </row>
    <row r="11" ht="33.75" customHeight="1" spans="1:10">
      <c r="A11" s="27" t="s">
        <v>358</v>
      </c>
      <c r="B11" s="27" t="s">
        <v>454</v>
      </c>
      <c r="C11" s="27" t="s">
        <v>455</v>
      </c>
      <c r="D11" s="27" t="s">
        <v>456</v>
      </c>
      <c r="E11" s="27" t="s">
        <v>466</v>
      </c>
      <c r="F11" s="27" t="s">
        <v>458</v>
      </c>
      <c r="G11" s="44" t="s">
        <v>47</v>
      </c>
      <c r="H11" s="27" t="s">
        <v>459</v>
      </c>
      <c r="I11" s="27" t="s">
        <v>460</v>
      </c>
      <c r="J11" s="27" t="s">
        <v>467</v>
      </c>
    </row>
    <row r="12" ht="51" customHeight="1" spans="1:10">
      <c r="A12" s="27" t="s">
        <v>358</v>
      </c>
      <c r="B12" s="27" t="s">
        <v>454</v>
      </c>
      <c r="C12" s="27" t="s">
        <v>455</v>
      </c>
      <c r="D12" s="27" t="s">
        <v>468</v>
      </c>
      <c r="E12" s="27" t="s">
        <v>469</v>
      </c>
      <c r="F12" s="27" t="s">
        <v>458</v>
      </c>
      <c r="G12" s="44" t="s">
        <v>470</v>
      </c>
      <c r="H12" s="27" t="s">
        <v>471</v>
      </c>
      <c r="I12" s="27" t="s">
        <v>460</v>
      </c>
      <c r="J12" s="27" t="s">
        <v>472</v>
      </c>
    </row>
    <row r="13" ht="33.75" customHeight="1" spans="1:10">
      <c r="A13" s="27" t="s">
        <v>358</v>
      </c>
      <c r="B13" s="27" t="s">
        <v>454</v>
      </c>
      <c r="C13" s="27" t="s">
        <v>473</v>
      </c>
      <c r="D13" s="27" t="s">
        <v>474</v>
      </c>
      <c r="E13" s="27" t="s">
        <v>475</v>
      </c>
      <c r="F13" s="27" t="s">
        <v>476</v>
      </c>
      <c r="G13" s="44" t="s">
        <v>477</v>
      </c>
      <c r="H13" s="27"/>
      <c r="I13" s="27" t="s">
        <v>478</v>
      </c>
      <c r="J13" s="27" t="s">
        <v>479</v>
      </c>
    </row>
    <row r="14" ht="60" customHeight="1" spans="1:10">
      <c r="A14" s="27" t="s">
        <v>358</v>
      </c>
      <c r="B14" s="27" t="s">
        <v>454</v>
      </c>
      <c r="C14" s="27" t="s">
        <v>480</v>
      </c>
      <c r="D14" s="27" t="s">
        <v>481</v>
      </c>
      <c r="E14" s="27" t="s">
        <v>482</v>
      </c>
      <c r="F14" s="27" t="s">
        <v>458</v>
      </c>
      <c r="G14" s="44" t="s">
        <v>483</v>
      </c>
      <c r="H14" s="27" t="s">
        <v>471</v>
      </c>
      <c r="I14" s="27" t="s">
        <v>460</v>
      </c>
      <c r="J14" s="27" t="s">
        <v>484</v>
      </c>
    </row>
    <row r="15" ht="79" customHeight="1" spans="1:10">
      <c r="A15" s="27" t="s">
        <v>377</v>
      </c>
      <c r="B15" s="27" t="s">
        <v>485</v>
      </c>
      <c r="C15" s="27" t="s">
        <v>455</v>
      </c>
      <c r="D15" s="27" t="s">
        <v>456</v>
      </c>
      <c r="E15" s="27" t="s">
        <v>486</v>
      </c>
      <c r="F15" s="27" t="s">
        <v>458</v>
      </c>
      <c r="G15" s="44" t="s">
        <v>45</v>
      </c>
      <c r="H15" s="27" t="s">
        <v>487</v>
      </c>
      <c r="I15" s="27" t="s">
        <v>460</v>
      </c>
      <c r="J15" s="27" t="s">
        <v>488</v>
      </c>
    </row>
    <row r="16" ht="42" customHeight="1" spans="1:10">
      <c r="A16" s="27" t="s">
        <v>377</v>
      </c>
      <c r="B16" s="27" t="s">
        <v>485</v>
      </c>
      <c r="C16" s="27" t="s">
        <v>455</v>
      </c>
      <c r="D16" s="27" t="s">
        <v>468</v>
      </c>
      <c r="E16" s="27" t="s">
        <v>489</v>
      </c>
      <c r="F16" s="27" t="s">
        <v>476</v>
      </c>
      <c r="G16" s="44" t="s">
        <v>490</v>
      </c>
      <c r="H16" s="27"/>
      <c r="I16" s="27" t="s">
        <v>478</v>
      </c>
      <c r="J16" s="27" t="s">
        <v>491</v>
      </c>
    </row>
    <row r="17" ht="42" customHeight="1" spans="1:10">
      <c r="A17" s="27" t="s">
        <v>377</v>
      </c>
      <c r="B17" s="27" t="s">
        <v>485</v>
      </c>
      <c r="C17" s="27" t="s">
        <v>455</v>
      </c>
      <c r="D17" s="27" t="s">
        <v>468</v>
      </c>
      <c r="E17" s="27" t="s">
        <v>492</v>
      </c>
      <c r="F17" s="27" t="s">
        <v>476</v>
      </c>
      <c r="G17" s="44" t="s">
        <v>493</v>
      </c>
      <c r="H17" s="27" t="s">
        <v>471</v>
      </c>
      <c r="I17" s="27" t="s">
        <v>460</v>
      </c>
      <c r="J17" s="27" t="s">
        <v>494</v>
      </c>
    </row>
    <row r="18" ht="42" customHeight="1" spans="1:10">
      <c r="A18" s="27" t="s">
        <v>377</v>
      </c>
      <c r="B18" s="27" t="s">
        <v>485</v>
      </c>
      <c r="C18" s="27" t="s">
        <v>473</v>
      </c>
      <c r="D18" s="27" t="s">
        <v>474</v>
      </c>
      <c r="E18" s="27" t="s">
        <v>495</v>
      </c>
      <c r="F18" s="27" t="s">
        <v>476</v>
      </c>
      <c r="G18" s="44" t="s">
        <v>493</v>
      </c>
      <c r="H18" s="27" t="s">
        <v>471</v>
      </c>
      <c r="I18" s="27" t="s">
        <v>460</v>
      </c>
      <c r="J18" s="27" t="s">
        <v>496</v>
      </c>
    </row>
    <row r="19" ht="42" customHeight="1" spans="1:10">
      <c r="A19" s="27" t="s">
        <v>377</v>
      </c>
      <c r="B19" s="27" t="s">
        <v>485</v>
      </c>
      <c r="C19" s="27" t="s">
        <v>480</v>
      </c>
      <c r="D19" s="27" t="s">
        <v>481</v>
      </c>
      <c r="E19" s="27" t="s">
        <v>497</v>
      </c>
      <c r="F19" s="27" t="s">
        <v>458</v>
      </c>
      <c r="G19" s="44" t="s">
        <v>483</v>
      </c>
      <c r="H19" s="27" t="s">
        <v>471</v>
      </c>
      <c r="I19" s="27" t="s">
        <v>460</v>
      </c>
      <c r="J19" s="27" t="s">
        <v>498</v>
      </c>
    </row>
    <row r="20" ht="53" customHeight="1" spans="1:10">
      <c r="A20" s="27" t="s">
        <v>337</v>
      </c>
      <c r="B20" s="27" t="s">
        <v>499</v>
      </c>
      <c r="C20" s="27" t="s">
        <v>455</v>
      </c>
      <c r="D20" s="27" t="s">
        <v>456</v>
      </c>
      <c r="E20" s="27" t="s">
        <v>500</v>
      </c>
      <c r="F20" s="27" t="s">
        <v>476</v>
      </c>
      <c r="G20" s="44" t="s">
        <v>493</v>
      </c>
      <c r="H20" s="27" t="s">
        <v>471</v>
      </c>
      <c r="I20" s="27" t="s">
        <v>460</v>
      </c>
      <c r="J20" s="27" t="s">
        <v>501</v>
      </c>
    </row>
    <row r="21" ht="58" customHeight="1" spans="1:10">
      <c r="A21" s="27" t="s">
        <v>337</v>
      </c>
      <c r="B21" s="27" t="s">
        <v>499</v>
      </c>
      <c r="C21" s="27" t="s">
        <v>455</v>
      </c>
      <c r="D21" s="27" t="s">
        <v>468</v>
      </c>
      <c r="E21" s="27" t="s">
        <v>502</v>
      </c>
      <c r="F21" s="27" t="s">
        <v>476</v>
      </c>
      <c r="G21" s="44" t="s">
        <v>503</v>
      </c>
      <c r="H21" s="27" t="s">
        <v>471</v>
      </c>
      <c r="I21" s="27" t="s">
        <v>460</v>
      </c>
      <c r="J21" s="27" t="s">
        <v>504</v>
      </c>
    </row>
    <row r="22" ht="70" customHeight="1" spans="1:10">
      <c r="A22" s="27" t="s">
        <v>337</v>
      </c>
      <c r="B22" s="27" t="s">
        <v>499</v>
      </c>
      <c r="C22" s="27" t="s">
        <v>455</v>
      </c>
      <c r="D22" s="27" t="s">
        <v>468</v>
      </c>
      <c r="E22" s="27" t="s">
        <v>505</v>
      </c>
      <c r="F22" s="27" t="s">
        <v>458</v>
      </c>
      <c r="G22" s="44" t="s">
        <v>503</v>
      </c>
      <c r="H22" s="27" t="s">
        <v>471</v>
      </c>
      <c r="I22" s="27" t="s">
        <v>460</v>
      </c>
      <c r="J22" s="27" t="s">
        <v>506</v>
      </c>
    </row>
    <row r="23" ht="68" customHeight="1" spans="1:10">
      <c r="A23" s="27" t="s">
        <v>337</v>
      </c>
      <c r="B23" s="27" t="s">
        <v>499</v>
      </c>
      <c r="C23" s="27" t="s">
        <v>473</v>
      </c>
      <c r="D23" s="27" t="s">
        <v>474</v>
      </c>
      <c r="E23" s="27" t="s">
        <v>507</v>
      </c>
      <c r="F23" s="27" t="s">
        <v>458</v>
      </c>
      <c r="G23" s="44" t="s">
        <v>508</v>
      </c>
      <c r="H23" s="27" t="s">
        <v>471</v>
      </c>
      <c r="I23" s="27" t="s">
        <v>460</v>
      </c>
      <c r="J23" s="27" t="s">
        <v>509</v>
      </c>
    </row>
    <row r="24" ht="71" customHeight="1" spans="1:10">
      <c r="A24" s="27" t="s">
        <v>337</v>
      </c>
      <c r="B24" s="27" t="s">
        <v>499</v>
      </c>
      <c r="C24" s="27" t="s">
        <v>480</v>
      </c>
      <c r="D24" s="27" t="s">
        <v>481</v>
      </c>
      <c r="E24" s="27" t="s">
        <v>510</v>
      </c>
      <c r="F24" s="27" t="s">
        <v>458</v>
      </c>
      <c r="G24" s="44" t="s">
        <v>508</v>
      </c>
      <c r="H24" s="27" t="s">
        <v>471</v>
      </c>
      <c r="I24" s="27" t="s">
        <v>460</v>
      </c>
      <c r="J24" s="27" t="s">
        <v>511</v>
      </c>
    </row>
    <row r="25" ht="33.75" customHeight="1" spans="1:10">
      <c r="A25" s="27" t="s">
        <v>380</v>
      </c>
      <c r="B25" s="27" t="s">
        <v>512</v>
      </c>
      <c r="C25" s="27" t="s">
        <v>455</v>
      </c>
      <c r="D25" s="27" t="s">
        <v>456</v>
      </c>
      <c r="E25" s="27" t="s">
        <v>513</v>
      </c>
      <c r="F25" s="27" t="s">
        <v>458</v>
      </c>
      <c r="G25" s="44" t="s">
        <v>514</v>
      </c>
      <c r="H25" s="27" t="s">
        <v>515</v>
      </c>
      <c r="I25" s="27" t="s">
        <v>460</v>
      </c>
      <c r="J25" s="27" t="s">
        <v>516</v>
      </c>
    </row>
    <row r="26" ht="42" customHeight="1" spans="1:10">
      <c r="A26" s="27" t="s">
        <v>380</v>
      </c>
      <c r="B26" s="27" t="s">
        <v>512</v>
      </c>
      <c r="C26" s="27" t="s">
        <v>455</v>
      </c>
      <c r="D26" s="27" t="s">
        <v>468</v>
      </c>
      <c r="E26" s="27" t="s">
        <v>517</v>
      </c>
      <c r="F26" s="27" t="s">
        <v>476</v>
      </c>
      <c r="G26" s="44" t="s">
        <v>493</v>
      </c>
      <c r="H26" s="27" t="s">
        <v>471</v>
      </c>
      <c r="I26" s="27" t="s">
        <v>460</v>
      </c>
      <c r="J26" s="27" t="s">
        <v>518</v>
      </c>
    </row>
    <row r="27" ht="59" customHeight="1" spans="1:10">
      <c r="A27" s="27" t="s">
        <v>380</v>
      </c>
      <c r="B27" s="27" t="s">
        <v>512</v>
      </c>
      <c r="C27" s="27" t="s">
        <v>455</v>
      </c>
      <c r="D27" s="27" t="s">
        <v>468</v>
      </c>
      <c r="E27" s="27" t="s">
        <v>519</v>
      </c>
      <c r="F27" s="27" t="s">
        <v>458</v>
      </c>
      <c r="G27" s="44" t="s">
        <v>508</v>
      </c>
      <c r="H27" s="27" t="s">
        <v>471</v>
      </c>
      <c r="I27" s="27" t="s">
        <v>460</v>
      </c>
      <c r="J27" s="27" t="s">
        <v>520</v>
      </c>
    </row>
    <row r="28" ht="47" customHeight="1" spans="1:10">
      <c r="A28" s="27" t="s">
        <v>380</v>
      </c>
      <c r="B28" s="27" t="s">
        <v>512</v>
      </c>
      <c r="C28" s="27" t="s">
        <v>455</v>
      </c>
      <c r="D28" s="27" t="s">
        <v>521</v>
      </c>
      <c r="E28" s="27" t="s">
        <v>522</v>
      </c>
      <c r="F28" s="27" t="s">
        <v>476</v>
      </c>
      <c r="G28" s="44" t="s">
        <v>523</v>
      </c>
      <c r="H28" s="27"/>
      <c r="I28" s="27" t="s">
        <v>478</v>
      </c>
      <c r="J28" s="27" t="s">
        <v>524</v>
      </c>
    </row>
    <row r="29" ht="58" customHeight="1" spans="1:10">
      <c r="A29" s="27" t="s">
        <v>380</v>
      </c>
      <c r="B29" s="27" t="s">
        <v>512</v>
      </c>
      <c r="C29" s="27" t="s">
        <v>473</v>
      </c>
      <c r="D29" s="27" t="s">
        <v>474</v>
      </c>
      <c r="E29" s="27" t="s">
        <v>525</v>
      </c>
      <c r="F29" s="27" t="s">
        <v>476</v>
      </c>
      <c r="G29" s="44" t="s">
        <v>477</v>
      </c>
      <c r="H29" s="27"/>
      <c r="I29" s="27" t="s">
        <v>478</v>
      </c>
      <c r="J29" s="27" t="s">
        <v>526</v>
      </c>
    </row>
    <row r="30" ht="33.75" customHeight="1" spans="1:10">
      <c r="A30" s="27" t="s">
        <v>380</v>
      </c>
      <c r="B30" s="27" t="s">
        <v>512</v>
      </c>
      <c r="C30" s="27" t="s">
        <v>480</v>
      </c>
      <c r="D30" s="27" t="s">
        <v>481</v>
      </c>
      <c r="E30" s="27" t="s">
        <v>527</v>
      </c>
      <c r="F30" s="27" t="s">
        <v>458</v>
      </c>
      <c r="G30" s="44" t="s">
        <v>483</v>
      </c>
      <c r="H30" s="27" t="s">
        <v>471</v>
      </c>
      <c r="I30" s="27" t="s">
        <v>460</v>
      </c>
      <c r="J30" s="27" t="s">
        <v>528</v>
      </c>
    </row>
    <row r="31" ht="29" customHeight="1" spans="1:10">
      <c r="A31" s="27" t="s">
        <v>362</v>
      </c>
      <c r="B31" s="74" t="s">
        <v>529</v>
      </c>
      <c r="C31" s="27" t="s">
        <v>455</v>
      </c>
      <c r="D31" s="27" t="s">
        <v>456</v>
      </c>
      <c r="E31" s="27" t="s">
        <v>530</v>
      </c>
      <c r="F31" s="27" t="s">
        <v>458</v>
      </c>
      <c r="G31" s="44" t="s">
        <v>503</v>
      </c>
      <c r="H31" s="27" t="s">
        <v>471</v>
      </c>
      <c r="I31" s="27" t="s">
        <v>460</v>
      </c>
      <c r="J31" s="27" t="s">
        <v>531</v>
      </c>
    </row>
    <row r="32" ht="90" customHeight="1" spans="1:10">
      <c r="A32" s="27" t="s">
        <v>362</v>
      </c>
      <c r="B32" s="27" t="s">
        <v>532</v>
      </c>
      <c r="C32" s="27" t="s">
        <v>455</v>
      </c>
      <c r="D32" s="27" t="s">
        <v>468</v>
      </c>
      <c r="E32" s="27" t="s">
        <v>533</v>
      </c>
      <c r="F32" s="27" t="s">
        <v>476</v>
      </c>
      <c r="G32" s="44" t="s">
        <v>493</v>
      </c>
      <c r="H32" s="27" t="s">
        <v>471</v>
      </c>
      <c r="I32" s="27" t="s">
        <v>460</v>
      </c>
      <c r="J32" s="27" t="s">
        <v>534</v>
      </c>
    </row>
    <row r="33" ht="36" customHeight="1" spans="1:10">
      <c r="A33" s="27" t="s">
        <v>362</v>
      </c>
      <c r="B33" s="27" t="s">
        <v>532</v>
      </c>
      <c r="C33" s="27" t="s">
        <v>455</v>
      </c>
      <c r="D33" s="27" t="s">
        <v>468</v>
      </c>
      <c r="E33" s="27" t="s">
        <v>535</v>
      </c>
      <c r="F33" s="27" t="s">
        <v>476</v>
      </c>
      <c r="G33" s="44" t="s">
        <v>508</v>
      </c>
      <c r="H33" s="27" t="s">
        <v>536</v>
      </c>
      <c r="I33" s="27" t="s">
        <v>460</v>
      </c>
      <c r="J33" s="27" t="s">
        <v>537</v>
      </c>
    </row>
    <row r="34" ht="54" customHeight="1" spans="1:10">
      <c r="A34" s="27" t="s">
        <v>362</v>
      </c>
      <c r="B34" s="27" t="s">
        <v>532</v>
      </c>
      <c r="C34" s="27" t="s">
        <v>455</v>
      </c>
      <c r="D34" s="27" t="s">
        <v>468</v>
      </c>
      <c r="E34" s="27" t="s">
        <v>538</v>
      </c>
      <c r="F34" s="27" t="s">
        <v>476</v>
      </c>
      <c r="G34" s="44" t="s">
        <v>493</v>
      </c>
      <c r="H34" s="27" t="s">
        <v>471</v>
      </c>
      <c r="I34" s="27" t="s">
        <v>460</v>
      </c>
      <c r="J34" s="27" t="s">
        <v>539</v>
      </c>
    </row>
    <row r="35" ht="30" customHeight="1" spans="1:10">
      <c r="A35" s="27" t="s">
        <v>362</v>
      </c>
      <c r="B35" s="27" t="s">
        <v>532</v>
      </c>
      <c r="C35" s="27" t="s">
        <v>455</v>
      </c>
      <c r="D35" s="27" t="s">
        <v>468</v>
      </c>
      <c r="E35" s="27" t="s">
        <v>540</v>
      </c>
      <c r="F35" s="27" t="s">
        <v>476</v>
      </c>
      <c r="G35" s="44" t="s">
        <v>493</v>
      </c>
      <c r="H35" s="27" t="s">
        <v>536</v>
      </c>
      <c r="I35" s="27" t="s">
        <v>460</v>
      </c>
      <c r="J35" s="27" t="s">
        <v>541</v>
      </c>
    </row>
    <row r="36" ht="30" customHeight="1" spans="1:10">
      <c r="A36" s="27" t="s">
        <v>362</v>
      </c>
      <c r="B36" s="27" t="s">
        <v>532</v>
      </c>
      <c r="C36" s="27" t="s">
        <v>455</v>
      </c>
      <c r="D36" s="27" t="s">
        <v>468</v>
      </c>
      <c r="E36" s="27" t="s">
        <v>542</v>
      </c>
      <c r="F36" s="27" t="s">
        <v>476</v>
      </c>
      <c r="G36" s="44" t="s">
        <v>508</v>
      </c>
      <c r="H36" s="27" t="s">
        <v>536</v>
      </c>
      <c r="I36" s="27" t="s">
        <v>460</v>
      </c>
      <c r="J36" s="27" t="s">
        <v>543</v>
      </c>
    </row>
    <row r="37" ht="45" customHeight="1" spans="1:10">
      <c r="A37" s="27" t="s">
        <v>362</v>
      </c>
      <c r="B37" s="27" t="s">
        <v>532</v>
      </c>
      <c r="C37" s="27" t="s">
        <v>473</v>
      </c>
      <c r="D37" s="27" t="s">
        <v>474</v>
      </c>
      <c r="E37" s="27" t="s">
        <v>544</v>
      </c>
      <c r="F37" s="27" t="s">
        <v>476</v>
      </c>
      <c r="G37" s="44" t="s">
        <v>545</v>
      </c>
      <c r="H37" s="27"/>
      <c r="I37" s="27" t="s">
        <v>478</v>
      </c>
      <c r="J37" s="27" t="s">
        <v>546</v>
      </c>
    </row>
    <row r="38" ht="26" customHeight="1" spans="1:10">
      <c r="A38" s="27" t="s">
        <v>362</v>
      </c>
      <c r="B38" s="27" t="s">
        <v>532</v>
      </c>
      <c r="C38" s="27" t="s">
        <v>480</v>
      </c>
      <c r="D38" s="27" t="s">
        <v>481</v>
      </c>
      <c r="E38" s="27" t="s">
        <v>482</v>
      </c>
      <c r="F38" s="27" t="s">
        <v>458</v>
      </c>
      <c r="G38" s="44" t="s">
        <v>508</v>
      </c>
      <c r="H38" s="27" t="s">
        <v>471</v>
      </c>
      <c r="I38" s="27" t="s">
        <v>460</v>
      </c>
      <c r="J38" s="27" t="s">
        <v>547</v>
      </c>
    </row>
    <row r="39" ht="36" customHeight="1" spans="1:10">
      <c r="A39" s="27" t="s">
        <v>346</v>
      </c>
      <c r="B39" s="27" t="s">
        <v>548</v>
      </c>
      <c r="C39" s="27" t="s">
        <v>455</v>
      </c>
      <c r="D39" s="27" t="s">
        <v>456</v>
      </c>
      <c r="E39" s="27" t="s">
        <v>549</v>
      </c>
      <c r="F39" s="27" t="s">
        <v>476</v>
      </c>
      <c r="G39" s="44" t="s">
        <v>47</v>
      </c>
      <c r="H39" s="27" t="s">
        <v>515</v>
      </c>
      <c r="I39" s="27" t="s">
        <v>460</v>
      </c>
      <c r="J39" s="27" t="s">
        <v>550</v>
      </c>
    </row>
    <row r="40" ht="63" customHeight="1" spans="1:10">
      <c r="A40" s="27" t="s">
        <v>346</v>
      </c>
      <c r="B40" s="27" t="s">
        <v>548</v>
      </c>
      <c r="C40" s="27" t="s">
        <v>455</v>
      </c>
      <c r="D40" s="27" t="s">
        <v>468</v>
      </c>
      <c r="E40" s="27" t="s">
        <v>533</v>
      </c>
      <c r="F40" s="27" t="s">
        <v>458</v>
      </c>
      <c r="G40" s="44" t="s">
        <v>503</v>
      </c>
      <c r="H40" s="27" t="s">
        <v>471</v>
      </c>
      <c r="I40" s="27" t="s">
        <v>460</v>
      </c>
      <c r="J40" s="27" t="s">
        <v>551</v>
      </c>
    </row>
    <row r="41" ht="56" customHeight="1" spans="1:10">
      <c r="A41" s="27" t="s">
        <v>346</v>
      </c>
      <c r="B41" s="27" t="s">
        <v>548</v>
      </c>
      <c r="C41" s="27" t="s">
        <v>455</v>
      </c>
      <c r="D41" s="27" t="s">
        <v>468</v>
      </c>
      <c r="E41" s="27" t="s">
        <v>552</v>
      </c>
      <c r="F41" s="27" t="s">
        <v>458</v>
      </c>
      <c r="G41" s="44" t="s">
        <v>503</v>
      </c>
      <c r="H41" s="27" t="s">
        <v>471</v>
      </c>
      <c r="I41" s="27" t="s">
        <v>460</v>
      </c>
      <c r="J41" s="27" t="s">
        <v>553</v>
      </c>
    </row>
    <row r="42" ht="56" customHeight="1" spans="1:10">
      <c r="A42" s="27" t="s">
        <v>346</v>
      </c>
      <c r="B42" s="27" t="s">
        <v>548</v>
      </c>
      <c r="C42" s="27" t="s">
        <v>455</v>
      </c>
      <c r="D42" s="27" t="s">
        <v>468</v>
      </c>
      <c r="E42" s="27" t="s">
        <v>538</v>
      </c>
      <c r="F42" s="27" t="s">
        <v>458</v>
      </c>
      <c r="G42" s="44" t="s">
        <v>503</v>
      </c>
      <c r="H42" s="27" t="s">
        <v>471</v>
      </c>
      <c r="I42" s="27" t="s">
        <v>460</v>
      </c>
      <c r="J42" s="27" t="s">
        <v>539</v>
      </c>
    </row>
    <row r="43" ht="33.75" customHeight="1" spans="1:10">
      <c r="A43" s="27" t="s">
        <v>346</v>
      </c>
      <c r="B43" s="27" t="s">
        <v>548</v>
      </c>
      <c r="C43" s="27" t="s">
        <v>473</v>
      </c>
      <c r="D43" s="27" t="s">
        <v>474</v>
      </c>
      <c r="E43" s="27" t="s">
        <v>507</v>
      </c>
      <c r="F43" s="27" t="s">
        <v>458</v>
      </c>
      <c r="G43" s="44" t="s">
        <v>554</v>
      </c>
      <c r="H43" s="27" t="s">
        <v>471</v>
      </c>
      <c r="I43" s="27" t="s">
        <v>460</v>
      </c>
      <c r="J43" s="27" t="s">
        <v>555</v>
      </c>
    </row>
    <row r="44" ht="33.75" customHeight="1" spans="1:10">
      <c r="A44" s="27" t="s">
        <v>346</v>
      </c>
      <c r="B44" s="27" t="s">
        <v>548</v>
      </c>
      <c r="C44" s="27" t="s">
        <v>480</v>
      </c>
      <c r="D44" s="27" t="s">
        <v>481</v>
      </c>
      <c r="E44" s="27" t="s">
        <v>481</v>
      </c>
      <c r="F44" s="27" t="s">
        <v>458</v>
      </c>
      <c r="G44" s="44" t="s">
        <v>483</v>
      </c>
      <c r="H44" s="27" t="s">
        <v>471</v>
      </c>
      <c r="I44" s="27" t="s">
        <v>460</v>
      </c>
      <c r="J44" s="27" t="s">
        <v>556</v>
      </c>
    </row>
    <row r="45" ht="48" customHeight="1" spans="1:10">
      <c r="A45" s="27" t="s">
        <v>351</v>
      </c>
      <c r="B45" s="27" t="s">
        <v>557</v>
      </c>
      <c r="C45" s="27" t="s">
        <v>455</v>
      </c>
      <c r="D45" s="27" t="s">
        <v>456</v>
      </c>
      <c r="E45" s="27" t="s">
        <v>558</v>
      </c>
      <c r="F45" s="27" t="s">
        <v>476</v>
      </c>
      <c r="G45" s="44" t="s">
        <v>559</v>
      </c>
      <c r="H45" s="27" t="s">
        <v>515</v>
      </c>
      <c r="I45" s="27" t="s">
        <v>460</v>
      </c>
      <c r="J45" s="27" t="s">
        <v>560</v>
      </c>
    </row>
    <row r="46" ht="48" customHeight="1" spans="1:10">
      <c r="A46" s="27" t="s">
        <v>351</v>
      </c>
      <c r="B46" s="27" t="s">
        <v>557</v>
      </c>
      <c r="C46" s="27" t="s">
        <v>455</v>
      </c>
      <c r="D46" s="27" t="s">
        <v>468</v>
      </c>
      <c r="E46" s="27" t="s">
        <v>561</v>
      </c>
      <c r="F46" s="27" t="s">
        <v>458</v>
      </c>
      <c r="G46" s="44" t="s">
        <v>503</v>
      </c>
      <c r="H46" s="27" t="s">
        <v>471</v>
      </c>
      <c r="I46" s="27" t="s">
        <v>460</v>
      </c>
      <c r="J46" s="27" t="s">
        <v>562</v>
      </c>
    </row>
    <row r="47" ht="33.75" customHeight="1" spans="1:10">
      <c r="A47" s="27" t="s">
        <v>351</v>
      </c>
      <c r="B47" s="27" t="s">
        <v>557</v>
      </c>
      <c r="C47" s="27" t="s">
        <v>455</v>
      </c>
      <c r="D47" s="27" t="s">
        <v>468</v>
      </c>
      <c r="E47" s="27" t="s">
        <v>563</v>
      </c>
      <c r="F47" s="27" t="s">
        <v>458</v>
      </c>
      <c r="G47" s="44" t="s">
        <v>503</v>
      </c>
      <c r="H47" s="27" t="s">
        <v>471</v>
      </c>
      <c r="I47" s="27" t="s">
        <v>460</v>
      </c>
      <c r="J47" s="27" t="s">
        <v>564</v>
      </c>
    </row>
    <row r="48" ht="33.75" customHeight="1" spans="1:10">
      <c r="A48" s="27" t="s">
        <v>351</v>
      </c>
      <c r="B48" s="27" t="s">
        <v>557</v>
      </c>
      <c r="C48" s="27" t="s">
        <v>455</v>
      </c>
      <c r="D48" s="27" t="s">
        <v>468</v>
      </c>
      <c r="E48" s="27" t="s">
        <v>538</v>
      </c>
      <c r="F48" s="27" t="s">
        <v>458</v>
      </c>
      <c r="G48" s="44" t="s">
        <v>503</v>
      </c>
      <c r="H48" s="27" t="s">
        <v>471</v>
      </c>
      <c r="I48" s="27" t="s">
        <v>460</v>
      </c>
      <c r="J48" s="27" t="s">
        <v>565</v>
      </c>
    </row>
    <row r="49" ht="33.75" customHeight="1" spans="1:10">
      <c r="A49" s="27" t="s">
        <v>351</v>
      </c>
      <c r="B49" s="27" t="s">
        <v>557</v>
      </c>
      <c r="C49" s="27" t="s">
        <v>473</v>
      </c>
      <c r="D49" s="27" t="s">
        <v>474</v>
      </c>
      <c r="E49" s="27" t="s">
        <v>507</v>
      </c>
      <c r="F49" s="27" t="s">
        <v>458</v>
      </c>
      <c r="G49" s="44" t="s">
        <v>554</v>
      </c>
      <c r="H49" s="27" t="s">
        <v>471</v>
      </c>
      <c r="I49" s="27" t="s">
        <v>460</v>
      </c>
      <c r="J49" s="27" t="s">
        <v>566</v>
      </c>
    </row>
    <row r="50" ht="29" customHeight="1" spans="1:10">
      <c r="A50" s="27" t="s">
        <v>351</v>
      </c>
      <c r="B50" s="27" t="s">
        <v>557</v>
      </c>
      <c r="C50" s="27" t="s">
        <v>480</v>
      </c>
      <c r="D50" s="27" t="s">
        <v>481</v>
      </c>
      <c r="E50" s="27" t="s">
        <v>481</v>
      </c>
      <c r="F50" s="27" t="s">
        <v>458</v>
      </c>
      <c r="G50" s="44" t="s">
        <v>483</v>
      </c>
      <c r="H50" s="27" t="s">
        <v>471</v>
      </c>
      <c r="I50" s="27" t="s">
        <v>460</v>
      </c>
      <c r="J50" s="27" t="s">
        <v>567</v>
      </c>
    </row>
    <row r="51" ht="33.75" customHeight="1" spans="1:10">
      <c r="A51" s="27" t="s">
        <v>394</v>
      </c>
      <c r="B51" s="27" t="s">
        <v>568</v>
      </c>
      <c r="C51" s="27" t="s">
        <v>455</v>
      </c>
      <c r="D51" s="27" t="s">
        <v>456</v>
      </c>
      <c r="E51" s="27" t="s">
        <v>569</v>
      </c>
      <c r="F51" s="27" t="s">
        <v>458</v>
      </c>
      <c r="G51" s="44" t="s">
        <v>570</v>
      </c>
      <c r="H51" s="27" t="s">
        <v>571</v>
      </c>
      <c r="I51" s="27" t="s">
        <v>460</v>
      </c>
      <c r="J51" s="27" t="s">
        <v>572</v>
      </c>
    </row>
    <row r="52" ht="45" customHeight="1" spans="1:10">
      <c r="A52" s="27" t="s">
        <v>394</v>
      </c>
      <c r="B52" s="27" t="s">
        <v>568</v>
      </c>
      <c r="C52" s="27" t="s">
        <v>455</v>
      </c>
      <c r="D52" s="27" t="s">
        <v>468</v>
      </c>
      <c r="E52" s="27" t="s">
        <v>573</v>
      </c>
      <c r="F52" s="27" t="s">
        <v>458</v>
      </c>
      <c r="G52" s="44" t="s">
        <v>503</v>
      </c>
      <c r="H52" s="27" t="s">
        <v>471</v>
      </c>
      <c r="I52" s="27" t="s">
        <v>460</v>
      </c>
      <c r="J52" s="27" t="s">
        <v>574</v>
      </c>
    </row>
    <row r="53" ht="21" customHeight="1" spans="1:10">
      <c r="A53" s="27" t="s">
        <v>394</v>
      </c>
      <c r="B53" s="27" t="s">
        <v>568</v>
      </c>
      <c r="C53" s="27" t="s">
        <v>455</v>
      </c>
      <c r="D53" s="27" t="s">
        <v>521</v>
      </c>
      <c r="E53" s="27" t="s">
        <v>575</v>
      </c>
      <c r="F53" s="27" t="s">
        <v>576</v>
      </c>
      <c r="G53" s="44" t="s">
        <v>577</v>
      </c>
      <c r="H53" s="27" t="s">
        <v>578</v>
      </c>
      <c r="I53" s="27" t="s">
        <v>460</v>
      </c>
      <c r="J53" s="27" t="s">
        <v>579</v>
      </c>
    </row>
    <row r="54" ht="33.75" customHeight="1" spans="1:10">
      <c r="A54" s="27" t="s">
        <v>394</v>
      </c>
      <c r="B54" s="27" t="s">
        <v>568</v>
      </c>
      <c r="C54" s="27" t="s">
        <v>473</v>
      </c>
      <c r="D54" s="27" t="s">
        <v>474</v>
      </c>
      <c r="E54" s="27" t="s">
        <v>580</v>
      </c>
      <c r="F54" s="27" t="s">
        <v>458</v>
      </c>
      <c r="G54" s="44" t="s">
        <v>470</v>
      </c>
      <c r="H54" s="27" t="s">
        <v>471</v>
      </c>
      <c r="I54" s="27" t="s">
        <v>460</v>
      </c>
      <c r="J54" s="27" t="s">
        <v>581</v>
      </c>
    </row>
    <row r="55" ht="47" customHeight="1" spans="1:10">
      <c r="A55" s="27" t="s">
        <v>394</v>
      </c>
      <c r="B55" s="27" t="s">
        <v>568</v>
      </c>
      <c r="C55" s="27" t="s">
        <v>480</v>
      </c>
      <c r="D55" s="27" t="s">
        <v>481</v>
      </c>
      <c r="E55" s="27" t="s">
        <v>510</v>
      </c>
      <c r="F55" s="27" t="s">
        <v>458</v>
      </c>
      <c r="G55" s="44" t="s">
        <v>483</v>
      </c>
      <c r="H55" s="27" t="s">
        <v>471</v>
      </c>
      <c r="I55" s="27" t="s">
        <v>460</v>
      </c>
      <c r="J55" s="27" t="s">
        <v>582</v>
      </c>
    </row>
    <row r="56" ht="36" customHeight="1" spans="1:10">
      <c r="A56" s="27" t="s">
        <v>392</v>
      </c>
      <c r="B56" s="27" t="s">
        <v>583</v>
      </c>
      <c r="C56" s="27" t="s">
        <v>455</v>
      </c>
      <c r="D56" s="27" t="s">
        <v>456</v>
      </c>
      <c r="E56" s="27" t="s">
        <v>584</v>
      </c>
      <c r="F56" s="27" t="s">
        <v>576</v>
      </c>
      <c r="G56" s="44" t="s">
        <v>585</v>
      </c>
      <c r="H56" s="27" t="s">
        <v>586</v>
      </c>
      <c r="I56" s="27" t="s">
        <v>460</v>
      </c>
      <c r="J56" s="27" t="s">
        <v>587</v>
      </c>
    </row>
    <row r="57" ht="47" customHeight="1" spans="1:10">
      <c r="A57" s="27" t="s">
        <v>392</v>
      </c>
      <c r="B57" s="27" t="s">
        <v>583</v>
      </c>
      <c r="C57" s="27" t="s">
        <v>455</v>
      </c>
      <c r="D57" s="27" t="s">
        <v>468</v>
      </c>
      <c r="E57" s="27" t="s">
        <v>533</v>
      </c>
      <c r="F57" s="27" t="s">
        <v>476</v>
      </c>
      <c r="G57" s="44" t="s">
        <v>503</v>
      </c>
      <c r="H57" s="27" t="s">
        <v>471</v>
      </c>
      <c r="I57" s="27" t="s">
        <v>460</v>
      </c>
      <c r="J57" s="27" t="s">
        <v>588</v>
      </c>
    </row>
    <row r="58" ht="47" customHeight="1" spans="1:10">
      <c r="A58" s="27" t="s">
        <v>392</v>
      </c>
      <c r="B58" s="27" t="s">
        <v>583</v>
      </c>
      <c r="C58" s="27" t="s">
        <v>455</v>
      </c>
      <c r="D58" s="27" t="s">
        <v>468</v>
      </c>
      <c r="E58" s="27" t="s">
        <v>538</v>
      </c>
      <c r="F58" s="27" t="s">
        <v>458</v>
      </c>
      <c r="G58" s="44" t="s">
        <v>503</v>
      </c>
      <c r="H58" s="27" t="s">
        <v>471</v>
      </c>
      <c r="I58" s="27" t="s">
        <v>460</v>
      </c>
      <c r="J58" s="27" t="s">
        <v>539</v>
      </c>
    </row>
    <row r="59" ht="47" customHeight="1" spans="1:10">
      <c r="A59" s="27" t="s">
        <v>392</v>
      </c>
      <c r="B59" s="27" t="s">
        <v>583</v>
      </c>
      <c r="C59" s="27" t="s">
        <v>473</v>
      </c>
      <c r="D59" s="27" t="s">
        <v>474</v>
      </c>
      <c r="E59" s="27" t="s">
        <v>507</v>
      </c>
      <c r="F59" s="27" t="s">
        <v>458</v>
      </c>
      <c r="G59" s="44" t="s">
        <v>483</v>
      </c>
      <c r="H59" s="27" t="s">
        <v>471</v>
      </c>
      <c r="I59" s="27" t="s">
        <v>460</v>
      </c>
      <c r="J59" s="27" t="s">
        <v>589</v>
      </c>
    </row>
    <row r="60" ht="33.75" customHeight="1" spans="1:10">
      <c r="A60" s="27" t="s">
        <v>392</v>
      </c>
      <c r="B60" s="27" t="s">
        <v>583</v>
      </c>
      <c r="C60" s="27" t="s">
        <v>480</v>
      </c>
      <c r="D60" s="27" t="s">
        <v>481</v>
      </c>
      <c r="E60" s="27" t="s">
        <v>482</v>
      </c>
      <c r="F60" s="27" t="s">
        <v>458</v>
      </c>
      <c r="G60" s="44" t="s">
        <v>483</v>
      </c>
      <c r="H60" s="27" t="s">
        <v>471</v>
      </c>
      <c r="I60" s="27" t="s">
        <v>460</v>
      </c>
      <c r="J60" s="27" t="s">
        <v>547</v>
      </c>
    </row>
    <row r="61" ht="33.75" customHeight="1" spans="1:10">
      <c r="A61" s="27" t="s">
        <v>396</v>
      </c>
      <c r="B61" s="74" t="s">
        <v>590</v>
      </c>
      <c r="C61" s="27" t="s">
        <v>455</v>
      </c>
      <c r="D61" s="27" t="s">
        <v>456</v>
      </c>
      <c r="E61" s="27" t="s">
        <v>591</v>
      </c>
      <c r="F61" s="27" t="s">
        <v>458</v>
      </c>
      <c r="G61" s="44" t="s">
        <v>48</v>
      </c>
      <c r="H61" s="27" t="s">
        <v>459</v>
      </c>
      <c r="I61" s="27" t="s">
        <v>460</v>
      </c>
      <c r="J61" s="27" t="s">
        <v>592</v>
      </c>
    </row>
    <row r="62" ht="33.75" customHeight="1" spans="1:10">
      <c r="A62" s="27" t="s">
        <v>396</v>
      </c>
      <c r="B62" s="27" t="s">
        <v>593</v>
      </c>
      <c r="C62" s="27" t="s">
        <v>455</v>
      </c>
      <c r="D62" s="27" t="s">
        <v>456</v>
      </c>
      <c r="E62" s="27" t="s">
        <v>594</v>
      </c>
      <c r="F62" s="27" t="s">
        <v>458</v>
      </c>
      <c r="G62" s="44" t="s">
        <v>508</v>
      </c>
      <c r="H62" s="27" t="s">
        <v>471</v>
      </c>
      <c r="I62" s="27" t="s">
        <v>460</v>
      </c>
      <c r="J62" s="27" t="s">
        <v>595</v>
      </c>
    </row>
    <row r="63" ht="46" customHeight="1" spans="1:10">
      <c r="A63" s="27" t="s">
        <v>396</v>
      </c>
      <c r="B63" s="27" t="s">
        <v>593</v>
      </c>
      <c r="C63" s="27" t="s">
        <v>455</v>
      </c>
      <c r="D63" s="27" t="s">
        <v>468</v>
      </c>
      <c r="E63" s="27" t="s">
        <v>596</v>
      </c>
      <c r="F63" s="27" t="s">
        <v>476</v>
      </c>
      <c r="G63" s="44" t="s">
        <v>493</v>
      </c>
      <c r="H63" s="27" t="s">
        <v>471</v>
      </c>
      <c r="I63" s="27" t="s">
        <v>460</v>
      </c>
      <c r="J63" s="27" t="s">
        <v>597</v>
      </c>
    </row>
    <row r="64" ht="46" customHeight="1" spans="1:10">
      <c r="A64" s="27" t="s">
        <v>396</v>
      </c>
      <c r="B64" s="27" t="s">
        <v>593</v>
      </c>
      <c r="C64" s="27" t="s">
        <v>455</v>
      </c>
      <c r="D64" s="27" t="s">
        <v>468</v>
      </c>
      <c r="E64" s="27" t="s">
        <v>598</v>
      </c>
      <c r="F64" s="27" t="s">
        <v>476</v>
      </c>
      <c r="G64" s="44" t="s">
        <v>493</v>
      </c>
      <c r="H64" s="27" t="s">
        <v>471</v>
      </c>
      <c r="I64" s="27" t="s">
        <v>460</v>
      </c>
      <c r="J64" s="27" t="s">
        <v>599</v>
      </c>
    </row>
    <row r="65" ht="66" customHeight="1" spans="1:10">
      <c r="A65" s="27" t="s">
        <v>396</v>
      </c>
      <c r="B65" s="27" t="s">
        <v>593</v>
      </c>
      <c r="C65" s="27" t="s">
        <v>473</v>
      </c>
      <c r="D65" s="27" t="s">
        <v>474</v>
      </c>
      <c r="E65" s="27" t="s">
        <v>600</v>
      </c>
      <c r="F65" s="27" t="s">
        <v>476</v>
      </c>
      <c r="G65" s="44" t="s">
        <v>493</v>
      </c>
      <c r="H65" s="27" t="s">
        <v>471</v>
      </c>
      <c r="I65" s="27" t="s">
        <v>460</v>
      </c>
      <c r="J65" s="27" t="s">
        <v>601</v>
      </c>
    </row>
    <row r="66" ht="33.75" customHeight="1" spans="1:10">
      <c r="A66" s="27" t="s">
        <v>396</v>
      </c>
      <c r="B66" s="27" t="s">
        <v>593</v>
      </c>
      <c r="C66" s="27" t="s">
        <v>480</v>
      </c>
      <c r="D66" s="27" t="s">
        <v>481</v>
      </c>
      <c r="E66" s="27" t="s">
        <v>602</v>
      </c>
      <c r="F66" s="27" t="s">
        <v>458</v>
      </c>
      <c r="G66" s="44" t="s">
        <v>508</v>
      </c>
      <c r="H66" s="27" t="s">
        <v>471</v>
      </c>
      <c r="I66" s="27" t="s">
        <v>460</v>
      </c>
      <c r="J66" s="27" t="s">
        <v>603</v>
      </c>
    </row>
    <row r="67" ht="40" customHeight="1" spans="1:10">
      <c r="A67" s="27" t="s">
        <v>353</v>
      </c>
      <c r="B67" s="27" t="s">
        <v>604</v>
      </c>
      <c r="C67" s="27" t="s">
        <v>455</v>
      </c>
      <c r="D67" s="27" t="s">
        <v>456</v>
      </c>
      <c r="E67" s="27" t="s">
        <v>605</v>
      </c>
      <c r="F67" s="27" t="s">
        <v>458</v>
      </c>
      <c r="G67" s="44" t="s">
        <v>606</v>
      </c>
      <c r="H67" s="27" t="s">
        <v>515</v>
      </c>
      <c r="I67" s="27" t="s">
        <v>460</v>
      </c>
      <c r="J67" s="27" t="s">
        <v>607</v>
      </c>
    </row>
    <row r="68" ht="48" customHeight="1" spans="1:10">
      <c r="A68" s="27" t="s">
        <v>353</v>
      </c>
      <c r="B68" s="27" t="s">
        <v>604</v>
      </c>
      <c r="C68" s="27" t="s">
        <v>455</v>
      </c>
      <c r="D68" s="27" t="s">
        <v>456</v>
      </c>
      <c r="E68" s="27" t="s">
        <v>608</v>
      </c>
      <c r="F68" s="27" t="s">
        <v>458</v>
      </c>
      <c r="G68" s="44" t="s">
        <v>609</v>
      </c>
      <c r="H68" s="27" t="s">
        <v>515</v>
      </c>
      <c r="I68" s="27" t="s">
        <v>460</v>
      </c>
      <c r="J68" s="27" t="s">
        <v>610</v>
      </c>
    </row>
    <row r="69" ht="67" customHeight="1" spans="1:10">
      <c r="A69" s="27" t="s">
        <v>353</v>
      </c>
      <c r="B69" s="27" t="s">
        <v>604</v>
      </c>
      <c r="C69" s="27" t="s">
        <v>455</v>
      </c>
      <c r="D69" s="27" t="s">
        <v>468</v>
      </c>
      <c r="E69" s="27" t="s">
        <v>611</v>
      </c>
      <c r="F69" s="27" t="s">
        <v>476</v>
      </c>
      <c r="G69" s="44" t="s">
        <v>493</v>
      </c>
      <c r="H69" s="27" t="s">
        <v>471</v>
      </c>
      <c r="I69" s="27" t="s">
        <v>460</v>
      </c>
      <c r="J69" s="27" t="s">
        <v>612</v>
      </c>
    </row>
    <row r="70" ht="56" customHeight="1" spans="1:10">
      <c r="A70" s="27" t="s">
        <v>353</v>
      </c>
      <c r="B70" s="27" t="s">
        <v>604</v>
      </c>
      <c r="C70" s="27" t="s">
        <v>455</v>
      </c>
      <c r="D70" s="27" t="s">
        <v>521</v>
      </c>
      <c r="E70" s="27" t="s">
        <v>613</v>
      </c>
      <c r="F70" s="27" t="s">
        <v>476</v>
      </c>
      <c r="G70" s="44" t="s">
        <v>493</v>
      </c>
      <c r="H70" s="27" t="s">
        <v>471</v>
      </c>
      <c r="I70" s="27" t="s">
        <v>460</v>
      </c>
      <c r="J70" s="27" t="s">
        <v>614</v>
      </c>
    </row>
    <row r="71" ht="40" customHeight="1" spans="1:10">
      <c r="A71" s="27" t="s">
        <v>353</v>
      </c>
      <c r="B71" s="27" t="s">
        <v>604</v>
      </c>
      <c r="C71" s="27" t="s">
        <v>473</v>
      </c>
      <c r="D71" s="27" t="s">
        <v>615</v>
      </c>
      <c r="E71" s="27" t="s">
        <v>616</v>
      </c>
      <c r="F71" s="27" t="s">
        <v>476</v>
      </c>
      <c r="G71" s="44" t="s">
        <v>617</v>
      </c>
      <c r="H71" s="27" t="s">
        <v>618</v>
      </c>
      <c r="I71" s="27" t="s">
        <v>460</v>
      </c>
      <c r="J71" s="27" t="s">
        <v>619</v>
      </c>
    </row>
    <row r="72" ht="40" customHeight="1" spans="1:10">
      <c r="A72" s="27" t="s">
        <v>353</v>
      </c>
      <c r="B72" s="27" t="s">
        <v>604</v>
      </c>
      <c r="C72" s="27" t="s">
        <v>473</v>
      </c>
      <c r="D72" s="27" t="s">
        <v>474</v>
      </c>
      <c r="E72" s="27" t="s">
        <v>507</v>
      </c>
      <c r="F72" s="27" t="s">
        <v>458</v>
      </c>
      <c r="G72" s="44" t="s">
        <v>508</v>
      </c>
      <c r="H72" s="27" t="s">
        <v>471</v>
      </c>
      <c r="I72" s="27" t="s">
        <v>460</v>
      </c>
      <c r="J72" s="27" t="s">
        <v>589</v>
      </c>
    </row>
    <row r="73" ht="33.75" customHeight="1" spans="1:10">
      <c r="A73" s="27" t="s">
        <v>353</v>
      </c>
      <c r="B73" s="27" t="s">
        <v>604</v>
      </c>
      <c r="C73" s="27" t="s">
        <v>480</v>
      </c>
      <c r="D73" s="27" t="s">
        <v>481</v>
      </c>
      <c r="E73" s="27" t="s">
        <v>482</v>
      </c>
      <c r="F73" s="27" t="s">
        <v>458</v>
      </c>
      <c r="G73" s="44" t="s">
        <v>483</v>
      </c>
      <c r="H73" s="27" t="s">
        <v>471</v>
      </c>
      <c r="I73" s="27" t="s">
        <v>460</v>
      </c>
      <c r="J73" s="27" t="s">
        <v>620</v>
      </c>
    </row>
    <row r="74" ht="48" customHeight="1" spans="1:10">
      <c r="A74" s="27" t="s">
        <v>375</v>
      </c>
      <c r="B74" s="74" t="s">
        <v>621</v>
      </c>
      <c r="C74" s="27" t="s">
        <v>455</v>
      </c>
      <c r="D74" s="27" t="s">
        <v>456</v>
      </c>
      <c r="E74" s="27" t="s">
        <v>622</v>
      </c>
      <c r="F74" s="27" t="s">
        <v>458</v>
      </c>
      <c r="G74" s="44" t="s">
        <v>623</v>
      </c>
      <c r="H74" s="27" t="s">
        <v>515</v>
      </c>
      <c r="I74" s="27" t="s">
        <v>460</v>
      </c>
      <c r="J74" s="27" t="s">
        <v>624</v>
      </c>
    </row>
    <row r="75" ht="57" customHeight="1" spans="1:10">
      <c r="A75" s="27" t="s">
        <v>375</v>
      </c>
      <c r="B75" s="27" t="s">
        <v>625</v>
      </c>
      <c r="C75" s="27" t="s">
        <v>455</v>
      </c>
      <c r="D75" s="27" t="s">
        <v>468</v>
      </c>
      <c r="E75" s="27" t="s">
        <v>533</v>
      </c>
      <c r="F75" s="27" t="s">
        <v>476</v>
      </c>
      <c r="G75" s="44" t="s">
        <v>493</v>
      </c>
      <c r="H75" s="27" t="s">
        <v>471</v>
      </c>
      <c r="I75" s="27" t="s">
        <v>460</v>
      </c>
      <c r="J75" s="27" t="s">
        <v>626</v>
      </c>
    </row>
    <row r="76" ht="83" customHeight="1" spans="1:10">
      <c r="A76" s="27" t="s">
        <v>375</v>
      </c>
      <c r="B76" s="27" t="s">
        <v>625</v>
      </c>
      <c r="C76" s="27" t="s">
        <v>455</v>
      </c>
      <c r="D76" s="27" t="s">
        <v>521</v>
      </c>
      <c r="E76" s="27" t="s">
        <v>627</v>
      </c>
      <c r="F76" s="27" t="s">
        <v>476</v>
      </c>
      <c r="G76" s="44" t="s">
        <v>493</v>
      </c>
      <c r="H76" s="27" t="s">
        <v>471</v>
      </c>
      <c r="I76" s="27" t="s">
        <v>460</v>
      </c>
      <c r="J76" s="27" t="s">
        <v>614</v>
      </c>
    </row>
    <row r="77" ht="48" customHeight="1" spans="1:10">
      <c r="A77" s="27" t="s">
        <v>375</v>
      </c>
      <c r="B77" s="27" t="s">
        <v>625</v>
      </c>
      <c r="C77" s="27" t="s">
        <v>473</v>
      </c>
      <c r="D77" s="27" t="s">
        <v>474</v>
      </c>
      <c r="E77" s="27" t="s">
        <v>628</v>
      </c>
      <c r="F77" s="27" t="s">
        <v>476</v>
      </c>
      <c r="G77" s="44" t="s">
        <v>493</v>
      </c>
      <c r="H77" s="27" t="s">
        <v>471</v>
      </c>
      <c r="I77" s="27" t="s">
        <v>460</v>
      </c>
      <c r="J77" s="27" t="s">
        <v>629</v>
      </c>
    </row>
    <row r="78" ht="60" customHeight="1" spans="1:10">
      <c r="A78" s="27" t="s">
        <v>375</v>
      </c>
      <c r="B78" s="27" t="s">
        <v>625</v>
      </c>
      <c r="C78" s="27" t="s">
        <v>480</v>
      </c>
      <c r="D78" s="27" t="s">
        <v>481</v>
      </c>
      <c r="E78" s="27" t="s">
        <v>482</v>
      </c>
      <c r="F78" s="27" t="s">
        <v>458</v>
      </c>
      <c r="G78" s="44" t="s">
        <v>483</v>
      </c>
      <c r="H78" s="27" t="s">
        <v>471</v>
      </c>
      <c r="I78" s="27" t="s">
        <v>460</v>
      </c>
      <c r="J78" s="27" t="s">
        <v>547</v>
      </c>
    </row>
    <row r="79" ht="56" customHeight="1" spans="1:10">
      <c r="A79" s="27" t="s">
        <v>372</v>
      </c>
      <c r="B79" s="27" t="s">
        <v>630</v>
      </c>
      <c r="C79" s="27" t="s">
        <v>455</v>
      </c>
      <c r="D79" s="27" t="s">
        <v>456</v>
      </c>
      <c r="E79" s="27" t="s">
        <v>631</v>
      </c>
      <c r="F79" s="27" t="s">
        <v>458</v>
      </c>
      <c r="G79" s="44" t="s">
        <v>632</v>
      </c>
      <c r="H79" s="27" t="s">
        <v>515</v>
      </c>
      <c r="I79" s="27" t="s">
        <v>460</v>
      </c>
      <c r="J79" s="27" t="s">
        <v>633</v>
      </c>
    </row>
    <row r="80" ht="44" customHeight="1" spans="1:10">
      <c r="A80" s="27" t="s">
        <v>372</v>
      </c>
      <c r="B80" s="27" t="s">
        <v>630</v>
      </c>
      <c r="C80" s="27" t="s">
        <v>455</v>
      </c>
      <c r="D80" s="27" t="s">
        <v>468</v>
      </c>
      <c r="E80" s="27" t="s">
        <v>533</v>
      </c>
      <c r="F80" s="27" t="s">
        <v>476</v>
      </c>
      <c r="G80" s="44" t="s">
        <v>493</v>
      </c>
      <c r="H80" s="27" t="s">
        <v>471</v>
      </c>
      <c r="I80" s="27" t="s">
        <v>460</v>
      </c>
      <c r="J80" s="27" t="s">
        <v>626</v>
      </c>
    </row>
    <row r="81" ht="65" customHeight="1" spans="1:10">
      <c r="A81" s="27" t="s">
        <v>372</v>
      </c>
      <c r="B81" s="27" t="s">
        <v>630</v>
      </c>
      <c r="C81" s="27" t="s">
        <v>455</v>
      </c>
      <c r="D81" s="27" t="s">
        <v>521</v>
      </c>
      <c r="E81" s="27" t="s">
        <v>634</v>
      </c>
      <c r="F81" s="27" t="s">
        <v>476</v>
      </c>
      <c r="G81" s="44" t="s">
        <v>493</v>
      </c>
      <c r="H81" s="27" t="s">
        <v>471</v>
      </c>
      <c r="I81" s="27" t="s">
        <v>460</v>
      </c>
      <c r="J81" s="27" t="s">
        <v>635</v>
      </c>
    </row>
    <row r="82" ht="67" customHeight="1" spans="1:10">
      <c r="A82" s="27" t="s">
        <v>372</v>
      </c>
      <c r="B82" s="27" t="s">
        <v>630</v>
      </c>
      <c r="C82" s="27" t="s">
        <v>473</v>
      </c>
      <c r="D82" s="27" t="s">
        <v>474</v>
      </c>
      <c r="E82" s="27" t="s">
        <v>628</v>
      </c>
      <c r="F82" s="27" t="s">
        <v>476</v>
      </c>
      <c r="G82" s="44" t="s">
        <v>493</v>
      </c>
      <c r="H82" s="27" t="s">
        <v>471</v>
      </c>
      <c r="I82" s="27" t="s">
        <v>460</v>
      </c>
      <c r="J82" s="27" t="s">
        <v>636</v>
      </c>
    </row>
    <row r="83" ht="44" customHeight="1" spans="1:10">
      <c r="A83" s="27" t="s">
        <v>372</v>
      </c>
      <c r="B83" s="27" t="s">
        <v>630</v>
      </c>
      <c r="C83" s="27" t="s">
        <v>480</v>
      </c>
      <c r="D83" s="27" t="s">
        <v>481</v>
      </c>
      <c r="E83" s="27" t="s">
        <v>482</v>
      </c>
      <c r="F83" s="27" t="s">
        <v>458</v>
      </c>
      <c r="G83" s="44" t="s">
        <v>483</v>
      </c>
      <c r="H83" s="27" t="s">
        <v>471</v>
      </c>
      <c r="I83" s="27" t="s">
        <v>460</v>
      </c>
      <c r="J83" s="27" t="s">
        <v>547</v>
      </c>
    </row>
    <row r="84" ht="60" customHeight="1" spans="1:10">
      <c r="A84" s="27" t="s">
        <v>365</v>
      </c>
      <c r="B84" s="27" t="s">
        <v>637</v>
      </c>
      <c r="C84" s="27" t="s">
        <v>455</v>
      </c>
      <c r="D84" s="27" t="s">
        <v>456</v>
      </c>
      <c r="E84" s="27" t="s">
        <v>638</v>
      </c>
      <c r="F84" s="27" t="s">
        <v>458</v>
      </c>
      <c r="G84" s="44" t="s">
        <v>639</v>
      </c>
      <c r="H84" s="27" t="s">
        <v>515</v>
      </c>
      <c r="I84" s="27" t="s">
        <v>460</v>
      </c>
      <c r="J84" s="27" t="s">
        <v>640</v>
      </c>
    </row>
    <row r="85" ht="60" customHeight="1" spans="1:10">
      <c r="A85" s="27" t="s">
        <v>365</v>
      </c>
      <c r="B85" s="27" t="s">
        <v>637</v>
      </c>
      <c r="C85" s="27" t="s">
        <v>455</v>
      </c>
      <c r="D85" s="27" t="s">
        <v>468</v>
      </c>
      <c r="E85" s="27" t="s">
        <v>641</v>
      </c>
      <c r="F85" s="27" t="s">
        <v>458</v>
      </c>
      <c r="G85" s="44" t="s">
        <v>642</v>
      </c>
      <c r="H85" s="27" t="s">
        <v>536</v>
      </c>
      <c r="I85" s="27" t="s">
        <v>460</v>
      </c>
      <c r="J85" s="27" t="s">
        <v>643</v>
      </c>
    </row>
    <row r="86" ht="60" customHeight="1" spans="1:10">
      <c r="A86" s="27" t="s">
        <v>365</v>
      </c>
      <c r="B86" s="27" t="s">
        <v>637</v>
      </c>
      <c r="C86" s="27" t="s">
        <v>455</v>
      </c>
      <c r="D86" s="27" t="s">
        <v>468</v>
      </c>
      <c r="E86" s="27" t="s">
        <v>644</v>
      </c>
      <c r="F86" s="27" t="s">
        <v>476</v>
      </c>
      <c r="G86" s="44" t="s">
        <v>493</v>
      </c>
      <c r="H86" s="27" t="s">
        <v>471</v>
      </c>
      <c r="I86" s="27" t="s">
        <v>460</v>
      </c>
      <c r="J86" s="27" t="s">
        <v>645</v>
      </c>
    </row>
    <row r="87" ht="45" customHeight="1" spans="1:10">
      <c r="A87" s="27" t="s">
        <v>365</v>
      </c>
      <c r="B87" s="27" t="s">
        <v>637</v>
      </c>
      <c r="C87" s="27" t="s">
        <v>455</v>
      </c>
      <c r="D87" s="27" t="s">
        <v>521</v>
      </c>
      <c r="E87" s="27" t="s">
        <v>646</v>
      </c>
      <c r="F87" s="27" t="s">
        <v>576</v>
      </c>
      <c r="G87" s="44" t="s">
        <v>647</v>
      </c>
      <c r="H87" s="27" t="s">
        <v>578</v>
      </c>
      <c r="I87" s="27" t="s">
        <v>460</v>
      </c>
      <c r="J87" s="27" t="s">
        <v>648</v>
      </c>
    </row>
    <row r="88" ht="45" customHeight="1" spans="1:10">
      <c r="A88" s="27" t="s">
        <v>365</v>
      </c>
      <c r="B88" s="27" t="s">
        <v>637</v>
      </c>
      <c r="C88" s="27" t="s">
        <v>473</v>
      </c>
      <c r="D88" s="27" t="s">
        <v>649</v>
      </c>
      <c r="E88" s="27" t="s">
        <v>650</v>
      </c>
      <c r="F88" s="27" t="s">
        <v>476</v>
      </c>
      <c r="G88" s="44" t="s">
        <v>651</v>
      </c>
      <c r="H88" s="27"/>
      <c r="I88" s="27" t="s">
        <v>478</v>
      </c>
      <c r="J88" s="27" t="s">
        <v>652</v>
      </c>
    </row>
    <row r="89" ht="47" customHeight="1" spans="1:10">
      <c r="A89" s="27" t="s">
        <v>365</v>
      </c>
      <c r="B89" s="27" t="s">
        <v>637</v>
      </c>
      <c r="C89" s="27" t="s">
        <v>480</v>
      </c>
      <c r="D89" s="27" t="s">
        <v>481</v>
      </c>
      <c r="E89" s="27" t="s">
        <v>481</v>
      </c>
      <c r="F89" s="27" t="s">
        <v>458</v>
      </c>
      <c r="G89" s="44" t="s">
        <v>554</v>
      </c>
      <c r="H89" s="27" t="s">
        <v>471</v>
      </c>
      <c r="I89" s="27" t="s">
        <v>460</v>
      </c>
      <c r="J89" s="27" t="s">
        <v>653</v>
      </c>
    </row>
    <row r="90" ht="33.75" customHeight="1" spans="1:10">
      <c r="A90" s="27" t="s">
        <v>356</v>
      </c>
      <c r="B90" s="27" t="s">
        <v>654</v>
      </c>
      <c r="C90" s="27" t="s">
        <v>455</v>
      </c>
      <c r="D90" s="27" t="s">
        <v>456</v>
      </c>
      <c r="E90" s="27" t="s">
        <v>655</v>
      </c>
      <c r="F90" s="27" t="s">
        <v>476</v>
      </c>
      <c r="G90" s="44" t="s">
        <v>656</v>
      </c>
      <c r="H90" s="27" t="s">
        <v>515</v>
      </c>
      <c r="I90" s="27" t="s">
        <v>460</v>
      </c>
      <c r="J90" s="27" t="s">
        <v>657</v>
      </c>
    </row>
    <row r="91" ht="67" customHeight="1" spans="1:10">
      <c r="A91" s="27" t="s">
        <v>356</v>
      </c>
      <c r="B91" s="27" t="s">
        <v>654</v>
      </c>
      <c r="C91" s="27" t="s">
        <v>455</v>
      </c>
      <c r="D91" s="27" t="s">
        <v>468</v>
      </c>
      <c r="E91" s="27" t="s">
        <v>573</v>
      </c>
      <c r="F91" s="27" t="s">
        <v>458</v>
      </c>
      <c r="G91" s="44" t="s">
        <v>503</v>
      </c>
      <c r="H91" s="27" t="s">
        <v>471</v>
      </c>
      <c r="I91" s="27" t="s">
        <v>460</v>
      </c>
      <c r="J91" s="27" t="s">
        <v>504</v>
      </c>
    </row>
    <row r="92" ht="81" customHeight="1" spans="1:10">
      <c r="A92" s="27" t="s">
        <v>356</v>
      </c>
      <c r="B92" s="27" t="s">
        <v>654</v>
      </c>
      <c r="C92" s="27" t="s">
        <v>455</v>
      </c>
      <c r="D92" s="27" t="s">
        <v>468</v>
      </c>
      <c r="E92" s="27" t="s">
        <v>552</v>
      </c>
      <c r="F92" s="27" t="s">
        <v>476</v>
      </c>
      <c r="G92" s="44" t="s">
        <v>493</v>
      </c>
      <c r="H92" s="27" t="s">
        <v>471</v>
      </c>
      <c r="I92" s="27" t="s">
        <v>460</v>
      </c>
      <c r="J92" s="27" t="s">
        <v>658</v>
      </c>
    </row>
    <row r="93" ht="51" customHeight="1" spans="1:10">
      <c r="A93" s="27" t="s">
        <v>356</v>
      </c>
      <c r="B93" s="27" t="s">
        <v>654</v>
      </c>
      <c r="C93" s="27" t="s">
        <v>473</v>
      </c>
      <c r="D93" s="27" t="s">
        <v>474</v>
      </c>
      <c r="E93" s="27" t="s">
        <v>507</v>
      </c>
      <c r="F93" s="27" t="s">
        <v>458</v>
      </c>
      <c r="G93" s="44" t="s">
        <v>554</v>
      </c>
      <c r="H93" s="27" t="s">
        <v>471</v>
      </c>
      <c r="I93" s="27" t="s">
        <v>460</v>
      </c>
      <c r="J93" s="27" t="s">
        <v>509</v>
      </c>
    </row>
    <row r="94" ht="51" customHeight="1" spans="1:10">
      <c r="A94" s="27" t="s">
        <v>356</v>
      </c>
      <c r="B94" s="27" t="s">
        <v>654</v>
      </c>
      <c r="C94" s="27" t="s">
        <v>480</v>
      </c>
      <c r="D94" s="27" t="s">
        <v>481</v>
      </c>
      <c r="E94" s="27" t="s">
        <v>510</v>
      </c>
      <c r="F94" s="27" t="s">
        <v>458</v>
      </c>
      <c r="G94" s="44" t="s">
        <v>483</v>
      </c>
      <c r="H94" s="27" t="s">
        <v>471</v>
      </c>
      <c r="I94" s="27" t="s">
        <v>460</v>
      </c>
      <c r="J94" s="27" t="s">
        <v>511</v>
      </c>
    </row>
    <row r="95" ht="33.75" customHeight="1" spans="1:10">
      <c r="A95" s="72" t="s">
        <v>67</v>
      </c>
      <c r="B95" s="27"/>
      <c r="C95" s="27"/>
      <c r="D95" s="27"/>
      <c r="E95" s="27"/>
      <c r="F95" s="27"/>
      <c r="G95" s="27"/>
      <c r="H95" s="27"/>
      <c r="I95" s="27"/>
      <c r="J95" s="27"/>
    </row>
    <row r="96" ht="60" customHeight="1" spans="1:10">
      <c r="A96" s="27" t="s">
        <v>398</v>
      </c>
      <c r="B96" s="27" t="s">
        <v>659</v>
      </c>
      <c r="C96" s="27" t="s">
        <v>455</v>
      </c>
      <c r="D96" s="27" t="s">
        <v>456</v>
      </c>
      <c r="E96" s="27" t="s">
        <v>660</v>
      </c>
      <c r="F96" s="27" t="s">
        <v>476</v>
      </c>
      <c r="G96" s="44" t="s">
        <v>493</v>
      </c>
      <c r="H96" s="27" t="s">
        <v>471</v>
      </c>
      <c r="I96" s="27" t="s">
        <v>460</v>
      </c>
      <c r="J96" s="27" t="s">
        <v>661</v>
      </c>
    </row>
    <row r="97" ht="33.75" customHeight="1" spans="1:10">
      <c r="A97" s="27" t="s">
        <v>398</v>
      </c>
      <c r="B97" s="27" t="s">
        <v>659</v>
      </c>
      <c r="C97" s="27" t="s">
        <v>455</v>
      </c>
      <c r="D97" s="27" t="s">
        <v>456</v>
      </c>
      <c r="E97" s="27" t="s">
        <v>662</v>
      </c>
      <c r="F97" s="27" t="s">
        <v>458</v>
      </c>
      <c r="G97" s="44" t="s">
        <v>45</v>
      </c>
      <c r="H97" s="27" t="s">
        <v>487</v>
      </c>
      <c r="I97" s="27" t="s">
        <v>460</v>
      </c>
      <c r="J97" s="27" t="s">
        <v>663</v>
      </c>
    </row>
    <row r="98" ht="33.75" customHeight="1" spans="1:10">
      <c r="A98" s="27" t="s">
        <v>398</v>
      </c>
      <c r="B98" s="27" t="s">
        <v>659</v>
      </c>
      <c r="C98" s="27" t="s">
        <v>455</v>
      </c>
      <c r="D98" s="27" t="s">
        <v>456</v>
      </c>
      <c r="E98" s="27" t="s">
        <v>664</v>
      </c>
      <c r="F98" s="27" t="s">
        <v>458</v>
      </c>
      <c r="G98" s="44" t="s">
        <v>665</v>
      </c>
      <c r="H98" s="27" t="s">
        <v>666</v>
      </c>
      <c r="I98" s="27" t="s">
        <v>460</v>
      </c>
      <c r="J98" s="27" t="s">
        <v>667</v>
      </c>
    </row>
    <row r="99" ht="53" customHeight="1" spans="1:10">
      <c r="A99" s="27" t="s">
        <v>398</v>
      </c>
      <c r="B99" s="27" t="s">
        <v>659</v>
      </c>
      <c r="C99" s="27" t="s">
        <v>455</v>
      </c>
      <c r="D99" s="27" t="s">
        <v>468</v>
      </c>
      <c r="E99" s="27" t="s">
        <v>573</v>
      </c>
      <c r="F99" s="27" t="s">
        <v>476</v>
      </c>
      <c r="G99" s="44" t="s">
        <v>493</v>
      </c>
      <c r="H99" s="27" t="s">
        <v>471</v>
      </c>
      <c r="I99" s="27" t="s">
        <v>460</v>
      </c>
      <c r="J99" s="27" t="s">
        <v>668</v>
      </c>
    </row>
    <row r="100" ht="33.75" customHeight="1" spans="1:10">
      <c r="A100" s="27" t="s">
        <v>398</v>
      </c>
      <c r="B100" s="27" t="s">
        <v>659</v>
      </c>
      <c r="C100" s="27" t="s">
        <v>473</v>
      </c>
      <c r="D100" s="27" t="s">
        <v>474</v>
      </c>
      <c r="E100" s="27" t="s">
        <v>669</v>
      </c>
      <c r="F100" s="27" t="s">
        <v>476</v>
      </c>
      <c r="G100" s="44" t="s">
        <v>670</v>
      </c>
      <c r="H100" s="27"/>
      <c r="I100" s="27" t="s">
        <v>478</v>
      </c>
      <c r="J100" s="27" t="s">
        <v>671</v>
      </c>
    </row>
    <row r="101" ht="33.75" customHeight="1" spans="1:10">
      <c r="A101" s="27" t="s">
        <v>398</v>
      </c>
      <c r="B101" s="27" t="s">
        <v>659</v>
      </c>
      <c r="C101" s="27" t="s">
        <v>480</v>
      </c>
      <c r="D101" s="27" t="s">
        <v>481</v>
      </c>
      <c r="E101" s="27" t="s">
        <v>672</v>
      </c>
      <c r="F101" s="27" t="s">
        <v>458</v>
      </c>
      <c r="G101" s="44" t="s">
        <v>483</v>
      </c>
      <c r="H101" s="27" t="s">
        <v>471</v>
      </c>
      <c r="I101" s="27" t="s">
        <v>460</v>
      </c>
      <c r="J101" s="27" t="s">
        <v>673</v>
      </c>
    </row>
    <row r="102" ht="33.75" customHeight="1" spans="1:10">
      <c r="A102" s="72" t="s">
        <v>69</v>
      </c>
      <c r="B102" s="27"/>
      <c r="C102" s="27"/>
      <c r="D102" s="27"/>
      <c r="E102" s="27"/>
      <c r="F102" s="27"/>
      <c r="G102" s="27"/>
      <c r="H102" s="27"/>
      <c r="I102" s="27"/>
      <c r="J102" s="27"/>
    </row>
    <row r="103" ht="70" customHeight="1" spans="1:10">
      <c r="A103" s="27" t="s">
        <v>412</v>
      </c>
      <c r="B103" s="74" t="s">
        <v>674</v>
      </c>
      <c r="C103" s="27" t="s">
        <v>455</v>
      </c>
      <c r="D103" s="27" t="s">
        <v>456</v>
      </c>
      <c r="E103" s="27" t="s">
        <v>675</v>
      </c>
      <c r="F103" s="27" t="s">
        <v>476</v>
      </c>
      <c r="G103" s="44" t="s">
        <v>493</v>
      </c>
      <c r="H103" s="27" t="s">
        <v>471</v>
      </c>
      <c r="I103" s="27" t="s">
        <v>460</v>
      </c>
      <c r="J103" s="27" t="s">
        <v>676</v>
      </c>
    </row>
    <row r="104" ht="70" customHeight="1" spans="1:10">
      <c r="A104" s="27" t="s">
        <v>412</v>
      </c>
      <c r="B104" s="27" t="s">
        <v>677</v>
      </c>
      <c r="C104" s="27" t="s">
        <v>455</v>
      </c>
      <c r="D104" s="27" t="s">
        <v>468</v>
      </c>
      <c r="E104" s="27" t="s">
        <v>678</v>
      </c>
      <c r="F104" s="27" t="s">
        <v>476</v>
      </c>
      <c r="G104" s="44" t="s">
        <v>493</v>
      </c>
      <c r="H104" s="27" t="s">
        <v>471</v>
      </c>
      <c r="I104" s="27" t="s">
        <v>460</v>
      </c>
      <c r="J104" s="27" t="s">
        <v>588</v>
      </c>
    </row>
    <row r="105" ht="24" customHeight="1" spans="1:10">
      <c r="A105" s="27" t="s">
        <v>412</v>
      </c>
      <c r="B105" s="27" t="s">
        <v>677</v>
      </c>
      <c r="C105" s="27" t="s">
        <v>455</v>
      </c>
      <c r="D105" s="27" t="s">
        <v>521</v>
      </c>
      <c r="E105" s="27" t="s">
        <v>679</v>
      </c>
      <c r="F105" s="27" t="s">
        <v>476</v>
      </c>
      <c r="G105" s="44" t="s">
        <v>493</v>
      </c>
      <c r="H105" s="27" t="s">
        <v>471</v>
      </c>
      <c r="I105" s="27" t="s">
        <v>460</v>
      </c>
      <c r="J105" s="27" t="s">
        <v>680</v>
      </c>
    </row>
    <row r="106" ht="70" customHeight="1" spans="1:10">
      <c r="A106" s="27" t="s">
        <v>412</v>
      </c>
      <c r="B106" s="27" t="s">
        <v>677</v>
      </c>
      <c r="C106" s="27" t="s">
        <v>473</v>
      </c>
      <c r="D106" s="27" t="s">
        <v>474</v>
      </c>
      <c r="E106" s="27" t="s">
        <v>681</v>
      </c>
      <c r="F106" s="27" t="s">
        <v>476</v>
      </c>
      <c r="G106" s="44" t="s">
        <v>493</v>
      </c>
      <c r="H106" s="27" t="s">
        <v>471</v>
      </c>
      <c r="I106" s="27" t="s">
        <v>460</v>
      </c>
      <c r="J106" s="27" t="s">
        <v>682</v>
      </c>
    </row>
    <row r="107" ht="70" customHeight="1" spans="1:10">
      <c r="A107" s="27" t="s">
        <v>412</v>
      </c>
      <c r="B107" s="27" t="s">
        <v>677</v>
      </c>
      <c r="C107" s="27" t="s">
        <v>480</v>
      </c>
      <c r="D107" s="27" t="s">
        <v>481</v>
      </c>
      <c r="E107" s="27" t="s">
        <v>683</v>
      </c>
      <c r="F107" s="27" t="s">
        <v>458</v>
      </c>
      <c r="G107" s="44" t="s">
        <v>508</v>
      </c>
      <c r="H107" s="27" t="s">
        <v>471</v>
      </c>
      <c r="I107" s="27" t="s">
        <v>460</v>
      </c>
      <c r="J107" s="27" t="s">
        <v>684</v>
      </c>
    </row>
    <row r="108" ht="45" customHeight="1" spans="1:10">
      <c r="A108" s="27" t="s">
        <v>422</v>
      </c>
      <c r="B108" s="27" t="s">
        <v>685</v>
      </c>
      <c r="C108" s="27" t="s">
        <v>455</v>
      </c>
      <c r="D108" s="27" t="s">
        <v>456</v>
      </c>
      <c r="E108" s="27" t="s">
        <v>686</v>
      </c>
      <c r="F108" s="27" t="s">
        <v>458</v>
      </c>
      <c r="G108" s="44" t="s">
        <v>687</v>
      </c>
      <c r="H108" s="27" t="s">
        <v>515</v>
      </c>
      <c r="I108" s="27" t="s">
        <v>460</v>
      </c>
      <c r="J108" s="27" t="s">
        <v>688</v>
      </c>
    </row>
    <row r="109" ht="45" customHeight="1" spans="1:10">
      <c r="A109" s="27" t="s">
        <v>422</v>
      </c>
      <c r="B109" s="27" t="s">
        <v>685</v>
      </c>
      <c r="C109" s="27" t="s">
        <v>455</v>
      </c>
      <c r="D109" s="27" t="s">
        <v>456</v>
      </c>
      <c r="E109" s="27" t="s">
        <v>689</v>
      </c>
      <c r="F109" s="27" t="s">
        <v>458</v>
      </c>
      <c r="G109" s="44" t="s">
        <v>508</v>
      </c>
      <c r="H109" s="27" t="s">
        <v>471</v>
      </c>
      <c r="I109" s="27" t="s">
        <v>460</v>
      </c>
      <c r="J109" s="27" t="s">
        <v>690</v>
      </c>
    </row>
    <row r="110" ht="45" customHeight="1" spans="1:10">
      <c r="A110" s="27" t="s">
        <v>422</v>
      </c>
      <c r="B110" s="27" t="s">
        <v>685</v>
      </c>
      <c r="C110" s="27" t="s">
        <v>455</v>
      </c>
      <c r="D110" s="27" t="s">
        <v>468</v>
      </c>
      <c r="E110" s="27" t="s">
        <v>533</v>
      </c>
      <c r="F110" s="27" t="s">
        <v>476</v>
      </c>
      <c r="G110" s="44" t="s">
        <v>493</v>
      </c>
      <c r="H110" s="27" t="s">
        <v>471</v>
      </c>
      <c r="I110" s="27" t="s">
        <v>460</v>
      </c>
      <c r="J110" s="27" t="s">
        <v>588</v>
      </c>
    </row>
    <row r="111" ht="48" customHeight="1" spans="1:10">
      <c r="A111" s="27" t="s">
        <v>422</v>
      </c>
      <c r="B111" s="27" t="s">
        <v>685</v>
      </c>
      <c r="C111" s="27" t="s">
        <v>455</v>
      </c>
      <c r="D111" s="27" t="s">
        <v>468</v>
      </c>
      <c r="E111" s="27" t="s">
        <v>691</v>
      </c>
      <c r="F111" s="27" t="s">
        <v>476</v>
      </c>
      <c r="G111" s="44" t="s">
        <v>493</v>
      </c>
      <c r="H111" s="27" t="s">
        <v>471</v>
      </c>
      <c r="I111" s="27" t="s">
        <v>460</v>
      </c>
      <c r="J111" s="27" t="s">
        <v>692</v>
      </c>
    </row>
    <row r="112" ht="48" customHeight="1" spans="1:10">
      <c r="A112" s="27" t="s">
        <v>422</v>
      </c>
      <c r="B112" s="27" t="s">
        <v>685</v>
      </c>
      <c r="C112" s="27" t="s">
        <v>473</v>
      </c>
      <c r="D112" s="27" t="s">
        <v>474</v>
      </c>
      <c r="E112" s="27" t="s">
        <v>693</v>
      </c>
      <c r="F112" s="27" t="s">
        <v>458</v>
      </c>
      <c r="G112" s="44" t="s">
        <v>508</v>
      </c>
      <c r="H112" s="27" t="s">
        <v>471</v>
      </c>
      <c r="I112" s="27" t="s">
        <v>460</v>
      </c>
      <c r="J112" s="27" t="s">
        <v>694</v>
      </c>
    </row>
    <row r="113" ht="33.75" customHeight="1" spans="1:10">
      <c r="A113" s="27" t="s">
        <v>422</v>
      </c>
      <c r="B113" s="27" t="s">
        <v>685</v>
      </c>
      <c r="C113" s="27" t="s">
        <v>480</v>
      </c>
      <c r="D113" s="27" t="s">
        <v>481</v>
      </c>
      <c r="E113" s="27" t="s">
        <v>695</v>
      </c>
      <c r="F113" s="27" t="s">
        <v>458</v>
      </c>
      <c r="G113" s="44" t="s">
        <v>508</v>
      </c>
      <c r="H113" s="27" t="s">
        <v>471</v>
      </c>
      <c r="I113" s="27" t="s">
        <v>460</v>
      </c>
      <c r="J113" s="27" t="s">
        <v>696</v>
      </c>
    </row>
    <row r="114" ht="33.75" customHeight="1" spans="1:10">
      <c r="A114" s="27" t="s">
        <v>422</v>
      </c>
      <c r="B114" s="27" t="s">
        <v>685</v>
      </c>
      <c r="C114" s="27" t="s">
        <v>480</v>
      </c>
      <c r="D114" s="27" t="s">
        <v>481</v>
      </c>
      <c r="E114" s="27" t="s">
        <v>697</v>
      </c>
      <c r="F114" s="27" t="s">
        <v>458</v>
      </c>
      <c r="G114" s="44" t="s">
        <v>508</v>
      </c>
      <c r="H114" s="27" t="s">
        <v>471</v>
      </c>
      <c r="I114" s="27" t="s">
        <v>460</v>
      </c>
      <c r="J114" s="27" t="s">
        <v>698</v>
      </c>
    </row>
    <row r="115" ht="33.75" customHeight="1" spans="1:10">
      <c r="A115" s="27" t="s">
        <v>422</v>
      </c>
      <c r="B115" s="27" t="s">
        <v>685</v>
      </c>
      <c r="C115" s="27" t="s">
        <v>699</v>
      </c>
      <c r="D115" s="27" t="s">
        <v>700</v>
      </c>
      <c r="E115" s="27" t="s">
        <v>701</v>
      </c>
      <c r="F115" s="27" t="s">
        <v>576</v>
      </c>
      <c r="G115" s="44" t="s">
        <v>493</v>
      </c>
      <c r="H115" s="27" t="s">
        <v>471</v>
      </c>
      <c r="I115" s="27" t="s">
        <v>460</v>
      </c>
      <c r="J115" s="27" t="s">
        <v>702</v>
      </c>
    </row>
    <row r="116" ht="33.75" customHeight="1" spans="1:10">
      <c r="A116" s="27" t="s">
        <v>414</v>
      </c>
      <c r="B116" s="27" t="s">
        <v>703</v>
      </c>
      <c r="C116" s="27" t="s">
        <v>455</v>
      </c>
      <c r="D116" s="27" t="s">
        <v>456</v>
      </c>
      <c r="E116" s="27" t="s">
        <v>704</v>
      </c>
      <c r="F116" s="27" t="s">
        <v>476</v>
      </c>
      <c r="G116" s="44" t="s">
        <v>493</v>
      </c>
      <c r="H116" s="27" t="s">
        <v>705</v>
      </c>
      <c r="I116" s="27" t="s">
        <v>460</v>
      </c>
      <c r="J116" s="27" t="s">
        <v>706</v>
      </c>
    </row>
    <row r="117" ht="33.75" customHeight="1" spans="1:10">
      <c r="A117" s="27" t="s">
        <v>414</v>
      </c>
      <c r="B117" s="27" t="s">
        <v>703</v>
      </c>
      <c r="C117" s="27" t="s">
        <v>455</v>
      </c>
      <c r="D117" s="27" t="s">
        <v>456</v>
      </c>
      <c r="E117" s="27" t="s">
        <v>707</v>
      </c>
      <c r="F117" s="27" t="s">
        <v>476</v>
      </c>
      <c r="G117" s="44" t="s">
        <v>708</v>
      </c>
      <c r="H117" s="27" t="s">
        <v>709</v>
      </c>
      <c r="I117" s="27" t="s">
        <v>460</v>
      </c>
      <c r="J117" s="27" t="s">
        <v>710</v>
      </c>
    </row>
    <row r="118" ht="33.75" customHeight="1" spans="1:10">
      <c r="A118" s="27" t="s">
        <v>414</v>
      </c>
      <c r="B118" s="27" t="s">
        <v>703</v>
      </c>
      <c r="C118" s="27" t="s">
        <v>455</v>
      </c>
      <c r="D118" s="27" t="s">
        <v>468</v>
      </c>
      <c r="E118" s="27" t="s">
        <v>711</v>
      </c>
      <c r="F118" s="27" t="s">
        <v>476</v>
      </c>
      <c r="G118" s="44" t="s">
        <v>493</v>
      </c>
      <c r="H118" s="27" t="s">
        <v>471</v>
      </c>
      <c r="I118" s="27" t="s">
        <v>460</v>
      </c>
      <c r="J118" s="27" t="s">
        <v>712</v>
      </c>
    </row>
    <row r="119" ht="48" customHeight="1" spans="1:10">
      <c r="A119" s="27" t="s">
        <v>414</v>
      </c>
      <c r="B119" s="27" t="s">
        <v>703</v>
      </c>
      <c r="C119" s="27" t="s">
        <v>455</v>
      </c>
      <c r="D119" s="27" t="s">
        <v>521</v>
      </c>
      <c r="E119" s="27" t="s">
        <v>713</v>
      </c>
      <c r="F119" s="27" t="s">
        <v>476</v>
      </c>
      <c r="G119" s="44" t="s">
        <v>493</v>
      </c>
      <c r="H119" s="27" t="s">
        <v>471</v>
      </c>
      <c r="I119" s="27" t="s">
        <v>460</v>
      </c>
      <c r="J119" s="27" t="s">
        <v>714</v>
      </c>
    </row>
    <row r="120" ht="33.75" customHeight="1" spans="1:10">
      <c r="A120" s="27" t="s">
        <v>414</v>
      </c>
      <c r="B120" s="27" t="s">
        <v>703</v>
      </c>
      <c r="C120" s="27" t="s">
        <v>473</v>
      </c>
      <c r="D120" s="27" t="s">
        <v>474</v>
      </c>
      <c r="E120" s="27" t="s">
        <v>715</v>
      </c>
      <c r="F120" s="27" t="s">
        <v>476</v>
      </c>
      <c r="G120" s="44" t="s">
        <v>503</v>
      </c>
      <c r="H120" s="27" t="s">
        <v>471</v>
      </c>
      <c r="I120" s="27" t="s">
        <v>460</v>
      </c>
      <c r="J120" s="27" t="s">
        <v>716</v>
      </c>
    </row>
    <row r="121" ht="47" customHeight="1" spans="1:10">
      <c r="A121" s="27" t="s">
        <v>414</v>
      </c>
      <c r="B121" s="27" t="s">
        <v>703</v>
      </c>
      <c r="C121" s="27" t="s">
        <v>480</v>
      </c>
      <c r="D121" s="27" t="s">
        <v>481</v>
      </c>
      <c r="E121" s="27" t="s">
        <v>481</v>
      </c>
      <c r="F121" s="27" t="s">
        <v>458</v>
      </c>
      <c r="G121" s="44" t="s">
        <v>508</v>
      </c>
      <c r="H121" s="27" t="s">
        <v>471</v>
      </c>
      <c r="I121" s="27" t="s">
        <v>460</v>
      </c>
      <c r="J121" s="27" t="s">
        <v>717</v>
      </c>
    </row>
    <row r="122" ht="33.75" customHeight="1" spans="1:10">
      <c r="A122" s="27" t="s">
        <v>414</v>
      </c>
      <c r="B122" s="27" t="s">
        <v>703</v>
      </c>
      <c r="C122" s="27" t="s">
        <v>699</v>
      </c>
      <c r="D122" s="27" t="s">
        <v>700</v>
      </c>
      <c r="E122" s="27" t="s">
        <v>718</v>
      </c>
      <c r="F122" s="27" t="s">
        <v>576</v>
      </c>
      <c r="G122" s="44" t="s">
        <v>493</v>
      </c>
      <c r="H122" s="27" t="s">
        <v>471</v>
      </c>
      <c r="I122" s="27" t="s">
        <v>460</v>
      </c>
      <c r="J122" s="27" t="s">
        <v>719</v>
      </c>
    </row>
    <row r="123" ht="35" customHeight="1" spans="1:10">
      <c r="A123" s="27" t="s">
        <v>430</v>
      </c>
      <c r="B123" s="27" t="s">
        <v>720</v>
      </c>
      <c r="C123" s="27" t="s">
        <v>455</v>
      </c>
      <c r="D123" s="27" t="s">
        <v>456</v>
      </c>
      <c r="E123" s="27" t="s">
        <v>721</v>
      </c>
      <c r="F123" s="27" t="s">
        <v>458</v>
      </c>
      <c r="G123" s="44" t="s">
        <v>722</v>
      </c>
      <c r="H123" s="27" t="s">
        <v>723</v>
      </c>
      <c r="I123" s="27" t="s">
        <v>460</v>
      </c>
      <c r="J123" s="27" t="s">
        <v>724</v>
      </c>
    </row>
    <row r="124" ht="51" customHeight="1" spans="1:10">
      <c r="A124" s="27" t="s">
        <v>430</v>
      </c>
      <c r="B124" s="27" t="s">
        <v>720</v>
      </c>
      <c r="C124" s="27" t="s">
        <v>455</v>
      </c>
      <c r="D124" s="27" t="s">
        <v>456</v>
      </c>
      <c r="E124" s="27" t="s">
        <v>725</v>
      </c>
      <c r="F124" s="27" t="s">
        <v>458</v>
      </c>
      <c r="G124" s="44" t="s">
        <v>726</v>
      </c>
      <c r="H124" s="27" t="s">
        <v>709</v>
      </c>
      <c r="I124" s="27" t="s">
        <v>460</v>
      </c>
      <c r="J124" s="27" t="s">
        <v>727</v>
      </c>
    </row>
    <row r="125" ht="45" customHeight="1" spans="1:10">
      <c r="A125" s="27" t="s">
        <v>430</v>
      </c>
      <c r="B125" s="27" t="s">
        <v>720</v>
      </c>
      <c r="C125" s="27" t="s">
        <v>455</v>
      </c>
      <c r="D125" s="27" t="s">
        <v>456</v>
      </c>
      <c r="E125" s="27" t="s">
        <v>728</v>
      </c>
      <c r="F125" s="27" t="s">
        <v>458</v>
      </c>
      <c r="G125" s="44" t="s">
        <v>176</v>
      </c>
      <c r="H125" s="27" t="s">
        <v>729</v>
      </c>
      <c r="I125" s="27" t="s">
        <v>460</v>
      </c>
      <c r="J125" s="27" t="s">
        <v>730</v>
      </c>
    </row>
    <row r="126" ht="45" customHeight="1" spans="1:10">
      <c r="A126" s="27" t="s">
        <v>430</v>
      </c>
      <c r="B126" s="27" t="s">
        <v>720</v>
      </c>
      <c r="C126" s="27" t="s">
        <v>455</v>
      </c>
      <c r="D126" s="27" t="s">
        <v>456</v>
      </c>
      <c r="E126" s="27" t="s">
        <v>731</v>
      </c>
      <c r="F126" s="27" t="s">
        <v>458</v>
      </c>
      <c r="G126" s="44" t="s">
        <v>48</v>
      </c>
      <c r="H126" s="27" t="s">
        <v>732</v>
      </c>
      <c r="I126" s="27" t="s">
        <v>460</v>
      </c>
      <c r="J126" s="27" t="s">
        <v>733</v>
      </c>
    </row>
    <row r="127" ht="35" customHeight="1" spans="1:10">
      <c r="A127" s="27" t="s">
        <v>430</v>
      </c>
      <c r="B127" s="27" t="s">
        <v>720</v>
      </c>
      <c r="C127" s="27" t="s">
        <v>455</v>
      </c>
      <c r="D127" s="27" t="s">
        <v>456</v>
      </c>
      <c r="E127" s="27" t="s">
        <v>734</v>
      </c>
      <c r="F127" s="27" t="s">
        <v>458</v>
      </c>
      <c r="G127" s="44" t="s">
        <v>48</v>
      </c>
      <c r="H127" s="27" t="s">
        <v>735</v>
      </c>
      <c r="I127" s="27" t="s">
        <v>460</v>
      </c>
      <c r="J127" s="27" t="s">
        <v>736</v>
      </c>
    </row>
    <row r="128" ht="51" customHeight="1" spans="1:10">
      <c r="A128" s="27" t="s">
        <v>430</v>
      </c>
      <c r="B128" s="27" t="s">
        <v>720</v>
      </c>
      <c r="C128" s="27" t="s">
        <v>455</v>
      </c>
      <c r="D128" s="27" t="s">
        <v>456</v>
      </c>
      <c r="E128" s="27" t="s">
        <v>737</v>
      </c>
      <c r="F128" s="27" t="s">
        <v>458</v>
      </c>
      <c r="G128" s="44" t="s">
        <v>617</v>
      </c>
      <c r="H128" s="27" t="s">
        <v>738</v>
      </c>
      <c r="I128" s="27" t="s">
        <v>460</v>
      </c>
      <c r="J128" s="27" t="s">
        <v>739</v>
      </c>
    </row>
    <row r="129" ht="51" customHeight="1" spans="1:10">
      <c r="A129" s="27" t="s">
        <v>430</v>
      </c>
      <c r="B129" s="27" t="s">
        <v>720</v>
      </c>
      <c r="C129" s="27" t="s">
        <v>455</v>
      </c>
      <c r="D129" s="27" t="s">
        <v>468</v>
      </c>
      <c r="E129" s="27" t="s">
        <v>711</v>
      </c>
      <c r="F129" s="27" t="s">
        <v>476</v>
      </c>
      <c r="G129" s="44" t="s">
        <v>493</v>
      </c>
      <c r="H129" s="27" t="s">
        <v>471</v>
      </c>
      <c r="I129" s="27" t="s">
        <v>460</v>
      </c>
      <c r="J129" s="27" t="s">
        <v>740</v>
      </c>
    </row>
    <row r="130" ht="51" customHeight="1" spans="1:10">
      <c r="A130" s="27" t="s">
        <v>430</v>
      </c>
      <c r="B130" s="27" t="s">
        <v>720</v>
      </c>
      <c r="C130" s="27" t="s">
        <v>455</v>
      </c>
      <c r="D130" s="27" t="s">
        <v>521</v>
      </c>
      <c r="E130" s="27" t="s">
        <v>713</v>
      </c>
      <c r="F130" s="27" t="s">
        <v>476</v>
      </c>
      <c r="G130" s="44" t="s">
        <v>493</v>
      </c>
      <c r="H130" s="27" t="s">
        <v>471</v>
      </c>
      <c r="I130" s="27" t="s">
        <v>460</v>
      </c>
      <c r="J130" s="27" t="s">
        <v>741</v>
      </c>
    </row>
    <row r="131" ht="48" customHeight="1" spans="1:10">
      <c r="A131" s="27" t="s">
        <v>430</v>
      </c>
      <c r="B131" s="27" t="s">
        <v>720</v>
      </c>
      <c r="C131" s="27" t="s">
        <v>473</v>
      </c>
      <c r="D131" s="27" t="s">
        <v>474</v>
      </c>
      <c r="E131" s="27" t="s">
        <v>742</v>
      </c>
      <c r="F131" s="27" t="s">
        <v>476</v>
      </c>
      <c r="G131" s="44" t="s">
        <v>503</v>
      </c>
      <c r="H131" s="27" t="s">
        <v>471</v>
      </c>
      <c r="I131" s="27" t="s">
        <v>460</v>
      </c>
      <c r="J131" s="27" t="s">
        <v>743</v>
      </c>
    </row>
    <row r="132" ht="48" customHeight="1" spans="1:10">
      <c r="A132" s="27" t="s">
        <v>430</v>
      </c>
      <c r="B132" s="27" t="s">
        <v>720</v>
      </c>
      <c r="C132" s="27" t="s">
        <v>473</v>
      </c>
      <c r="D132" s="27" t="s">
        <v>649</v>
      </c>
      <c r="E132" s="27" t="s">
        <v>744</v>
      </c>
      <c r="F132" s="27" t="s">
        <v>458</v>
      </c>
      <c r="G132" s="44" t="s">
        <v>53</v>
      </c>
      <c r="H132" s="27" t="s">
        <v>745</v>
      </c>
      <c r="I132" s="27" t="s">
        <v>460</v>
      </c>
      <c r="J132" s="27" t="s">
        <v>746</v>
      </c>
    </row>
    <row r="133" ht="48" customHeight="1" spans="1:10">
      <c r="A133" s="27" t="s">
        <v>430</v>
      </c>
      <c r="B133" s="27" t="s">
        <v>720</v>
      </c>
      <c r="C133" s="27" t="s">
        <v>480</v>
      </c>
      <c r="D133" s="27" t="s">
        <v>481</v>
      </c>
      <c r="E133" s="27" t="s">
        <v>481</v>
      </c>
      <c r="F133" s="27" t="s">
        <v>458</v>
      </c>
      <c r="G133" s="44" t="s">
        <v>508</v>
      </c>
      <c r="H133" s="27" t="s">
        <v>471</v>
      </c>
      <c r="I133" s="27" t="s">
        <v>460</v>
      </c>
      <c r="J133" s="27" t="s">
        <v>747</v>
      </c>
    </row>
    <row r="134" ht="42" customHeight="1" spans="1:10">
      <c r="A134" s="27" t="s">
        <v>430</v>
      </c>
      <c r="B134" s="27" t="s">
        <v>720</v>
      </c>
      <c r="C134" s="27" t="s">
        <v>699</v>
      </c>
      <c r="D134" s="27" t="s">
        <v>700</v>
      </c>
      <c r="E134" s="27" t="s">
        <v>718</v>
      </c>
      <c r="F134" s="27" t="s">
        <v>576</v>
      </c>
      <c r="G134" s="44" t="s">
        <v>493</v>
      </c>
      <c r="H134" s="27" t="s">
        <v>471</v>
      </c>
      <c r="I134" s="27" t="s">
        <v>460</v>
      </c>
      <c r="J134" s="27" t="s">
        <v>748</v>
      </c>
    </row>
    <row r="135" ht="63" customHeight="1" spans="1:10">
      <c r="A135" s="27" t="s">
        <v>418</v>
      </c>
      <c r="B135" s="27" t="s">
        <v>749</v>
      </c>
      <c r="C135" s="27" t="s">
        <v>455</v>
      </c>
      <c r="D135" s="27" t="s">
        <v>456</v>
      </c>
      <c r="E135" s="27" t="s">
        <v>750</v>
      </c>
      <c r="F135" s="27" t="s">
        <v>476</v>
      </c>
      <c r="G135" s="44" t="s">
        <v>751</v>
      </c>
      <c r="H135" s="27" t="s">
        <v>515</v>
      </c>
      <c r="I135" s="27" t="s">
        <v>460</v>
      </c>
      <c r="J135" s="27" t="s">
        <v>752</v>
      </c>
    </row>
    <row r="136" ht="63" customHeight="1" spans="1:10">
      <c r="A136" s="27" t="s">
        <v>418</v>
      </c>
      <c r="B136" s="27" t="s">
        <v>749</v>
      </c>
      <c r="C136" s="27" t="s">
        <v>455</v>
      </c>
      <c r="D136" s="27" t="s">
        <v>456</v>
      </c>
      <c r="E136" s="27" t="s">
        <v>753</v>
      </c>
      <c r="F136" s="27" t="s">
        <v>476</v>
      </c>
      <c r="G136" s="44" t="s">
        <v>751</v>
      </c>
      <c r="H136" s="27" t="s">
        <v>515</v>
      </c>
      <c r="I136" s="27" t="s">
        <v>460</v>
      </c>
      <c r="J136" s="27" t="s">
        <v>754</v>
      </c>
    </row>
    <row r="137" ht="63" customHeight="1" spans="1:10">
      <c r="A137" s="27" t="s">
        <v>418</v>
      </c>
      <c r="B137" s="27" t="s">
        <v>749</v>
      </c>
      <c r="C137" s="27" t="s">
        <v>455</v>
      </c>
      <c r="D137" s="27" t="s">
        <v>468</v>
      </c>
      <c r="E137" s="27" t="s">
        <v>755</v>
      </c>
      <c r="F137" s="27" t="s">
        <v>476</v>
      </c>
      <c r="G137" s="44" t="s">
        <v>493</v>
      </c>
      <c r="H137" s="27" t="s">
        <v>471</v>
      </c>
      <c r="I137" s="27" t="s">
        <v>460</v>
      </c>
      <c r="J137" s="27" t="s">
        <v>756</v>
      </c>
    </row>
    <row r="138" ht="58" customHeight="1" spans="1:10">
      <c r="A138" s="27" t="s">
        <v>418</v>
      </c>
      <c r="B138" s="27" t="s">
        <v>749</v>
      </c>
      <c r="C138" s="27" t="s">
        <v>455</v>
      </c>
      <c r="D138" s="27" t="s">
        <v>468</v>
      </c>
      <c r="E138" s="27" t="s">
        <v>757</v>
      </c>
      <c r="F138" s="27" t="s">
        <v>476</v>
      </c>
      <c r="G138" s="44" t="s">
        <v>493</v>
      </c>
      <c r="H138" s="27" t="s">
        <v>471</v>
      </c>
      <c r="I138" s="27" t="s">
        <v>460</v>
      </c>
      <c r="J138" s="27" t="s">
        <v>758</v>
      </c>
    </row>
    <row r="139" ht="43" customHeight="1" spans="1:10">
      <c r="A139" s="27" t="s">
        <v>418</v>
      </c>
      <c r="B139" s="27" t="s">
        <v>749</v>
      </c>
      <c r="C139" s="27" t="s">
        <v>455</v>
      </c>
      <c r="D139" s="27" t="s">
        <v>521</v>
      </c>
      <c r="E139" s="27" t="s">
        <v>759</v>
      </c>
      <c r="F139" s="27" t="s">
        <v>458</v>
      </c>
      <c r="G139" s="44" t="s">
        <v>508</v>
      </c>
      <c r="H139" s="27" t="s">
        <v>471</v>
      </c>
      <c r="I139" s="27" t="s">
        <v>460</v>
      </c>
      <c r="J139" s="27" t="s">
        <v>760</v>
      </c>
    </row>
    <row r="140" ht="43" customHeight="1" spans="1:10">
      <c r="A140" s="27" t="s">
        <v>418</v>
      </c>
      <c r="B140" s="27" t="s">
        <v>749</v>
      </c>
      <c r="C140" s="27" t="s">
        <v>473</v>
      </c>
      <c r="D140" s="27" t="s">
        <v>474</v>
      </c>
      <c r="E140" s="27" t="s">
        <v>761</v>
      </c>
      <c r="F140" s="27" t="s">
        <v>458</v>
      </c>
      <c r="G140" s="44" t="s">
        <v>508</v>
      </c>
      <c r="H140" s="27" t="s">
        <v>471</v>
      </c>
      <c r="I140" s="27" t="s">
        <v>460</v>
      </c>
      <c r="J140" s="27" t="s">
        <v>762</v>
      </c>
    </row>
    <row r="141" ht="43" customHeight="1" spans="1:10">
      <c r="A141" s="27" t="s">
        <v>418</v>
      </c>
      <c r="B141" s="27" t="s">
        <v>749</v>
      </c>
      <c r="C141" s="27" t="s">
        <v>480</v>
      </c>
      <c r="D141" s="27" t="s">
        <v>481</v>
      </c>
      <c r="E141" s="27" t="s">
        <v>763</v>
      </c>
      <c r="F141" s="27" t="s">
        <v>458</v>
      </c>
      <c r="G141" s="44" t="s">
        <v>508</v>
      </c>
      <c r="H141" s="27" t="s">
        <v>471</v>
      </c>
      <c r="I141" s="27" t="s">
        <v>460</v>
      </c>
      <c r="J141" s="27" t="s">
        <v>764</v>
      </c>
    </row>
    <row r="142" ht="33.75" customHeight="1" spans="1:10">
      <c r="A142" s="27" t="s">
        <v>424</v>
      </c>
      <c r="B142" s="27" t="s">
        <v>765</v>
      </c>
      <c r="C142" s="27" t="s">
        <v>455</v>
      </c>
      <c r="D142" s="27" t="s">
        <v>456</v>
      </c>
      <c r="E142" s="27" t="s">
        <v>766</v>
      </c>
      <c r="F142" s="27" t="s">
        <v>476</v>
      </c>
      <c r="G142" s="44" t="s">
        <v>767</v>
      </c>
      <c r="H142" s="27" t="s">
        <v>515</v>
      </c>
      <c r="I142" s="27" t="s">
        <v>460</v>
      </c>
      <c r="J142" s="27" t="s">
        <v>768</v>
      </c>
    </row>
    <row r="143" ht="33.75" customHeight="1" spans="1:10">
      <c r="A143" s="27" t="s">
        <v>424</v>
      </c>
      <c r="B143" s="27" t="s">
        <v>765</v>
      </c>
      <c r="C143" s="27" t="s">
        <v>455</v>
      </c>
      <c r="D143" s="27" t="s">
        <v>456</v>
      </c>
      <c r="E143" s="27" t="s">
        <v>769</v>
      </c>
      <c r="F143" s="27" t="s">
        <v>476</v>
      </c>
      <c r="G143" s="44" t="s">
        <v>48</v>
      </c>
      <c r="H143" s="27" t="s">
        <v>770</v>
      </c>
      <c r="I143" s="27" t="s">
        <v>460</v>
      </c>
      <c r="J143" s="27" t="s">
        <v>771</v>
      </c>
    </row>
    <row r="144" ht="33.75" customHeight="1" spans="1:10">
      <c r="A144" s="27" t="s">
        <v>424</v>
      </c>
      <c r="B144" s="27" t="s">
        <v>765</v>
      </c>
      <c r="C144" s="27" t="s">
        <v>455</v>
      </c>
      <c r="D144" s="27" t="s">
        <v>468</v>
      </c>
      <c r="E144" s="27" t="s">
        <v>772</v>
      </c>
      <c r="F144" s="27" t="s">
        <v>458</v>
      </c>
      <c r="G144" s="44" t="s">
        <v>503</v>
      </c>
      <c r="H144" s="27" t="s">
        <v>471</v>
      </c>
      <c r="I144" s="27" t="s">
        <v>460</v>
      </c>
      <c r="J144" s="27" t="s">
        <v>773</v>
      </c>
    </row>
    <row r="145" ht="33.75" customHeight="1" spans="1:10">
      <c r="A145" s="27" t="s">
        <v>424</v>
      </c>
      <c r="B145" s="27" t="s">
        <v>765</v>
      </c>
      <c r="C145" s="27" t="s">
        <v>455</v>
      </c>
      <c r="D145" s="27" t="s">
        <v>468</v>
      </c>
      <c r="E145" s="27" t="s">
        <v>774</v>
      </c>
      <c r="F145" s="27" t="s">
        <v>458</v>
      </c>
      <c r="G145" s="44" t="s">
        <v>503</v>
      </c>
      <c r="H145" s="27" t="s">
        <v>471</v>
      </c>
      <c r="I145" s="27" t="s">
        <v>460</v>
      </c>
      <c r="J145" s="27" t="s">
        <v>775</v>
      </c>
    </row>
    <row r="146" ht="33.75" customHeight="1" spans="1:10">
      <c r="A146" s="27" t="s">
        <v>424</v>
      </c>
      <c r="B146" s="27" t="s">
        <v>765</v>
      </c>
      <c r="C146" s="27" t="s">
        <v>455</v>
      </c>
      <c r="D146" s="27" t="s">
        <v>521</v>
      </c>
      <c r="E146" s="27" t="s">
        <v>776</v>
      </c>
      <c r="F146" s="27" t="s">
        <v>476</v>
      </c>
      <c r="G146" s="44" t="s">
        <v>493</v>
      </c>
      <c r="H146" s="27" t="s">
        <v>471</v>
      </c>
      <c r="I146" s="27" t="s">
        <v>460</v>
      </c>
      <c r="J146" s="27" t="s">
        <v>777</v>
      </c>
    </row>
    <row r="147" ht="33.75" customHeight="1" spans="1:10">
      <c r="A147" s="27" t="s">
        <v>424</v>
      </c>
      <c r="B147" s="27" t="s">
        <v>765</v>
      </c>
      <c r="C147" s="27" t="s">
        <v>473</v>
      </c>
      <c r="D147" s="27" t="s">
        <v>474</v>
      </c>
      <c r="E147" s="27" t="s">
        <v>778</v>
      </c>
      <c r="F147" s="27" t="s">
        <v>458</v>
      </c>
      <c r="G147" s="44" t="s">
        <v>470</v>
      </c>
      <c r="H147" s="27" t="s">
        <v>471</v>
      </c>
      <c r="I147" s="27" t="s">
        <v>460</v>
      </c>
      <c r="J147" s="27" t="s">
        <v>779</v>
      </c>
    </row>
    <row r="148" ht="33.75" customHeight="1" spans="1:10">
      <c r="A148" s="27" t="s">
        <v>424</v>
      </c>
      <c r="B148" s="27" t="s">
        <v>765</v>
      </c>
      <c r="C148" s="27" t="s">
        <v>480</v>
      </c>
      <c r="D148" s="27" t="s">
        <v>481</v>
      </c>
      <c r="E148" s="27" t="s">
        <v>780</v>
      </c>
      <c r="F148" s="27" t="s">
        <v>458</v>
      </c>
      <c r="G148" s="44" t="s">
        <v>508</v>
      </c>
      <c r="H148" s="27" t="s">
        <v>471</v>
      </c>
      <c r="I148" s="27" t="s">
        <v>460</v>
      </c>
      <c r="J148" s="27" t="s">
        <v>781</v>
      </c>
    </row>
  </sheetData>
  <mergeCells count="46">
    <mergeCell ref="A2:J2"/>
    <mergeCell ref="A3:H3"/>
    <mergeCell ref="A8:A14"/>
    <mergeCell ref="A15:A19"/>
    <mergeCell ref="A20:A24"/>
    <mergeCell ref="A25:A30"/>
    <mergeCell ref="A31:A38"/>
    <mergeCell ref="A39:A44"/>
    <mergeCell ref="A45:A50"/>
    <mergeCell ref="A51:A55"/>
    <mergeCell ref="A56:A60"/>
    <mergeCell ref="A61:A66"/>
    <mergeCell ref="A67:A73"/>
    <mergeCell ref="A74:A78"/>
    <mergeCell ref="A79:A83"/>
    <mergeCell ref="A84:A89"/>
    <mergeCell ref="A90:A94"/>
    <mergeCell ref="A96:A101"/>
    <mergeCell ref="A103:A107"/>
    <mergeCell ref="A108:A115"/>
    <mergeCell ref="A116:A122"/>
    <mergeCell ref="A123:A134"/>
    <mergeCell ref="A135:A141"/>
    <mergeCell ref="A142:A148"/>
    <mergeCell ref="B8:B14"/>
    <mergeCell ref="B15:B19"/>
    <mergeCell ref="B20:B24"/>
    <mergeCell ref="B25:B30"/>
    <mergeCell ref="B31:B38"/>
    <mergeCell ref="B39:B44"/>
    <mergeCell ref="B45:B50"/>
    <mergeCell ref="B51:B55"/>
    <mergeCell ref="B56:B60"/>
    <mergeCell ref="B61:B66"/>
    <mergeCell ref="B67:B73"/>
    <mergeCell ref="B74:B78"/>
    <mergeCell ref="B79:B83"/>
    <mergeCell ref="B84:B89"/>
    <mergeCell ref="B90:B94"/>
    <mergeCell ref="B96:B101"/>
    <mergeCell ref="B103:B107"/>
    <mergeCell ref="B108:B115"/>
    <mergeCell ref="B116:B122"/>
    <mergeCell ref="B123:B134"/>
    <mergeCell ref="B135:B141"/>
    <mergeCell ref="B142:B148"/>
  </mergeCells>
  <pageMargins left="0.751388888888889" right="0.66875" top="0.590277777777778" bottom="0.629861111111111"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市民政局</cp:lastModifiedBy>
  <dcterms:created xsi:type="dcterms:W3CDTF">2026-01-30T07:15:00Z</dcterms:created>
  <dcterms:modified xsi:type="dcterms:W3CDTF">2026-02-09T07:14:00Z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985D196CCDD44633B81C4C365C78556A_12</vt:lpwstr>
  </property>
  <property fmtid="{D5CDD505-2E9C-101B-9397-08002B2CF9AE}" pid="3" name="KSOProductBuildVer">
    <vt:lpwstr>2052-12.8.2.18205</vt:lpwstr>
  </property>
</Properties>
</file>