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bookViews>
    <workbookView/>
  </bookViews>
  <sheets>
    <sheet name="部门财务收支预算总表01-1" sheetId="1" r:id="rId2"/>
    <sheet name="部门收入预算表01-2" sheetId="2" r:id="rId3"/>
    <sheet name="部门支出预算表01-3" sheetId="3" r:id="rId4"/>
    <sheet name="部门财政拨款收支预算总表02-1" sheetId="4" r:id="rId5"/>
    <sheet name="一般公共预算支出预算表02-2" sheetId="5" r:id="rId6"/>
    <sheet name="一般公共预算“三公”经费支出预算表03" sheetId="6" r:id="rId7"/>
    <sheet name="部门基本支出预算表04" sheetId="7" r:id="rId8"/>
    <sheet name="部门项目支出预算表05-1" sheetId="8" r:id="rId9"/>
    <sheet name="部门项目支出绩效目标表05-2" sheetId="9" r:id="rId10"/>
    <sheet name="部门政府性基金预算支出预算表06" sheetId="10" r:id="rId11"/>
    <sheet name="部门政府采购预算表07" sheetId="11" r:id="rId12"/>
    <sheet name="部门政府购买服务预算表08" sheetId="12" r:id="rId13"/>
    <sheet name="市对下转移支付预算表09-1" sheetId="13" r:id="rId14"/>
    <sheet name="市对下转移支付绩效目标表09-2" sheetId="14" r:id="rId15"/>
    <sheet name="新增资产配置表10" sheetId="15" r:id="rId16"/>
    <sheet name="上级补助项目支出预算表11" sheetId="16" r:id="rId17"/>
    <sheet name="部门项目中期规划预算表12" sheetId="17" r:id="rId18"/>
  </sheets>
  <calcPr calcId="0" iterate="0" iterateCount="100" iterateDelta="0.001"/>
</workbook>
</file>

<file path=xl/sharedStrings.xml><?xml version="1.0" encoding="utf-8"?>
<sst xmlns="http://schemas.openxmlformats.org/spreadsheetml/2006/main" count="901" uniqueCount="359">
  <si>
    <t>预算01-1表</t>
  </si>
  <si>
    <t>2026年部门财务收支预算总表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</si>
  <si>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</si>
  <si>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</si>
  <si>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</si>
  <si>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</si>
  <si>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</si>
  <si>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</si>
  <si>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</si>
  <si>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</si>
  <si>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</si>
  <si>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</si>
  <si>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</si>
  <si>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</si>
  <si>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</si>
  <si>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</si>
  <si>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</si>
  <si>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</si>
  <si>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</si>
  <si>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</si>
  <si>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</si>
  <si>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</si>
  <si>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</si>
  <si>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</si>
  <si>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</si>
  <si>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</si>
  <si>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</si>
  <si>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</si>
  <si>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</si>
  <si>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</si>
  <si>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</si>
  <si>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</si>
  <si>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</si>
  <si>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</si>
  <si>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</si>
  <si>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</si>
  <si>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</si>
  <si>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</si>
  <si>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使用非财政拨款结余</t>
  </si>
  <si>
    <t>事业收入</t>
  </si>
  <si>
    <t>事业单位经营收入</t>
  </si>
  <si>
    <t>上级补助收入</t>
  </si>
  <si>
    <t>附属单位上缴收入</t>
  </si>
  <si>
    <t>其他收入</t>
  </si>
  <si>
    <t>1</t>
  </si>
  <si>
    <t>2</t>
  </si>
  <si>
    <t>3</t>
  </si>
  <si>
    <t>4</t>
  </si>
  <si>
    <t>5</t>
  </si>
  <si>
    <t>6</t>
  </si>
  <si>
    <t>7</t>
  </si>
  <si>
    <t>8</t>
  </si>
  <si>
    <t>9</t>
  </si>
  <si>
    <t>10</t>
  </si>
  <si>
    <t>11</t>
  </si>
  <si>
    <t>12</t>
  </si>
  <si>
    <t>13</t>
  </si>
  <si>
    <t>14</t>
  </si>
  <si>
    <t>15</t>
  </si>
  <si>
    <t>16</t>
  </si>
  <si>
    <t>17</t>
  </si>
  <si>
    <t>18</t>
  </si>
  <si>
    <t>19</t>
  </si>
  <si>
    <t>105020</t>
  </si>
  <si>
    <t>玉溪市老年人体育文娱活动中心</t>
  </si>
  <si>
    <t>预算01-3表</t>
  </si>
  <si>
    <t>2026年部门支出预算表</t>
  </si>
  <si>
    <t>科目编码</t>
  </si>
  <si>
    <t>科目名称</t>
  </si>
  <si>
    <t>财政专户管理的支出</t>
  </si>
  <si>
    <t>单位自有资金</t>
  </si>
  <si>
    <t>基本支出</t>
  </si>
  <si>
    <t>项目支出</t>
  </si>
  <si>
    <t>事业支出</t>
  </si>
  <si>
    <t>事业单位
经营支出</t>
  </si>
  <si>
    <t>上级补助支出</t>
  </si>
  <si>
    <t>附属单位补助支出</t>
  </si>
  <si>
    <t>其他支出</t>
  </si>
  <si>
    <t>207</t>
  </si>
  <si>
    <t>20703</t>
  </si>
  <si>
    <t>2070308</t>
  </si>
  <si>
    <t>208</t>
  </si>
  <si>
    <t>20805</t>
  </si>
  <si>
    <t>2080501</t>
  </si>
  <si>
    <t>2080505</t>
  </si>
  <si>
    <t>210</t>
  </si>
  <si>
    <t>21011</t>
  </si>
  <si>
    <t>2101101</t>
  </si>
  <si>
    <t>2101102</t>
  </si>
  <si>
    <t>2101103</t>
  </si>
  <si>
    <t>2101199</t>
  </si>
  <si>
    <t>216</t>
  </si>
  <si>
    <t>21602</t>
  </si>
  <si>
    <t>2160250</t>
  </si>
  <si>
    <t>221</t>
  </si>
  <si>
    <t>22102</t>
  </si>
  <si>
    <t>2210201</t>
  </si>
  <si>
    <t>2210203</t>
  </si>
  <si>
    <t>229</t>
  </si>
  <si>
    <t>22960</t>
  </si>
  <si>
    <t>2296003</t>
  </si>
  <si>
    <t>预算02-1表</t>
  </si>
  <si>
    <t>2026年部门财政拨款收支预算总表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</si>
  <si>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</si>
  <si>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</si>
  <si>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</si>
  <si>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</si>
  <si>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</si>
  <si>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</si>
  <si>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</si>
  <si>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</si>
  <si>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预算02-2表</t>
  </si>
  <si>
    <t>2026年一般公共预算支出预算表（按功能科目分类）</t>
  </si>
  <si>
    <t>部门预算支出功能分类科目</t>
  </si>
  <si>
    <t>人员经费</t>
  </si>
  <si>
    <t>公用经费</t>
  </si>
  <si>
    <t>预算03表</t>
  </si>
  <si>
    <t>2026年一般公共预算“三公”经费支出预算表</t>
  </si>
  <si>
    <t>“三公”经费合计</t>
  </si>
  <si>
    <t>因公出国（境）费</t>
  </si>
  <si>
    <t>公务用车购置及运行费</t>
  </si>
  <si>
    <t>公务用车购置</t>
  </si>
  <si>
    <t>公务用车运行费</t>
  </si>
  <si>
    <t>公务接待费</t>
  </si>
  <si>
    <t>预算04表</t>
  </si>
  <si>
    <t>2026年部门基本支出预算表</t>
  </si>
  <si>
    <t>2025年初预算项目初选表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</si>
  <si>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</si>
  <si>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</si>
  <si>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</si>
  <si>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</si>
  <si>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</si>
  <si>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</si>
  <si>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</si>
  <si>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</si>
  <si>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</si>
  <si>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</si>
  <si>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</si>
  <si>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</si>
  <si>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</si>
  <si>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</si>
  <si>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</si>
  <si>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20</t>
  </si>
  <si>
    <t>21</t>
  </si>
  <si>
    <t>22</t>
  </si>
  <si>
    <t>23</t>
  </si>
  <si>
    <t>530400210000000626908</t>
  </si>
  <si>
    <t>事业人员工资支出</t>
  </si>
  <si>
    <t>群众体育</t>
  </si>
  <si>
    <t>30101</t>
  </si>
  <si>
    <t>基本工资</t>
  </si>
  <si>
    <t>30102</t>
  </si>
  <si>
    <t>津贴补贴</t>
  </si>
  <si>
    <t>30107</t>
  </si>
  <si>
    <t>绩效工资</t>
  </si>
  <si>
    <t>购房补贴</t>
  </si>
  <si>
    <t>530400210000000626909</t>
  </si>
  <si>
    <t>社会保障缴费</t>
  </si>
  <si>
    <t>30112</t>
  </si>
  <si>
    <t>其他社会保障缴费</t>
  </si>
  <si>
    <t>机关事业单位基本养老保险缴费支出</t>
  </si>
  <si>
    <t>30108</t>
  </si>
  <si>
    <t>机关事业单位基本养老保险缴费</t>
  </si>
  <si>
    <t>事业单位医疗</t>
  </si>
  <si>
    <t>30110</t>
  </si>
  <si>
    <t>职工基本医疗保险缴费</t>
  </si>
  <si>
    <t>公务员医疗补助</t>
  </si>
  <si>
    <t>30111</t>
  </si>
  <si>
    <t>公务员医疗补助缴费</t>
  </si>
  <si>
    <t>其他行政事业单位医疗支出</t>
  </si>
  <si>
    <t>530400210000000626910</t>
  </si>
  <si>
    <t>住房公积金</t>
  </si>
  <si>
    <t>30113</t>
  </si>
  <si>
    <t>530400210000000626911</t>
  </si>
  <si>
    <t>对个人和家庭的补助</t>
  </si>
  <si>
    <t>行政单位离退休</t>
  </si>
  <si>
    <t>30305</t>
  </si>
  <si>
    <t>生活补助</t>
  </si>
  <si>
    <t>530400210000000626913</t>
  </si>
  <si>
    <t>工会经费</t>
  </si>
  <si>
    <t>30228</t>
  </si>
  <si>
    <t>530400210000000626915</t>
  </si>
  <si>
    <t>一般公用经费</t>
  </si>
  <si>
    <t>30201</t>
  </si>
  <si>
    <t>办公费</t>
  </si>
  <si>
    <t>30211</t>
  </si>
  <si>
    <t>差旅费</t>
  </si>
  <si>
    <t>30213</t>
  </si>
  <si>
    <t>维修（护）费</t>
  </si>
  <si>
    <t>30216</t>
  </si>
  <si>
    <t>培训费</t>
  </si>
  <si>
    <t>30299</t>
  </si>
  <si>
    <t>其他商品和服务支出</t>
  </si>
  <si>
    <t>530400241100002105654</t>
  </si>
  <si>
    <t>编外临聘人员经费</t>
  </si>
  <si>
    <t>事业运行</t>
  </si>
  <si>
    <t>30199</t>
  </si>
  <si>
    <t>其他工资福利支出</t>
  </si>
  <si>
    <t>530400241100002106150</t>
  </si>
  <si>
    <t>奖励性绩效工资（工资部分）经费</t>
  </si>
  <si>
    <t>530400241100002106265</t>
  </si>
  <si>
    <t>奖励性绩效工资（高于部分）经费</t>
  </si>
  <si>
    <t>530400241100002106332</t>
  </si>
  <si>
    <t>工作业务经费</t>
  </si>
  <si>
    <t>30227</t>
  </si>
  <si>
    <t>委托业务费</t>
  </si>
  <si>
    <t>530400251100003846235</t>
  </si>
  <si>
    <t>物业管理费</t>
  </si>
  <si>
    <t>30209</t>
  </si>
  <si>
    <t>预算05-1表</t>
  </si>
  <si>
    <t>2026年部门项目支出预算表</t>
  </si>
  <si>
    <t>项目分类</t>
  </si>
  <si>
    <t>项目单位</t>
  </si>
  <si>
    <t>本年拨款</t>
  </si>
  <si>
    <t>单位资金</t>
  </si>
  <si>
    <t>其中：本次下达</t>
  </si>
  <si>
    <t>彩票公益金资助基层老年人体育场地设施建设资金</t>
  </si>
  <si>
    <t>事业发展类</t>
  </si>
  <si>
    <t>530400231100001108962</t>
  </si>
  <si>
    <t>用于体育事业的彩票公益金支出</t>
  </si>
  <si>
    <t>39999</t>
  </si>
  <si>
    <t>老年人体育发展对下专项经费</t>
  </si>
  <si>
    <t>530400231100001110359</t>
  </si>
  <si>
    <t>老年人体育发展专项资金</t>
  </si>
  <si>
    <t>530400231100001128447</t>
  </si>
  <si>
    <t>2025年公共体育场馆向社会免费或低收费开放中央补助资金</t>
  </si>
  <si>
    <t>530400251100004437748</t>
  </si>
  <si>
    <t>30205</t>
  </si>
  <si>
    <t>水费</t>
  </si>
  <si>
    <t>30206</t>
  </si>
  <si>
    <t>电费</t>
  </si>
  <si>
    <t>合  计</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</si>
  <si>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</si>
  <si>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</si>
  <si>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</si>
  <si>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</si>
  <si>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</si>
  <si>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</si>
  <si>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</si>
  <si>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</si>
  <si>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</si>
  <si>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</si>
  <si>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</si>
  <si>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</si>
  <si>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根据文件精神，年度目标为开展老年人培训活动5次，参加培训人数100人，培训参培率90%，老年人群体活动覆盖面80%，参加培训人员满意度达90%。此项目是连续性项目，举办培训目的就是不断提高加强老年人体育锻炼意识，提升老年人心理、身体、生活、生命质量的健康水平。</t>
  </si>
  <si>
    <t>产出指标</t>
  </si>
  <si>
    <t>数量指标</t>
  </si>
  <si>
    <t>老年人培训次数</t>
  </si>
  <si>
    <t>&gt;=</t>
  </si>
  <si>
    <t>次</t>
  </si>
  <si>
    <t>定量指标</t>
  </si>
  <si>
    <t>反映市老体协组织老年人培训次数</t>
  </si>
  <si>
    <t>培训参与人数</t>
  </si>
  <si>
    <t>100</t>
  </si>
  <si>
    <t>人</t>
  </si>
  <si>
    <t>反映参加市老体协组织培训的老年人人数</t>
  </si>
  <si>
    <t>质量指标</t>
  </si>
  <si>
    <t>培训参培率</t>
  </si>
  <si>
    <t>90</t>
  </si>
  <si>
    <t>%</t>
  </si>
  <si>
    <t>反映实际参加培训的参培率。参与与培训人员数/报名人员数*100%=培训参培率</t>
  </si>
  <si>
    <t>效益指标</t>
  </si>
  <si>
    <t>社会效益</t>
  </si>
  <si>
    <t>老年群体健康活动覆盖面</t>
  </si>
  <si>
    <t>80</t>
  </si>
  <si>
    <t>反映老年人参加群体活动的覆盖面。参加群体活动的老年人数/老年人数*100%=老年群体健康活动覆盖面</t>
  </si>
  <si>
    <t>满意度指标</t>
  </si>
  <si>
    <t>服务对象满意度</t>
  </si>
  <si>
    <t>参与老年人满意度</t>
  </si>
  <si>
    <t>反映让参与的老年人做问卷调查，满意度高于参与老年人的90%</t>
  </si>
  <si>
    <t>以新时代、新理念、新举措开展工作，更好地学习领会总书记的系列重要讲话精神，积极创新，不断提高对老年人体育工作的认识，不断建设基层老年人体育场地设施建设，保障老年人丰富的老年生活。按期完成各县市区基层老年人场地设施建设，确保老年人体育场地正常使用。标准化建设老年中心8个场地，竣工验收合格率100%，计划完工率90%，老年人受益人群覆盖率90%。</t>
  </si>
  <si>
    <t>完工工程数量</t>
  </si>
  <si>
    <t>=</t>
  </si>
  <si>
    <t>个</t>
  </si>
  <si>
    <t>反映工程设计实现的功能数量或工程的相对独立单元的数量。</t>
  </si>
  <si>
    <t>竣工验收合格率</t>
  </si>
  <si>
    <t>反映项目验收情况。
竣工验收合格率=（验收合格单元工程数量/完工单元工程总数）×100%。</t>
  </si>
  <si>
    <t>时效指标</t>
  </si>
  <si>
    <t>计划完工率</t>
  </si>
  <si>
    <t>反映工程按计划开工情况。
项目按计划开工率=实际开工项目个数/按计划应开工项目个数×100%。</t>
  </si>
  <si>
    <t>老年人受益人群覆盖率</t>
  </si>
  <si>
    <t>反映项目设计受益人群或地区的实现情况。
受益人群覆盖率=（实际实现受益人群数/计划实现受益人群数）*100%</t>
  </si>
  <si>
    <t>老年人满意度</t>
  </si>
  <si>
    <t>调查人群中对设施建设或设施运行的满意度。
受益人群覆盖率=（调查人群中对设施建设或设施运行的人数/问卷调查人数）*100%</t>
  </si>
  <si>
    <t>根据云办发【2014】34号、玉办发【2015】14号文件精神认真贯彻党的十九大精神，以新时代、新理念、新举措开展工作，更好地学习领会总书记的系列重要讲话精神，特别是对体育工作的重要论述，积极创新，不断提高对老年人体育工作的认识。坚持“党政主导、社会参与、全民关怀”的老龄工作方针，开展丰富多彩的老年体育活动，提高老年人生活质量和健康水平。开展老年人运动会是体现老年群体健康活动覆盖面取决于老年人活动否有全方位、多形式的方法、方式，吸引老年人走出家门，积极参与体育健身锻炼；此项目的连续性就是旨在每年举办多种多样的运动会，吸引越来越多不同层面的老年人加入体育锻炼的队伍。主要目标1、参与该项目的老年人人数不低于830人以上；2、全市老运会在8-10月之间完成；3、通过运动会的开展使得老年人群体健身活动覆盖率达到70%；4、通过运动会的开展使得老年人体育锻炼的参与度达到80%；5、通过运动会的开展使得参与运动会的老年人满意度达到90%。‘</t>
  </si>
  <si>
    <t>老年人参与人数</t>
  </si>
  <si>
    <t>800</t>
  </si>
  <si>
    <t>反映老年人参与该项目人数</t>
  </si>
  <si>
    <t>举办月份</t>
  </si>
  <si>
    <t>月</t>
  </si>
  <si>
    <t>反映该项目是否按期举办</t>
  </si>
  <si>
    <t>老年人群体健身活动覆盖率</t>
  </si>
  <si>
    <t>反映老年人参与项目健身活动人群</t>
  </si>
  <si>
    <t>可持续影响</t>
  </si>
  <si>
    <t>提高老年人体育锻炼参与度</t>
  </si>
  <si>
    <t>反映老年人参与体育锻炼的指标数</t>
  </si>
  <si>
    <t>参赛运动员满意度</t>
  </si>
  <si>
    <t>对参赛老年人运动员的问卷调查</t>
  </si>
  <si>
    <t>预算06表</t>
  </si>
  <si>
    <t>2026年部门政府性基金预算支出预算表</t>
  </si>
  <si>
    <t>单位:元</t>
  </si>
  <si>
    <t>政府性基金预算支出</t>
  </si>
  <si>
    <t>彩票公益金安排的支出</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</si>
  <si>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</si>
  <si>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</si>
  <si>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</si>
  <si>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</si>
  <si>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</si>
  <si>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</si>
  <si>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</si>
  <si>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</si>
  <si>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</si>
  <si>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</si>
  <si>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</si>
  <si>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</si>
  <si>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物业管理服务</t>
  </si>
  <si>
    <t>项</t>
  </si>
  <si>
    <t>复印纸</t>
  </si>
  <si>
    <t>箱</t>
  </si>
  <si>
    <t>预算08表</t>
  </si>
  <si>
    <t>2026年部门政府购买服务预算表</t>
  </si>
  <si>
    <t>政府购买服务项目</t>
  </si>
  <si>
    <t>政府购买服务目录</t>
  </si>
  <si>
    <t>预算09-1表</t>
  </si>
  <si>
    <t>2026年市对下转移支付预算表</t>
  </si>
  <si>
    <t>单位名称（项目）</t>
  </si>
  <si>
    <t>地区</t>
  </si>
  <si>
    <t>政府性基金</t>
  </si>
  <si>
    <t>红塔区</t>
  </si>
  <si>
    <t>江川区</t>
  </si>
  <si>
    <t>澄江市</t>
  </si>
  <si>
    <t>通海县</t>
  </si>
  <si>
    <t>华宁县</t>
  </si>
  <si>
    <t>易门县</t>
  </si>
  <si>
    <t>峨山县</t>
  </si>
  <si>
    <t>新平县</t>
  </si>
  <si>
    <t>元江县</t>
  </si>
  <si>
    <t>高新区</t>
  </si>
  <si>
    <t>预算09-2表</t>
  </si>
  <si>
    <t>2026年市对下转移支付绩效目标表</t>
  </si>
  <si>
    <t>预算10表</t>
  </si>
  <si>
    <t>2026年新增资产配置表</t>
  </si>
  <si>
    <t>资产类别</t>
  </si>
  <si>
    <t>资产分类代码.名称</t>
  </si>
  <si>
    <t>资产名称</t>
  </si>
  <si>
    <t>计量单位</t>
  </si>
  <si>
    <t>财政部门批复数（元）</t>
  </si>
  <si>
    <t>单价</t>
  </si>
  <si>
    <t>金额</t>
  </si>
  <si>
    <t>预算11表</t>
  </si>
  <si>
    <t>2026年上级补助项目支出预算表</t>
  </si>
  <si>
    <t>上级补助</t>
  </si>
  <si>
    <t>预算12表</t>
  </si>
  <si>
    <t>2026年部门项目支出中期规划预算表</t>
  </si>
  <si>
    <t>项目级次</t>
  </si>
  <si>
    <t>2026年</t>
  </si>
  <si>
    <t>2027年</t>
  </si>
  <si>
    <t>2028年</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</si>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</sst>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00;-#,##0.00;;@"/>
    <numFmt numFmtId="177" formatCode="#,##0;-#,##0;;@"/>
    <numFmt numFmtId="178" formatCode="HH:mm:ss"/>
    <numFmt numFmtId="179" formatCode="yyyy-MM-dd"/>
    <numFmt numFmtId="180" formatCode="yyyy-MM-dd HH:mm:ss"/>
  </numFmts>
  <fonts count="22">
    <font>
      <sz val="11"/>
      <color rgb="FF000000"/>
      <name val="Calibri"/>
      <scheme val="minor"/>
    </font>
    <font>
      <sz val="9"/>
      <color auto="1"/>
      <name val="宋体"/>
    </font>
    <font>
      <b/>
      <sz val="9"/>
      <color auto="1"/>
      <name val="宋体"/>
    </font>
    <font>
      <b/>
      <sz val="23.25"/>
      <color auto="1"/>
      <name val="宋体"/>
    </font>
    <font>
      <sz val="9.75"/>
      <color auto="1"/>
      <name val="宋体"/>
    </font>
    <font>
      <sz val="9"/>
      <color auto="1"/>
      <name val="SimSun"/>
    </font>
    <font>
      <sz val="11"/>
      <color theme="1"/>
      <name val="Calibri"/>
      <scheme val="minor"/>
    </font>
    <font>
      <sz val="10"/>
      <color rgb="FF000000"/>
      <name val="宋体"/>
    </font>
    <font>
      <b/>
      <sz val="23"/>
      <color rgb="FF000000"/>
      <name val="宋体"/>
    </font>
    <font>
      <sz val="9"/>
      <color rgb="FF000000"/>
      <name val="宋体"/>
    </font>
    <font>
      <sz val="9"/>
      <color theme="1"/>
      <name val="宋体"/>
    </font>
    <font>
      <sz val="11"/>
      <color rgb="FF000000"/>
      <name val="宋体"/>
    </font>
    <font>
      <sz val="9.75"/>
      <color rgb="FF000000"/>
      <name val="SimSun"/>
    </font>
    <font>
      <b/>
      <sz val="22"/>
      <color rgb="FF000000"/>
      <name val="宋体"/>
    </font>
    <font>
      <sz val="9.75"/>
      <color rgb="FF000000"/>
      <name val="宋体"/>
    </font>
    <font>
      <sz val="9"/>
      <color rgb="FF000000"/>
      <name val="SimSun"/>
    </font>
    <font>
      <sz val="8.25"/>
      <color rgb="FF000000"/>
      <name val="宋体"/>
    </font>
    <font>
      <b/>
      <sz val="23.25"/>
      <color rgb="FF000000"/>
      <name val="宋体"/>
    </font>
    <font>
      <b/>
      <sz val="24"/>
      <color rgb="FF000000"/>
      <name val="宋体"/>
    </font>
    <font>
      <sz val="9.75"/>
      <color auto="1"/>
      <name val="SimSun"/>
    </font>
    <font>
      <b/>
      <sz val="21"/>
      <color rgb="FF000000"/>
      <name val="宋体"/>
    </font>
    <font>
      <sz val="10"/>
      <color rgb="FF000000"/>
      <name val="SimSun"/>
    </font>
  </fonts>
  <fills count="2">
    <fill>
      <patternFill patternType="none"/>
    </fill>
    <fill>
      <patternFill patternType="gray125"/>
    </fill>
  </fills>
  <borders count="17">
    <border>
      <left/>
      <right/>
      <top/>
      <bottom/>
    </border>
    <border>
      <left style="thin">
        <color rgb="FF000000"/>
      </left>
      <right style="thin">
        <color rgb="FF000000"/>
      </right>
      <top style="thin">
        <color rgb="FF000000"/>
      </top>
      <bottom style="thin">
        <color rgb="FF000000"/>
      </bottom>
    </border>
    <border>
      <left>
        <color rgb="FF800080"/>
      </left>
      <right style="thin">
        <color rgb="FF000000"/>
      </right>
      <top>
        <color rgb="FF800080"/>
      </top>
      <bottom>
        <color rgb="FF800080"/>
      </bottom>
    </border>
    <border>
      <left>
        <color rgb="0"/>
      </left>
      <right>
        <color rgb="0"/>
      </right>
      <top>
        <color rgb="0"/>
      </top>
      <bottom>
        <color rgb="0"/>
      </bottom>
    </border>
    <border>
      <left style="thin">
        <color rgb="FF000000"/>
      </left>
      <right style="thin">
        <color rgb="FF000000"/>
      </right>
      <top style="thin">
        <color rgb="FF000000"/>
      </top>
      <bottom>
        <color rgb="0"/>
      </bottom>
    </border>
    <border>
      <left style="thin">
        <color rgb="FF000000"/>
      </left>
      <right>
        <color rgb="0"/>
      </right>
      <top style="thin">
        <color rgb="FF000000"/>
      </top>
      <bottom style="thin">
        <color rgb="FF000000"/>
      </bottom>
    </border>
    <border>
      <left>
        <color rgb="0"/>
      </left>
      <right>
        <color rgb="0"/>
      </right>
      <top style="thin">
        <color rgb="FF000000"/>
      </top>
      <bottom style="thin">
        <color rgb="FF000000"/>
      </bottom>
    </border>
    <border>
      <left>
        <color rgb="0"/>
      </left>
      <right style="thin">
        <color rgb="FF000000"/>
      </right>
      <top style="thin">
        <color rgb="FF000000"/>
      </top>
      <bottom style="thin">
        <color rgb="FF000000"/>
      </bottom>
    </border>
    <border>
      <left style="thin">
        <color rgb="FF000000"/>
      </left>
      <right style="thin">
        <color rgb="FF000000"/>
      </right>
      <top>
        <color rgb="0"/>
      </top>
      <bottom>
        <color rgb="0"/>
      </bottom>
    </border>
    <border>
      <left style="thin">
        <color rgb="FF000000"/>
      </left>
      <right style="thin">
        <color rgb="FF000000"/>
      </right>
      <top>
        <color rgb="0"/>
      </top>
      <bottom style="thin">
        <color rgb="FF000000"/>
      </bottom>
    </border>
    <border>
      <left>
        <color rgb="0"/>
      </left>
      <right style="thin">
        <color rgb="FF000000"/>
      </right>
      <top style="thin">
        <color rgb="FF000000"/>
      </top>
      <bottom>
        <color rgb="0"/>
      </bottom>
    </border>
    <border>
      <left>
        <color rgb="0"/>
      </left>
      <right style="thin">
        <color rgb="FF000000"/>
      </right>
      <top>
        <color rgb="0"/>
      </top>
      <bottom>
        <color rgb="0"/>
      </bottom>
    </border>
    <border>
      <left>
        <color rgb="0"/>
      </left>
      <right>
        <color rgb="0"/>
      </right>
      <top>
        <color rgb="0"/>
      </top>
      <bottom style="thin">
        <color rgb="FF000000"/>
      </bottom>
    </border>
    <border>
      <left>
        <color rgb="0"/>
      </left>
      <right style="thin">
        <color rgb="FF000000"/>
      </right>
      <top>
        <color rgb="0"/>
      </top>
      <bottom style="thin">
        <color rgb="FF000000"/>
      </bottom>
    </border>
    <border>
      <left style="thin">
        <color rgb="FF000000"/>
      </left>
      <right>
        <color rgb="0"/>
      </right>
      <top>
        <color rgb="0"/>
      </top>
      <bottom style="thin">
        <color rgb="FF000000"/>
      </bottom>
    </border>
    <border>
      <left style="thin">
        <color rgb="FF000000"/>
      </left>
      <right>
        <color rgb="0"/>
      </right>
      <top style="thin">
        <color rgb="FF000000"/>
      </top>
      <bottom>
        <color rgb="0"/>
      </bottom>
    </border>
    <border>
      <left>
        <color rgb="FF800080"/>
      </left>
      <right>
        <color rgb="FF800080"/>
      </right>
      <top>
        <color rgb="FF800080"/>
      </top>
      <bottom>
        <color rgb="FF800080"/>
      </bottom>
    </border>
  </borders>
  <cellStyleXfs count="8">
    <xf numFmtId="0" fontId="0" fillId="0" borderId="0">
      <alignment vertical="top"/>
    </xf>
    <xf numFmtId="176" fontId="1" fillId="0" borderId="1">
      <alignment horizontal="right" vertical="center"/>
    </xf>
    <xf numFmtId="49" fontId="1" fillId="0" borderId="1">
      <alignment horizontal="left" vertical="center" wrapText="1"/>
    </xf>
    <xf numFmtId="178" fontId="1" fillId="0" borderId="1">
      <alignment horizontal="right" vertical="center"/>
    </xf>
    <xf numFmtId="179" fontId="1" fillId="0" borderId="1">
      <alignment horizontal="right" vertical="center"/>
    </xf>
    <xf numFmtId="180" fontId="1" fillId="0" borderId="1">
      <alignment horizontal="right" vertical="center"/>
    </xf>
    <xf numFmtId="10" fontId="1" fillId="0" borderId="1">
      <alignment horizontal="right" vertical="center"/>
    </xf>
    <xf numFmtId="177" fontId="1" fillId="0" borderId="1">
      <alignment horizontal="right" vertical="center"/>
    </xf>
  </cellStyleXfs>
  <cellXfs count="174">
    <xf numFmtId="0" fontId="0" fillId="0" borderId="0" xfId="0" applyFont="1">
      <alignment vertical="top"/>
    </xf>
    <xf numFmtId="176" fontId="1" fillId="0" borderId="1" xfId="1" applyFont="1" applyBorder="1" applyNumberFormat="1">
      <alignment horizontal="right" vertical="center"/>
    </xf>
    <xf numFmtId="49" fontId="1" fillId="0" borderId="1" xfId="2" applyFont="1" applyBorder="1" applyNumberFormat="1">
      <alignment horizontal="left" vertical="center" wrapText="1"/>
    </xf>
    <xf numFmtId="178" fontId="1" fillId="0" borderId="1" xfId="3" applyFont="1" applyBorder="1" applyNumberFormat="1">
      <alignment horizontal="right" vertical="center"/>
    </xf>
    <xf numFmtId="179" fontId="1" fillId="0" borderId="1" xfId="4" applyFont="1" applyBorder="1" applyNumberFormat="1">
      <alignment horizontal="right" vertical="center"/>
    </xf>
    <xf numFmtId="180" fontId="1" fillId="0" borderId="1" xfId="5" applyFont="1" applyBorder="1" applyNumberFormat="1">
      <alignment horizontal="right" vertical="center"/>
    </xf>
    <xf numFmtId="10" fontId="1" fillId="0" borderId="1" xfId="6" applyFont="1" applyBorder="1" applyNumberFormat="1">
      <alignment horizontal="right" vertical="center"/>
    </xf>
    <xf numFmtId="177" fontId="1" fillId="0" borderId="1" xfId="7" applyFont="1" applyBorder="1" applyNumberFormat="1">
      <alignment horizontal="right" vertical="center"/>
    </xf>
    <xf numFmtId="49" fontId="1" fillId="0" borderId="1" xfId="2" applyFont="1" applyBorder="1" applyNumberFormat="1">
      <alignment horizontal="right" vertical="center" wrapText="1"/>
    </xf>
    <xf numFmtId="49" fontId="2" fillId="0" borderId="1" xfId="0" applyFont="1" applyBorder="1" applyNumberFormat="1">
      <alignment horizontal="right" vertical="center" wrapText="1"/>
    </xf>
    <xf numFmtId="49" fontId="3" fillId="0" borderId="1" xfId="0" applyFont="1" applyBorder="1" applyNumberFormat="1">
      <alignment horizontal="center" vertical="center" wrapText="1"/>
    </xf>
    <xf numFmtId="49" fontId="1" fillId="0" borderId="1" xfId="2" applyFont="1" applyBorder="1" applyNumberFormat="1" quotePrefix="1">
      <alignment horizontal="left" vertical="center" wrapText="1"/>
    </xf>
    <xf numFmtId="49" fontId="4" fillId="0" borderId="1" xfId="2" applyFont="1" applyBorder="1" applyNumberFormat="1">
      <alignment horizontal="center" vertical="center" wrapText="1"/>
    </xf>
    <xf numFmtId="176" fontId="1" fillId="0" borderId="1" xfId="0" applyFont="1" applyBorder="1" applyNumberFormat="1">
      <alignment horizontal="right" vertical="center"/>
    </xf>
    <xf numFmtId="176" fontId="1" fillId="0" borderId="1" xfId="0" applyFont="1" applyBorder="1" applyNumberFormat="1">
      <alignment horizontal="left" vertical="center"/>
    </xf>
    <xf numFmtId="49" fontId="2" fillId="0" borderId="1" xfId="0" applyFont="1" applyBorder="1" applyNumberFormat="1">
      <alignment horizontal="center" vertical="center" wrapText="1"/>
    </xf>
    <xf numFmtId="49" fontId="2" fillId="0" borderId="1" xfId="2" applyFont="1" applyBorder="1" applyNumberFormat="1">
      <alignment horizontal="left" vertical="center" wrapText="1"/>
    </xf>
    <xf numFmtId="49" fontId="1" fillId="0" borderId="1" xfId="0" applyFont="1" applyBorder="1" applyNumberFormat="1">
      <alignment horizontal="left" vertical="center" wrapText="1"/>
    </xf>
    <xf numFmtId="49" fontId="5" fillId="0" borderId="1" xfId="2" applyFont="1" applyBorder="1" applyNumberFormat="1">
      <alignment horizontal="right" vertical="center" wrapText="1"/>
    </xf>
    <xf numFmtId="49" fontId="3" fillId="0" borderId="1" xfId="2" applyFont="1" applyBorder="1" applyNumberFormat="1">
      <alignment horizontal="center" vertical="center" wrapText="1"/>
    </xf>
    <xf numFmtId="49" fontId="1" fillId="0" borderId="2" xfId="2" applyFont="1" applyBorder="1" applyNumberFormat="1">
      <alignment horizontal="right" vertical="center" wrapText="1"/>
    </xf>
    <xf numFmtId="177" fontId="1" fillId="0" borderId="1" xfId="7" applyFont="1" applyBorder="1" applyNumberFormat="1">
      <alignment horizontal="center" vertical="center" wrapText="1"/>
    </xf>
    <xf numFmtId="176" fontId="1" fillId="0" borderId="1" xfId="2" applyFont="1" applyBorder="1" applyNumberFormat="1">
      <alignment horizontal="right" vertical="center" wrapText="1"/>
    </xf>
    <xf numFmtId="176" fontId="1" fillId="0" borderId="1" xfId="0" applyFont="1" applyBorder="1" applyNumberFormat="1">
      <alignment horizontal="right" vertical="center" wrapText="1"/>
    </xf>
    <xf numFmtId="49" fontId="1" fillId="0" borderId="1" xfId="2" applyFont="1" applyBorder="1" applyNumberFormat="1">
      <alignment horizontal="center" vertical="center" wrapText="1"/>
    </xf>
    <xf numFmtId="49" fontId="1" fillId="0" borderId="1" xfId="2" applyFont="1" applyBorder="1" applyNumberFormat="1">
      <alignment horizontal="left" vertical="center" wrapText="1" indent="2"/>
    </xf>
    <xf numFmtId="49" fontId="1" fillId="0" borderId="1" xfId="2" applyFont="1" applyBorder="1" applyNumberFormat="1">
      <alignment horizontal="left" vertical="center" wrapText="1" indent="4"/>
    </xf>
    <xf numFmtId="49" fontId="4" fillId="0" borderId="1" xfId="0" applyFont="1" applyBorder="1" applyNumberFormat="1">
      <alignment horizontal="center" vertical="center" wrapText="1"/>
    </xf>
    <xf numFmtId="176" fontId="2" fillId="0" borderId="1" xfId="0" applyFont="1" applyBorder="1" applyNumberFormat="1">
      <alignment horizontal="left" vertical="center"/>
    </xf>
    <xf numFmtId="0" fontId="6" fillId="0" borderId="3" xfId="0" applyFont="1" applyBorder="1" quotePrefix="0"/>
    <xf numFmtId="49" fontId="7" fillId="0" borderId="3" xfId="0" applyFont="1" applyBorder="1" applyNumberFormat="1" quotePrefix="0"/>
    <xf numFmtId="0" fontId="7" fillId="0" borderId="3" xfId="0" applyFont="1" applyBorder="1" quotePrefix="0">
      <alignment vertical="top"/>
    </xf>
    <xf numFmtId="0" fontId="7" fillId="0" borderId="3" xfId="0" applyFont="1" applyBorder="1" quotePrefix="0">
      <alignment horizontal="right" vertical="center"/>
    </xf>
    <xf numFmtId="0" fontId="8" fillId="0" borderId="3" xfId="0" applyFont="1" applyBorder="1" quotePrefix="0">
      <alignment horizontal="center" vertical="center"/>
    </xf>
    <xf numFmtId="0" fontId="9" fillId="0" borderId="3" xfId="0" applyFont="1" applyBorder="1" quotePrefix="1">
      <alignment horizontal="left" vertical="center"/>
      <protection locked="0"/>
    </xf>
    <xf numFmtId="0" fontId="10" fillId="0" borderId="3" xfId="0" applyFont="1" applyBorder="1" quotePrefix="1">
      <alignment horizontal="left" vertical="center"/>
    </xf>
    <xf numFmtId="0" fontId="10" fillId="0" borderId="3" xfId="0" applyFont="1" applyBorder="1" quotePrefix="0">
      <alignment horizontal="left" vertical="center"/>
    </xf>
    <xf numFmtId="0" fontId="11" fillId="0" borderId="3" xfId="0" applyFont="1" applyBorder="1" quotePrefix="0"/>
    <xf numFmtId="0" fontId="7" fillId="0" borderId="3" xfId="0" applyFont="1" applyBorder="1" quotePrefix="0">
      <alignment horizontal="right"/>
    </xf>
    <xf numFmtId="0" fontId="12" fillId="0" borderId="4" xfId="0" applyFont="1" applyBorder="1" quotePrefix="0">
      <alignment horizontal="center" vertical="center" wrapText="1"/>
      <protection locked="0"/>
    </xf>
    <xf numFmtId="0" fontId="12" fillId="0" borderId="4" xfId="0" applyFont="1" applyBorder="1" quotePrefix="0">
      <alignment horizontal="center" vertical="center" wrapText="1"/>
    </xf>
    <xf numFmtId="0" fontId="12" fillId="0" borderId="1" xfId="0" applyFont="1" applyBorder="1" quotePrefix="0">
      <alignment horizontal="center" vertical="center"/>
    </xf>
    <xf numFmtId="0" fontId="12" fillId="0" borderId="5" xfId="0" applyFont="1" applyBorder="1" quotePrefix="0">
      <alignment horizontal="center" vertical="center"/>
    </xf>
    <xf numFmtId="0" fontId="12" fillId="0" borderId="6" xfId="0" applyFont="1" applyBorder="1" quotePrefix="0">
      <alignment horizontal="center" vertical="center"/>
    </xf>
    <xf numFmtId="0" fontId="12" fillId="0" borderId="7" xfId="0" applyFont="1" applyBorder="1" quotePrefix="0">
      <alignment horizontal="center" vertical="center"/>
    </xf>
    <xf numFmtId="0" fontId="12" fillId="0" borderId="8" xfId="0" applyFont="1" applyBorder="1" quotePrefix="0">
      <alignment horizontal="center" vertical="center" wrapText="1"/>
      <protection locked="0"/>
    </xf>
    <xf numFmtId="0" fontId="12" fillId="0" borderId="8" xfId="0" applyFont="1" applyBorder="1" quotePrefix="0">
      <alignment horizontal="center" vertical="center" wrapText="1"/>
    </xf>
    <xf numFmtId="0" fontId="12" fillId="0" borderId="1" xfId="0" applyFont="1" applyBorder="1" quotePrefix="0">
      <alignment horizontal="center" vertical="center" wrapText="1"/>
    </xf>
    <xf numFmtId="0" fontId="12" fillId="0" borderId="9" xfId="0" applyFont="1" applyBorder="1" quotePrefix="0">
      <alignment horizontal="center" vertical="center" wrapText="1"/>
      <protection locked="0"/>
    </xf>
    <xf numFmtId="0" fontId="12" fillId="0" borderId="9" xfId="0" applyFont="1" applyBorder="1" quotePrefix="0">
      <alignment horizontal="center" vertical="center" wrapText="1"/>
    </xf>
    <xf numFmtId="0" fontId="12" fillId="0" borderId="9" xfId="0" applyFont="1" applyBorder="1" quotePrefix="0">
      <alignment horizontal="center" vertical="center"/>
    </xf>
    <xf numFmtId="0" fontId="7" fillId="0" borderId="1" xfId="0" applyFont="1" applyBorder="1" quotePrefix="0">
      <alignment horizontal="center" vertical="center"/>
    </xf>
    <xf numFmtId="49" fontId="10" fillId="0" borderId="1" xfId="2" applyFont="1" applyBorder="1" applyNumberFormat="1" quotePrefix="0">
      <alignment horizontal="left" vertical="center" wrapText="1"/>
    </xf>
    <xf numFmtId="49" fontId="10" fillId="0" borderId="1" xfId="0" applyFont="1" applyBorder="1" applyNumberFormat="1" quotePrefix="0">
      <alignment horizontal="left" vertical="center" wrapText="1"/>
    </xf>
    <xf numFmtId="176" fontId="10" fillId="0" borderId="1" xfId="0" applyFont="1" applyBorder="1" applyNumberFormat="1" quotePrefix="0">
      <alignment horizontal="right" vertical="center" wrapText="1"/>
    </xf>
    <xf numFmtId="0" fontId="7" fillId="0" borderId="5" xfId="0" applyFont="1" applyBorder="1" quotePrefix="0">
      <alignment horizontal="center" vertical="center" wrapText="1"/>
      <protection locked="0"/>
    </xf>
    <xf numFmtId="0" fontId="9" fillId="0" borderId="6" xfId="0" applyFont="1" applyBorder="1" quotePrefix="0">
      <alignment horizontal="left" vertical="center"/>
    </xf>
    <xf numFmtId="0" fontId="9" fillId="0" borderId="7" xfId="0" applyFont="1" applyBorder="1" quotePrefix="0">
      <alignment horizontal="left" vertical="center"/>
    </xf>
    <xf numFmtId="0" fontId="9" fillId="0" borderId="3" xfId="0" applyFont="1" applyBorder="1" quotePrefix="0">
      <alignment horizontal="right" vertical="center"/>
      <protection locked="0"/>
    </xf>
    <xf numFmtId="0" fontId="13" fillId="0" borderId="3" xfId="0" applyFont="1" applyBorder="1" quotePrefix="0">
      <alignment horizontal="center" vertical="center"/>
    </xf>
    <xf numFmtId="0" fontId="8" fillId="0" borderId="3" xfId="0" applyFont="1" applyBorder="1" quotePrefix="0">
      <alignment horizontal="center" vertical="center"/>
      <protection locked="0"/>
    </xf>
    <xf numFmtId="0" fontId="14" fillId="0" borderId="1" xfId="0" applyFont="1" applyBorder="1" quotePrefix="0">
      <alignment horizontal="center" vertical="center" wrapText="1"/>
    </xf>
    <xf numFmtId="0" fontId="14" fillId="0" borderId="1" xfId="0" applyFont="1" applyBorder="1" quotePrefix="0">
      <alignment horizontal="center" vertical="center"/>
      <protection locked="0"/>
    </xf>
    <xf numFmtId="0" fontId="9" fillId="0" borderId="1" xfId="0" applyFont="1" applyBorder="1" quotePrefix="0">
      <alignment vertical="center" wrapText="1"/>
    </xf>
    <xf numFmtId="0" fontId="9" fillId="0" borderId="1" xfId="0" applyFont="1" applyBorder="1" quotePrefix="0">
      <alignment horizontal="center" vertical="center" wrapText="1"/>
    </xf>
    <xf numFmtId="0" fontId="9" fillId="0" borderId="1" xfId="0" applyFont="1" applyBorder="1" quotePrefix="0">
      <alignment horizontal="center" vertical="center"/>
      <protection locked="0"/>
    </xf>
    <xf numFmtId="0" fontId="9" fillId="0" borderId="1" xfId="0" applyFont="1" applyBorder="1" quotePrefix="0">
      <alignment horizontal="left" vertical="center" wrapText="1"/>
    </xf>
    <xf numFmtId="0" fontId="9" fillId="0" borderId="3" xfId="0" applyFont="1" applyBorder="1" quotePrefix="0">
      <alignment horizontal="left" vertical="center" wrapText="1"/>
      <protection locked="0"/>
    </xf>
    <xf numFmtId="0" fontId="11" fillId="0" borderId="3" xfId="0" applyFont="1" applyBorder="1" quotePrefix="0">
      <alignment horizontal="left" vertical="center" wrapText="1"/>
    </xf>
    <xf numFmtId="0" fontId="11" fillId="0" borderId="3" xfId="0" applyFont="1" applyBorder="1" quotePrefix="0">
      <alignment wrapText="1"/>
    </xf>
    <xf numFmtId="0" fontId="14" fillId="0" borderId="4" xfId="0" applyFont="1" applyBorder="1" quotePrefix="0">
      <alignment horizontal="center" vertical="center" wrapText="1"/>
    </xf>
    <xf numFmtId="0" fontId="14" fillId="0" borderId="4" xfId="0" applyFont="1" applyBorder="1" quotePrefix="0">
      <alignment horizontal="center" vertical="center"/>
    </xf>
    <xf numFmtId="0" fontId="14" fillId="0" borderId="1" xfId="0" applyFont="1" applyBorder="1" quotePrefix="0">
      <alignment horizontal="center" vertical="center"/>
    </xf>
    <xf numFmtId="0" fontId="14" fillId="0" borderId="9" xfId="0" applyFont="1" applyBorder="1" quotePrefix="0">
      <alignment horizontal="center" vertical="center"/>
    </xf>
    <xf numFmtId="176" fontId="10" fillId="0" borderId="1" xfId="0" applyFont="1" applyBorder="1" applyNumberFormat="1" quotePrefix="0">
      <alignment horizontal="right" vertical="center"/>
    </xf>
    <xf numFmtId="176" fontId="10" fillId="0" borderId="1" xfId="1" applyFont="1" applyBorder="1" applyNumberFormat="1" quotePrefix="0">
      <alignment horizontal="right" vertical="center"/>
    </xf>
    <xf numFmtId="0" fontId="9" fillId="0" borderId="1" xfId="0" applyFont="1" applyBorder="1" quotePrefix="0">
      <alignment horizontal="left" vertical="center" wrapText="1" indent="2"/>
    </xf>
    <xf numFmtId="0" fontId="9" fillId="0" borderId="1" xfId="0" applyFont="1" applyBorder="1" quotePrefix="0">
      <alignment horizontal="left" vertical="center" wrapText="1" indent="4"/>
    </xf>
    <xf numFmtId="0" fontId="7" fillId="0" borderId="1" xfId="0" applyFont="1" applyBorder="1" quotePrefix="0">
      <alignment horizontal="center" vertical="center" wrapText="1"/>
      <protection locked="0"/>
    </xf>
    <xf numFmtId="0" fontId="7" fillId="0" borderId="1" xfId="0" applyFont="1" applyBorder="1" quotePrefix="0">
      <alignment horizontal="center" vertical="center" wrapText="1"/>
    </xf>
    <xf numFmtId="0" fontId="15" fillId="0" borderId="3" xfId="0" applyFont="1" applyBorder="1" quotePrefix="0">
      <alignment horizontal="right" vertical="center"/>
    </xf>
    <xf numFmtId="0" fontId="15" fillId="0" borderId="3" xfId="0" applyFont="1" applyBorder="1" quotePrefix="0">
      <alignment horizontal="right" vertical="center"/>
      <protection locked="0"/>
    </xf>
    <xf numFmtId="0" fontId="13" fillId="0" borderId="3" xfId="0" applyFont="1" applyBorder="1" quotePrefix="0">
      <alignment horizontal="center" vertical="center" wrapText="1"/>
    </xf>
    <xf numFmtId="0" fontId="9" fillId="0" borderId="3" xfId="0" applyFont="1" applyBorder="1" quotePrefix="0">
      <alignment horizontal="left" vertical="center"/>
    </xf>
    <xf numFmtId="0" fontId="9" fillId="0" borderId="3" xfId="0" applyFont="1" applyBorder="1" quotePrefix="0">
      <alignment horizontal="right"/>
      <protection locked="0"/>
    </xf>
    <xf numFmtId="0" fontId="9" fillId="0" borderId="3" xfId="0" applyFont="1" applyBorder="1" quotePrefix="0">
      <alignment horizontal="right"/>
    </xf>
    <xf numFmtId="0" fontId="14" fillId="0" borderId="10" xfId="0" applyFont="1" applyBorder="1" quotePrefix="0">
      <alignment horizontal="center" vertical="center" wrapText="1"/>
    </xf>
    <xf numFmtId="0" fontId="14" fillId="0" borderId="6" xfId="0" applyFont="1" applyBorder="1" quotePrefix="0">
      <alignment horizontal="center" vertical="center" wrapText="1"/>
    </xf>
    <xf numFmtId="0" fontId="14" fillId="0" borderId="6" xfId="0" applyFont="1" applyBorder="1" quotePrefix="0">
      <alignment horizontal="center" vertical="center" wrapText="1"/>
      <protection locked="0"/>
    </xf>
    <xf numFmtId="0" fontId="14" fillId="0" borderId="6" xfId="0" applyFont="1" applyBorder="1" quotePrefix="0">
      <alignment horizontal="center" vertical="center"/>
      <protection locked="0"/>
    </xf>
    <xf numFmtId="0" fontId="14" fillId="0" borderId="7" xfId="0" applyFont="1" applyBorder="1" quotePrefix="0">
      <alignment horizontal="center" vertical="center" wrapText="1"/>
    </xf>
    <xf numFmtId="0" fontId="14" fillId="0" borderId="8" xfId="0" applyFont="1" applyBorder="1" quotePrefix="0">
      <alignment horizontal="center" vertical="center" wrapText="1"/>
    </xf>
    <xf numFmtId="0" fontId="14" fillId="0" borderId="11" xfId="0" applyFont="1" applyBorder="1" quotePrefix="0">
      <alignment horizontal="center" vertical="center" wrapText="1"/>
    </xf>
    <xf numFmtId="0" fontId="14" fillId="0" borderId="11" xfId="0" applyFont="1" applyBorder="1" quotePrefix="0">
      <alignment horizontal="center" vertical="center" wrapText="1"/>
      <protection locked="0"/>
    </xf>
    <xf numFmtId="0" fontId="14" fillId="0" borderId="12" xfId="0" applyFont="1" applyBorder="1" quotePrefix="0">
      <alignment horizontal="center" vertical="center" wrapText="1"/>
    </xf>
    <xf numFmtId="0" fontId="14" fillId="0" borderId="12" xfId="0" applyFont="1" applyBorder="1" quotePrefix="0">
      <alignment horizontal="center" vertical="center"/>
      <protection locked="0"/>
    </xf>
    <xf numFmtId="0" fontId="14" fillId="0" borderId="12" xfId="0" applyFont="1" applyBorder="1" quotePrefix="0">
      <alignment horizontal="center" vertical="center" wrapText="1"/>
      <protection locked="0"/>
    </xf>
    <xf numFmtId="0" fontId="14" fillId="0" borderId="13" xfId="0" applyFont="1" applyBorder="1" quotePrefix="0">
      <alignment horizontal="center" vertical="center" wrapText="1"/>
    </xf>
    <xf numFmtId="0" fontId="14" fillId="0" borderId="9" xfId="0" applyFont="1" applyBorder="1" quotePrefix="0">
      <alignment horizontal="center" vertical="center" wrapText="1"/>
    </xf>
    <xf numFmtId="0" fontId="14" fillId="0" borderId="13" xfId="0" applyFont="1" applyBorder="1" quotePrefix="0">
      <alignment horizontal="center" vertical="center" wrapText="1"/>
      <protection locked="0"/>
    </xf>
    <xf numFmtId="0" fontId="14" fillId="0" borderId="1" xfId="0" applyFont="1" applyBorder="1" quotePrefix="0">
      <alignment horizontal="center" vertical="center" wrapText="1"/>
      <protection locked="0"/>
    </xf>
    <xf numFmtId="0" fontId="14" fillId="0" borderId="13" xfId="0" applyFont="1" applyBorder="1" quotePrefix="0">
      <alignment horizontal="center" vertical="center"/>
    </xf>
    <xf numFmtId="0" fontId="14" fillId="0" borderId="13" xfId="0" applyFont="1" applyBorder="1" quotePrefix="0">
      <alignment horizontal="center" vertical="center"/>
      <protection locked="0"/>
    </xf>
    <xf numFmtId="0" fontId="9" fillId="0" borderId="9" xfId="0" applyFont="1" applyBorder="1" quotePrefix="0">
      <alignment horizontal="left" vertical="center" wrapText="1"/>
    </xf>
    <xf numFmtId="0" fontId="9" fillId="0" borderId="13" xfId="0" applyFont="1" applyBorder="1" quotePrefix="0">
      <alignment horizontal="left" vertical="center" wrapText="1"/>
    </xf>
    <xf numFmtId="0" fontId="9" fillId="0" borderId="13" xfId="0" applyFont="1" applyBorder="1" quotePrefix="0">
      <alignment horizontal="right" vertical="center"/>
    </xf>
    <xf numFmtId="176" fontId="9" fillId="0" borderId="1" xfId="0" applyFont="1" applyBorder="1" applyNumberFormat="1" quotePrefix="0">
      <alignment horizontal="right" vertical="center"/>
    </xf>
    <xf numFmtId="0" fontId="9" fillId="0" borderId="13" xfId="0" applyFont="1" applyBorder="1" quotePrefix="0">
      <alignment horizontal="center" vertical="center" wrapText="1"/>
    </xf>
    <xf numFmtId="177" fontId="10" fillId="0" borderId="1" xfId="7" applyFont="1" applyBorder="1" applyNumberFormat="1" quotePrefix="0">
      <alignment horizontal="center" vertical="center" wrapText="1"/>
    </xf>
    <xf numFmtId="0" fontId="9" fillId="0" borderId="14" xfId="0" applyFont="1" applyBorder="1" quotePrefix="0">
      <alignment horizontal="center" vertical="center"/>
    </xf>
    <xf numFmtId="0" fontId="9" fillId="0" borderId="12" xfId="0" applyFont="1" applyBorder="1" quotePrefix="0">
      <alignment horizontal="left" vertical="center"/>
    </xf>
    <xf numFmtId="0" fontId="9" fillId="0" borderId="3" xfId="0" applyFont="1" applyBorder="1" quotePrefix="0">
      <alignment horizontal="right" vertical="center" wrapText="1"/>
    </xf>
    <xf numFmtId="0" fontId="16" fillId="0" borderId="3" xfId="0" applyFont="1" applyBorder="1" quotePrefix="0">
      <alignment horizontal="right" vertical="center" wrapText="1"/>
      <protection locked="0"/>
    </xf>
    <xf numFmtId="0" fontId="16" fillId="0" borderId="3" xfId="0" applyFont="1" applyBorder="1" quotePrefix="0">
      <alignment horizontal="right" vertical="center"/>
      <protection locked="0"/>
    </xf>
    <xf numFmtId="0" fontId="16" fillId="0" borderId="3" xfId="0" applyFont="1" applyBorder="1" quotePrefix="0">
      <alignment horizontal="right" vertical="center" wrapText="1"/>
    </xf>
    <xf numFmtId="0" fontId="8" fillId="0" borderId="3" xfId="0" applyFont="1" applyBorder="1" quotePrefix="0">
      <alignment horizontal="center" vertical="center" wrapText="1"/>
    </xf>
    <xf numFmtId="0" fontId="8" fillId="0" borderId="3" xfId="0" applyFont="1" applyBorder="1" quotePrefix="0">
      <alignment horizontal="center" vertical="center" wrapText="1"/>
      <protection locked="0"/>
    </xf>
    <xf numFmtId="0" fontId="9" fillId="0" borderId="3" xfId="0" applyFont="1" applyBorder="1" quotePrefix="1">
      <alignment horizontal="left" vertical="center" wrapText="1"/>
    </xf>
    <xf numFmtId="0" fontId="9" fillId="0" borderId="3" xfId="0" applyFont="1" applyBorder="1" quotePrefix="0">
      <alignment vertical="top" wrapText="1"/>
      <protection locked="0"/>
    </xf>
    <xf numFmtId="0" fontId="7" fillId="0" borderId="3" xfId="0" applyFont="1" applyBorder="1" quotePrefix="0">
      <alignment wrapText="1"/>
    </xf>
    <xf numFmtId="0" fontId="9" fillId="0" borderId="3" xfId="0" applyFont="1" applyBorder="1" quotePrefix="0">
      <alignment horizontal="right" wrapText="1"/>
      <protection locked="0"/>
    </xf>
    <xf numFmtId="0" fontId="9" fillId="0" borderId="3" xfId="0" applyFont="1" applyBorder="1" quotePrefix="0">
      <alignment horizontal="right" wrapText="1"/>
    </xf>
    <xf numFmtId="0" fontId="11" fillId="0" borderId="4" xfId="0" applyFont="1" applyBorder="1" quotePrefix="0">
      <alignment horizontal="center" vertical="center" wrapText="1"/>
    </xf>
    <xf numFmtId="0" fontId="11" fillId="0" borderId="10" xfId="0" applyFont="1" applyBorder="1" quotePrefix="0">
      <alignment horizontal="center" vertical="center" wrapText="1"/>
    </xf>
    <xf numFmtId="0" fontId="11" fillId="0" borderId="6" xfId="0" applyFont="1" applyBorder="1" quotePrefix="0">
      <alignment horizontal="center" vertical="center" wrapText="1"/>
    </xf>
    <xf numFmtId="0" fontId="11" fillId="0" borderId="6" xfId="0" applyFont="1" applyBorder="1" quotePrefix="0">
      <alignment horizontal="center" vertical="center" wrapText="1"/>
      <protection locked="0"/>
    </xf>
    <xf numFmtId="0" fontId="11" fillId="0" borderId="6" xfId="0" applyFont="1" applyBorder="1" quotePrefix="0">
      <alignment horizontal="center" vertical="center"/>
      <protection locked="0"/>
    </xf>
    <xf numFmtId="0" fontId="11" fillId="0" borderId="7" xfId="0" applyFont="1" applyBorder="1" quotePrefix="0">
      <alignment horizontal="center" vertical="center" wrapText="1"/>
    </xf>
    <xf numFmtId="0" fontId="11" fillId="0" borderId="8" xfId="0" applyFont="1" applyBorder="1" quotePrefix="0">
      <alignment horizontal="center" vertical="center" wrapText="1"/>
    </xf>
    <xf numFmtId="0" fontId="11" fillId="0" borderId="11" xfId="0" applyFont="1" applyBorder="1" quotePrefix="0">
      <alignment horizontal="center" vertical="center" wrapText="1"/>
    </xf>
    <xf numFmtId="0" fontId="11" fillId="0" borderId="11" xfId="0" applyFont="1" applyBorder="1" quotePrefix="0">
      <alignment horizontal="center" vertical="center" wrapText="1"/>
      <protection locked="0"/>
    </xf>
    <xf numFmtId="0" fontId="11" fillId="0" borderId="12" xfId="0" applyFont="1" applyBorder="1" quotePrefix="0">
      <alignment horizontal="center" vertical="center" wrapText="1"/>
    </xf>
    <xf numFmtId="0" fontId="11" fillId="0" borderId="12" xfId="0" applyFont="1" applyBorder="1" quotePrefix="0">
      <alignment horizontal="center" vertical="center"/>
      <protection locked="0"/>
    </xf>
    <xf numFmtId="0" fontId="11" fillId="0" borderId="12" xfId="0" applyFont="1" applyBorder="1" quotePrefix="0">
      <alignment horizontal="center" vertical="center" wrapText="1"/>
      <protection locked="0"/>
    </xf>
    <xf numFmtId="0" fontId="11" fillId="0" borderId="13" xfId="0" applyFont="1" applyBorder="1" quotePrefix="0">
      <alignment horizontal="center" vertical="center" wrapText="1"/>
    </xf>
    <xf numFmtId="0" fontId="11" fillId="0" borderId="9" xfId="0" applyFont="1" applyBorder="1" quotePrefix="0">
      <alignment horizontal="center" vertical="center" wrapText="1"/>
    </xf>
    <xf numFmtId="0" fontId="11" fillId="0" borderId="13" xfId="0" applyFont="1" applyBorder="1" quotePrefix="0">
      <alignment horizontal="center" vertical="center" wrapText="1"/>
      <protection locked="0"/>
    </xf>
    <xf numFmtId="0" fontId="11" fillId="0" borderId="1" xfId="0" applyFont="1" applyBorder="1" quotePrefix="0">
      <alignment horizontal="center" vertical="center" wrapText="1"/>
      <protection locked="0"/>
    </xf>
    <xf numFmtId="0" fontId="9" fillId="0" borderId="13" xfId="0" applyFont="1" applyBorder="1" quotePrefix="0">
      <alignment horizontal="left" vertical="center"/>
    </xf>
    <xf numFmtId="0" fontId="7" fillId="0" borderId="3" xfId="0" applyFont="1" applyBorder="1" quotePrefix="0">
      <alignment horizontal="right" wrapText="1"/>
    </xf>
    <xf numFmtId="0" fontId="14" fillId="0" borderId="5" xfId="0" applyFont="1" applyBorder="1" quotePrefix="0">
      <alignment horizontal="center" vertical="center"/>
    </xf>
    <xf numFmtId="0" fontId="14" fillId="0" borderId="6" xfId="0" applyFont="1" applyBorder="1" quotePrefix="0">
      <alignment horizontal="center" vertical="center"/>
    </xf>
    <xf numFmtId="0" fontId="14" fillId="0" borderId="8" xfId="0" applyFont="1" applyBorder="1" quotePrefix="0">
      <alignment horizontal="center" vertical="center"/>
    </xf>
    <xf numFmtId="0" fontId="14" fillId="0" borderId="15" xfId="0" applyFont="1" applyBorder="1" quotePrefix="0">
      <alignment horizontal="center" vertical="center" wrapText="1"/>
    </xf>
    <xf numFmtId="0" fontId="17" fillId="0" borderId="3" xfId="0" applyFont="1" applyBorder="1" quotePrefix="0">
      <alignment horizontal="center" vertical="center"/>
    </xf>
    <xf numFmtId="0" fontId="18" fillId="0" borderId="3" xfId="0" applyFont="1" applyBorder="1" quotePrefix="0">
      <alignment horizontal="center" vertical="center"/>
    </xf>
    <xf numFmtId="0" fontId="18" fillId="0" borderId="3" xfId="0" applyFont="1" applyBorder="1" quotePrefix="0">
      <alignment horizontal="center" vertical="center"/>
      <protection locked="0"/>
    </xf>
    <xf numFmtId="49" fontId="1" fillId="0" borderId="16" xfId="2" applyFont="1" applyBorder="1" applyNumberFormat="1">
      <alignment horizontal="right" vertical="center" wrapText="1"/>
    </xf>
    <xf numFmtId="49" fontId="3" fillId="0" borderId="16" xfId="2" applyFont="1" applyBorder="1" applyNumberFormat="1">
      <alignment horizontal="center" vertical="center" wrapText="1"/>
    </xf>
    <xf numFmtId="49" fontId="1" fillId="0" borderId="16" xfId="2" applyFont="1" applyBorder="1" applyNumberFormat="1">
      <alignment horizontal="left" vertical="center" wrapText="1"/>
    </xf>
    <xf numFmtId="49" fontId="19" fillId="0" borderId="1" xfId="0" applyFont="1" applyBorder="1" applyNumberFormat="1">
      <alignment horizontal="center" vertical="center" wrapText="1"/>
    </xf>
    <xf numFmtId="49" fontId="1" fillId="0" borderId="1" xfId="0" applyFont="1" applyBorder="1" applyNumberFormat="1">
      <alignment horizontal="center" vertical="center" wrapText="1"/>
    </xf>
    <xf numFmtId="177" fontId="1" fillId="0" borderId="1" xfId="0" applyFont="1" applyBorder="1" applyNumberFormat="1">
      <alignment horizontal="right" vertical="center" wrapText="1"/>
    </xf>
    <xf numFmtId="49" fontId="15" fillId="0" borderId="3" xfId="0" applyFont="1" applyBorder="1" applyNumberFormat="1" quotePrefix="0">
      <alignment horizontal="right" vertical="center"/>
    </xf>
    <xf numFmtId="0" fontId="11" fillId="0" borderId="3" xfId="0" applyFont="1" applyBorder="1" quotePrefix="0">
      <alignment horizontal="left" vertical="center"/>
    </xf>
    <xf numFmtId="0" fontId="7" fillId="0" borderId="3" xfId="0" applyFont="1" applyBorder="1" quotePrefix="0">
      <alignment horizontal="right"/>
      <protection locked="0"/>
    </xf>
    <xf numFmtId="0" fontId="14" fillId="0" borderId="4" xfId="0" applyFont="1" applyBorder="1" quotePrefix="0">
      <alignment horizontal="center" vertical="center" wrapText="1"/>
      <protection locked="0"/>
    </xf>
    <xf numFmtId="0" fontId="14" fillId="0" borderId="7" xfId="0" applyFont="1" applyBorder="1" quotePrefix="0">
      <alignment horizontal="center" vertical="center"/>
    </xf>
    <xf numFmtId="0" fontId="14" fillId="0" borderId="8" xfId="0" applyFont="1" applyBorder="1" quotePrefix="0">
      <alignment horizontal="center" vertical="center" wrapText="1"/>
      <protection locked="0"/>
    </xf>
    <xf numFmtId="0" fontId="14" fillId="0" borderId="9" xfId="0" applyFont="1" applyBorder="1" quotePrefix="0">
      <alignment horizontal="center" vertical="center" wrapText="1"/>
      <protection locked="0"/>
    </xf>
    <xf numFmtId="0" fontId="9" fillId="0" borderId="1" xfId="0" applyFont="1" applyBorder="1" quotePrefix="0">
      <alignment horizontal="left" vertical="center" wrapText="1"/>
      <protection locked="0"/>
    </xf>
    <xf numFmtId="0" fontId="12" fillId="0" borderId="3" xfId="0" applyFont="1" applyBorder="1" quotePrefix="0">
      <alignment horizontal="right" vertical="center"/>
    </xf>
    <xf numFmtId="49" fontId="12" fillId="0" borderId="3" xfId="0" applyFont="1" applyBorder="1" applyNumberFormat="1" quotePrefix="0">
      <alignment horizontal="right" vertical="center"/>
    </xf>
    <xf numFmtId="0" fontId="12" fillId="0" borderId="3" xfId="0" applyFont="1" applyBorder="1" quotePrefix="0">
      <alignment horizontal="right" vertical="center"/>
      <protection locked="0"/>
    </xf>
    <xf numFmtId="0" fontId="20" fillId="0" borderId="3" xfId="0" applyFont="1" applyBorder="1" quotePrefix="0">
      <alignment horizontal="center" vertical="center"/>
    </xf>
    <xf numFmtId="0" fontId="21" fillId="0" borderId="3" xfId="0" applyFont="1" applyBorder="1" quotePrefix="0">
      <alignment horizontal="right"/>
      <protection locked="0"/>
    </xf>
    <xf numFmtId="0" fontId="12" fillId="0" borderId="4" xfId="0" applyFont="1" applyBorder="1" quotePrefix="0">
      <alignment horizontal="center" vertical="center"/>
    </xf>
    <xf numFmtId="0" fontId="15" fillId="0" borderId="1" xfId="0" applyFont="1" applyBorder="1" quotePrefix="0">
      <alignment horizontal="left" vertical="center" wrapText="1"/>
      <protection locked="0"/>
    </xf>
    <xf numFmtId="0" fontId="15" fillId="0" borderId="1" xfId="0" applyFont="1" applyBorder="1" quotePrefix="0">
      <alignment horizontal="left" vertical="center"/>
      <protection locked="0"/>
    </xf>
    <xf numFmtId="49" fontId="15" fillId="0" borderId="1" xfId="2" applyFont="1" applyBorder="1" applyNumberFormat="1" quotePrefix="0">
      <alignment horizontal="left" vertical="center" wrapText="1"/>
    </xf>
    <xf numFmtId="49" fontId="15" fillId="0" borderId="1" xfId="0" applyFont="1" applyBorder="1" applyNumberFormat="1" quotePrefix="0">
      <alignment horizontal="center" vertical="center" wrapText="1"/>
    </xf>
    <xf numFmtId="0" fontId="15" fillId="0" borderId="5" xfId="0" applyFont="1" applyBorder="1" quotePrefix="0">
      <alignment horizontal="center" vertical="center" wrapText="1"/>
      <protection locked="0"/>
    </xf>
    <xf numFmtId="0" fontId="15" fillId="0" borderId="6" xfId="0" applyFont="1" applyBorder="1" quotePrefix="0">
      <alignment horizontal="left" vertical="center" wrapText="1"/>
      <protection locked="0"/>
    </xf>
    <xf numFmtId="0" fontId="15" fillId="0" borderId="7" xfId="0" applyFont="1" applyBorder="1" quotePrefix="0">
      <alignment horizontal="left" vertical="center" wrapText="1"/>
      <protection locked="0"/>
    </xf>
  </cellXfs>
  <cellStyles count="9">
    <cellStyle name="Normal" xfId="0" builtinId="0"/>
    <cellStyle name="NumberStyle" xfId="1"/>
    <cellStyle name="TextStyle" xfId="2"/>
    <cellStyle name="MoneyStyle" xfId="1"/>
    <cellStyle name="TimeStyle" xfId="3"/>
    <cellStyle name="DateStyle" xfId="4"/>
    <cellStyle name="DateTimeStyle" xfId="5"/>
    <cellStyle name="PercentStyle" xfId="6"/>
    <cellStyle name="IntegralNumberStyle" xfId="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sharedStrings" Target="sharedStrings.xml"/><Relationship Id="rId20"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3C7EF-4F19-76A3-8C69-7DD432D8AF4C}" mc:Ignorable="x14ac xr xr2 xr3">
  <sheetPr>
    <outlinePr summaryRight="0"/>
  </sheetPr>
  <dimension ref="A1:D20"/>
  <sheetViews>
    <sheetView topLeftCell="A4" showZeros="0" workbookViewId="0" tabSelected="1"/>
  </sheetViews>
  <sheetFormatPr defaultColWidth="8.8515625" customHeight="1" defaultRowHeight="15"/>
  <cols>
    <col min="1" max="2" width="28.57421875" customWidth="1"/>
    <col min="3" max="3" width="35.703125" customWidth="1"/>
    <col min="4" max="4" width="28.57421875" customWidth="1"/>
  </cols>
  <sheetData>
    <row customHeight="1" ht="18.75">
      <c r="A1" s="8" t="s">
        <v>0</v>
      </c>
      <c r="B1" s="9"/>
      <c r="C1" s="9"/>
      <c r="D1" s="9"/>
    </row>
    <row customHeight="1" ht="28.5">
      <c r="A2" s="10" t="s">
        <v>1</v>
      </c>
      <c r="B2" s="10"/>
      <c r="C2" s="10"/>
      <c r="D2" s="10"/>
    </row>
    <row customHeight="1" ht="18.75">
      <c r="A3" s="11">
        <f>"单位名称："&amp;"玉溪市老年人体育文娱活动中心"</f>
      </c>
      <c r="B3" s="2"/>
      <c r="C3" s="2"/>
      <c r="D3" s="8" t="s">
        <v>2</v>
      </c>
    </row>
    <row customHeight="1" ht="18.75">
      <c r="A4" s="12" t="s">
        <v>3</v>
      </c>
      <c r="B4" s="12"/>
      <c r="C4" s="12" t="s">
        <v>4</v>
      </c>
      <c r="D4" s="12"/>
    </row>
    <row customHeight="1" ht="18.75">
      <c r="A5" s="12" t="s">
        <v>5</v>
      </c>
      <c r="B5" s="12" t="s">
        <v>6</v>
      </c>
      <c r="C5" s="12" t="s">
        <v>7</v>
      </c>
      <c r="D5" s="12" t="s">
        <v>6</v>
      </c>
    </row>
    <row customHeight="1" ht="18.75">
      <c r="A6" s="2" t="s">
        <v>8</v>
      </c>
      <c r="B6" s="1">
        <v>1357929.08</v>
      </c>
      <c r="C6" s="14">
        <f>"一"&amp;"、"&amp;"文化旅游体育与传媒支出"</f>
      </c>
      <c r="D6" s="1">
        <v>994819.68</v>
      </c>
    </row>
    <row customHeight="1" ht="18.75">
      <c r="A7" s="2" t="s">
        <v>9</v>
      </c>
      <c r="B7" s="1">
        <v>2874500</v>
      </c>
      <c r="C7" s="14">
        <f>"二"&amp;"、"&amp;"社会保障和就业支出"</f>
      </c>
      <c r="D7" s="1">
        <v>138998.4</v>
      </c>
    </row>
    <row customHeight="1" ht="18.75">
      <c r="A8" s="2" t="s">
        <v>10</v>
      </c>
      <c r="B8" s="1"/>
      <c r="C8" s="14">
        <f>"三"&amp;"、"&amp;"卫生健康支出"</f>
      </c>
      <c r="D8" s="1">
        <v>74135</v>
      </c>
    </row>
    <row customHeight="1" ht="18.75">
      <c r="A9" s="2" t="s">
        <v>11</v>
      </c>
      <c r="B9" s="1"/>
      <c r="C9" s="14">
        <f>"四"&amp;"、"&amp;"商业服务业等支出"</f>
      </c>
      <c r="D9" s="1">
        <v>144000</v>
      </c>
    </row>
    <row customHeight="1" ht="18.75">
      <c r="A10" s="2" t="s">
        <v>12</v>
      </c>
      <c r="B10" s="1"/>
      <c r="C10" s="14">
        <f>"五"&amp;"、"&amp;"住房保障支出"</f>
      </c>
      <c r="D10" s="1">
        <v>67476</v>
      </c>
    </row>
    <row customHeight="1" ht="18.75">
      <c r="A11" s="2" t="s">
        <v>13</v>
      </c>
      <c r="B11" s="1"/>
      <c r="C11" s="14">
        <f>"六"&amp;"、"&amp;"其他支出"</f>
      </c>
      <c r="D11" s="1">
        <v>2874500</v>
      </c>
    </row>
    <row customHeight="1" ht="18.75">
      <c r="A12" s="2" t="s">
        <v>14</v>
      </c>
      <c r="B12" s="1"/>
      <c r="C12" s="2"/>
      <c r="D12" s="2"/>
    </row>
    <row customHeight="1" ht="18.75">
      <c r="A13" s="2" t="s">
        <v>15</v>
      </c>
      <c r="B13" s="1"/>
      <c r="C13" s="2"/>
      <c r="D13" s="2"/>
    </row>
    <row customHeight="1" ht="18.75">
      <c r="A14" s="2" t="s">
        <v>16</v>
      </c>
      <c r="B14" s="1"/>
      <c r="C14" s="2"/>
      <c r="D14" s="2"/>
    </row>
    <row customHeight="1" ht="18.75">
      <c r="A15" s="2" t="s">
        <v>17</v>
      </c>
      <c r="B15" s="1"/>
      <c r="C15" s="2"/>
      <c r="D15" s="2"/>
    </row>
    <row customHeight="1" ht="18.75">
      <c r="A16" s="15" t="s">
        <v>18</v>
      </c>
      <c r="B16" s="1">
        <v>4232429.08</v>
      </c>
      <c r="C16" s="15" t="s">
        <v>19</v>
      </c>
      <c r="D16" s="1">
        <v>4293929.08</v>
      </c>
    </row>
    <row customHeight="1" ht="18.75">
      <c r="A17" s="16" t="s">
        <v>20</v>
      </c>
      <c r="B17" s="2"/>
      <c r="C17" s="16" t="s">
        <v>21</v>
      </c>
      <c r="D17" s="2"/>
    </row>
    <row customHeight="1" ht="18.75">
      <c r="A18" s="17" t="s">
        <v>22</v>
      </c>
      <c r="B18" s="1">
        <v>61500</v>
      </c>
      <c r="C18" s="17" t="s">
        <v>22</v>
      </c>
      <c r="D18" s="1"/>
    </row>
    <row customHeight="1" ht="18.75">
      <c r="A19" s="17" t="s">
        <v>23</v>
      </c>
      <c r="B19" s="1"/>
      <c r="C19" s="17" t="s">
        <v>23</v>
      </c>
      <c r="D19" s="1"/>
    </row>
    <row customHeight="1" ht="18.75">
      <c r="A20" s="15" t="s">
        <v>24</v>
      </c>
      <c r="B20" s="1">
        <v>4293929.08</v>
      </c>
      <c r="C20" s="15" t="s">
        <v>25</v>
      </c>
      <c r="D20" s="1">
        <v>4293929.08</v>
      </c>
    </row>
  </sheetData>
  <mergeCells count="5">
    <mergeCell ref="A4:B4"/>
    <mergeCell ref="C4:D4"/>
    <mergeCell ref="A2:D2"/>
    <mergeCell ref="A3:C3"/>
    <mergeCell ref="A1:D1"/>
  </mergeCells>
  <pageSetup scale="0" pageOrder="overThenDown"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44833-AB54-E935-7F53-0F7E1696C6AA}" mc:Ignorable="x14ac xr xr2 xr3">
  <sheetPr>
    <outlinePr summaryRight="0"/>
  </sheetPr>
  <dimension ref="A1:F10"/>
  <sheetViews>
    <sheetView topLeftCell="A1" showZeros="0" workbookViewId="0"/>
  </sheetViews>
  <sheetFormatPr defaultColWidth="9.140625" customHeight="1" defaultRowHeight="14.25"/>
  <cols>
    <col min="1" max="1" width="29.03125" customWidth="1"/>
    <col min="2" max="2" width="28.6015625" customWidth="1"/>
    <col min="3" max="3" width="31.6015625" customWidth="1"/>
    <col min="4" max="6" width="33.453125" customWidth="1"/>
  </cols>
  <sheetData>
    <row customHeight="1" ht="15.75">
      <c r="B1" s="29"/>
      <c r="F1" s="32" t="s">
        <v>298</v>
      </c>
    </row>
    <row customHeight="1" ht="28.5">
      <c r="A2" s="33" t="s">
        <v>299</v>
      </c>
      <c r="B2" s="33"/>
      <c r="C2" s="33"/>
      <c r="D2" s="33"/>
      <c r="E2" s="33"/>
      <c r="F2" s="33"/>
    </row>
    <row customHeight="1" ht="15">
      <c r="A3" s="67">
        <f>"单位名称："&amp;"玉溪市老年人体育文娱活动中心"</f>
      </c>
      <c r="B3" s="68"/>
      <c r="C3" s="68"/>
      <c r="D3" s="69"/>
      <c r="E3" s="69"/>
      <c r="F3" s="38" t="s">
        <v>300</v>
      </c>
    </row>
    <row customHeight="1" ht="18.75">
      <c r="A4" s="70" t="s">
        <v>127</v>
      </c>
      <c r="B4" s="70" t="s">
        <v>67</v>
      </c>
      <c r="C4" s="70" t="s">
        <v>68</v>
      </c>
      <c r="D4" s="71" t="s">
        <v>301</v>
      </c>
      <c r="E4" s="72"/>
      <c r="F4" s="72"/>
    </row>
    <row customHeight="1" ht="30">
      <c r="A5" s="73"/>
      <c r="B5" s="73"/>
      <c r="C5" s="73"/>
      <c r="D5" s="71" t="s">
        <v>30</v>
      </c>
      <c r="E5" s="72" t="s">
        <v>71</v>
      </c>
      <c r="F5" s="72" t="s">
        <v>72</v>
      </c>
    </row>
    <row customHeight="1" ht="16.5">
      <c r="A6" s="72">
        <v>1</v>
      </c>
      <c r="B6" s="72">
        <v>2</v>
      </c>
      <c r="C6" s="72">
        <v>3</v>
      </c>
      <c r="D6" s="72">
        <v>4</v>
      </c>
      <c r="E6" s="72">
        <v>5</v>
      </c>
      <c r="F6" s="72">
        <v>6</v>
      </c>
    </row>
    <row customHeight="1" ht="20.25">
      <c r="A7" s="66" t="s">
        <v>64</v>
      </c>
      <c r="B7" s="66" t="s">
        <v>98</v>
      </c>
      <c r="C7" s="66" t="s">
        <v>77</v>
      </c>
      <c r="D7" s="74">
        <v>2874500</v>
      </c>
      <c r="E7" s="75"/>
      <c r="F7" s="75">
        <v>2874500</v>
      </c>
    </row>
    <row customHeight="1" ht="20.25">
      <c r="A8" s="66" t="s">
        <v>64</v>
      </c>
      <c r="B8" s="76" t="s">
        <v>99</v>
      </c>
      <c r="C8" s="76" t="s">
        <v>302</v>
      </c>
      <c r="D8" s="74">
        <v>2874500</v>
      </c>
      <c r="E8" s="75"/>
      <c r="F8" s="75">
        <v>2874500</v>
      </c>
    </row>
    <row customHeight="1" ht="20.25">
      <c r="A9" s="66" t="s">
        <v>64</v>
      </c>
      <c r="B9" s="77" t="s">
        <v>100</v>
      </c>
      <c r="C9" s="77" t="s">
        <v>219</v>
      </c>
      <c r="D9" s="74">
        <v>2874500</v>
      </c>
      <c r="E9" s="75"/>
      <c r="F9" s="75">
        <v>2874500</v>
      </c>
    </row>
    <row customHeight="1" ht="17.25">
      <c r="A10" s="78" t="s">
        <v>231</v>
      </c>
      <c r="B10" s="79"/>
      <c r="C10" s="79" t="s">
        <v>231</v>
      </c>
      <c r="D10" s="75">
        <v>2874500</v>
      </c>
      <c r="E10" s="75"/>
      <c r="F10" s="75">
        <v>2874500</v>
      </c>
    </row>
  </sheetData>
  <mergeCells count="7">
    <mergeCell ref="A2:F2"/>
    <mergeCell ref="A10:C10"/>
    <mergeCell ref="A4:A5"/>
    <mergeCell ref="C4:C5"/>
    <mergeCell ref="B4:B5"/>
    <mergeCell ref="D4:F4"/>
    <mergeCell ref="A3:E3"/>
  </mergeCells>
  <pageSetup paperSize="9" scale="0"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EF897-E5FF-EFF3-6976-FE690B19E6A5}" mc:Ignorable="x14ac xr xr2 xr3">
  <sheetPr>
    <outlinePr summaryRight="0"/>
  </sheetPr>
  <dimension ref="A1:Q11"/>
  <sheetViews>
    <sheetView topLeftCell="A1" showZeros="0" workbookViewId="0"/>
  </sheetViews>
  <sheetFormatPr defaultColWidth="9.140625" customHeight="1" defaultRowHeight="14.25"/>
  <cols>
    <col min="1" max="1" width="29.57421875" customWidth="1"/>
    <col min="2" max="2" width="21.7109375" customWidth="1"/>
    <col min="3" max="3" width="35.28125" customWidth="1"/>
    <col min="4" max="4" width="7.7109375" customWidth="1"/>
    <col min="5" max="5" width="10.28125" customWidth="1"/>
    <col min="6" max="6" width="14.84375" customWidth="1"/>
    <col min="7" max="7" width="14.1328125" customWidth="1"/>
    <col min="8" max="11" width="14.7421875" customWidth="1"/>
    <col min="12" max="16" width="12.57421875" customWidth="1"/>
    <col min="17" max="17" width="10.421875" customWidth="1"/>
  </cols>
  <sheetData>
    <row customHeight="1" ht="13.5">
      <c r="A1" s="80" t="s">
        <v>303</v>
      </c>
      <c r="B1" s="80"/>
      <c r="C1" s="80"/>
      <c r="D1" s="80"/>
      <c r="E1" s="80"/>
      <c r="F1" s="80"/>
      <c r="G1" s="80"/>
      <c r="H1" s="80"/>
      <c r="I1" s="80"/>
      <c r="J1" s="80"/>
      <c r="K1" s="80"/>
      <c r="L1" s="80"/>
      <c r="M1" s="80"/>
      <c r="N1" s="80"/>
      <c r="O1" s="81"/>
      <c r="P1" s="81"/>
      <c r="Q1" s="80"/>
    </row>
    <row customHeight="1" ht="27.75">
      <c r="A2" s="82" t="s">
        <v>304</v>
      </c>
      <c r="B2" s="33"/>
      <c r="C2" s="33"/>
      <c r="D2" s="33"/>
      <c r="E2" s="33"/>
      <c r="F2" s="33"/>
      <c r="G2" s="33"/>
      <c r="H2" s="33"/>
      <c r="I2" s="33"/>
      <c r="J2" s="33"/>
      <c r="K2" s="60"/>
      <c r="L2" s="33"/>
      <c r="M2" s="33"/>
      <c r="N2" s="33"/>
      <c r="O2" s="60"/>
      <c r="P2" s="60"/>
      <c r="Q2" s="33"/>
    </row>
    <row customHeight="1" ht="18.75">
      <c r="A3" s="83">
        <f>"单位名称："&amp;"玉溪市老年人体育文娱活动中心"</f>
      </c>
      <c r="B3" s="37"/>
      <c r="C3" s="37"/>
      <c r="D3" s="37"/>
      <c r="E3" s="37"/>
      <c r="F3" s="37"/>
      <c r="G3" s="37"/>
      <c r="H3" s="37"/>
      <c r="I3" s="37"/>
      <c r="J3" s="37"/>
      <c r="O3" s="84"/>
      <c r="P3" s="84"/>
      <c r="Q3" s="85" t="s">
        <v>2</v>
      </c>
    </row>
    <row customHeight="1" ht="15.75">
      <c r="A4" s="70" t="s">
        <v>305</v>
      </c>
      <c r="B4" s="86" t="s">
        <v>306</v>
      </c>
      <c r="C4" s="86" t="s">
        <v>307</v>
      </c>
      <c r="D4" s="86" t="s">
        <v>308</v>
      </c>
      <c r="E4" s="86" t="s">
        <v>309</v>
      </c>
      <c r="F4" s="86" t="s">
        <v>310</v>
      </c>
      <c r="G4" s="87" t="s">
        <v>134</v>
      </c>
      <c r="H4" s="87"/>
      <c r="I4" s="87"/>
      <c r="J4" s="87"/>
      <c r="K4" s="88"/>
      <c r="L4" s="87"/>
      <c r="M4" s="87"/>
      <c r="N4" s="87"/>
      <c r="O4" s="89"/>
      <c r="P4" s="88"/>
      <c r="Q4" s="90"/>
    </row>
    <row customHeight="1" ht="17.25">
      <c r="A5" s="91"/>
      <c r="B5" s="92"/>
      <c r="C5" s="92"/>
      <c r="D5" s="92"/>
      <c r="E5" s="92"/>
      <c r="F5" s="92"/>
      <c r="G5" s="92" t="s">
        <v>30</v>
      </c>
      <c r="H5" s="92" t="s">
        <v>33</v>
      </c>
      <c r="I5" s="92" t="s">
        <v>311</v>
      </c>
      <c r="J5" s="92" t="s">
        <v>312</v>
      </c>
      <c r="K5" s="93" t="s">
        <v>313</v>
      </c>
      <c r="L5" s="94" t="s">
        <v>314</v>
      </c>
      <c r="M5" s="94"/>
      <c r="N5" s="94"/>
      <c r="O5" s="95"/>
      <c r="P5" s="96"/>
      <c r="Q5" s="97"/>
    </row>
    <row customHeight="1" ht="54">
      <c r="A6" s="98"/>
      <c r="B6" s="97"/>
      <c r="C6" s="97"/>
      <c r="D6" s="97"/>
      <c r="E6" s="97"/>
      <c r="F6" s="97"/>
      <c r="G6" s="97"/>
      <c r="H6" s="97" t="s">
        <v>32</v>
      </c>
      <c r="I6" s="97"/>
      <c r="J6" s="97"/>
      <c r="K6" s="99"/>
      <c r="L6" s="97" t="s">
        <v>32</v>
      </c>
      <c r="M6" s="97" t="s">
        <v>39</v>
      </c>
      <c r="N6" s="97" t="s">
        <v>141</v>
      </c>
      <c r="O6" s="100" t="s">
        <v>41</v>
      </c>
      <c r="P6" s="99" t="s">
        <v>42</v>
      </c>
      <c r="Q6" s="97" t="s">
        <v>43</v>
      </c>
    </row>
    <row customHeight="1" ht="15">
      <c r="A7" s="73">
        <v>1</v>
      </c>
      <c r="B7" s="101">
        <v>2</v>
      </c>
      <c r="C7" s="101">
        <v>3</v>
      </c>
      <c r="D7" s="101">
        <v>4</v>
      </c>
      <c r="E7" s="101">
        <v>5</v>
      </c>
      <c r="F7" s="101">
        <v>6</v>
      </c>
      <c r="G7" s="102">
        <v>7</v>
      </c>
      <c r="H7" s="102">
        <v>8</v>
      </c>
      <c r="I7" s="102">
        <v>9</v>
      </c>
      <c r="J7" s="102">
        <v>10</v>
      </c>
      <c r="K7" s="102">
        <v>11</v>
      </c>
      <c r="L7" s="102">
        <v>12</v>
      </c>
      <c r="M7" s="102">
        <v>13</v>
      </c>
      <c r="N7" s="102">
        <v>14</v>
      </c>
      <c r="O7" s="102">
        <v>15</v>
      </c>
      <c r="P7" s="102">
        <v>16</v>
      </c>
      <c r="Q7" s="102">
        <v>17</v>
      </c>
    </row>
    <row customHeight="1" ht="21">
      <c r="A8" s="103" t="s">
        <v>64</v>
      </c>
      <c r="B8" s="104"/>
      <c r="C8" s="104"/>
      <c r="D8" s="104"/>
      <c r="E8" s="105"/>
      <c r="F8" s="106">
        <v>141600</v>
      </c>
      <c r="G8" s="54">
        <v>141600</v>
      </c>
      <c r="H8" s="54">
        <v>141600</v>
      </c>
      <c r="I8" s="54"/>
      <c r="J8" s="54"/>
      <c r="K8" s="54"/>
      <c r="L8" s="54"/>
      <c r="M8" s="54"/>
      <c r="N8" s="54"/>
      <c r="O8" s="54"/>
      <c r="P8" s="54"/>
      <c r="Q8" s="54"/>
    </row>
    <row customHeight="1" ht="21">
      <c r="A9" s="103">
        <f>"      "&amp;"物业管理费"</f>
      </c>
      <c r="B9" s="104" t="s">
        <v>315</v>
      </c>
      <c r="C9" s="104">
        <f>"C21040001"&amp;"  "&amp;"物业管理服务"</f>
      </c>
      <c r="D9" s="107" t="s">
        <v>316</v>
      </c>
      <c r="E9" s="108">
        <v>1</v>
      </c>
      <c r="F9" s="74">
        <v>140000</v>
      </c>
      <c r="G9" s="54">
        <v>140000</v>
      </c>
      <c r="H9" s="54">
        <v>140000</v>
      </c>
      <c r="I9" s="54"/>
      <c r="J9" s="54"/>
      <c r="K9" s="54"/>
      <c r="L9" s="54"/>
      <c r="M9" s="54"/>
      <c r="N9" s="54"/>
      <c r="O9" s="54"/>
      <c r="P9" s="54"/>
      <c r="Q9" s="54"/>
    </row>
    <row customHeight="1" ht="21">
      <c r="A10" s="103">
        <f>"      "&amp;"一般公用经费"</f>
      </c>
      <c r="B10" s="104" t="s">
        <v>317</v>
      </c>
      <c r="C10" s="104">
        <f>"A05040101"&amp;"  "&amp;"复印纸"</f>
      </c>
      <c r="D10" s="107" t="s">
        <v>318</v>
      </c>
      <c r="E10" s="108">
        <v>10</v>
      </c>
      <c r="F10" s="74">
        <v>1600</v>
      </c>
      <c r="G10" s="54">
        <v>1600</v>
      </c>
      <c r="H10" s="54">
        <v>1600</v>
      </c>
      <c r="I10" s="54"/>
      <c r="J10" s="54"/>
      <c r="K10" s="54"/>
      <c r="L10" s="54"/>
      <c r="M10" s="54"/>
      <c r="N10" s="54"/>
      <c r="O10" s="54"/>
      <c r="P10" s="54"/>
      <c r="Q10" s="54"/>
    </row>
    <row customHeight="1" ht="21">
      <c r="A11" s="109" t="s">
        <v>231</v>
      </c>
      <c r="B11" s="110"/>
      <c r="C11" s="110"/>
      <c r="D11" s="110"/>
      <c r="E11" s="105"/>
      <c r="F11" s="106">
        <v>141600</v>
      </c>
      <c r="G11" s="54">
        <v>141600</v>
      </c>
      <c r="H11" s="54">
        <v>141600</v>
      </c>
      <c r="I11" s="54"/>
      <c r="J11" s="54"/>
      <c r="K11" s="54"/>
      <c r="L11" s="54"/>
      <c r="M11" s="54"/>
      <c r="N11" s="54"/>
      <c r="O11" s="54"/>
      <c r="P11" s="54"/>
      <c r="Q11" s="54"/>
    </row>
  </sheetData>
  <mergeCells count="17">
    <mergeCell ref="A11:E11"/>
    <mergeCell ref="H5:H6"/>
    <mergeCell ref="A2:Q2"/>
    <mergeCell ref="A4:A6"/>
    <mergeCell ref="B4:B6"/>
    <mergeCell ref="C4:C6"/>
    <mergeCell ref="D4:D6"/>
    <mergeCell ref="E4:E6"/>
    <mergeCell ref="G4:Q4"/>
    <mergeCell ref="I5:I6"/>
    <mergeCell ref="J5:J6"/>
    <mergeCell ref="A3:E3"/>
    <mergeCell ref="K5:K6"/>
    <mergeCell ref="G5:G6"/>
    <mergeCell ref="L5:Q5"/>
    <mergeCell ref="F4:F6"/>
    <mergeCell ref="A1:Q1"/>
  </mergeCells>
  <pageSetup paperSize="9" scale="0"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2A4CE-C8B2-46B4-E07F-5FA6F594456F}" mc:Ignorable="x14ac xr xr2 xr3">
  <sheetPr>
    <outlinePr summaryRight="0"/>
  </sheetPr>
  <dimension ref="A1:N10"/>
  <sheetViews>
    <sheetView topLeftCell="A1" showZeros="0" workbookViewId="0"/>
  </sheetViews>
  <sheetFormatPr defaultColWidth="9.140625" customHeight="1" defaultRowHeight="14.25"/>
  <cols>
    <col min="1" max="1" width="31.421875" customWidth="1"/>
    <col min="2" max="2" width="21.7109375" customWidth="1"/>
    <col min="3" max="3" width="26.7109375" customWidth="1"/>
    <col min="4" max="14" width="16.6015625" customWidth="1"/>
  </cols>
  <sheetData>
    <row customHeight="1" ht="13.5">
      <c r="A1" s="111" t="s">
        <v>319</v>
      </c>
      <c r="B1" s="111"/>
      <c r="C1" s="111"/>
      <c r="D1" s="111"/>
      <c r="E1" s="111"/>
      <c r="F1" s="111"/>
      <c r="G1" s="111"/>
      <c r="H1" s="112"/>
      <c r="I1" s="111"/>
      <c r="J1" s="111"/>
      <c r="K1" s="111"/>
      <c r="L1" s="113"/>
      <c r="M1" s="112"/>
      <c r="N1" s="114"/>
    </row>
    <row customHeight="1" ht="27.75">
      <c r="A2" s="82" t="s">
        <v>320</v>
      </c>
      <c r="B2" s="115"/>
      <c r="C2" s="115"/>
      <c r="D2" s="115"/>
      <c r="E2" s="115"/>
      <c r="F2" s="115"/>
      <c r="G2" s="115"/>
      <c r="H2" s="116"/>
      <c r="I2" s="115"/>
      <c r="J2" s="115"/>
      <c r="K2" s="115"/>
      <c r="L2" s="60"/>
      <c r="M2" s="116"/>
      <c r="N2" s="115"/>
    </row>
    <row customHeight="1" ht="18.75">
      <c r="A3" s="117">
        <f>"单位名称："&amp;"玉溪市老年人体育文娱活动中心"</f>
      </c>
      <c r="B3" s="69"/>
      <c r="C3" s="69"/>
      <c r="D3" s="69"/>
      <c r="E3" s="69"/>
      <c r="F3" s="69"/>
      <c r="G3" s="69"/>
      <c r="H3" s="118"/>
      <c r="I3" s="119"/>
      <c r="J3" s="119"/>
      <c r="K3" s="119"/>
      <c r="L3" s="84"/>
      <c r="M3" s="120"/>
      <c r="N3" s="121" t="s">
        <v>2</v>
      </c>
    </row>
    <row customHeight="1" ht="15.75">
      <c r="A4" s="122" t="s">
        <v>305</v>
      </c>
      <c r="B4" s="123" t="s">
        <v>321</v>
      </c>
      <c r="C4" s="123" t="s">
        <v>322</v>
      </c>
      <c r="D4" s="124" t="s">
        <v>134</v>
      </c>
      <c r="E4" s="124"/>
      <c r="F4" s="124"/>
      <c r="G4" s="124"/>
      <c r="H4" s="125"/>
      <c r="I4" s="124"/>
      <c r="J4" s="124"/>
      <c r="K4" s="124"/>
      <c r="L4" s="126"/>
      <c r="M4" s="125"/>
      <c r="N4" s="127"/>
    </row>
    <row customHeight="1" ht="17.25">
      <c r="A5" s="128"/>
      <c r="B5" s="129"/>
      <c r="C5" s="129"/>
      <c r="D5" s="129" t="s">
        <v>30</v>
      </c>
      <c r="E5" s="129" t="s">
        <v>33</v>
      </c>
      <c r="F5" s="129" t="s">
        <v>311</v>
      </c>
      <c r="G5" s="129" t="s">
        <v>312</v>
      </c>
      <c r="H5" s="130" t="s">
        <v>313</v>
      </c>
      <c r="I5" s="131" t="s">
        <v>314</v>
      </c>
      <c r="J5" s="131"/>
      <c r="K5" s="131"/>
      <c r="L5" s="132"/>
      <c r="M5" s="133"/>
      <c r="N5" s="134"/>
    </row>
    <row customHeight="1" ht="54">
      <c r="A6" s="135"/>
      <c r="B6" s="134"/>
      <c r="C6" s="134"/>
      <c r="D6" s="134"/>
      <c r="E6" s="134"/>
      <c r="F6" s="134"/>
      <c r="G6" s="134"/>
      <c r="H6" s="136"/>
      <c r="I6" s="134" t="s">
        <v>32</v>
      </c>
      <c r="J6" s="134" t="s">
        <v>39</v>
      </c>
      <c r="K6" s="134" t="s">
        <v>141</v>
      </c>
      <c r="L6" s="137" t="s">
        <v>41</v>
      </c>
      <c r="M6" s="136" t="s">
        <v>42</v>
      </c>
      <c r="N6" s="134" t="s">
        <v>43</v>
      </c>
    </row>
    <row customHeight="1" ht="15">
      <c r="A7" s="135">
        <v>1</v>
      </c>
      <c r="B7" s="134">
        <v>2</v>
      </c>
      <c r="C7" s="134">
        <v>3</v>
      </c>
      <c r="D7" s="136">
        <v>4</v>
      </c>
      <c r="E7" s="136">
        <v>5</v>
      </c>
      <c r="F7" s="136">
        <v>6</v>
      </c>
      <c r="G7" s="136">
        <v>7</v>
      </c>
      <c r="H7" s="136">
        <v>8</v>
      </c>
      <c r="I7" s="136">
        <v>9</v>
      </c>
      <c r="J7" s="136">
        <v>10</v>
      </c>
      <c r="K7" s="136">
        <v>11</v>
      </c>
      <c r="L7" s="136">
        <v>12</v>
      </c>
      <c r="M7" s="136">
        <v>13</v>
      </c>
      <c r="N7" s="136">
        <v>14</v>
      </c>
    </row>
    <row customHeight="1" ht="21">
      <c r="A8" s="103"/>
      <c r="B8" s="104"/>
      <c r="C8" s="104"/>
      <c r="D8" s="54"/>
      <c r="E8" s="54"/>
      <c r="F8" s="54"/>
      <c r="G8" s="54"/>
      <c r="H8" s="54"/>
      <c r="I8" s="54"/>
      <c r="J8" s="54"/>
      <c r="K8" s="54"/>
      <c r="L8" s="54"/>
      <c r="M8" s="54"/>
      <c r="N8" s="54"/>
    </row>
    <row customHeight="1" ht="21">
      <c r="A9" s="103"/>
      <c r="B9" s="104"/>
      <c r="C9" s="104"/>
      <c r="D9" s="54"/>
      <c r="E9" s="54"/>
      <c r="F9" s="54"/>
      <c r="G9" s="54"/>
      <c r="H9" s="54"/>
      <c r="I9" s="54"/>
      <c r="J9" s="54"/>
      <c r="K9" s="54"/>
      <c r="L9" s="54"/>
      <c r="M9" s="54"/>
      <c r="N9" s="54"/>
    </row>
    <row customHeight="1" ht="21">
      <c r="A10" s="109" t="s">
        <v>231</v>
      </c>
      <c r="B10" s="110"/>
      <c r="C10" s="138"/>
      <c r="D10" s="54"/>
      <c r="E10" s="54"/>
      <c r="F10" s="54"/>
      <c r="G10" s="54"/>
      <c r="H10" s="54"/>
      <c r="I10" s="54"/>
      <c r="J10" s="54"/>
      <c r="K10" s="54"/>
      <c r="L10" s="54"/>
      <c r="M10" s="54"/>
      <c r="N10" s="54"/>
    </row>
  </sheetData>
  <mergeCells count="14">
    <mergeCell ref="A10:C10"/>
    <mergeCell ref="E5:E6"/>
    <mergeCell ref="A2:N2"/>
    <mergeCell ref="A4:A6"/>
    <mergeCell ref="B4:B6"/>
    <mergeCell ref="C4:C6"/>
    <mergeCell ref="D4:N4"/>
    <mergeCell ref="F5:F6"/>
    <mergeCell ref="G5:G6"/>
    <mergeCell ref="A3:C3"/>
    <mergeCell ref="H5:H6"/>
    <mergeCell ref="D5:D6"/>
    <mergeCell ref="I5:N5"/>
    <mergeCell ref="A1:N1"/>
  </mergeCells>
  <pageSetup paperSize="9" scale="0"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68DFE-53FB-DED8-6E7B-31BFC1E3A7A7}" mc:Ignorable="x14ac xr xr2 xr3">
  <sheetPr>
    <outlinePr summaryRight="0"/>
  </sheetPr>
  <dimension ref="A1:N10"/>
  <sheetViews>
    <sheetView topLeftCell="A1" showZeros="0" workbookViewId="0"/>
  </sheetViews>
  <sheetFormatPr defaultColWidth="9.140625" customHeight="1" defaultRowHeight="14.25"/>
  <cols>
    <col min="1" max="1" width="76.2734375" customWidth="1"/>
    <col min="2" max="13" width="17.171875" customWidth="1"/>
    <col min="14" max="14" width="17.03125" customWidth="1"/>
  </cols>
  <sheetData>
    <row customHeight="1" ht="13.5">
      <c r="A1" s="80" t="s">
        <v>323</v>
      </c>
      <c r="B1" s="80"/>
      <c r="C1" s="80"/>
      <c r="D1" s="80"/>
      <c r="E1" s="80"/>
      <c r="F1" s="80"/>
      <c r="G1" s="80"/>
      <c r="H1" s="80"/>
      <c r="I1" s="80"/>
      <c r="J1" s="80"/>
      <c r="K1" s="80"/>
      <c r="L1" s="80"/>
      <c r="M1" s="80"/>
      <c r="N1" s="81"/>
    </row>
    <row customHeight="1" ht="27.75">
      <c r="A2" s="82" t="s">
        <v>324</v>
      </c>
      <c r="B2" s="33"/>
      <c r="C2" s="33"/>
      <c r="D2" s="33"/>
      <c r="E2" s="33"/>
      <c r="F2" s="33"/>
      <c r="G2" s="33"/>
      <c r="H2" s="33"/>
      <c r="I2" s="33"/>
      <c r="J2" s="33"/>
      <c r="K2" s="33"/>
      <c r="L2" s="33"/>
      <c r="M2" s="33"/>
      <c r="N2" s="33"/>
    </row>
    <row customHeight="1" ht="18">
      <c r="A3" s="117">
        <f>"单位名称："&amp;"玉溪市老年人体育文娱活动中心"</f>
      </c>
      <c r="B3" s="69"/>
      <c r="C3" s="69"/>
      <c r="D3" s="139"/>
      <c r="E3" s="119"/>
      <c r="F3" s="119"/>
      <c r="G3" s="119"/>
      <c r="H3" s="119"/>
      <c r="I3" s="119"/>
      <c r="N3" s="84" t="s">
        <v>2</v>
      </c>
    </row>
    <row customHeight="1" ht="19.5">
      <c r="A4" s="71" t="s">
        <v>325</v>
      </c>
      <c r="B4" s="140" t="s">
        <v>134</v>
      </c>
      <c r="C4" s="141"/>
      <c r="D4" s="141"/>
      <c r="E4" s="140" t="s">
        <v>326</v>
      </c>
      <c r="F4" s="141"/>
      <c r="G4" s="141"/>
      <c r="H4" s="141"/>
      <c r="I4" s="141"/>
      <c r="J4" s="141"/>
      <c r="K4" s="141"/>
      <c r="L4" s="141"/>
      <c r="M4" s="141"/>
      <c r="N4" s="141"/>
    </row>
    <row customHeight="1" ht="40.5">
      <c r="A5" s="73"/>
      <c r="B5" s="142" t="s">
        <v>30</v>
      </c>
      <c r="C5" s="70" t="s">
        <v>33</v>
      </c>
      <c r="D5" s="143" t="s">
        <v>327</v>
      </c>
      <c r="E5" s="72" t="s">
        <v>328</v>
      </c>
      <c r="F5" s="72" t="s">
        <v>329</v>
      </c>
      <c r="G5" s="72" t="s">
        <v>330</v>
      </c>
      <c r="H5" s="72" t="s">
        <v>331</v>
      </c>
      <c r="I5" s="72" t="s">
        <v>332</v>
      </c>
      <c r="J5" s="72" t="s">
        <v>333</v>
      </c>
      <c r="K5" s="72" t="s">
        <v>334</v>
      </c>
      <c r="L5" s="72" t="s">
        <v>335</v>
      </c>
      <c r="M5" s="72" t="s">
        <v>336</v>
      </c>
      <c r="N5" s="72" t="s">
        <v>337</v>
      </c>
    </row>
    <row customHeight="1" ht="19.5">
      <c r="A6" s="72">
        <v>1</v>
      </c>
      <c r="B6" s="72">
        <v>2</v>
      </c>
      <c r="C6" s="72">
        <v>3</v>
      </c>
      <c r="D6" s="140">
        <v>4</v>
      </c>
      <c r="E6" s="72">
        <v>5</v>
      </c>
      <c r="F6" s="72">
        <v>6</v>
      </c>
      <c r="G6" s="72">
        <v>7</v>
      </c>
      <c r="H6" s="140">
        <v>8</v>
      </c>
      <c r="I6" s="72">
        <v>9</v>
      </c>
      <c r="J6" s="72">
        <v>10</v>
      </c>
      <c r="K6" s="72">
        <v>11</v>
      </c>
      <c r="L6" s="140">
        <v>12</v>
      </c>
      <c r="M6" s="72">
        <v>13</v>
      </c>
      <c r="N6" s="72">
        <v>14</v>
      </c>
    </row>
    <row customHeight="1" ht="20.25">
      <c r="A7" s="66" t="s">
        <v>64</v>
      </c>
      <c r="B7" s="54">
        <v>2300000</v>
      </c>
      <c r="C7" s="54"/>
      <c r="D7" s="54">
        <v>2300000</v>
      </c>
      <c r="E7" s="54">
        <v>350000</v>
      </c>
      <c r="F7" s="54">
        <v>250000</v>
      </c>
      <c r="G7" s="54">
        <v>100000</v>
      </c>
      <c r="H7" s="54"/>
      <c r="I7" s="54">
        <v>100000</v>
      </c>
      <c r="J7" s="54">
        <v>250000</v>
      </c>
      <c r="K7" s="54">
        <v>650000</v>
      </c>
      <c r="L7" s="54">
        <v>250000</v>
      </c>
      <c r="M7" s="54">
        <v>350000</v>
      </c>
      <c r="N7" s="54"/>
    </row>
    <row customHeight="1" ht="20.25">
      <c r="A8" s="66">
        <f>"      "&amp;"彩票公益金资助基层老年人体育场地设施建设资金"</f>
      </c>
      <c r="B8" s="54">
        <v>2000000</v>
      </c>
      <c r="C8" s="54"/>
      <c r="D8" s="54">
        <v>2000000</v>
      </c>
      <c r="E8" s="54">
        <v>350000</v>
      </c>
      <c r="F8" s="54">
        <v>250000</v>
      </c>
      <c r="G8" s="54">
        <v>100000</v>
      </c>
      <c r="H8" s="54"/>
      <c r="I8" s="54">
        <v>100000</v>
      </c>
      <c r="J8" s="54">
        <v>250000</v>
      </c>
      <c r="K8" s="54">
        <v>350000</v>
      </c>
      <c r="L8" s="54">
        <v>250000</v>
      </c>
      <c r="M8" s="54">
        <v>350000</v>
      </c>
      <c r="N8" s="54"/>
    </row>
    <row customHeight="1" ht="20.25">
      <c r="A9" s="66">
        <f>"      "&amp;"老年人体育发展对下专项经费"</f>
      </c>
      <c r="B9" s="54">
        <v>300000</v>
      </c>
      <c r="C9" s="54"/>
      <c r="D9" s="54">
        <v>300000</v>
      </c>
      <c r="E9" s="54"/>
      <c r="F9" s="54"/>
      <c r="G9" s="54"/>
      <c r="H9" s="54"/>
      <c r="I9" s="54"/>
      <c r="J9" s="54"/>
      <c r="K9" s="54">
        <v>300000</v>
      </c>
      <c r="L9" s="54"/>
      <c r="M9" s="54"/>
      <c r="N9" s="54"/>
    </row>
    <row customHeight="1" ht="20.25">
      <c r="A10" s="64" t="s">
        <v>30</v>
      </c>
      <c r="B10" s="54">
        <v>2300000</v>
      </c>
      <c r="C10" s="54"/>
      <c r="D10" s="54">
        <v>2300000</v>
      </c>
      <c r="E10" s="54">
        <v>350000</v>
      </c>
      <c r="F10" s="54">
        <v>250000</v>
      </c>
      <c r="G10" s="54">
        <v>100000</v>
      </c>
      <c r="H10" s="54"/>
      <c r="I10" s="54">
        <v>100000</v>
      </c>
      <c r="J10" s="54">
        <v>250000</v>
      </c>
      <c r="K10" s="54">
        <v>650000</v>
      </c>
      <c r="L10" s="54">
        <v>250000</v>
      </c>
      <c r="M10" s="54">
        <v>350000</v>
      </c>
      <c r="N10" s="54"/>
    </row>
  </sheetData>
  <mergeCells count="6">
    <mergeCell ref="A2:N2"/>
    <mergeCell ref="A4:A5"/>
    <mergeCell ref="B4:D4"/>
    <mergeCell ref="E4:N4"/>
    <mergeCell ref="A3:I3"/>
    <mergeCell ref="A1:N1"/>
  </mergeCells>
  <pageSetup paperSize="9" scale="0"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EF1F2-5F1A-8351-8A0A-643430C3354E}" mc:Ignorable="x14ac xr xr2 xr3">
  <sheetPr>
    <outlinePr summaryRight="0"/>
  </sheetPr>
  <dimension ref="A1:J16"/>
  <sheetViews>
    <sheetView topLeftCell="A1" showZeros="0" workbookViewId="0"/>
  </sheetViews>
  <sheetFormatPr defaultColWidth="9.140625" customHeight="1" defaultRowHeight="12"/>
  <cols>
    <col min="1" max="1" width="34.28125" customWidth="1"/>
    <col min="2" max="2" width="29.00390625" customWidth="1"/>
    <col min="3" max="3" width="17.171875" customWidth="1"/>
    <col min="4" max="4" width="21.03125" customWidth="1"/>
    <col min="5" max="5" width="23.57421875" customWidth="1"/>
    <col min="6" max="6" width="11.28125" customWidth="1"/>
    <col min="7" max="7" width="10.3125" customWidth="1"/>
    <col min="8" max="8" width="9.3125" customWidth="1"/>
    <col min="9" max="9" width="13.421875" customWidth="1"/>
    <col min="10" max="10" width="27.453125" customWidth="1"/>
  </cols>
  <sheetData>
    <row customHeight="1" ht="12">
      <c r="A1" s="80" t="s">
        <v>338</v>
      </c>
      <c r="B1" s="80"/>
      <c r="C1" s="80"/>
      <c r="D1" s="80"/>
      <c r="E1" s="80"/>
      <c r="F1" s="80"/>
      <c r="G1" s="80"/>
      <c r="H1" s="80"/>
      <c r="I1" s="80"/>
      <c r="J1" s="81"/>
    </row>
    <row customHeight="1" ht="28.5">
      <c r="A2" s="144" t="s">
        <v>339</v>
      </c>
      <c r="B2" s="145"/>
      <c r="C2" s="145"/>
      <c r="D2" s="145"/>
      <c r="E2" s="145"/>
      <c r="F2" s="146"/>
      <c r="G2" s="145"/>
      <c r="H2" s="146"/>
      <c r="I2" s="146"/>
      <c r="J2" s="145"/>
    </row>
    <row customHeight="1" ht="15">
      <c r="A3" s="34">
        <f>"单位名称："&amp;"玉溪市老年人体育文娱活动中心"</f>
      </c>
    </row>
    <row customHeight="1" ht="14.25">
      <c r="A4" s="61" t="s">
        <v>234</v>
      </c>
      <c r="B4" s="61" t="s">
        <v>235</v>
      </c>
      <c r="C4" s="61" t="s">
        <v>236</v>
      </c>
      <c r="D4" s="61" t="s">
        <v>237</v>
      </c>
      <c r="E4" s="61" t="s">
        <v>238</v>
      </c>
      <c r="F4" s="62" t="s">
        <v>239</v>
      </c>
      <c r="G4" s="61" t="s">
        <v>240</v>
      </c>
      <c r="H4" s="62" t="s">
        <v>241</v>
      </c>
      <c r="I4" s="62" t="s">
        <v>242</v>
      </c>
      <c r="J4" s="61" t="s">
        <v>243</v>
      </c>
    </row>
    <row customHeight="1" ht="14.25">
      <c r="A5" s="61">
        <v>1</v>
      </c>
      <c r="B5" s="61">
        <v>2</v>
      </c>
      <c r="C5" s="61">
        <v>3</v>
      </c>
      <c r="D5" s="61">
        <v>4</v>
      </c>
      <c r="E5" s="61">
        <v>5</v>
      </c>
      <c r="F5" s="62">
        <v>6</v>
      </c>
      <c r="G5" s="61">
        <v>7</v>
      </c>
      <c r="H5" s="62">
        <v>8</v>
      </c>
      <c r="I5" s="62">
        <v>9</v>
      </c>
      <c r="J5" s="61">
        <v>10</v>
      </c>
    </row>
    <row customHeight="1" ht="15">
      <c r="A6" s="52" t="s">
        <v>64</v>
      </c>
      <c r="B6" s="63"/>
      <c r="C6" s="63"/>
      <c r="D6" s="63"/>
      <c r="E6" s="64"/>
      <c r="F6" s="65"/>
      <c r="G6" s="64"/>
      <c r="H6" s="65"/>
      <c r="I6" s="65"/>
      <c r="J6" s="64"/>
    </row>
    <row customHeight="1" ht="33.75">
      <c r="A7" s="52" t="s">
        <v>216</v>
      </c>
      <c r="B7" s="52" t="s">
        <v>270</v>
      </c>
      <c r="C7" s="52" t="s">
        <v>245</v>
      </c>
      <c r="D7" s="52" t="s">
        <v>246</v>
      </c>
      <c r="E7" s="52" t="s">
        <v>271</v>
      </c>
      <c r="F7" s="52" t="s">
        <v>272</v>
      </c>
      <c r="G7" s="66" t="s">
        <v>51</v>
      </c>
      <c r="H7" s="52" t="s">
        <v>273</v>
      </c>
      <c r="I7" s="52" t="s">
        <v>250</v>
      </c>
      <c r="J7" s="52" t="s">
        <v>274</v>
      </c>
    </row>
    <row customHeight="1" ht="33.75">
      <c r="A8" s="52" t="s">
        <v>216</v>
      </c>
      <c r="B8" s="52" t="s">
        <v>270</v>
      </c>
      <c r="C8" s="52" t="s">
        <v>245</v>
      </c>
      <c r="D8" s="52" t="s">
        <v>256</v>
      </c>
      <c r="E8" s="52" t="s">
        <v>275</v>
      </c>
      <c r="F8" s="52" t="s">
        <v>272</v>
      </c>
      <c r="G8" s="66" t="s">
        <v>253</v>
      </c>
      <c r="H8" s="52" t="s">
        <v>259</v>
      </c>
      <c r="I8" s="52" t="s">
        <v>250</v>
      </c>
      <c r="J8" s="52" t="s">
        <v>276</v>
      </c>
    </row>
    <row customHeight="1" ht="33.75">
      <c r="A9" s="52" t="s">
        <v>216</v>
      </c>
      <c r="B9" s="52" t="s">
        <v>270</v>
      </c>
      <c r="C9" s="52" t="s">
        <v>245</v>
      </c>
      <c r="D9" s="52" t="s">
        <v>277</v>
      </c>
      <c r="E9" s="52" t="s">
        <v>278</v>
      </c>
      <c r="F9" s="52" t="s">
        <v>248</v>
      </c>
      <c r="G9" s="66" t="s">
        <v>258</v>
      </c>
      <c r="H9" s="52" t="s">
        <v>259</v>
      </c>
      <c r="I9" s="52" t="s">
        <v>250</v>
      </c>
      <c r="J9" s="52" t="s">
        <v>279</v>
      </c>
    </row>
    <row customHeight="1" ht="33.75">
      <c r="A10" s="52" t="s">
        <v>216</v>
      </c>
      <c r="B10" s="52" t="s">
        <v>270</v>
      </c>
      <c r="C10" s="52" t="s">
        <v>261</v>
      </c>
      <c r="D10" s="52" t="s">
        <v>262</v>
      </c>
      <c r="E10" s="52" t="s">
        <v>280</v>
      </c>
      <c r="F10" s="52" t="s">
        <v>248</v>
      </c>
      <c r="G10" s="66" t="s">
        <v>258</v>
      </c>
      <c r="H10" s="52" t="s">
        <v>259</v>
      </c>
      <c r="I10" s="52" t="s">
        <v>250</v>
      </c>
      <c r="J10" s="52" t="s">
        <v>281</v>
      </c>
    </row>
    <row customHeight="1" ht="33.75">
      <c r="A11" s="52" t="s">
        <v>216</v>
      </c>
      <c r="B11" s="52" t="s">
        <v>270</v>
      </c>
      <c r="C11" s="52" t="s">
        <v>266</v>
      </c>
      <c r="D11" s="52" t="s">
        <v>267</v>
      </c>
      <c r="E11" s="52" t="s">
        <v>282</v>
      </c>
      <c r="F11" s="52" t="s">
        <v>248</v>
      </c>
      <c r="G11" s="66" t="s">
        <v>258</v>
      </c>
      <c r="H11" s="52" t="s">
        <v>259</v>
      </c>
      <c r="I11" s="52" t="s">
        <v>250</v>
      </c>
      <c r="J11" s="52" t="s">
        <v>283</v>
      </c>
    </row>
    <row customHeight="1" ht="33.75">
      <c r="A12" s="52" t="s">
        <v>221</v>
      </c>
      <c r="B12" s="52" t="s">
        <v>284</v>
      </c>
      <c r="C12" s="52" t="s">
        <v>245</v>
      </c>
      <c r="D12" s="52" t="s">
        <v>246</v>
      </c>
      <c r="E12" s="52" t="s">
        <v>285</v>
      </c>
      <c r="F12" s="52" t="s">
        <v>248</v>
      </c>
      <c r="G12" s="66" t="s">
        <v>286</v>
      </c>
      <c r="H12" s="52" t="s">
        <v>254</v>
      </c>
      <c r="I12" s="52" t="s">
        <v>250</v>
      </c>
      <c r="J12" s="52" t="s">
        <v>287</v>
      </c>
    </row>
    <row customHeight="1" ht="33.75">
      <c r="A13" s="52" t="s">
        <v>221</v>
      </c>
      <c r="B13" s="52" t="s">
        <v>284</v>
      </c>
      <c r="C13" s="52" t="s">
        <v>245</v>
      </c>
      <c r="D13" s="52" t="s">
        <v>277</v>
      </c>
      <c r="E13" s="52" t="s">
        <v>288</v>
      </c>
      <c r="F13" s="52" t="s">
        <v>272</v>
      </c>
      <c r="G13" s="66" t="s">
        <v>51</v>
      </c>
      <c r="H13" s="52" t="s">
        <v>289</v>
      </c>
      <c r="I13" s="52" t="s">
        <v>250</v>
      </c>
      <c r="J13" s="52" t="s">
        <v>290</v>
      </c>
    </row>
    <row customHeight="1" ht="33.75">
      <c r="A14" s="52" t="s">
        <v>221</v>
      </c>
      <c r="B14" s="52" t="s">
        <v>284</v>
      </c>
      <c r="C14" s="52" t="s">
        <v>261</v>
      </c>
      <c r="D14" s="52" t="s">
        <v>262</v>
      </c>
      <c r="E14" s="52" t="s">
        <v>291</v>
      </c>
      <c r="F14" s="52" t="s">
        <v>248</v>
      </c>
      <c r="G14" s="66" t="s">
        <v>258</v>
      </c>
      <c r="H14" s="52" t="s">
        <v>259</v>
      </c>
      <c r="I14" s="52" t="s">
        <v>250</v>
      </c>
      <c r="J14" s="52" t="s">
        <v>292</v>
      </c>
    </row>
    <row customHeight="1" ht="33.75">
      <c r="A15" s="52" t="s">
        <v>221</v>
      </c>
      <c r="B15" s="52" t="s">
        <v>284</v>
      </c>
      <c r="C15" s="52" t="s">
        <v>261</v>
      </c>
      <c r="D15" s="52" t="s">
        <v>293</v>
      </c>
      <c r="E15" s="52" t="s">
        <v>294</v>
      </c>
      <c r="F15" s="52" t="s">
        <v>248</v>
      </c>
      <c r="G15" s="66" t="s">
        <v>258</v>
      </c>
      <c r="H15" s="52" t="s">
        <v>259</v>
      </c>
      <c r="I15" s="52" t="s">
        <v>250</v>
      </c>
      <c r="J15" s="52" t="s">
        <v>295</v>
      </c>
    </row>
    <row customHeight="1" ht="33.75">
      <c r="A16" s="52" t="s">
        <v>221</v>
      </c>
      <c r="B16" s="52" t="s">
        <v>284</v>
      </c>
      <c r="C16" s="52" t="s">
        <v>266</v>
      </c>
      <c r="D16" s="52" t="s">
        <v>267</v>
      </c>
      <c r="E16" s="52" t="s">
        <v>296</v>
      </c>
      <c r="F16" s="52" t="s">
        <v>248</v>
      </c>
      <c r="G16" s="66" t="s">
        <v>258</v>
      </c>
      <c r="H16" s="52" t="s">
        <v>259</v>
      </c>
      <c r="I16" s="52" t="s">
        <v>250</v>
      </c>
      <c r="J16" s="52" t="s">
        <v>297</v>
      </c>
    </row>
  </sheetData>
  <mergeCells count="7">
    <mergeCell ref="A2:J2"/>
    <mergeCell ref="A3:H3"/>
    <mergeCell ref="A1:J1"/>
    <mergeCell ref="A7:A11"/>
    <mergeCell ref="B7:B11"/>
    <mergeCell ref="A12:A16"/>
    <mergeCell ref="B12:B16"/>
  </mergeCells>
  <pageSetup paperSize="9" scale="0"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D1783-0F85-B0A6-DFBC-2AD46FCA9934}" mc:Ignorable="x14ac xr xr2 xr3">
  <sheetPr>
    <outlinePr summaryRight="0"/>
  </sheetPr>
  <dimension ref="A1:H8"/>
  <sheetViews>
    <sheetView topLeftCell="A1" showZeros="0" workbookViewId="0"/>
  </sheetViews>
  <sheetFormatPr defaultColWidth="8.8515625" customHeight="1" defaultRowHeight="15"/>
  <cols>
    <col min="1" max="1" width="36.03125" customWidth="1"/>
    <col min="2" max="2" width="19.7421875" customWidth="1"/>
    <col min="3" max="3" width="33.3125" customWidth="1"/>
    <col min="4" max="4" width="34.7421875" customWidth="1"/>
    <col min="5" max="6" width="8.98046875" customWidth="1"/>
    <col min="7" max="8" width="15.1328125" customWidth="1"/>
  </cols>
  <sheetData>
    <row customHeight="1" ht="18.75">
      <c r="A1" s="147" t="s">
        <v>340</v>
      </c>
      <c r="B1" s="147"/>
      <c r="C1" s="147"/>
      <c r="D1" s="147"/>
      <c r="E1" s="147"/>
      <c r="F1" s="147"/>
      <c r="G1" s="147"/>
      <c r="H1" s="147" t="s">
        <v>340</v>
      </c>
    </row>
    <row customHeight="1" ht="28.5">
      <c r="A2" s="148" t="s">
        <v>341</v>
      </c>
      <c r="B2" s="148"/>
      <c r="C2" s="148"/>
      <c r="D2" s="148"/>
      <c r="E2" s="148"/>
      <c r="F2" s="148"/>
      <c r="G2" s="148"/>
      <c r="H2" s="148"/>
    </row>
    <row customHeight="1" ht="18.75">
      <c r="A3" s="149">
        <f>"单位名称："&amp;"玉溪市老年人体育文娱活动中心"</f>
      </c>
      <c r="B3" s="149"/>
      <c r="C3" s="149"/>
      <c r="D3" s="149"/>
      <c r="E3" s="149"/>
      <c r="F3" s="149"/>
      <c r="G3" s="149"/>
      <c r="H3" s="149"/>
    </row>
    <row customHeight="1" ht="18.75">
      <c r="A4" s="27" t="s">
        <v>127</v>
      </c>
      <c r="B4" s="27" t="s">
        <v>342</v>
      </c>
      <c r="C4" s="27" t="s">
        <v>343</v>
      </c>
      <c r="D4" s="27" t="s">
        <v>344</v>
      </c>
      <c r="E4" s="27" t="s">
        <v>345</v>
      </c>
      <c r="F4" s="27" t="s">
        <v>346</v>
      </c>
      <c r="G4" s="27"/>
      <c r="H4" s="27"/>
    </row>
    <row customHeight="1" ht="18.75">
      <c r="A5" s="27"/>
      <c r="B5" s="27"/>
      <c r="C5" s="27"/>
      <c r="D5" s="27"/>
      <c r="E5" s="27"/>
      <c r="F5" s="27" t="s">
        <v>309</v>
      </c>
      <c r="G5" s="27" t="s">
        <v>347</v>
      </c>
      <c r="H5" s="27" t="s">
        <v>348</v>
      </c>
    </row>
    <row customHeight="1" ht="18.75">
      <c r="A6" s="150" t="s">
        <v>44</v>
      </c>
      <c r="B6" s="150" t="s">
        <v>45</v>
      </c>
      <c r="C6" s="150" t="s">
        <v>46</v>
      </c>
      <c r="D6" s="150" t="s">
        <v>47</v>
      </c>
      <c r="E6" s="150" t="s">
        <v>48</v>
      </c>
      <c r="F6" s="150" t="s">
        <v>49</v>
      </c>
      <c r="G6" s="150" t="s">
        <v>50</v>
      </c>
      <c r="H6" s="150" t="s">
        <v>51</v>
      </c>
    </row>
    <row customHeight="1" ht="18">
      <c r="A7" s="17"/>
      <c r="B7" s="17"/>
      <c r="C7" s="17"/>
      <c r="D7" s="17"/>
      <c r="E7" s="151"/>
      <c r="F7" s="152"/>
      <c r="G7" s="23"/>
      <c r="H7" s="23"/>
    </row>
    <row customHeight="1" ht="18">
      <c r="A8" s="151" t="s">
        <v>30</v>
      </c>
      <c r="B8" s="151"/>
      <c r="C8" s="151"/>
      <c r="D8" s="151"/>
      <c r="E8" s="151"/>
      <c r="F8" s="152"/>
      <c r="G8" s="23"/>
      <c r="H8" s="23"/>
    </row>
  </sheetData>
  <mergeCells count="10">
    <mergeCell ref="A2:H2"/>
    <mergeCell ref="A4:A5"/>
    <mergeCell ref="B4:B5"/>
    <mergeCell ref="C4:C5"/>
    <mergeCell ref="D4:D5"/>
    <mergeCell ref="E4:E5"/>
    <mergeCell ref="F4:H4"/>
    <mergeCell ref="A8:E8"/>
    <mergeCell ref="A3:H3"/>
    <mergeCell ref="A1:H1"/>
  </mergeCells>
  <pageSetup scale="0" pageOrder="overThenDown"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746E5-24ED-7087-9836-47C9253BE311}" mc:Ignorable="x14ac xr xr2 xr3">
  <sheetPr>
    <outlinePr summaryRight="0"/>
  </sheetPr>
  <dimension ref="A1:K10"/>
  <sheetViews>
    <sheetView topLeftCell="A1" showZeros="0" workbookViewId="0"/>
  </sheetViews>
  <sheetFormatPr defaultColWidth="9.140625" customHeight="1" defaultRowHeight="14.25"/>
  <cols>
    <col min="1" max="1" width="16.3125" customWidth="1"/>
    <col min="2" max="2" width="29.03125" customWidth="1"/>
    <col min="3" max="3" width="23.8515625" customWidth="1"/>
    <col min="4" max="7" width="19.6015625" customWidth="1"/>
    <col min="8" max="8" width="15.421875" customWidth="1"/>
    <col min="9" max="11" width="19.6015625" customWidth="1"/>
  </cols>
  <sheetData>
    <row customHeight="1" ht="13.5">
      <c r="A1" s="80" t="s">
        <v>349</v>
      </c>
      <c r="B1" s="80"/>
      <c r="C1" s="80"/>
      <c r="D1" s="153"/>
      <c r="E1" s="153"/>
      <c r="F1" s="153"/>
      <c r="G1" s="153"/>
      <c r="H1" s="80"/>
      <c r="I1" s="80"/>
      <c r="J1" s="80"/>
      <c r="K1" s="81"/>
    </row>
    <row customHeight="1" ht="28.5">
      <c r="A2" s="33" t="s">
        <v>350</v>
      </c>
      <c r="B2" s="33"/>
      <c r="C2" s="33"/>
      <c r="D2" s="33"/>
      <c r="E2" s="33"/>
      <c r="F2" s="33"/>
      <c r="G2" s="33"/>
      <c r="H2" s="33"/>
      <c r="I2" s="33"/>
      <c r="J2" s="33"/>
      <c r="K2" s="33"/>
    </row>
    <row customHeight="1" ht="13.5">
      <c r="A3" s="34">
        <f>"单位名称："&amp;"玉溪市老年人体育文娱活动中心"</f>
      </c>
      <c r="B3" s="154"/>
      <c r="C3" s="154"/>
      <c r="D3" s="154"/>
      <c r="E3" s="154"/>
      <c r="F3" s="154"/>
      <c r="G3" s="154"/>
      <c r="H3" s="37"/>
      <c r="I3" s="37"/>
      <c r="J3" s="37"/>
      <c r="K3" s="155" t="s">
        <v>2</v>
      </c>
    </row>
    <row customHeight="1" ht="21.75">
      <c r="A4" s="156" t="s">
        <v>211</v>
      </c>
      <c r="B4" s="156" t="s">
        <v>129</v>
      </c>
      <c r="C4" s="156" t="s">
        <v>212</v>
      </c>
      <c r="D4" s="70" t="s">
        <v>130</v>
      </c>
      <c r="E4" s="70" t="s">
        <v>131</v>
      </c>
      <c r="F4" s="70" t="s">
        <v>132</v>
      </c>
      <c r="G4" s="70" t="s">
        <v>133</v>
      </c>
      <c r="H4" s="71" t="s">
        <v>30</v>
      </c>
      <c r="I4" s="140" t="s">
        <v>351</v>
      </c>
      <c r="J4" s="141"/>
      <c r="K4" s="157"/>
    </row>
    <row customHeight="1" ht="21.75">
      <c r="A5" s="158"/>
      <c r="B5" s="158"/>
      <c r="C5" s="158"/>
      <c r="D5" s="91"/>
      <c r="E5" s="91"/>
      <c r="F5" s="91"/>
      <c r="G5" s="91"/>
      <c r="H5" s="142"/>
      <c r="I5" s="70" t="s">
        <v>33</v>
      </c>
      <c r="J5" s="70" t="s">
        <v>34</v>
      </c>
      <c r="K5" s="70" t="s">
        <v>35</v>
      </c>
    </row>
    <row customHeight="1" ht="40.5">
      <c r="A6" s="159"/>
      <c r="B6" s="159"/>
      <c r="C6" s="159"/>
      <c r="D6" s="98"/>
      <c r="E6" s="98"/>
      <c r="F6" s="98"/>
      <c r="G6" s="98"/>
      <c r="H6" s="73"/>
      <c r="I6" s="98" t="s">
        <v>32</v>
      </c>
      <c r="J6" s="98"/>
      <c r="K6" s="98"/>
    </row>
    <row customHeight="1" ht="15">
      <c r="A7" s="72">
        <v>1</v>
      </c>
      <c r="B7" s="72">
        <v>2</v>
      </c>
      <c r="C7" s="72">
        <v>3</v>
      </c>
      <c r="D7" s="72">
        <v>4</v>
      </c>
      <c r="E7" s="72">
        <v>5</v>
      </c>
      <c r="F7" s="72">
        <v>6</v>
      </c>
      <c r="G7" s="72">
        <v>7</v>
      </c>
      <c r="H7" s="72">
        <v>8</v>
      </c>
      <c r="I7" s="72">
        <v>9</v>
      </c>
      <c r="J7" s="62">
        <v>10</v>
      </c>
      <c r="K7" s="62">
        <v>11</v>
      </c>
    </row>
    <row customHeight="1" ht="30.664306640625">
      <c r="A8" s="66"/>
      <c r="B8" s="160"/>
      <c r="C8" s="66"/>
      <c r="D8" s="66"/>
      <c r="E8" s="66"/>
      <c r="F8" s="66"/>
      <c r="G8" s="66"/>
      <c r="H8" s="54"/>
      <c r="I8" s="54"/>
      <c r="J8" s="54"/>
      <c r="K8" s="54"/>
    </row>
    <row customHeight="1" ht="30.664306640625">
      <c r="A9" s="160"/>
      <c r="B9" s="160"/>
      <c r="C9" s="160"/>
      <c r="D9" s="160"/>
      <c r="E9" s="160"/>
      <c r="F9" s="160"/>
      <c r="G9" s="160"/>
      <c r="H9" s="54"/>
      <c r="I9" s="54"/>
      <c r="J9" s="54"/>
      <c r="K9" s="54"/>
    </row>
    <row customHeight="1" ht="18.75">
      <c r="A10" s="55" t="s">
        <v>231</v>
      </c>
      <c r="B10" s="56"/>
      <c r="C10" s="56"/>
      <c r="D10" s="56"/>
      <c r="E10" s="56"/>
      <c r="F10" s="56"/>
      <c r="G10" s="57"/>
      <c r="H10" s="54"/>
      <c r="I10" s="54"/>
      <c r="J10" s="54"/>
      <c r="K10" s="54"/>
    </row>
  </sheetData>
  <mergeCells count="16">
    <mergeCell ref="A10:G10"/>
    <mergeCell ref="I5:I6"/>
    <mergeCell ref="A2:K2"/>
    <mergeCell ref="E4:E6"/>
    <mergeCell ref="A4:A6"/>
    <mergeCell ref="B4:B6"/>
    <mergeCell ref="A3:G3"/>
    <mergeCell ref="K5:K6"/>
    <mergeCell ref="I4:K4"/>
    <mergeCell ref="C4:C6"/>
    <mergeCell ref="F4:F6"/>
    <mergeCell ref="G4:G6"/>
    <mergeCell ref="H4:H6"/>
    <mergeCell ref="J5:J6"/>
    <mergeCell ref="D4:D6"/>
    <mergeCell ref="A1:K1"/>
  </mergeCells>
  <pageSetup paperSize="9" scale="0"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5392E-551A-1B34-9775-FB0B09F64711}" mc:Ignorable="x14ac xr xr2 xr3">
  <sheetPr>
    <outlinePr summaryRight="0"/>
  </sheetPr>
  <dimension ref="A1:G10"/>
  <sheetViews>
    <sheetView topLeftCell="A1" showZeros="0" workbookViewId="0"/>
  </sheetViews>
  <sheetFormatPr defaultColWidth="9.140625" customHeight="1" defaultRowHeight="14.25"/>
  <cols>
    <col min="1" max="1" width="37.7421875" customWidth="1"/>
    <col min="2" max="2" width="15.5625" customWidth="1"/>
    <col min="3" max="3" width="57.4140625" customWidth="1"/>
    <col min="4" max="4" width="9.703125" customWidth="1"/>
    <col min="5" max="7" width="19.84375" customWidth="1"/>
  </cols>
  <sheetData>
    <row customHeight="1" ht="13.5">
      <c r="A1" s="161" t="s">
        <v>352</v>
      </c>
      <c r="B1" s="161"/>
      <c r="C1" s="161"/>
      <c r="D1" s="162"/>
      <c r="E1" s="161"/>
      <c r="F1" s="161"/>
      <c r="G1" s="163"/>
    </row>
    <row customHeight="1" ht="27.75">
      <c r="A2" s="164" t="s">
        <v>353</v>
      </c>
      <c r="B2" s="164"/>
      <c r="C2" s="164"/>
      <c r="D2" s="164"/>
      <c r="E2" s="164"/>
      <c r="F2" s="164"/>
      <c r="G2" s="164"/>
    </row>
    <row customHeight="1" ht="13.5">
      <c r="A3" s="34">
        <f>"单位名称："&amp;"玉溪市老年人体育文娱活动中心"</f>
      </c>
      <c r="B3" s="154"/>
      <c r="C3" s="154"/>
      <c r="D3" s="154"/>
      <c r="E3" s="37"/>
      <c r="F3" s="37"/>
      <c r="G3" s="165" t="s">
        <v>2</v>
      </c>
    </row>
    <row customHeight="1" ht="21.75">
      <c r="A4" s="39" t="s">
        <v>212</v>
      </c>
      <c r="B4" s="39" t="s">
        <v>211</v>
      </c>
      <c r="C4" s="39" t="s">
        <v>129</v>
      </c>
      <c r="D4" s="40" t="s">
        <v>354</v>
      </c>
      <c r="E4" s="42" t="s">
        <v>33</v>
      </c>
      <c r="F4" s="43"/>
      <c r="G4" s="44"/>
    </row>
    <row customHeight="1" ht="21.75">
      <c r="A5" s="45"/>
      <c r="B5" s="45"/>
      <c r="C5" s="45"/>
      <c r="D5" s="46"/>
      <c r="E5" s="166" t="s">
        <v>355</v>
      </c>
      <c r="F5" s="40" t="s">
        <v>356</v>
      </c>
      <c r="G5" s="40" t="s">
        <v>357</v>
      </c>
    </row>
    <row customHeight="1" ht="40.5">
      <c r="A6" s="48"/>
      <c r="B6" s="48"/>
      <c r="C6" s="48"/>
      <c r="D6" s="49"/>
      <c r="E6" s="50"/>
      <c r="F6" s="49" t="s">
        <v>32</v>
      </c>
      <c r="G6" s="49"/>
    </row>
    <row customHeight="1" ht="15">
      <c r="A7" s="41">
        <v>1</v>
      </c>
      <c r="B7" s="41">
        <v>2</v>
      </c>
      <c r="C7" s="41">
        <v>3</v>
      </c>
      <c r="D7" s="41">
        <v>4</v>
      </c>
      <c r="E7" s="41">
        <v>5</v>
      </c>
      <c r="F7" s="41">
        <v>6</v>
      </c>
      <c r="G7" s="41">
        <v>7</v>
      </c>
    </row>
    <row customHeight="1" ht="21">
      <c r="A8" s="167"/>
      <c r="B8" s="168"/>
      <c r="C8" s="168"/>
      <c r="D8" s="169"/>
      <c r="E8" s="74"/>
      <c r="F8" s="74"/>
      <c r="G8" s="74"/>
    </row>
    <row customHeight="1" ht="21">
      <c r="A9" s="167"/>
      <c r="B9" s="167"/>
      <c r="C9" s="167"/>
      <c r="D9" s="170"/>
      <c r="E9" s="74"/>
      <c r="F9" s="74"/>
      <c r="G9" s="74"/>
    </row>
    <row customHeight="1" ht="21">
      <c r="A10" s="171" t="s">
        <v>30</v>
      </c>
      <c r="B10" s="172" t="s">
        <v>358</v>
      </c>
      <c r="C10" s="172"/>
      <c r="D10" s="173"/>
      <c r="E10" s="74"/>
      <c r="F10" s="74"/>
      <c r="G10" s="74"/>
    </row>
  </sheetData>
  <mergeCells count="12">
    <mergeCell ref="A2:G2"/>
    <mergeCell ref="A3:D3"/>
    <mergeCell ref="F5:F6"/>
    <mergeCell ref="E5:E6"/>
    <mergeCell ref="E4:G4"/>
    <mergeCell ref="A10:D10"/>
    <mergeCell ref="B4:B6"/>
    <mergeCell ref="C4:C6"/>
    <mergeCell ref="A4:A6"/>
    <mergeCell ref="G5:G6"/>
    <mergeCell ref="D4:D6"/>
    <mergeCell ref="A1:G1"/>
  </mergeCells>
  <pageSetup paperSize="9" scale="0"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FA41C-EEC1-354E-84E3-0797490573AD}" mc:Ignorable="x14ac xr xr2 xr3">
  <sheetPr>
    <outlinePr summaryRight="0"/>
  </sheetPr>
  <dimension ref="A1:S9"/>
  <sheetViews>
    <sheetView topLeftCell="A1" showZeros="0" workbookViewId="0"/>
  </sheetViews>
  <sheetFormatPr defaultColWidth="8.8515625" customHeight="1" defaultRowHeight="15"/>
  <cols>
    <col min="1" max="1" width="17.84375" customWidth="1"/>
    <col min="2" max="2" width="53.1328125" customWidth="1"/>
    <col min="3" max="3" width="16.28125" customWidth="1"/>
    <col min="4" max="4" width="16.4140625" customWidth="1"/>
    <col min="5" max="6" width="16.28125" customWidth="1"/>
    <col min="7" max="11" width="16.4140625" customWidth="1"/>
    <col min="12" max="18" width="16.28125" customWidth="1"/>
    <col min="19" max="19" width="16.4140625" customWidth="1"/>
  </cols>
  <sheetData>
    <row customHeight="1" ht="15">
      <c r="A1" s="18" t="s">
        <v>26</v>
      </c>
      <c r="B1" s="18"/>
      <c r="C1" s="18"/>
      <c r="D1" s="18"/>
      <c r="E1" s="18"/>
      <c r="F1" s="18"/>
      <c r="G1" s="18"/>
      <c r="H1" s="18"/>
      <c r="I1" s="18"/>
      <c r="J1" s="18"/>
      <c r="K1" s="18"/>
      <c r="L1" s="18"/>
      <c r="M1" s="18"/>
      <c r="N1" s="18"/>
      <c r="O1" s="18"/>
      <c r="P1" s="18"/>
      <c r="Q1" s="18"/>
      <c r="R1" s="18"/>
      <c r="S1" s="18"/>
    </row>
    <row customHeight="1" ht="28.5">
      <c r="A2" s="19" t="s">
        <v>27</v>
      </c>
      <c r="B2" s="19"/>
      <c r="C2" s="19"/>
      <c r="D2" s="19"/>
      <c r="E2" s="19"/>
      <c r="F2" s="19"/>
      <c r="G2" s="19"/>
      <c r="H2" s="19"/>
      <c r="I2" s="19"/>
      <c r="J2" s="19"/>
      <c r="K2" s="19"/>
      <c r="L2" s="19"/>
      <c r="M2" s="19"/>
      <c r="N2" s="19"/>
      <c r="O2" s="19"/>
      <c r="P2" s="19"/>
      <c r="Q2" s="19"/>
      <c r="R2" s="19"/>
      <c r="S2" s="19"/>
    </row>
    <row customHeight="1" ht="20.25">
      <c r="A3" s="2">
        <f>"单位名称："&amp;"玉溪市老年人体育文娱活动中心"</f>
      </c>
      <c r="B3" s="2"/>
      <c r="C3" s="2"/>
      <c r="D3" s="2"/>
      <c r="E3" s="2"/>
      <c r="F3" s="2"/>
      <c r="G3" s="2"/>
      <c r="H3" s="2"/>
      <c r="I3" s="2"/>
      <c r="J3" s="2"/>
      <c r="K3" s="2"/>
      <c r="L3" s="20"/>
      <c r="M3" s="20"/>
      <c r="N3" s="20"/>
      <c r="O3" s="20"/>
      <c r="P3" s="20"/>
      <c r="Q3" s="20"/>
      <c r="R3" s="20"/>
      <c r="S3" s="20" t="s">
        <v>2</v>
      </c>
    </row>
    <row customHeight="1" ht="27">
      <c r="A4" s="12" t="s">
        <v>28</v>
      </c>
      <c r="B4" s="12" t="s">
        <v>29</v>
      </c>
      <c r="C4" s="12" t="s">
        <v>30</v>
      </c>
      <c r="D4" s="12" t="s">
        <v>31</v>
      </c>
      <c r="E4" s="12"/>
      <c r="F4" s="12"/>
      <c r="G4" s="12"/>
      <c r="H4" s="12"/>
      <c r="I4" s="12"/>
      <c r="J4" s="12"/>
      <c r="K4" s="12"/>
      <c r="L4" s="12"/>
      <c r="M4" s="12"/>
      <c r="N4" s="12"/>
      <c r="O4" s="12" t="s">
        <v>20</v>
      </c>
      <c r="P4" s="12"/>
      <c r="Q4" s="12"/>
      <c r="R4" s="12"/>
      <c r="S4" s="12"/>
    </row>
    <row customHeight="1" ht="27">
      <c r="A5" s="12"/>
      <c r="B5" s="12"/>
      <c r="C5" s="12"/>
      <c r="D5" s="12" t="s">
        <v>32</v>
      </c>
      <c r="E5" s="12" t="s">
        <v>33</v>
      </c>
      <c r="F5" s="12" t="s">
        <v>34</v>
      </c>
      <c r="G5" s="12" t="s">
        <v>35</v>
      </c>
      <c r="H5" s="12" t="s">
        <v>36</v>
      </c>
      <c r="I5" s="12" t="s">
        <v>37</v>
      </c>
      <c r="J5" s="12"/>
      <c r="K5" s="12"/>
      <c r="L5" s="12"/>
      <c r="M5" s="12"/>
      <c r="N5" s="12"/>
      <c r="O5" s="12" t="s">
        <v>32</v>
      </c>
      <c r="P5" s="12" t="s">
        <v>33</v>
      </c>
      <c r="Q5" s="12" t="s">
        <v>34</v>
      </c>
      <c r="R5" s="12" t="s">
        <v>35</v>
      </c>
      <c r="S5" s="12" t="s">
        <v>38</v>
      </c>
    </row>
    <row customHeight="1" ht="27">
      <c r="A6" s="12"/>
      <c r="B6" s="12"/>
      <c r="C6" s="12"/>
      <c r="D6" s="12"/>
      <c r="E6" s="12"/>
      <c r="F6" s="12"/>
      <c r="G6" s="12"/>
      <c r="H6" s="12"/>
      <c r="I6" s="12" t="s">
        <v>32</v>
      </c>
      <c r="J6" s="12" t="s">
        <v>39</v>
      </c>
      <c r="K6" s="12" t="s">
        <v>40</v>
      </c>
      <c r="L6" s="12" t="s">
        <v>41</v>
      </c>
      <c r="M6" s="12" t="s">
        <v>42</v>
      </c>
      <c r="N6" s="12" t="s">
        <v>43</v>
      </c>
      <c r="O6" s="12"/>
      <c r="P6" s="12"/>
      <c r="Q6" s="12"/>
      <c r="R6" s="12"/>
      <c r="S6" s="12"/>
    </row>
    <row customHeight="1" ht="20.25">
      <c r="A7" s="21" t="s">
        <v>44</v>
      </c>
      <c r="B7" s="21" t="s">
        <v>45</v>
      </c>
      <c r="C7" s="21" t="s">
        <v>46</v>
      </c>
      <c r="D7" s="21" t="s">
        <v>47</v>
      </c>
      <c r="E7" s="21" t="s">
        <v>48</v>
      </c>
      <c r="F7" s="21" t="s">
        <v>49</v>
      </c>
      <c r="G7" s="21" t="s">
        <v>50</v>
      </c>
      <c r="H7" s="21" t="s">
        <v>51</v>
      </c>
      <c r="I7" s="21" t="s">
        <v>52</v>
      </c>
      <c r="J7" s="21" t="s">
        <v>53</v>
      </c>
      <c r="K7" s="21" t="s">
        <v>54</v>
      </c>
      <c r="L7" s="21" t="s">
        <v>55</v>
      </c>
      <c r="M7" s="21" t="s">
        <v>56</v>
      </c>
      <c r="N7" s="21" t="s">
        <v>57</v>
      </c>
      <c r="O7" s="21" t="s">
        <v>58</v>
      </c>
      <c r="P7" s="21" t="s">
        <v>59</v>
      </c>
      <c r="Q7" s="21" t="s">
        <v>60</v>
      </c>
      <c r="R7" s="21" t="s">
        <v>61</v>
      </c>
      <c r="S7" s="21" t="s">
        <v>62</v>
      </c>
    </row>
    <row customHeight="1" ht="20.25">
      <c r="A8" s="2" t="s">
        <v>63</v>
      </c>
      <c r="B8" s="2" t="s">
        <v>64</v>
      </c>
      <c r="C8" s="22">
        <v>4293929.08</v>
      </c>
      <c r="D8" s="22">
        <v>4232429.08</v>
      </c>
      <c r="E8" s="23">
        <v>1357929.08</v>
      </c>
      <c r="F8" s="23">
        <v>2874500</v>
      </c>
      <c r="G8" s="23"/>
      <c r="H8" s="23"/>
      <c r="I8" s="23"/>
      <c r="J8" s="23"/>
      <c r="K8" s="23"/>
      <c r="L8" s="23"/>
      <c r="M8" s="23"/>
      <c r="N8" s="23"/>
      <c r="O8" s="22">
        <v>61500</v>
      </c>
      <c r="P8" s="22">
        <v>61500</v>
      </c>
      <c r="Q8" s="22"/>
      <c r="R8" s="22"/>
      <c r="S8" s="22"/>
    </row>
    <row customHeight="1" ht="20.25">
      <c r="A9" s="24" t="s">
        <v>30</v>
      </c>
      <c r="B9" s="2"/>
      <c r="C9" s="22">
        <v>4293929.08</v>
      </c>
      <c r="D9" s="22">
        <v>4232429.08</v>
      </c>
      <c r="E9" s="22">
        <v>1357929.08</v>
      </c>
      <c r="F9" s="22">
        <v>2874500</v>
      </c>
      <c r="G9" s="22"/>
      <c r="H9" s="22"/>
      <c r="I9" s="22"/>
      <c r="J9" s="22"/>
      <c r="K9" s="22"/>
      <c r="L9" s="22"/>
      <c r="M9" s="22"/>
      <c r="N9" s="22"/>
      <c r="O9" s="22">
        <v>61500</v>
      </c>
      <c r="P9" s="22">
        <v>61500</v>
      </c>
      <c r="Q9" s="22"/>
      <c r="R9" s="22"/>
      <c r="S9" s="22"/>
    </row>
  </sheetData>
  <mergeCells count="20">
    <mergeCell ref="A2:S2"/>
    <mergeCell ref="A1:S1"/>
    <mergeCell ref="C4:C6"/>
    <mergeCell ref="B4:B6"/>
    <mergeCell ref="A4:A6"/>
    <mergeCell ref="D5:D6"/>
    <mergeCell ref="G5:G6"/>
    <mergeCell ref="H5:H6"/>
    <mergeCell ref="E5:E6"/>
    <mergeCell ref="F5:F6"/>
    <mergeCell ref="I5:N5"/>
    <mergeCell ref="D4:N4"/>
    <mergeCell ref="O4:S4"/>
    <mergeCell ref="O5:O6"/>
    <mergeCell ref="P5:P6"/>
    <mergeCell ref="Q5:Q6"/>
    <mergeCell ref="R5:R6"/>
    <mergeCell ref="S5:S6"/>
    <mergeCell ref="A3:R3"/>
    <mergeCell ref="A9:B9"/>
  </mergeCells>
  <pageSetup scale="0" pageOrder="overThenDown"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47F8D-1E9A-C70B-D8C1-FA9AF715A4D4}" mc:Ignorable="x14ac xr xr2 xr3">
  <sheetPr>
    <outlinePr summaryRight="0"/>
  </sheetPr>
  <dimension ref="A1:O30"/>
  <sheetViews>
    <sheetView topLeftCell="A1" showZeros="0" workbookViewId="0"/>
  </sheetViews>
  <sheetFormatPr defaultColWidth="8.8515625" customHeight="1" defaultRowHeight="15"/>
  <cols>
    <col min="1" max="1" width="17.84375" customWidth="1"/>
    <col min="2" max="2" width="53.1328125" customWidth="1"/>
    <col min="3" max="15" width="15.1328125" customWidth="1"/>
  </cols>
  <sheetData>
    <row customHeight="1" ht="15">
      <c r="A1" s="18" t="s">
        <v>65</v>
      </c>
      <c r="B1" s="18"/>
      <c r="C1" s="18"/>
      <c r="D1" s="18"/>
      <c r="E1" s="18"/>
      <c r="F1" s="18"/>
      <c r="G1" s="18"/>
      <c r="H1" s="18"/>
      <c r="I1" s="18"/>
      <c r="J1" s="18"/>
      <c r="K1" s="18"/>
      <c r="L1" s="18"/>
      <c r="M1" s="18"/>
      <c r="N1" s="18"/>
      <c r="O1" s="18"/>
    </row>
    <row customHeight="1" ht="28.5">
      <c r="A2" s="19" t="s">
        <v>66</v>
      </c>
      <c r="B2" s="19"/>
      <c r="C2" s="19"/>
      <c r="D2" s="19"/>
      <c r="E2" s="19"/>
      <c r="F2" s="19"/>
      <c r="G2" s="19"/>
      <c r="H2" s="19"/>
      <c r="I2" s="19"/>
      <c r="J2" s="19"/>
      <c r="K2" s="19"/>
      <c r="L2" s="19"/>
      <c r="M2" s="19"/>
      <c r="N2" s="19"/>
      <c r="O2" s="19"/>
    </row>
    <row customHeight="1" ht="20.25">
      <c r="A3" s="2">
        <f>"单位名称："&amp;"玉溪市老年人体育文娱活动中心"</f>
      </c>
      <c r="B3" s="2"/>
      <c r="C3" s="2"/>
      <c r="D3" s="2"/>
      <c r="E3" s="2"/>
      <c r="F3" s="2"/>
      <c r="G3" s="2"/>
      <c r="H3" s="2"/>
      <c r="I3" s="2"/>
      <c r="J3" s="20"/>
      <c r="K3" s="20"/>
      <c r="L3" s="20"/>
      <c r="M3" s="20"/>
      <c r="N3" s="20"/>
      <c r="O3" s="20" t="s">
        <v>2</v>
      </c>
    </row>
    <row customHeight="1" ht="27">
      <c r="A4" s="12" t="s">
        <v>67</v>
      </c>
      <c r="B4" s="12" t="s">
        <v>68</v>
      </c>
      <c r="C4" s="12" t="s">
        <v>30</v>
      </c>
      <c r="D4" s="12" t="s">
        <v>33</v>
      </c>
      <c r="E4" s="12"/>
      <c r="F4" s="12"/>
      <c r="G4" s="12" t="s">
        <v>34</v>
      </c>
      <c r="H4" s="12" t="s">
        <v>35</v>
      </c>
      <c r="I4" s="12" t="s">
        <v>69</v>
      </c>
      <c r="J4" s="12" t="s">
        <v>70</v>
      </c>
      <c r="K4" s="12"/>
      <c r="L4" s="12"/>
      <c r="M4" s="12"/>
      <c r="N4" s="12"/>
      <c r="O4" s="12"/>
    </row>
    <row customHeight="1" ht="27">
      <c r="A5" s="12"/>
      <c r="B5" s="12"/>
      <c r="C5" s="12"/>
      <c r="D5" s="12" t="s">
        <v>32</v>
      </c>
      <c r="E5" s="12" t="s">
        <v>71</v>
      </c>
      <c r="F5" s="12" t="s">
        <v>72</v>
      </c>
      <c r="G5" s="12"/>
      <c r="H5" s="12"/>
      <c r="I5" s="12"/>
      <c r="J5" s="12" t="s">
        <v>32</v>
      </c>
      <c r="K5" s="12" t="s">
        <v>73</v>
      </c>
      <c r="L5" s="12" t="s">
        <v>74</v>
      </c>
      <c r="M5" s="12" t="s">
        <v>75</v>
      </c>
      <c r="N5" s="12" t="s">
        <v>76</v>
      </c>
      <c r="O5" s="12" t="s">
        <v>77</v>
      </c>
    </row>
    <row customHeight="1" ht="20.25">
      <c r="A6" s="21" t="s">
        <v>44</v>
      </c>
      <c r="B6" s="21" t="s">
        <v>45</v>
      </c>
      <c r="C6" s="21" t="s">
        <v>46</v>
      </c>
      <c r="D6" s="21" t="s">
        <v>47</v>
      </c>
      <c r="E6" s="21" t="s">
        <v>48</v>
      </c>
      <c r="F6" s="21" t="s">
        <v>49</v>
      </c>
      <c r="G6" s="21" t="s">
        <v>50</v>
      </c>
      <c r="H6" s="21" t="s">
        <v>51</v>
      </c>
      <c r="I6" s="21" t="s">
        <v>52</v>
      </c>
      <c r="J6" s="21" t="s">
        <v>53</v>
      </c>
      <c r="K6" s="21" t="s">
        <v>54</v>
      </c>
      <c r="L6" s="21" t="s">
        <v>55</v>
      </c>
      <c r="M6" s="21" t="s">
        <v>56</v>
      </c>
      <c r="N6" s="21" t="s">
        <v>57</v>
      </c>
      <c r="O6" s="21" t="s">
        <v>58</v>
      </c>
    </row>
    <row customHeight="1" ht="20.25">
      <c r="A7" s="2" t="s">
        <v>78</v>
      </c>
      <c r="B7" s="2">
        <f>"        "&amp;"文化旅游体育与传媒支出"</f>
      </c>
      <c r="C7" s="23">
        <v>994819.68</v>
      </c>
      <c r="D7" s="23">
        <v>994819.68</v>
      </c>
      <c r="E7" s="23">
        <v>933319.68</v>
      </c>
      <c r="F7" s="23">
        <v>61500</v>
      </c>
      <c r="G7" s="23"/>
      <c r="H7" s="23"/>
      <c r="I7" s="23"/>
      <c r="J7" s="23"/>
      <c r="K7" s="23"/>
      <c r="L7" s="23"/>
      <c r="M7" s="23"/>
      <c r="N7" s="23"/>
      <c r="O7" s="23"/>
    </row>
    <row customHeight="1" ht="20.25">
      <c r="A8" s="25" t="s">
        <v>79</v>
      </c>
      <c r="B8" s="25">
        <f>"        "&amp;"体育"</f>
      </c>
      <c r="C8" s="23">
        <v>994819.68</v>
      </c>
      <c r="D8" s="23">
        <v>994819.68</v>
      </c>
      <c r="E8" s="23">
        <v>933319.68</v>
      </c>
      <c r="F8" s="23">
        <v>61500</v>
      </c>
      <c r="G8" s="23"/>
      <c r="H8" s="23"/>
      <c r="I8" s="23"/>
      <c r="J8" s="23"/>
      <c r="K8" s="23"/>
      <c r="L8" s="23"/>
      <c r="M8" s="23"/>
      <c r="N8" s="23"/>
      <c r="O8" s="23"/>
    </row>
    <row customHeight="1" ht="20.25">
      <c r="A9" s="26" t="s">
        <v>80</v>
      </c>
      <c r="B9" s="26">
        <f>"        "&amp;"群众体育"</f>
      </c>
      <c r="C9" s="23">
        <v>994819.68</v>
      </c>
      <c r="D9" s="23">
        <v>994819.68</v>
      </c>
      <c r="E9" s="23">
        <v>933319.68</v>
      </c>
      <c r="F9" s="23">
        <v>61500</v>
      </c>
      <c r="G9" s="23"/>
      <c r="H9" s="23"/>
      <c r="I9" s="23"/>
      <c r="J9" s="23"/>
      <c r="K9" s="23"/>
      <c r="L9" s="23"/>
      <c r="M9" s="23"/>
      <c r="N9" s="23"/>
      <c r="O9" s="23"/>
    </row>
    <row customHeight="1" ht="20.25">
      <c r="A10" s="2" t="s">
        <v>81</v>
      </c>
      <c r="B10" s="2">
        <f>"        "&amp;"社会保障和就业支出"</f>
      </c>
      <c r="C10" s="23">
        <v>138998.4</v>
      </c>
      <c r="D10" s="23">
        <v>138998.4</v>
      </c>
      <c r="E10" s="23">
        <v>138998.4</v>
      </c>
      <c r="F10" s="23"/>
      <c r="G10" s="23"/>
      <c r="H10" s="23"/>
      <c r="I10" s="23"/>
      <c r="J10" s="23"/>
      <c r="K10" s="23"/>
      <c r="L10" s="23"/>
      <c r="M10" s="23"/>
      <c r="N10" s="23"/>
      <c r="O10" s="23"/>
    </row>
    <row customHeight="1" ht="20.25">
      <c r="A11" s="25" t="s">
        <v>82</v>
      </c>
      <c r="B11" s="25">
        <f>"        "&amp;"行政事业单位养老支出"</f>
      </c>
      <c r="C11" s="23">
        <v>138998.4</v>
      </c>
      <c r="D11" s="23">
        <v>138998.4</v>
      </c>
      <c r="E11" s="23">
        <v>138998.4</v>
      </c>
      <c r="F11" s="23"/>
      <c r="G11" s="23"/>
      <c r="H11" s="23"/>
      <c r="I11" s="23"/>
      <c r="J11" s="23"/>
      <c r="K11" s="23"/>
      <c r="L11" s="23"/>
      <c r="M11" s="23"/>
      <c r="N11" s="23"/>
      <c r="O11" s="23"/>
    </row>
    <row customHeight="1" ht="20.25">
      <c r="A12" s="26" t="s">
        <v>83</v>
      </c>
      <c r="B12" s="26">
        <f>"        "&amp;"行政单位离退休"</f>
      </c>
      <c r="C12" s="23">
        <v>63600</v>
      </c>
      <c r="D12" s="23">
        <v>63600</v>
      </c>
      <c r="E12" s="23">
        <v>63600</v>
      </c>
      <c r="F12" s="23"/>
      <c r="G12" s="23"/>
      <c r="H12" s="23"/>
      <c r="I12" s="23"/>
      <c r="J12" s="23"/>
      <c r="K12" s="23"/>
      <c r="L12" s="23"/>
      <c r="M12" s="23"/>
      <c r="N12" s="23"/>
      <c r="O12" s="23"/>
    </row>
    <row customHeight="1" ht="20.25">
      <c r="A13" s="26" t="s">
        <v>84</v>
      </c>
      <c r="B13" s="26">
        <f>"        "&amp;"机关事业单位基本养老保险缴费支出"</f>
      </c>
      <c r="C13" s="23">
        <v>75398.4</v>
      </c>
      <c r="D13" s="23">
        <v>75398.4</v>
      </c>
      <c r="E13" s="23">
        <v>75398.4</v>
      </c>
      <c r="F13" s="23"/>
      <c r="G13" s="23"/>
      <c r="H13" s="23"/>
      <c r="I13" s="23"/>
      <c r="J13" s="23"/>
      <c r="K13" s="23"/>
      <c r="L13" s="23"/>
      <c r="M13" s="23"/>
      <c r="N13" s="23"/>
      <c r="O13" s="23"/>
    </row>
    <row customHeight="1" ht="20.25">
      <c r="A14" s="2" t="s">
        <v>85</v>
      </c>
      <c r="B14" s="2">
        <f>"        "&amp;"卫生健康支出"</f>
      </c>
      <c r="C14" s="23">
        <v>74135</v>
      </c>
      <c r="D14" s="23">
        <v>74135</v>
      </c>
      <c r="E14" s="23">
        <v>74135</v>
      </c>
      <c r="F14" s="23"/>
      <c r="G14" s="23"/>
      <c r="H14" s="23"/>
      <c r="I14" s="23"/>
      <c r="J14" s="23"/>
      <c r="K14" s="23"/>
      <c r="L14" s="23"/>
      <c r="M14" s="23"/>
      <c r="N14" s="23"/>
      <c r="O14" s="23"/>
    </row>
    <row customHeight="1" ht="20.25">
      <c r="A15" s="25" t="s">
        <v>86</v>
      </c>
      <c r="B15" s="25">
        <f>"        "&amp;"行政事业单位医疗"</f>
      </c>
      <c r="C15" s="23">
        <v>74135</v>
      </c>
      <c r="D15" s="23">
        <v>74135</v>
      </c>
      <c r="E15" s="23">
        <v>74135</v>
      </c>
      <c r="F15" s="23"/>
      <c r="G15" s="23"/>
      <c r="H15" s="23"/>
      <c r="I15" s="23"/>
      <c r="J15" s="23"/>
      <c r="K15" s="23"/>
      <c r="L15" s="23"/>
      <c r="M15" s="23"/>
      <c r="N15" s="23"/>
      <c r="O15" s="23"/>
    </row>
    <row customHeight="1" ht="20.25">
      <c r="A16" s="26" t="s">
        <v>87</v>
      </c>
      <c r="B16" s="26">
        <f>"        "&amp;"行政单位医疗"</f>
      </c>
      <c r="C16" s="23"/>
      <c r="D16" s="23"/>
      <c r="E16" s="23"/>
      <c r="F16" s="23"/>
      <c r="G16" s="23"/>
      <c r="H16" s="23"/>
      <c r="I16" s="23"/>
      <c r="J16" s="23"/>
      <c r="K16" s="23"/>
      <c r="L16" s="23"/>
      <c r="M16" s="23"/>
      <c r="N16" s="23"/>
      <c r="O16" s="23"/>
    </row>
    <row customHeight="1" ht="20.25">
      <c r="A17" s="26" t="s">
        <v>88</v>
      </c>
      <c r="B17" s="26">
        <f>"        "&amp;"事业单位医疗"</f>
      </c>
      <c r="C17" s="23">
        <v>39112.92</v>
      </c>
      <c r="D17" s="23">
        <v>39112.92</v>
      </c>
      <c r="E17" s="23">
        <v>39112.92</v>
      </c>
      <c r="F17" s="23"/>
      <c r="G17" s="23"/>
      <c r="H17" s="23"/>
      <c r="I17" s="23"/>
      <c r="J17" s="23"/>
      <c r="K17" s="23"/>
      <c r="L17" s="23"/>
      <c r="M17" s="23"/>
      <c r="N17" s="23"/>
      <c r="O17" s="23"/>
    </row>
    <row customHeight="1" ht="20.25">
      <c r="A18" s="26" t="s">
        <v>89</v>
      </c>
      <c r="B18" s="26">
        <f>"        "&amp;"公务员医疗补助"</f>
      </c>
      <c r="C18" s="23">
        <v>30762</v>
      </c>
      <c r="D18" s="23">
        <v>30762</v>
      </c>
      <c r="E18" s="23">
        <v>30762</v>
      </c>
      <c r="F18" s="23"/>
      <c r="G18" s="23"/>
      <c r="H18" s="23"/>
      <c r="I18" s="23"/>
      <c r="J18" s="23"/>
      <c r="K18" s="23"/>
      <c r="L18" s="23"/>
      <c r="M18" s="23"/>
      <c r="N18" s="23"/>
      <c r="O18" s="23"/>
    </row>
    <row customHeight="1" ht="20.25">
      <c r="A19" s="26" t="s">
        <v>90</v>
      </c>
      <c r="B19" s="26">
        <f>"        "&amp;"其他行政事业单位医疗支出"</f>
      </c>
      <c r="C19" s="23">
        <v>4260.08</v>
      </c>
      <c r="D19" s="23">
        <v>4260.08</v>
      </c>
      <c r="E19" s="23">
        <v>4260.08</v>
      </c>
      <c r="F19" s="23"/>
      <c r="G19" s="23"/>
      <c r="H19" s="23"/>
      <c r="I19" s="23"/>
      <c r="J19" s="23"/>
      <c r="K19" s="23"/>
      <c r="L19" s="23"/>
      <c r="M19" s="23"/>
      <c r="N19" s="23"/>
      <c r="O19" s="23"/>
    </row>
    <row customHeight="1" ht="20.25">
      <c r="A20" s="2" t="s">
        <v>91</v>
      </c>
      <c r="B20" s="2">
        <f>"        "&amp;"商业服务业等支出"</f>
      </c>
      <c r="C20" s="23">
        <v>144000</v>
      </c>
      <c r="D20" s="23">
        <v>144000</v>
      </c>
      <c r="E20" s="23">
        <v>144000</v>
      </c>
      <c r="F20" s="23"/>
      <c r="G20" s="23"/>
      <c r="H20" s="23"/>
      <c r="I20" s="23"/>
      <c r="J20" s="23"/>
      <c r="K20" s="23"/>
      <c r="L20" s="23"/>
      <c r="M20" s="23"/>
      <c r="N20" s="23"/>
      <c r="O20" s="23"/>
    </row>
    <row customHeight="1" ht="20.25">
      <c r="A21" s="25" t="s">
        <v>92</v>
      </c>
      <c r="B21" s="25">
        <f>"        "&amp;"商业流通事务"</f>
      </c>
      <c r="C21" s="23">
        <v>144000</v>
      </c>
      <c r="D21" s="23">
        <v>144000</v>
      </c>
      <c r="E21" s="23">
        <v>144000</v>
      </c>
      <c r="F21" s="23"/>
      <c r="G21" s="23"/>
      <c r="H21" s="23"/>
      <c r="I21" s="23"/>
      <c r="J21" s="23"/>
      <c r="K21" s="23"/>
      <c r="L21" s="23"/>
      <c r="M21" s="23"/>
      <c r="N21" s="23"/>
      <c r="O21" s="23"/>
    </row>
    <row customHeight="1" ht="20.25">
      <c r="A22" s="26" t="s">
        <v>93</v>
      </c>
      <c r="B22" s="26">
        <f>"        "&amp;"事业运行"</f>
      </c>
      <c r="C22" s="23">
        <v>144000</v>
      </c>
      <c r="D22" s="23">
        <v>144000</v>
      </c>
      <c r="E22" s="23">
        <v>144000</v>
      </c>
      <c r="F22" s="23"/>
      <c r="G22" s="23"/>
      <c r="H22" s="23"/>
      <c r="I22" s="23"/>
      <c r="J22" s="23"/>
      <c r="K22" s="23"/>
      <c r="L22" s="23"/>
      <c r="M22" s="23"/>
      <c r="N22" s="23"/>
      <c r="O22" s="23"/>
    </row>
    <row customHeight="1" ht="20.25">
      <c r="A23" s="2" t="s">
        <v>94</v>
      </c>
      <c r="B23" s="2">
        <f>"        "&amp;"住房保障支出"</f>
      </c>
      <c r="C23" s="23">
        <v>67476</v>
      </c>
      <c r="D23" s="23">
        <v>67476</v>
      </c>
      <c r="E23" s="23">
        <v>67476</v>
      </c>
      <c r="F23" s="23"/>
      <c r="G23" s="23"/>
      <c r="H23" s="23"/>
      <c r="I23" s="23"/>
      <c r="J23" s="23"/>
      <c r="K23" s="23"/>
      <c r="L23" s="23"/>
      <c r="M23" s="23"/>
      <c r="N23" s="23"/>
      <c r="O23" s="23"/>
    </row>
    <row customHeight="1" ht="20.25">
      <c r="A24" s="25" t="s">
        <v>95</v>
      </c>
      <c r="B24" s="25">
        <f>"        "&amp;"住房改革支出"</f>
      </c>
      <c r="C24" s="23">
        <v>67476</v>
      </c>
      <c r="D24" s="23">
        <v>67476</v>
      </c>
      <c r="E24" s="23">
        <v>67476</v>
      </c>
      <c r="F24" s="23"/>
      <c r="G24" s="23"/>
      <c r="H24" s="23"/>
      <c r="I24" s="23"/>
      <c r="J24" s="23"/>
      <c r="K24" s="23"/>
      <c r="L24" s="23"/>
      <c r="M24" s="23"/>
      <c r="N24" s="23"/>
      <c r="O24" s="23"/>
    </row>
    <row customHeight="1" ht="20.25">
      <c r="A25" s="26" t="s">
        <v>96</v>
      </c>
      <c r="B25" s="26">
        <f>"        "&amp;"住房公积金"</f>
      </c>
      <c r="C25" s="23">
        <v>63228</v>
      </c>
      <c r="D25" s="23">
        <v>63228</v>
      </c>
      <c r="E25" s="23">
        <v>63228</v>
      </c>
      <c r="F25" s="23"/>
      <c r="G25" s="23"/>
      <c r="H25" s="23"/>
      <c r="I25" s="23"/>
      <c r="J25" s="23"/>
      <c r="K25" s="23"/>
      <c r="L25" s="23"/>
      <c r="M25" s="23"/>
      <c r="N25" s="23"/>
      <c r="O25" s="23"/>
    </row>
    <row customHeight="1" ht="20.25">
      <c r="A26" s="26" t="s">
        <v>97</v>
      </c>
      <c r="B26" s="26">
        <f>"        "&amp;"购房补贴"</f>
      </c>
      <c r="C26" s="23">
        <v>4248</v>
      </c>
      <c r="D26" s="23">
        <v>4248</v>
      </c>
      <c r="E26" s="23">
        <v>4248</v>
      </c>
      <c r="F26" s="23"/>
      <c r="G26" s="23"/>
      <c r="H26" s="23"/>
      <c r="I26" s="23"/>
      <c r="J26" s="23"/>
      <c r="K26" s="23"/>
      <c r="L26" s="23"/>
      <c r="M26" s="23"/>
      <c r="N26" s="23"/>
      <c r="O26" s="23"/>
    </row>
    <row customHeight="1" ht="20.25">
      <c r="A27" s="2" t="s">
        <v>98</v>
      </c>
      <c r="B27" s="2">
        <f>"        "&amp;"其他支出"</f>
      </c>
      <c r="C27" s="23">
        <v>2874500</v>
      </c>
      <c r="D27" s="23"/>
      <c r="E27" s="23"/>
      <c r="F27" s="23"/>
      <c r="G27" s="23">
        <v>2874500</v>
      </c>
      <c r="H27" s="23"/>
      <c r="I27" s="23"/>
      <c r="J27" s="23"/>
      <c r="K27" s="23"/>
      <c r="L27" s="23"/>
      <c r="M27" s="23"/>
      <c r="N27" s="23"/>
      <c r="O27" s="23"/>
    </row>
    <row customHeight="1" ht="20.25">
      <c r="A28" s="25" t="s">
        <v>99</v>
      </c>
      <c r="B28" s="25">
        <f>"        "&amp;"彩票公益金安排的支出"</f>
      </c>
      <c r="C28" s="23">
        <v>2874500</v>
      </c>
      <c r="D28" s="23"/>
      <c r="E28" s="23"/>
      <c r="F28" s="23"/>
      <c r="G28" s="23">
        <v>2874500</v>
      </c>
      <c r="H28" s="23"/>
      <c r="I28" s="23"/>
      <c r="J28" s="23"/>
      <c r="K28" s="23"/>
      <c r="L28" s="23"/>
      <c r="M28" s="23"/>
      <c r="N28" s="23"/>
      <c r="O28" s="23"/>
    </row>
    <row customHeight="1" ht="20.25">
      <c r="A29" s="26" t="s">
        <v>100</v>
      </c>
      <c r="B29" s="26">
        <f>"        "&amp;"用于体育事业的彩票公益金支出"</f>
      </c>
      <c r="C29" s="23">
        <v>2874500</v>
      </c>
      <c r="D29" s="23"/>
      <c r="E29" s="23"/>
      <c r="F29" s="23"/>
      <c r="G29" s="23">
        <v>2874500</v>
      </c>
      <c r="H29" s="23"/>
      <c r="I29" s="23"/>
      <c r="J29" s="23"/>
      <c r="K29" s="23"/>
      <c r="L29" s="23"/>
      <c r="M29" s="23"/>
      <c r="N29" s="23"/>
      <c r="O29" s="23"/>
    </row>
    <row customHeight="1" ht="20.25">
      <c r="A30" s="24" t="s">
        <v>30</v>
      </c>
      <c r="B30" s="2"/>
      <c r="C30" s="22">
        <v>4293929.08</v>
      </c>
      <c r="D30" s="22">
        <v>1419429.08</v>
      </c>
      <c r="E30" s="22">
        <v>1357929.08</v>
      </c>
      <c r="F30" s="22">
        <v>61500</v>
      </c>
      <c r="G30" s="22">
        <v>2874500</v>
      </c>
      <c r="H30" s="22"/>
      <c r="I30" s="22"/>
      <c r="J30" s="22"/>
      <c r="K30" s="22"/>
      <c r="L30" s="22"/>
      <c r="M30" s="22"/>
      <c r="N30" s="22"/>
      <c r="O30" s="22"/>
    </row>
  </sheetData>
  <mergeCells count="12">
    <mergeCell ref="A2:O2"/>
    <mergeCell ref="A1:O1"/>
    <mergeCell ref="D4:F4"/>
    <mergeCell ref="C4:C5"/>
    <mergeCell ref="G4:G5"/>
    <mergeCell ref="H4:H5"/>
    <mergeCell ref="I4:I5"/>
    <mergeCell ref="B4:B5"/>
    <mergeCell ref="A4:A5"/>
    <mergeCell ref="A3:N3"/>
    <mergeCell ref="J4:O4"/>
    <mergeCell ref="A30:B30"/>
  </mergeCells>
  <pageSetup scale="0" pageOrder="overThenDown"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8C814-166D-DBFE-57FA-4EC3A3F94C1D}" mc:Ignorable="x14ac xr xr2 xr3">
  <sheetPr>
    <outlinePr summaryRight="0"/>
  </sheetPr>
  <dimension ref="A1:D15"/>
  <sheetViews>
    <sheetView topLeftCell="A1" showZeros="0" workbookViewId="0"/>
  </sheetViews>
  <sheetFormatPr defaultColWidth="8.8515625" customHeight="1" defaultRowHeight="15"/>
  <cols>
    <col min="1" max="2" width="28.57421875" customWidth="1"/>
    <col min="3" max="3" width="35.703125" customWidth="1"/>
    <col min="4" max="4" width="28.57421875" customWidth="1"/>
  </cols>
  <sheetData>
    <row customHeight="1" ht="18.75">
      <c r="A1" s="8" t="s">
        <v>101</v>
      </c>
      <c r="B1" s="9"/>
      <c r="C1" s="9"/>
      <c r="D1" s="9"/>
    </row>
    <row customHeight="1" ht="28.5">
      <c r="A2" s="10" t="s">
        <v>102</v>
      </c>
      <c r="B2" s="10"/>
      <c r="C2" s="10"/>
      <c r="D2" s="10"/>
    </row>
    <row customHeight="1" ht="18.75">
      <c r="A3" s="11">
        <f>"单位名称："&amp;"玉溪市老年人体育文娱活动中心"</f>
      </c>
      <c r="B3" s="2"/>
      <c r="C3" s="2"/>
      <c r="D3" s="8" t="s">
        <v>2</v>
      </c>
    </row>
    <row customHeight="1" ht="18.75">
      <c r="A4" s="27" t="s">
        <v>3</v>
      </c>
      <c r="B4" s="27"/>
      <c r="C4" s="27" t="s">
        <v>4</v>
      </c>
      <c r="D4" s="27"/>
    </row>
    <row customHeight="1" ht="18.75">
      <c r="A5" s="27" t="s">
        <v>5</v>
      </c>
      <c r="B5" s="27" t="s">
        <v>6</v>
      </c>
      <c r="C5" s="27" t="s">
        <v>103</v>
      </c>
      <c r="D5" s="27" t="s">
        <v>6</v>
      </c>
    </row>
    <row customHeight="1" ht="18.75">
      <c r="A6" s="16" t="s">
        <v>104</v>
      </c>
      <c r="B6" s="13"/>
      <c r="C6" s="28" t="s">
        <v>105</v>
      </c>
      <c r="D6" s="13"/>
    </row>
    <row customHeight="1" ht="18.75">
      <c r="A7" s="2" t="s">
        <v>106</v>
      </c>
      <c r="B7" s="1">
        <v>1357929.08</v>
      </c>
      <c r="C7" s="14">
        <f>"（一）"&amp;"文化旅游体育与传媒支出"</f>
      </c>
      <c r="D7" s="1">
        <v>994819.68</v>
      </c>
    </row>
    <row customHeight="1" ht="18.75">
      <c r="A8" s="2" t="s">
        <v>107</v>
      </c>
      <c r="B8" s="1">
        <v>2874500</v>
      </c>
      <c r="C8" s="14">
        <f>"（二）"&amp;"社会保障和就业支出"</f>
      </c>
      <c r="D8" s="1">
        <v>138998.4</v>
      </c>
    </row>
    <row customHeight="1" ht="18.75">
      <c r="A9" s="2" t="s">
        <v>108</v>
      </c>
      <c r="B9" s="1"/>
      <c r="C9" s="14">
        <f>"（三）"&amp;"卫生健康支出"</f>
      </c>
      <c r="D9" s="1">
        <v>74135</v>
      </c>
    </row>
    <row customHeight="1" ht="18.75">
      <c r="A10" s="2" t="s">
        <v>109</v>
      </c>
      <c r="B10" s="1"/>
      <c r="C10" s="14">
        <f>"（四）"&amp;"商业服务业等支出"</f>
      </c>
      <c r="D10" s="1">
        <v>144000</v>
      </c>
    </row>
    <row customHeight="1" ht="18.75">
      <c r="A11" s="17" t="s">
        <v>106</v>
      </c>
      <c r="B11" s="1">
        <v>61500</v>
      </c>
      <c r="C11" s="14">
        <f>"（五）"&amp;"住房保障支出"</f>
      </c>
      <c r="D11" s="1">
        <v>67476</v>
      </c>
    </row>
    <row customHeight="1" ht="18.75">
      <c r="A12" s="17" t="s">
        <v>107</v>
      </c>
      <c r="B12" s="1"/>
      <c r="C12" s="14">
        <f>"（六）"&amp;"其他支出"</f>
      </c>
      <c r="D12" s="1">
        <v>2874500</v>
      </c>
    </row>
    <row customHeight="1" ht="18.75">
      <c r="A13" s="17" t="s">
        <v>108</v>
      </c>
      <c r="B13" s="1"/>
      <c r="C13" s="2"/>
      <c r="D13" s="2"/>
    </row>
    <row customHeight="1" ht="18.75">
      <c r="A14" s="2"/>
      <c r="B14" s="2"/>
      <c r="C14" s="2" t="s">
        <v>110</v>
      </c>
      <c r="D14" s="2"/>
    </row>
    <row customHeight="1" ht="18.75">
      <c r="A15" s="15" t="s">
        <v>24</v>
      </c>
      <c r="B15" s="1">
        <v>4293929.08</v>
      </c>
      <c r="C15" s="15" t="s">
        <v>25</v>
      </c>
      <c r="D15" s="1">
        <v>4293929.08</v>
      </c>
    </row>
  </sheetData>
  <mergeCells count="5">
    <mergeCell ref="A4:B4"/>
    <mergeCell ref="C4:D4"/>
    <mergeCell ref="A2:D2"/>
    <mergeCell ref="A3:C3"/>
    <mergeCell ref="A1:D1"/>
  </mergeCells>
  <pageSetup scale="0" pageOrder="overThenDown"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C8049-D1F9-15DE-8D08-B04874A0D908}" mc:Ignorable="x14ac xr xr2 xr3">
  <sheetPr>
    <outlinePr summaryRight="0"/>
  </sheetPr>
  <dimension ref="A1:G26"/>
  <sheetViews>
    <sheetView topLeftCell="A1" showZeros="0" workbookViewId="0"/>
  </sheetViews>
  <sheetFormatPr defaultColWidth="8.8515625" customHeight="1" defaultRowHeight="15"/>
  <cols>
    <col min="1" max="1" width="17.84375" customWidth="1"/>
    <col min="2" max="2" width="53.1328125" customWidth="1"/>
    <col min="3" max="7" width="15.1328125" customWidth="1"/>
  </cols>
  <sheetData>
    <row customHeight="1" ht="15">
      <c r="A1" s="18" t="s">
        <v>111</v>
      </c>
      <c r="B1" s="18"/>
      <c r="C1" s="18"/>
      <c r="D1" s="18"/>
      <c r="E1" s="18"/>
      <c r="F1" s="18"/>
      <c r="G1" s="18"/>
    </row>
    <row customHeight="1" ht="28.5">
      <c r="A2" s="19" t="s">
        <v>112</v>
      </c>
      <c r="B2" s="19"/>
      <c r="C2" s="19"/>
      <c r="D2" s="19"/>
      <c r="E2" s="19"/>
      <c r="F2" s="19"/>
      <c r="G2" s="19"/>
    </row>
    <row customHeight="1" ht="20.25">
      <c r="A3" s="2">
        <f>"单位名称："&amp;"玉溪市老年人体育文娱活动中心"</f>
      </c>
      <c r="B3" s="2"/>
      <c r="C3" s="2"/>
      <c r="D3" s="2"/>
      <c r="E3" s="2"/>
      <c r="F3" s="2"/>
      <c r="G3" s="20" t="s">
        <v>2</v>
      </c>
    </row>
    <row customHeight="1" ht="27">
      <c r="A4" s="12" t="s">
        <v>113</v>
      </c>
      <c r="B4" s="12"/>
      <c r="C4" s="12" t="s">
        <v>30</v>
      </c>
      <c r="D4" s="12" t="s">
        <v>33</v>
      </c>
      <c r="E4" s="12"/>
      <c r="F4" s="12"/>
      <c r="G4" s="12" t="s">
        <v>72</v>
      </c>
    </row>
    <row customHeight="1" ht="27">
      <c r="A5" s="12" t="s">
        <v>67</v>
      </c>
      <c r="B5" s="12" t="s">
        <v>68</v>
      </c>
      <c r="C5" s="12"/>
      <c r="D5" s="12" t="s">
        <v>32</v>
      </c>
      <c r="E5" s="12" t="s">
        <v>114</v>
      </c>
      <c r="F5" s="12" t="s">
        <v>115</v>
      </c>
      <c r="G5" s="12"/>
    </row>
    <row customHeight="1" ht="20.25">
      <c r="A6" s="21" t="s">
        <v>44</v>
      </c>
      <c r="B6" s="21" t="s">
        <v>45</v>
      </c>
      <c r="C6" s="21" t="s">
        <v>46</v>
      </c>
      <c r="D6" s="21" t="s">
        <v>47</v>
      </c>
      <c r="E6" s="21" t="s">
        <v>48</v>
      </c>
      <c r="F6" s="21" t="s">
        <v>49</v>
      </c>
      <c r="G6" s="21">
        <v>7</v>
      </c>
    </row>
    <row customHeight="1" ht="20.25">
      <c r="A7" s="2" t="s">
        <v>78</v>
      </c>
      <c r="B7" s="2">
        <f>"        "&amp;"文化旅游体育与传媒支出"</f>
      </c>
      <c r="C7" s="23">
        <v>994819.68</v>
      </c>
      <c r="D7" s="22">
        <v>933319.68</v>
      </c>
      <c r="E7" s="23">
        <v>550728</v>
      </c>
      <c r="F7" s="23">
        <v>382591.68</v>
      </c>
      <c r="G7" s="23">
        <v>61500</v>
      </c>
    </row>
    <row customHeight="1" ht="20.25">
      <c r="A8" s="25" t="s">
        <v>79</v>
      </c>
      <c r="B8" s="25">
        <f>"        "&amp;"体育"</f>
      </c>
      <c r="C8" s="23">
        <v>994819.68</v>
      </c>
      <c r="D8" s="22">
        <v>933319.68</v>
      </c>
      <c r="E8" s="23">
        <v>550728</v>
      </c>
      <c r="F8" s="23">
        <v>382591.68</v>
      </c>
      <c r="G8" s="23">
        <v>61500</v>
      </c>
    </row>
    <row customHeight="1" ht="20.25">
      <c r="A9" s="26" t="s">
        <v>80</v>
      </c>
      <c r="B9" s="26">
        <f>"        "&amp;"群众体育"</f>
      </c>
      <c r="C9" s="23">
        <v>994819.68</v>
      </c>
      <c r="D9" s="22">
        <v>933319.68</v>
      </c>
      <c r="E9" s="23">
        <v>550728</v>
      </c>
      <c r="F9" s="23">
        <v>382591.68</v>
      </c>
      <c r="G9" s="23">
        <v>61500</v>
      </c>
    </row>
    <row customHeight="1" ht="20.25">
      <c r="A10" s="2" t="s">
        <v>81</v>
      </c>
      <c r="B10" s="2">
        <f>"        "&amp;"社会保障和就业支出"</f>
      </c>
      <c r="C10" s="23">
        <v>138998.4</v>
      </c>
      <c r="D10" s="22">
        <v>138998.4</v>
      </c>
      <c r="E10" s="23">
        <v>137798.4</v>
      </c>
      <c r="F10" s="23">
        <v>1200</v>
      </c>
      <c r="G10" s="23"/>
    </row>
    <row customHeight="1" ht="20.25">
      <c r="A11" s="25" t="s">
        <v>82</v>
      </c>
      <c r="B11" s="25">
        <f>"        "&amp;"行政事业单位养老支出"</f>
      </c>
      <c r="C11" s="23">
        <v>138998.4</v>
      </c>
      <c r="D11" s="22">
        <v>138998.4</v>
      </c>
      <c r="E11" s="23">
        <v>137798.4</v>
      </c>
      <c r="F11" s="23">
        <v>1200</v>
      </c>
      <c r="G11" s="23"/>
    </row>
    <row customHeight="1" ht="20.25">
      <c r="A12" s="26" t="s">
        <v>83</v>
      </c>
      <c r="B12" s="26">
        <f>"        "&amp;"行政单位离退休"</f>
      </c>
      <c r="C12" s="23">
        <v>63600</v>
      </c>
      <c r="D12" s="22">
        <v>63600</v>
      </c>
      <c r="E12" s="23">
        <v>62400</v>
      </c>
      <c r="F12" s="23">
        <v>1200</v>
      </c>
      <c r="G12" s="23"/>
    </row>
    <row customHeight="1" ht="20.25">
      <c r="A13" s="26" t="s">
        <v>84</v>
      </c>
      <c r="B13" s="26">
        <f>"        "&amp;"机关事业单位基本养老保险缴费支出"</f>
      </c>
      <c r="C13" s="23">
        <v>75398.4</v>
      </c>
      <c r="D13" s="22">
        <v>75398.4</v>
      </c>
      <c r="E13" s="23">
        <v>75398.4</v>
      </c>
      <c r="F13" s="23"/>
      <c r="G13" s="23"/>
    </row>
    <row customHeight="1" ht="20.25">
      <c r="A14" s="2" t="s">
        <v>85</v>
      </c>
      <c r="B14" s="2">
        <f>"        "&amp;"卫生健康支出"</f>
      </c>
      <c r="C14" s="23">
        <v>74135</v>
      </c>
      <c r="D14" s="22">
        <v>74135</v>
      </c>
      <c r="E14" s="23">
        <v>74135</v>
      </c>
      <c r="F14" s="23"/>
      <c r="G14" s="23"/>
    </row>
    <row customHeight="1" ht="20.25">
      <c r="A15" s="25" t="s">
        <v>86</v>
      </c>
      <c r="B15" s="25">
        <f>"        "&amp;"行政事业单位医疗"</f>
      </c>
      <c r="C15" s="23">
        <v>74135</v>
      </c>
      <c r="D15" s="22">
        <v>74135</v>
      </c>
      <c r="E15" s="23">
        <v>74135</v>
      </c>
      <c r="F15" s="23"/>
      <c r="G15" s="23"/>
    </row>
    <row customHeight="1" ht="20.25">
      <c r="A16" s="26" t="s">
        <v>88</v>
      </c>
      <c r="B16" s="26">
        <f>"        "&amp;"事业单位医疗"</f>
      </c>
      <c r="C16" s="23">
        <v>39112.92</v>
      </c>
      <c r="D16" s="22">
        <v>39112.92</v>
      </c>
      <c r="E16" s="23">
        <v>39112.92</v>
      </c>
      <c r="F16" s="23"/>
      <c r="G16" s="23"/>
    </row>
    <row customHeight="1" ht="20.25">
      <c r="A17" s="26" t="s">
        <v>89</v>
      </c>
      <c r="B17" s="26">
        <f>"        "&amp;"公务员医疗补助"</f>
      </c>
      <c r="C17" s="23">
        <v>30762</v>
      </c>
      <c r="D17" s="22">
        <v>30762</v>
      </c>
      <c r="E17" s="23">
        <v>30762</v>
      </c>
      <c r="F17" s="23"/>
      <c r="G17" s="23"/>
    </row>
    <row customHeight="1" ht="20.25">
      <c r="A18" s="26" t="s">
        <v>90</v>
      </c>
      <c r="B18" s="26">
        <f>"        "&amp;"其他行政事业单位医疗支出"</f>
      </c>
      <c r="C18" s="23">
        <v>4260.08</v>
      </c>
      <c r="D18" s="22">
        <v>4260.08</v>
      </c>
      <c r="E18" s="23">
        <v>4260.08</v>
      </c>
      <c r="F18" s="23"/>
      <c r="G18" s="23"/>
    </row>
    <row customHeight="1" ht="20.25">
      <c r="A19" s="2" t="s">
        <v>91</v>
      </c>
      <c r="B19" s="2">
        <f>"        "&amp;"商业服务业等支出"</f>
      </c>
      <c r="C19" s="23">
        <v>144000</v>
      </c>
      <c r="D19" s="22">
        <v>144000</v>
      </c>
      <c r="E19" s="23">
        <v>144000</v>
      </c>
      <c r="F19" s="23"/>
      <c r="G19" s="23"/>
    </row>
    <row customHeight="1" ht="20.25">
      <c r="A20" s="25" t="s">
        <v>92</v>
      </c>
      <c r="B20" s="25">
        <f>"        "&amp;"商业流通事务"</f>
      </c>
      <c r="C20" s="23">
        <v>144000</v>
      </c>
      <c r="D20" s="22">
        <v>144000</v>
      </c>
      <c r="E20" s="23">
        <v>144000</v>
      </c>
      <c r="F20" s="23"/>
      <c r="G20" s="23"/>
    </row>
    <row customHeight="1" ht="20.25">
      <c r="A21" s="26" t="s">
        <v>93</v>
      </c>
      <c r="B21" s="26">
        <f>"        "&amp;"事业运行"</f>
      </c>
      <c r="C21" s="23">
        <v>144000</v>
      </c>
      <c r="D21" s="22">
        <v>144000</v>
      </c>
      <c r="E21" s="23">
        <v>144000</v>
      </c>
      <c r="F21" s="23"/>
      <c r="G21" s="23"/>
    </row>
    <row customHeight="1" ht="20.25">
      <c r="A22" s="2" t="s">
        <v>94</v>
      </c>
      <c r="B22" s="2">
        <f>"        "&amp;"住房保障支出"</f>
      </c>
      <c r="C22" s="23">
        <v>67476</v>
      </c>
      <c r="D22" s="22">
        <v>67476</v>
      </c>
      <c r="E22" s="23">
        <v>67476</v>
      </c>
      <c r="F22" s="23"/>
      <c r="G22" s="23"/>
    </row>
    <row customHeight="1" ht="20.25">
      <c r="A23" s="25" t="s">
        <v>95</v>
      </c>
      <c r="B23" s="25">
        <f>"        "&amp;"住房改革支出"</f>
      </c>
      <c r="C23" s="23">
        <v>67476</v>
      </c>
      <c r="D23" s="22">
        <v>67476</v>
      </c>
      <c r="E23" s="23">
        <v>67476</v>
      </c>
      <c r="F23" s="23"/>
      <c r="G23" s="23"/>
    </row>
    <row customHeight="1" ht="20.25">
      <c r="A24" s="26" t="s">
        <v>96</v>
      </c>
      <c r="B24" s="26">
        <f>"        "&amp;"住房公积金"</f>
      </c>
      <c r="C24" s="23">
        <v>63228</v>
      </c>
      <c r="D24" s="22">
        <v>63228</v>
      </c>
      <c r="E24" s="23">
        <v>63228</v>
      </c>
      <c r="F24" s="23"/>
      <c r="G24" s="23"/>
    </row>
    <row customHeight="1" ht="20.25">
      <c r="A25" s="26" t="s">
        <v>97</v>
      </c>
      <c r="B25" s="26">
        <f>"        "&amp;"购房补贴"</f>
      </c>
      <c r="C25" s="23">
        <v>4248</v>
      </c>
      <c r="D25" s="22">
        <v>4248</v>
      </c>
      <c r="E25" s="23">
        <v>4248</v>
      </c>
      <c r="F25" s="23"/>
      <c r="G25" s="23"/>
    </row>
    <row customHeight="1" ht="20.25">
      <c r="A26" s="24" t="s">
        <v>30</v>
      </c>
      <c r="B26" s="2"/>
      <c r="C26" s="22">
        <v>1419429.08</v>
      </c>
      <c r="D26" s="22">
        <v>1357929.08</v>
      </c>
      <c r="E26" s="22">
        <v>974137.4</v>
      </c>
      <c r="F26" s="22">
        <v>383791.68</v>
      </c>
      <c r="G26" s="22">
        <v>61500</v>
      </c>
    </row>
  </sheetData>
  <mergeCells count="8">
    <mergeCell ref="A2:G2"/>
    <mergeCell ref="A1:G1"/>
    <mergeCell ref="D4:F4"/>
    <mergeCell ref="C4:C5"/>
    <mergeCell ref="A3:F3"/>
    <mergeCell ref="A26:B26"/>
    <mergeCell ref="G4:G5"/>
    <mergeCell ref="A4:B4"/>
  </mergeCells>
  <pageSetup scale="0" pageOrder="overThenDown"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0EF02-AE52-9B5D-89A1-DB4E1B1C9735}" mc:Ignorable="x14ac xr xr2 xr3">
  <sheetPr>
    <outlinePr summaryRight="0"/>
  </sheetPr>
  <dimension ref="A1:F7"/>
  <sheetViews>
    <sheetView topLeftCell="A1" showZeros="0" workbookViewId="0"/>
  </sheetViews>
  <sheetFormatPr defaultColWidth="8.8515625" customHeight="1" defaultRowHeight="15"/>
  <cols>
    <col min="1" max="6" width="25.1328125" customWidth="1"/>
  </cols>
  <sheetData>
    <row customHeight="1" ht="15">
      <c r="A1" s="8" t="s">
        <v>116</v>
      </c>
      <c r="B1" s="8"/>
      <c r="C1" s="8"/>
      <c r="D1" s="8"/>
      <c r="E1" s="8"/>
      <c r="F1" s="8"/>
    </row>
    <row customHeight="1" ht="28.5">
      <c r="A2" s="19" t="s">
        <v>117</v>
      </c>
      <c r="B2" s="19"/>
      <c r="C2" s="19"/>
      <c r="D2" s="19"/>
      <c r="E2" s="19"/>
      <c r="F2" s="19"/>
    </row>
    <row customHeight="1" ht="20.25">
      <c r="A3" s="2">
        <f>"单位名称："&amp;"玉溪市老年人体育文娱活动中心"</f>
      </c>
      <c r="B3" s="2"/>
      <c r="C3" s="2"/>
      <c r="D3" s="2"/>
      <c r="E3" s="2"/>
      <c r="F3" s="8" t="s">
        <v>2</v>
      </c>
    </row>
    <row customHeight="1" ht="20.25">
      <c r="A4" s="12" t="s">
        <v>118</v>
      </c>
      <c r="B4" s="12" t="s">
        <v>119</v>
      </c>
      <c r="C4" s="12" t="s">
        <v>120</v>
      </c>
      <c r="D4" s="12"/>
      <c r="E4" s="12"/>
      <c r="F4" s="12"/>
    </row>
    <row customHeight="1" ht="35.25">
      <c r="A5" s="12"/>
      <c r="B5" s="12"/>
      <c r="C5" s="12" t="s">
        <v>32</v>
      </c>
      <c r="D5" s="12" t="s">
        <v>121</v>
      </c>
      <c r="E5" s="12" t="s">
        <v>122</v>
      </c>
      <c r="F5" s="12" t="s">
        <v>123</v>
      </c>
    </row>
    <row customHeight="1" ht="20.25">
      <c r="A6" s="21" t="s">
        <v>44</v>
      </c>
      <c r="B6" s="21">
        <v>2</v>
      </c>
      <c r="C6" s="21">
        <v>3</v>
      </c>
      <c r="D6" s="21">
        <v>4</v>
      </c>
      <c r="E6" s="21">
        <v>5</v>
      </c>
      <c r="F6" s="21">
        <v>6</v>
      </c>
    </row>
    <row customHeight="1" ht="20.25">
      <c r="A7" s="23"/>
      <c r="B7" s="23"/>
      <c r="C7" s="23"/>
      <c r="D7" s="23"/>
      <c r="E7" s="22"/>
      <c r="F7" s="23"/>
    </row>
  </sheetData>
  <mergeCells count="6">
    <mergeCell ref="A4:A5"/>
    <mergeCell ref="B4:B5"/>
    <mergeCell ref="A1:F1"/>
    <mergeCell ref="A2:F2"/>
    <mergeCell ref="C4:E4"/>
    <mergeCell ref="A3:E3"/>
  </mergeCells>
  <pageSetup scale="0" pageOrder="overThenDown"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EACF4-7D42-7E91-9AF7-22B0487BB077}" mc:Ignorable="x14ac xr xr2 xr3">
  <sheetPr>
    <outlinePr summaryRight="0"/>
  </sheetPr>
  <dimension ref="A1:W32"/>
  <sheetViews>
    <sheetView topLeftCell="A1" showZeros="0" workbookViewId="0"/>
  </sheetViews>
  <sheetFormatPr defaultColWidth="8.8515625" customHeight="1" defaultRowHeight="15"/>
  <cols>
    <col min="1" max="1" width="27.2734375" customWidth="1"/>
    <col min="2" max="2" width="20.84375" customWidth="1"/>
    <col min="3" max="3" width="22.703125" customWidth="1"/>
    <col min="4" max="4" width="11.1328125" customWidth="1"/>
    <col min="5" max="5" width="22.703125" customWidth="1"/>
    <col min="6" max="6" width="11.1328125" customWidth="1"/>
    <col min="7" max="7" width="22.703125" customWidth="1"/>
    <col min="8" max="8" width="16.28125" customWidth="1"/>
    <col min="9" max="9" width="16.4140625" customWidth="1"/>
    <col min="10" max="13" width="16.28125" customWidth="1"/>
    <col min="14" max="16" width="16.4140625" customWidth="1"/>
    <col min="17" max="22" width="16.28125" customWidth="1"/>
    <col min="23" max="23" width="16.4140625" customWidth="1"/>
  </cols>
  <sheetData>
    <row customHeight="1" ht="15">
      <c r="A1" s="8" t="s">
        <v>124</v>
      </c>
      <c r="B1" s="8"/>
      <c r="C1" s="8"/>
      <c r="D1" s="8"/>
      <c r="E1" s="8"/>
      <c r="F1" s="8"/>
      <c r="G1" s="8"/>
      <c r="H1" s="8"/>
      <c r="I1" s="8"/>
      <c r="J1" s="8"/>
      <c r="K1" s="8"/>
      <c r="L1" s="8"/>
      <c r="M1" s="8"/>
      <c r="N1" s="8"/>
      <c r="O1" s="8"/>
      <c r="P1" s="8"/>
      <c r="Q1" s="8"/>
      <c r="R1" s="8"/>
      <c r="S1" s="8"/>
      <c r="T1" s="8"/>
      <c r="U1" s="8"/>
      <c r="V1" s="8"/>
      <c r="W1" s="8"/>
    </row>
    <row customHeight="1" ht="28.5">
      <c r="A2" s="19" t="s">
        <v>125</v>
      </c>
      <c r="B2" s="19"/>
      <c r="C2" s="19" t="s">
        <v>126</v>
      </c>
      <c r="D2" s="19"/>
      <c r="E2" s="19"/>
      <c r="F2" s="19"/>
      <c r="G2" s="19"/>
      <c r="H2" s="19"/>
      <c r="I2" s="19"/>
      <c r="J2" s="19"/>
      <c r="K2" s="19"/>
      <c r="L2" s="19"/>
      <c r="M2" s="19"/>
      <c r="N2" s="19"/>
      <c r="O2" s="19"/>
      <c r="P2" s="19"/>
      <c r="Q2" s="19"/>
      <c r="R2" s="19"/>
      <c r="S2" s="19"/>
      <c r="T2" s="19"/>
      <c r="U2" s="19"/>
      <c r="V2" s="19"/>
      <c r="W2" s="19"/>
    </row>
    <row customHeight="1" ht="19.5">
      <c r="A3" s="2">
        <f>"单位名称："&amp;"玉溪市老年人体育文娱活动中心"</f>
      </c>
      <c r="B3" s="2"/>
      <c r="C3" s="2"/>
      <c r="D3" s="2"/>
      <c r="E3" s="2"/>
      <c r="F3" s="2"/>
      <c r="G3" s="2"/>
      <c r="H3" s="2"/>
      <c r="I3" s="2"/>
      <c r="J3" s="2"/>
      <c r="K3" s="2"/>
      <c r="L3" s="2"/>
      <c r="M3" s="2"/>
      <c r="N3" s="2"/>
      <c r="O3" s="2"/>
      <c r="P3" s="2"/>
      <c r="Q3" s="2"/>
      <c r="R3" s="8"/>
      <c r="S3" s="8"/>
      <c r="T3" s="8"/>
      <c r="U3" s="8"/>
      <c r="V3" s="8"/>
      <c r="W3" s="8" t="s">
        <v>2</v>
      </c>
    </row>
    <row customHeight="1" ht="19.5">
      <c r="A4" s="12" t="s">
        <v>127</v>
      </c>
      <c r="B4" s="12" t="s">
        <v>128</v>
      </c>
      <c r="C4" s="12" t="s">
        <v>129</v>
      </c>
      <c r="D4" s="12" t="s">
        <v>130</v>
      </c>
      <c r="E4" s="12" t="s">
        <v>131</v>
      </c>
      <c r="F4" s="12" t="s">
        <v>132</v>
      </c>
      <c r="G4" s="12" t="s">
        <v>133</v>
      </c>
      <c r="H4" s="12" t="s">
        <v>134</v>
      </c>
      <c r="I4" s="12"/>
      <c r="J4" s="12"/>
      <c r="K4" s="12"/>
      <c r="L4" s="12"/>
      <c r="M4" s="12"/>
      <c r="N4" s="12"/>
      <c r="O4" s="12"/>
      <c r="P4" s="12"/>
      <c r="Q4" s="12"/>
      <c r="R4" s="12"/>
      <c r="S4" s="12"/>
      <c r="T4" s="12"/>
      <c r="U4" s="12"/>
      <c r="V4" s="12"/>
      <c r="W4" s="12"/>
    </row>
    <row customHeight="1" ht="19.5">
      <c r="A5" s="12"/>
      <c r="B5" s="12"/>
      <c r="C5" s="12"/>
      <c r="D5" s="12"/>
      <c r="E5" s="12"/>
      <c r="F5" s="12"/>
      <c r="G5" s="12"/>
      <c r="H5" s="12" t="s">
        <v>30</v>
      </c>
      <c r="I5" s="12" t="s">
        <v>33</v>
      </c>
      <c r="J5" s="12"/>
      <c r="K5" s="12"/>
      <c r="L5" s="12"/>
      <c r="M5" s="12"/>
      <c r="N5" s="12" t="s">
        <v>135</v>
      </c>
      <c r="O5" s="12"/>
      <c r="P5" s="12"/>
      <c r="Q5" s="12" t="s">
        <v>36</v>
      </c>
      <c r="R5" s="12" t="s">
        <v>70</v>
      </c>
      <c r="S5" s="12"/>
      <c r="T5" s="12"/>
      <c r="U5" s="12"/>
      <c r="V5" s="12"/>
      <c r="W5" s="12"/>
    </row>
    <row customHeight="1" ht="41.25">
      <c r="A6" s="12"/>
      <c r="B6" s="12"/>
      <c r="C6" s="12"/>
      <c r="D6" s="12"/>
      <c r="E6" s="12"/>
      <c r="F6" s="12"/>
      <c r="G6" s="12"/>
      <c r="H6" s="12"/>
      <c r="I6" s="12" t="s">
        <v>136</v>
      </c>
      <c r="J6" s="12" t="s">
        <v>137</v>
      </c>
      <c r="K6" s="12" t="s">
        <v>138</v>
      </c>
      <c r="L6" s="12" t="s">
        <v>139</v>
      </c>
      <c r="M6" s="12" t="s">
        <v>140</v>
      </c>
      <c r="N6" s="12" t="s">
        <v>33</v>
      </c>
      <c r="O6" s="12" t="s">
        <v>34</v>
      </c>
      <c r="P6" s="12" t="s">
        <v>35</v>
      </c>
      <c r="Q6" s="12"/>
      <c r="R6" s="12" t="s">
        <v>32</v>
      </c>
      <c r="S6" s="12" t="s">
        <v>39</v>
      </c>
      <c r="T6" s="12" t="s">
        <v>141</v>
      </c>
      <c r="U6" s="12" t="s">
        <v>41</v>
      </c>
      <c r="V6" s="12" t="s">
        <v>42</v>
      </c>
      <c r="W6" s="12" t="s">
        <v>43</v>
      </c>
    </row>
    <row customHeight="1" ht="20.25">
      <c r="A7" s="24" t="s">
        <v>44</v>
      </c>
      <c r="B7" s="24" t="s">
        <v>45</v>
      </c>
      <c r="C7" s="24" t="s">
        <v>46</v>
      </c>
      <c r="D7" s="24" t="s">
        <v>47</v>
      </c>
      <c r="E7" s="24" t="s">
        <v>48</v>
      </c>
      <c r="F7" s="24" t="s">
        <v>49</v>
      </c>
      <c r="G7" s="24" t="s">
        <v>50</v>
      </c>
      <c r="H7" s="24" t="s">
        <v>51</v>
      </c>
      <c r="I7" s="24" t="s">
        <v>52</v>
      </c>
      <c r="J7" s="24" t="s">
        <v>53</v>
      </c>
      <c r="K7" s="24" t="s">
        <v>54</v>
      </c>
      <c r="L7" s="24" t="s">
        <v>55</v>
      </c>
      <c r="M7" s="24" t="s">
        <v>56</v>
      </c>
      <c r="N7" s="24" t="s">
        <v>57</v>
      </c>
      <c r="O7" s="24" t="s">
        <v>58</v>
      </c>
      <c r="P7" s="24" t="s">
        <v>59</v>
      </c>
      <c r="Q7" s="24" t="s">
        <v>60</v>
      </c>
      <c r="R7" s="24" t="s">
        <v>61</v>
      </c>
      <c r="S7" s="24" t="s">
        <v>62</v>
      </c>
      <c r="T7" s="24" t="s">
        <v>142</v>
      </c>
      <c r="U7" s="24" t="s">
        <v>143</v>
      </c>
      <c r="V7" s="24" t="s">
        <v>144</v>
      </c>
      <c r="W7" s="24" t="s">
        <v>145</v>
      </c>
    </row>
    <row customHeight="1" ht="20.25">
      <c r="A8" s="0" t="s">
        <v>64</v>
      </c>
      <c r="C8" s="2"/>
      <c r="D8" s="2"/>
      <c r="E8" s="2"/>
      <c r="G8" s="2"/>
      <c r="H8" s="22">
        <v>1357929.08</v>
      </c>
      <c r="I8" s="23">
        <v>1357929.08</v>
      </c>
      <c r="J8" s="23">
        <v>181160.35</v>
      </c>
      <c r="K8" s="23"/>
      <c r="L8" s="23">
        <v>1176768.73</v>
      </c>
      <c r="M8" s="23"/>
      <c r="N8" s="23"/>
      <c r="O8" s="23"/>
      <c r="P8" s="23"/>
      <c r="Q8" s="23"/>
      <c r="R8" s="23"/>
      <c r="S8" s="23"/>
      <c r="T8" s="23"/>
      <c r="U8" s="23"/>
      <c r="V8" s="23"/>
      <c r="W8" s="23"/>
    </row>
    <row customHeight="1" ht="20.25">
      <c r="A9" s="0">
        <f>"       "&amp;"玉溪市老年人体育文娱活动中心"</f>
      </c>
      <c r="B9" s="2" t="s">
        <v>146</v>
      </c>
      <c r="C9" s="2" t="s">
        <v>147</v>
      </c>
      <c r="D9" s="2" t="s">
        <v>80</v>
      </c>
      <c r="E9" s="2" t="s">
        <v>148</v>
      </c>
      <c r="F9" s="2" t="s">
        <v>149</v>
      </c>
      <c r="G9" s="2" t="s">
        <v>150</v>
      </c>
      <c r="H9" s="22">
        <v>187404</v>
      </c>
      <c r="I9" s="23">
        <v>187404</v>
      </c>
      <c r="J9" s="23">
        <v>46851</v>
      </c>
      <c r="K9" s="23"/>
      <c r="L9" s="23">
        <v>140553</v>
      </c>
      <c r="M9" s="23"/>
      <c r="N9" s="23"/>
      <c r="O9" s="23"/>
      <c r="P9" s="23"/>
      <c r="Q9" s="23"/>
      <c r="R9" s="23"/>
      <c r="S9" s="23"/>
      <c r="T9" s="23"/>
      <c r="U9" s="23"/>
      <c r="V9" s="23"/>
      <c r="W9" s="23"/>
    </row>
    <row customHeight="1" ht="20.25">
      <c r="A10" s="2">
        <f>"       "&amp;"玉溪市老年人体育文娱活动中心"</f>
      </c>
      <c r="B10" s="2" t="s">
        <v>146</v>
      </c>
      <c r="C10" s="2" t="s">
        <v>147</v>
      </c>
      <c r="D10" s="2" t="s">
        <v>80</v>
      </c>
      <c r="E10" s="2" t="s">
        <v>148</v>
      </c>
      <c r="F10" s="2" t="s">
        <v>151</v>
      </c>
      <c r="G10" s="2" t="s">
        <v>152</v>
      </c>
      <c r="H10" s="22">
        <v>96</v>
      </c>
      <c r="I10" s="23">
        <v>96</v>
      </c>
      <c r="J10" s="23">
        <v>24</v>
      </c>
      <c r="K10" s="2"/>
      <c r="L10" s="23">
        <v>72</v>
      </c>
      <c r="M10" s="2"/>
      <c r="N10" s="23"/>
      <c r="O10" s="23"/>
      <c r="P10" s="2"/>
      <c r="Q10" s="23"/>
      <c r="R10" s="23"/>
      <c r="S10" s="23"/>
      <c r="T10" s="23"/>
      <c r="U10" s="23"/>
      <c r="V10" s="23"/>
      <c r="W10" s="23"/>
    </row>
    <row customHeight="1" ht="20.25">
      <c r="A11" s="2">
        <f>"       "&amp;"玉溪市老年人体育文娱活动中心"</f>
      </c>
      <c r="B11" s="2" t="s">
        <v>146</v>
      </c>
      <c r="C11" s="2" t="s">
        <v>147</v>
      </c>
      <c r="D11" s="2" t="s">
        <v>80</v>
      </c>
      <c r="E11" s="2" t="s">
        <v>148</v>
      </c>
      <c r="F11" s="2" t="s">
        <v>153</v>
      </c>
      <c r="G11" s="2" t="s">
        <v>154</v>
      </c>
      <c r="H11" s="22">
        <v>62220</v>
      </c>
      <c r="I11" s="23">
        <v>62220</v>
      </c>
      <c r="J11" s="23">
        <v>15555</v>
      </c>
      <c r="K11" s="2"/>
      <c r="L11" s="23">
        <v>46665</v>
      </c>
      <c r="M11" s="2"/>
      <c r="N11" s="23"/>
      <c r="O11" s="23"/>
      <c r="P11" s="2"/>
      <c r="Q11" s="23"/>
      <c r="R11" s="23"/>
      <c r="S11" s="23"/>
      <c r="T11" s="23"/>
      <c r="U11" s="23"/>
      <c r="V11" s="23"/>
      <c r="W11" s="23"/>
    </row>
    <row customHeight="1" ht="20.25">
      <c r="A12" s="2">
        <f>"       "&amp;"玉溪市老年人体育文娱活动中心"</f>
      </c>
      <c r="B12" s="2" t="s">
        <v>146</v>
      </c>
      <c r="C12" s="2" t="s">
        <v>147</v>
      </c>
      <c r="D12" s="2" t="s">
        <v>97</v>
      </c>
      <c r="E12" s="2" t="s">
        <v>155</v>
      </c>
      <c r="F12" s="2" t="s">
        <v>151</v>
      </c>
      <c r="G12" s="2" t="s">
        <v>152</v>
      </c>
      <c r="H12" s="22">
        <v>4248</v>
      </c>
      <c r="I12" s="23">
        <v>4248</v>
      </c>
      <c r="J12" s="23">
        <v>1062</v>
      </c>
      <c r="K12" s="2"/>
      <c r="L12" s="23">
        <v>3186</v>
      </c>
      <c r="M12" s="2"/>
      <c r="N12" s="23"/>
      <c r="O12" s="23"/>
      <c r="P12" s="2"/>
      <c r="Q12" s="23"/>
      <c r="R12" s="23"/>
      <c r="S12" s="23"/>
      <c r="T12" s="23"/>
      <c r="U12" s="23"/>
      <c r="V12" s="23"/>
      <c r="W12" s="23"/>
    </row>
    <row customHeight="1" ht="20.25">
      <c r="A13" s="2">
        <f>"       "&amp;"玉溪市老年人体育文娱活动中心"</f>
      </c>
      <c r="B13" s="2" t="s">
        <v>156</v>
      </c>
      <c r="C13" s="2" t="s">
        <v>157</v>
      </c>
      <c r="D13" s="2" t="s">
        <v>80</v>
      </c>
      <c r="E13" s="2" t="s">
        <v>148</v>
      </c>
      <c r="F13" s="2" t="s">
        <v>158</v>
      </c>
      <c r="G13" s="2" t="s">
        <v>159</v>
      </c>
      <c r="H13" s="22">
        <v>3408</v>
      </c>
      <c r="I13" s="23">
        <v>3408</v>
      </c>
      <c r="J13" s="23">
        <v>852</v>
      </c>
      <c r="K13" s="2"/>
      <c r="L13" s="23">
        <v>2556</v>
      </c>
      <c r="M13" s="2"/>
      <c r="N13" s="23"/>
      <c r="O13" s="23"/>
      <c r="P13" s="2"/>
      <c r="Q13" s="23"/>
      <c r="R13" s="23"/>
      <c r="S13" s="23"/>
      <c r="T13" s="23"/>
      <c r="U13" s="23"/>
      <c r="V13" s="23"/>
      <c r="W13" s="23"/>
    </row>
    <row customHeight="1" ht="20.25">
      <c r="A14" s="2">
        <f>"       "&amp;"玉溪市老年人体育文娱活动中心"</f>
      </c>
      <c r="B14" s="2" t="s">
        <v>156</v>
      </c>
      <c r="C14" s="2" t="s">
        <v>157</v>
      </c>
      <c r="D14" s="2" t="s">
        <v>84</v>
      </c>
      <c r="E14" s="2" t="s">
        <v>160</v>
      </c>
      <c r="F14" s="2" t="s">
        <v>161</v>
      </c>
      <c r="G14" s="2" t="s">
        <v>162</v>
      </c>
      <c r="H14" s="22">
        <v>75398.4</v>
      </c>
      <c r="I14" s="23">
        <v>75398.4</v>
      </c>
      <c r="J14" s="23">
        <v>18849.6</v>
      </c>
      <c r="K14" s="2"/>
      <c r="L14" s="23">
        <v>56548.8</v>
      </c>
      <c r="M14" s="2"/>
      <c r="N14" s="23"/>
      <c r="O14" s="23"/>
      <c r="P14" s="2"/>
      <c r="Q14" s="23"/>
      <c r="R14" s="23"/>
      <c r="S14" s="23"/>
      <c r="T14" s="23"/>
      <c r="U14" s="23"/>
      <c r="V14" s="23"/>
      <c r="W14" s="23"/>
    </row>
    <row customHeight="1" ht="20.25">
      <c r="A15" s="2">
        <f>"       "&amp;"玉溪市老年人体育文娱活动中心"</f>
      </c>
      <c r="B15" s="2" t="s">
        <v>156</v>
      </c>
      <c r="C15" s="2" t="s">
        <v>157</v>
      </c>
      <c r="D15" s="2" t="s">
        <v>88</v>
      </c>
      <c r="E15" s="2" t="s">
        <v>163</v>
      </c>
      <c r="F15" s="2" t="s">
        <v>164</v>
      </c>
      <c r="G15" s="2" t="s">
        <v>165</v>
      </c>
      <c r="H15" s="22">
        <v>39112.92</v>
      </c>
      <c r="I15" s="23">
        <v>39112.92</v>
      </c>
      <c r="J15" s="23">
        <v>9778.23</v>
      </c>
      <c r="K15" s="2"/>
      <c r="L15" s="23">
        <v>29334.69</v>
      </c>
      <c r="M15" s="2"/>
      <c r="N15" s="23"/>
      <c r="O15" s="23"/>
      <c r="P15" s="2"/>
      <c r="Q15" s="23"/>
      <c r="R15" s="23"/>
      <c r="S15" s="23"/>
      <c r="T15" s="23"/>
      <c r="U15" s="23"/>
      <c r="V15" s="23"/>
      <c r="W15" s="23"/>
    </row>
    <row customHeight="1" ht="20.25">
      <c r="A16" s="2">
        <f>"       "&amp;"玉溪市老年人体育文娱活动中心"</f>
      </c>
      <c r="B16" s="2" t="s">
        <v>156</v>
      </c>
      <c r="C16" s="2" t="s">
        <v>157</v>
      </c>
      <c r="D16" s="2" t="s">
        <v>89</v>
      </c>
      <c r="E16" s="2" t="s">
        <v>166</v>
      </c>
      <c r="F16" s="2" t="s">
        <v>167</v>
      </c>
      <c r="G16" s="2" t="s">
        <v>168</v>
      </c>
      <c r="H16" s="22">
        <v>30762</v>
      </c>
      <c r="I16" s="23">
        <v>30762</v>
      </c>
      <c r="J16" s="23">
        <v>7690.5</v>
      </c>
      <c r="K16" s="2"/>
      <c r="L16" s="23">
        <v>23071.5</v>
      </c>
      <c r="M16" s="2"/>
      <c r="N16" s="23"/>
      <c r="O16" s="23"/>
      <c r="P16" s="2"/>
      <c r="Q16" s="23"/>
      <c r="R16" s="23"/>
      <c r="S16" s="23"/>
      <c r="T16" s="23"/>
      <c r="U16" s="23"/>
      <c r="V16" s="23"/>
      <c r="W16" s="23"/>
    </row>
    <row customHeight="1" ht="20.25">
      <c r="A17" s="2">
        <f>"       "&amp;"玉溪市老年人体育文娱活动中心"</f>
      </c>
      <c r="B17" s="2" t="s">
        <v>156</v>
      </c>
      <c r="C17" s="2" t="s">
        <v>157</v>
      </c>
      <c r="D17" s="2" t="s">
        <v>90</v>
      </c>
      <c r="E17" s="2" t="s">
        <v>169</v>
      </c>
      <c r="F17" s="2" t="s">
        <v>158</v>
      </c>
      <c r="G17" s="2" t="s">
        <v>159</v>
      </c>
      <c r="H17" s="22">
        <v>4260.08</v>
      </c>
      <c r="I17" s="23">
        <v>4260.08</v>
      </c>
      <c r="J17" s="23">
        <v>2811.02</v>
      </c>
      <c r="K17" s="2"/>
      <c r="L17" s="23">
        <v>1449.06</v>
      </c>
      <c r="M17" s="2"/>
      <c r="N17" s="23"/>
      <c r="O17" s="23"/>
      <c r="P17" s="2"/>
      <c r="Q17" s="23"/>
      <c r="R17" s="23"/>
      <c r="S17" s="23"/>
      <c r="T17" s="23"/>
      <c r="U17" s="23"/>
      <c r="V17" s="23"/>
      <c r="W17" s="23"/>
    </row>
    <row customHeight="1" ht="20.25">
      <c r="A18" s="2">
        <f>"       "&amp;"玉溪市老年人体育文娱活动中心"</f>
      </c>
      <c r="B18" s="2" t="s">
        <v>170</v>
      </c>
      <c r="C18" s="2" t="s">
        <v>171</v>
      </c>
      <c r="D18" s="2" t="s">
        <v>96</v>
      </c>
      <c r="E18" s="2" t="s">
        <v>171</v>
      </c>
      <c r="F18" s="2" t="s">
        <v>172</v>
      </c>
      <c r="G18" s="2" t="s">
        <v>171</v>
      </c>
      <c r="H18" s="22">
        <v>63228</v>
      </c>
      <c r="I18" s="23">
        <v>63228</v>
      </c>
      <c r="J18" s="23">
        <v>15807</v>
      </c>
      <c r="K18" s="2"/>
      <c r="L18" s="23">
        <v>47421</v>
      </c>
      <c r="M18" s="2"/>
      <c r="N18" s="23"/>
      <c r="O18" s="23"/>
      <c r="P18" s="2"/>
      <c r="Q18" s="23"/>
      <c r="R18" s="23"/>
      <c r="S18" s="23"/>
      <c r="T18" s="23"/>
      <c r="U18" s="23"/>
      <c r="V18" s="23"/>
      <c r="W18" s="23"/>
    </row>
    <row customHeight="1" ht="20.25">
      <c r="A19" s="2">
        <f>"       "&amp;"玉溪市老年人体育文娱活动中心"</f>
      </c>
      <c r="B19" s="2" t="s">
        <v>173</v>
      </c>
      <c r="C19" s="2" t="s">
        <v>174</v>
      </c>
      <c r="D19" s="2" t="s">
        <v>83</v>
      </c>
      <c r="E19" s="2" t="s">
        <v>175</v>
      </c>
      <c r="F19" s="2" t="s">
        <v>176</v>
      </c>
      <c r="G19" s="2" t="s">
        <v>177</v>
      </c>
      <c r="H19" s="22">
        <v>62400</v>
      </c>
      <c r="I19" s="23">
        <v>62400</v>
      </c>
      <c r="J19" s="23">
        <v>12480</v>
      </c>
      <c r="K19" s="2"/>
      <c r="L19" s="23">
        <v>49920</v>
      </c>
      <c r="M19" s="2"/>
      <c r="N19" s="23"/>
      <c r="O19" s="23"/>
      <c r="P19" s="2"/>
      <c r="Q19" s="23"/>
      <c r="R19" s="23"/>
      <c r="S19" s="23"/>
      <c r="T19" s="23"/>
      <c r="U19" s="23"/>
      <c r="V19" s="23"/>
      <c r="W19" s="23"/>
    </row>
    <row customHeight="1" ht="20.25">
      <c r="A20" s="2">
        <f>"       "&amp;"玉溪市老年人体育文娱活动中心"</f>
      </c>
      <c r="B20" s="2" t="s">
        <v>178</v>
      </c>
      <c r="C20" s="2" t="s">
        <v>179</v>
      </c>
      <c r="D20" s="2" t="s">
        <v>80</v>
      </c>
      <c r="E20" s="2" t="s">
        <v>148</v>
      </c>
      <c r="F20" s="2" t="s">
        <v>180</v>
      </c>
      <c r="G20" s="2" t="s">
        <v>179</v>
      </c>
      <c r="H20" s="22">
        <v>7591.68</v>
      </c>
      <c r="I20" s="23">
        <v>7591.68</v>
      </c>
      <c r="J20" s="23"/>
      <c r="K20" s="2"/>
      <c r="L20" s="23">
        <v>7591.68</v>
      </c>
      <c r="M20" s="2"/>
      <c r="N20" s="23"/>
      <c r="O20" s="23"/>
      <c r="P20" s="2"/>
      <c r="Q20" s="23"/>
      <c r="R20" s="23"/>
      <c r="S20" s="23"/>
      <c r="T20" s="23"/>
      <c r="U20" s="23"/>
      <c r="V20" s="23"/>
      <c r="W20" s="23"/>
    </row>
    <row customHeight="1" ht="20.25">
      <c r="A21" s="2">
        <f>"       "&amp;"玉溪市老年人体育文娱活动中心"</f>
      </c>
      <c r="B21" s="2" t="s">
        <v>181</v>
      </c>
      <c r="C21" s="2" t="s">
        <v>182</v>
      </c>
      <c r="D21" s="2" t="s">
        <v>80</v>
      </c>
      <c r="E21" s="2" t="s">
        <v>148</v>
      </c>
      <c r="F21" s="2" t="s">
        <v>183</v>
      </c>
      <c r="G21" s="2" t="s">
        <v>184</v>
      </c>
      <c r="H21" s="22">
        <v>17479</v>
      </c>
      <c r="I21" s="23">
        <v>17479</v>
      </c>
      <c r="J21" s="23"/>
      <c r="K21" s="2"/>
      <c r="L21" s="23">
        <v>17479</v>
      </c>
      <c r="M21" s="2"/>
      <c r="N21" s="23"/>
      <c r="O21" s="23"/>
      <c r="P21" s="2"/>
      <c r="Q21" s="23"/>
      <c r="R21" s="23"/>
      <c r="S21" s="23"/>
      <c r="T21" s="23"/>
      <c r="U21" s="23"/>
      <c r="V21" s="23"/>
      <c r="W21" s="23"/>
    </row>
    <row customHeight="1" ht="20.25">
      <c r="A22" s="2">
        <f>"       "&amp;"玉溪市老年人体育文娱活动中心"</f>
      </c>
      <c r="B22" s="2" t="s">
        <v>181</v>
      </c>
      <c r="C22" s="2" t="s">
        <v>182</v>
      </c>
      <c r="D22" s="2" t="s">
        <v>80</v>
      </c>
      <c r="E22" s="2" t="s">
        <v>148</v>
      </c>
      <c r="F22" s="2" t="s">
        <v>185</v>
      </c>
      <c r="G22" s="2" t="s">
        <v>186</v>
      </c>
      <c r="H22" s="22">
        <v>4000</v>
      </c>
      <c r="I22" s="23">
        <v>4000</v>
      </c>
      <c r="J22" s="23"/>
      <c r="K22" s="2"/>
      <c r="L22" s="23">
        <v>4000</v>
      </c>
      <c r="M22" s="2"/>
      <c r="N22" s="23"/>
      <c r="O22" s="23"/>
      <c r="P22" s="2"/>
      <c r="Q22" s="23"/>
      <c r="R22" s="23"/>
      <c r="S22" s="23"/>
      <c r="T22" s="23"/>
      <c r="U22" s="23"/>
      <c r="V22" s="23"/>
      <c r="W22" s="23"/>
    </row>
    <row customHeight="1" ht="20.25">
      <c r="A23" s="2">
        <f>"       "&amp;"玉溪市老年人体育文娱活动中心"</f>
      </c>
      <c r="B23" s="2" t="s">
        <v>181</v>
      </c>
      <c r="C23" s="2" t="s">
        <v>182</v>
      </c>
      <c r="D23" s="2" t="s">
        <v>80</v>
      </c>
      <c r="E23" s="2" t="s">
        <v>148</v>
      </c>
      <c r="F23" s="2" t="s">
        <v>187</v>
      </c>
      <c r="G23" s="2" t="s">
        <v>188</v>
      </c>
      <c r="H23" s="22">
        <v>10000</v>
      </c>
      <c r="I23" s="23">
        <v>10000</v>
      </c>
      <c r="J23" s="23"/>
      <c r="K23" s="2"/>
      <c r="L23" s="23">
        <v>10000</v>
      </c>
      <c r="M23" s="2"/>
      <c r="N23" s="23"/>
      <c r="O23" s="23"/>
      <c r="P23" s="2"/>
      <c r="Q23" s="23"/>
      <c r="R23" s="23"/>
      <c r="S23" s="23"/>
      <c r="T23" s="23"/>
      <c r="U23" s="23"/>
      <c r="V23" s="23"/>
      <c r="W23" s="23"/>
    </row>
    <row customHeight="1" ht="20.25">
      <c r="A24" s="2">
        <f>"       "&amp;"玉溪市老年人体育文娱活动中心"</f>
      </c>
      <c r="B24" s="2" t="s">
        <v>181</v>
      </c>
      <c r="C24" s="2" t="s">
        <v>182</v>
      </c>
      <c r="D24" s="2" t="s">
        <v>80</v>
      </c>
      <c r="E24" s="2" t="s">
        <v>148</v>
      </c>
      <c r="F24" s="2" t="s">
        <v>189</v>
      </c>
      <c r="G24" s="2" t="s">
        <v>190</v>
      </c>
      <c r="H24" s="22">
        <v>4000</v>
      </c>
      <c r="I24" s="23">
        <v>4000</v>
      </c>
      <c r="J24" s="23"/>
      <c r="K24" s="2"/>
      <c r="L24" s="23">
        <v>4000</v>
      </c>
      <c r="M24" s="2"/>
      <c r="N24" s="23"/>
      <c r="O24" s="23"/>
      <c r="P24" s="2"/>
      <c r="Q24" s="23"/>
      <c r="R24" s="23"/>
      <c r="S24" s="23"/>
      <c r="T24" s="23"/>
      <c r="U24" s="23"/>
      <c r="V24" s="23"/>
      <c r="W24" s="23"/>
    </row>
    <row customHeight="1" ht="20.25">
      <c r="A25" s="2">
        <f>"       "&amp;"玉溪市老年人体育文娱活动中心"</f>
      </c>
      <c r="B25" s="2" t="s">
        <v>181</v>
      </c>
      <c r="C25" s="2" t="s">
        <v>182</v>
      </c>
      <c r="D25" s="2" t="s">
        <v>80</v>
      </c>
      <c r="E25" s="2" t="s">
        <v>148</v>
      </c>
      <c r="F25" s="2" t="s">
        <v>191</v>
      </c>
      <c r="G25" s="2" t="s">
        <v>192</v>
      </c>
      <c r="H25" s="22">
        <v>10521</v>
      </c>
      <c r="I25" s="23">
        <v>10521</v>
      </c>
      <c r="J25" s="23"/>
      <c r="K25" s="2"/>
      <c r="L25" s="23">
        <v>10521</v>
      </c>
      <c r="M25" s="2"/>
      <c r="N25" s="23"/>
      <c r="O25" s="23"/>
      <c r="P25" s="2"/>
      <c r="Q25" s="23"/>
      <c r="R25" s="23"/>
      <c r="S25" s="23"/>
      <c r="T25" s="23"/>
      <c r="U25" s="23"/>
      <c r="V25" s="23"/>
      <c r="W25" s="23"/>
    </row>
    <row customHeight="1" ht="20.25">
      <c r="A26" s="2">
        <f>"       "&amp;"玉溪市老年人体育文娱活动中心"</f>
      </c>
      <c r="B26" s="2" t="s">
        <v>181</v>
      </c>
      <c r="C26" s="2" t="s">
        <v>182</v>
      </c>
      <c r="D26" s="2" t="s">
        <v>83</v>
      </c>
      <c r="E26" s="2" t="s">
        <v>175</v>
      </c>
      <c r="F26" s="2" t="s">
        <v>191</v>
      </c>
      <c r="G26" s="2" t="s">
        <v>192</v>
      </c>
      <c r="H26" s="22">
        <v>1200</v>
      </c>
      <c r="I26" s="23">
        <v>1200</v>
      </c>
      <c r="J26" s="23"/>
      <c r="K26" s="2"/>
      <c r="L26" s="23">
        <v>1200</v>
      </c>
      <c r="M26" s="2"/>
      <c r="N26" s="23"/>
      <c r="O26" s="23"/>
      <c r="P26" s="2"/>
      <c r="Q26" s="23"/>
      <c r="R26" s="23"/>
      <c r="S26" s="23"/>
      <c r="T26" s="23"/>
      <c r="U26" s="23"/>
      <c r="V26" s="23"/>
      <c r="W26" s="23"/>
    </row>
    <row customHeight="1" ht="20.25">
      <c r="A27" s="2">
        <f>"       "&amp;"玉溪市老年人体育文娱活动中心"</f>
      </c>
      <c r="B27" s="2" t="s">
        <v>193</v>
      </c>
      <c r="C27" s="2" t="s">
        <v>194</v>
      </c>
      <c r="D27" s="2" t="s">
        <v>93</v>
      </c>
      <c r="E27" s="2" t="s">
        <v>195</v>
      </c>
      <c r="F27" s="2" t="s">
        <v>196</v>
      </c>
      <c r="G27" s="2" t="s">
        <v>197</v>
      </c>
      <c r="H27" s="22">
        <v>144000</v>
      </c>
      <c r="I27" s="23">
        <v>144000</v>
      </c>
      <c r="J27" s="23"/>
      <c r="K27" s="2"/>
      <c r="L27" s="23">
        <v>144000</v>
      </c>
      <c r="M27" s="2"/>
      <c r="N27" s="23"/>
      <c r="O27" s="23"/>
      <c r="P27" s="2"/>
      <c r="Q27" s="23"/>
      <c r="R27" s="23"/>
      <c r="S27" s="23"/>
      <c r="T27" s="23"/>
      <c r="U27" s="23"/>
      <c r="V27" s="23"/>
      <c r="W27" s="23"/>
    </row>
    <row customHeight="1" ht="20.25">
      <c r="A28" s="2">
        <f>"       "&amp;"玉溪市老年人体育文娱活动中心"</f>
      </c>
      <c r="B28" s="2" t="s">
        <v>198</v>
      </c>
      <c r="C28" s="2" t="s">
        <v>199</v>
      </c>
      <c r="D28" s="2" t="s">
        <v>80</v>
      </c>
      <c r="E28" s="2" t="s">
        <v>148</v>
      </c>
      <c r="F28" s="2" t="s">
        <v>153</v>
      </c>
      <c r="G28" s="2" t="s">
        <v>154</v>
      </c>
      <c r="H28" s="22">
        <v>197600</v>
      </c>
      <c r="I28" s="23">
        <v>197600</v>
      </c>
      <c r="J28" s="23">
        <v>49400</v>
      </c>
      <c r="K28" s="2"/>
      <c r="L28" s="23">
        <v>148200</v>
      </c>
      <c r="M28" s="2"/>
      <c r="N28" s="23"/>
      <c r="O28" s="23"/>
      <c r="P28" s="2"/>
      <c r="Q28" s="23"/>
      <c r="R28" s="23"/>
      <c r="S28" s="23"/>
      <c r="T28" s="23"/>
      <c r="U28" s="23"/>
      <c r="V28" s="23"/>
      <c r="W28" s="23"/>
    </row>
    <row customHeight="1" ht="20.25">
      <c r="A29" s="2">
        <f>"       "&amp;"玉溪市老年人体育文娱活动中心"</f>
      </c>
      <c r="B29" s="2" t="s">
        <v>200</v>
      </c>
      <c r="C29" s="2" t="s">
        <v>201</v>
      </c>
      <c r="D29" s="2" t="s">
        <v>80</v>
      </c>
      <c r="E29" s="2" t="s">
        <v>148</v>
      </c>
      <c r="F29" s="2" t="s">
        <v>153</v>
      </c>
      <c r="G29" s="2" t="s">
        <v>154</v>
      </c>
      <c r="H29" s="22">
        <v>100000</v>
      </c>
      <c r="I29" s="23">
        <v>100000</v>
      </c>
      <c r="J29" s="23"/>
      <c r="K29" s="2"/>
      <c r="L29" s="23">
        <v>100000</v>
      </c>
      <c r="M29" s="2"/>
      <c r="N29" s="23"/>
      <c r="O29" s="23"/>
      <c r="P29" s="2"/>
      <c r="Q29" s="23"/>
      <c r="R29" s="23"/>
      <c r="S29" s="23"/>
      <c r="T29" s="23"/>
      <c r="U29" s="23"/>
      <c r="V29" s="23"/>
      <c r="W29" s="23"/>
    </row>
    <row customHeight="1" ht="20.25">
      <c r="A30" s="2">
        <f>"       "&amp;"玉溪市老年人体育文娱活动中心"</f>
      </c>
      <c r="B30" s="2" t="s">
        <v>202</v>
      </c>
      <c r="C30" s="2" t="s">
        <v>203</v>
      </c>
      <c r="D30" s="2" t="s">
        <v>80</v>
      </c>
      <c r="E30" s="2" t="s">
        <v>148</v>
      </c>
      <c r="F30" s="2" t="s">
        <v>204</v>
      </c>
      <c r="G30" s="2" t="s">
        <v>205</v>
      </c>
      <c r="H30" s="22">
        <v>189000</v>
      </c>
      <c r="I30" s="23">
        <v>189000</v>
      </c>
      <c r="J30" s="23"/>
      <c r="K30" s="2"/>
      <c r="L30" s="23">
        <v>189000</v>
      </c>
      <c r="M30" s="2"/>
      <c r="N30" s="23"/>
      <c r="O30" s="23"/>
      <c r="P30" s="2"/>
      <c r="Q30" s="23"/>
      <c r="R30" s="23"/>
      <c r="S30" s="23"/>
      <c r="T30" s="23"/>
      <c r="U30" s="23"/>
      <c r="V30" s="23"/>
      <c r="W30" s="23"/>
    </row>
    <row customHeight="1" ht="20.25">
      <c r="A31" s="2">
        <f>"       "&amp;"玉溪市老年人体育文娱活动中心"</f>
      </c>
      <c r="B31" s="2" t="s">
        <v>206</v>
      </c>
      <c r="C31" s="2" t="s">
        <v>207</v>
      </c>
      <c r="D31" s="2" t="s">
        <v>80</v>
      </c>
      <c r="E31" s="2" t="s">
        <v>148</v>
      </c>
      <c r="F31" s="2" t="s">
        <v>208</v>
      </c>
      <c r="G31" s="2" t="s">
        <v>207</v>
      </c>
      <c r="H31" s="22">
        <v>140000</v>
      </c>
      <c r="I31" s="23">
        <v>140000</v>
      </c>
      <c r="J31" s="23"/>
      <c r="K31" s="2"/>
      <c r="L31" s="23">
        <v>140000</v>
      </c>
      <c r="M31" s="2"/>
      <c r="N31" s="23"/>
      <c r="O31" s="23"/>
      <c r="P31" s="2"/>
      <c r="Q31" s="23"/>
      <c r="R31" s="23"/>
      <c r="S31" s="23"/>
      <c r="T31" s="23"/>
      <c r="U31" s="23"/>
      <c r="V31" s="23"/>
      <c r="W31" s="23"/>
    </row>
    <row customHeight="1" ht="20.25">
      <c r="A32" s="24" t="s">
        <v>30</v>
      </c>
      <c r="B32" s="24"/>
      <c r="C32" s="24"/>
      <c r="D32" s="24"/>
      <c r="E32" s="24"/>
      <c r="F32" s="24"/>
      <c r="G32" s="24"/>
      <c r="H32" s="23">
        <v>1357929.08</v>
      </c>
      <c r="I32" s="23">
        <v>1357929.08</v>
      </c>
      <c r="J32" s="23">
        <v>181160.35</v>
      </c>
      <c r="K32" s="23"/>
      <c r="L32" s="23">
        <v>1176768.73</v>
      </c>
      <c r="M32" s="23"/>
      <c r="N32" s="23"/>
      <c r="O32" s="23"/>
      <c r="P32" s="23"/>
      <c r="Q32" s="23"/>
      <c r="R32" s="23"/>
      <c r="S32" s="23"/>
      <c r="T32" s="23"/>
      <c r="U32" s="23"/>
      <c r="V32" s="23"/>
      <c r="W32" s="23"/>
    </row>
  </sheetData>
  <mergeCells count="17">
    <mergeCell ref="A2:W2"/>
    <mergeCell ref="A1:W1"/>
    <mergeCell ref="H5:H6"/>
    <mergeCell ref="N5:P5"/>
    <mergeCell ref="I5:M5"/>
    <mergeCell ref="R5:W5"/>
    <mergeCell ref="H4:W4"/>
    <mergeCell ref="A3:V3"/>
    <mergeCell ref="A4:A6"/>
    <mergeCell ref="B4:B6"/>
    <mergeCell ref="C4:C6"/>
    <mergeCell ref="D4:D6"/>
    <mergeCell ref="E4:E6"/>
    <mergeCell ref="F4:F6"/>
    <mergeCell ref="G4:G6"/>
    <mergeCell ref="A32:G32"/>
    <mergeCell ref="Q5:Q6"/>
  </mergeCells>
  <pageSetup scale="0" pageOrder="overThenDown"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8175D-4953-7C46-1E67-8F5A701DB0C1}" mc:Ignorable="x14ac xr xr2 xr3">
  <sheetPr>
    <outlinePr summaryRight="0"/>
  </sheetPr>
  <dimension ref="A1:W18"/>
  <sheetViews>
    <sheetView topLeftCell="A1" showZeros="0" workbookViewId="0"/>
  </sheetViews>
  <sheetFormatPr defaultColWidth="9.140625" customHeight="1" defaultRowHeight="14.25"/>
  <cols>
    <col min="1" max="1" width="14.57421875" customWidth="1"/>
    <col min="2" max="2" width="21.03125" customWidth="1"/>
    <col min="3" max="3" width="31.3125" customWidth="1"/>
    <col min="4" max="4" width="23.8515625" customWidth="1"/>
    <col min="5" max="5" width="15.6015625" customWidth="1"/>
    <col min="6" max="6" width="19.7421875" customWidth="1"/>
    <col min="7" max="7" width="14.8828125" customWidth="1"/>
    <col min="8" max="8" width="19.7421875" customWidth="1"/>
    <col min="9" max="16" width="14.171875" customWidth="1"/>
    <col min="17" max="17" width="13.6015625" customWidth="1"/>
    <col min="18" max="23" width="15.171875" customWidth="1"/>
  </cols>
  <sheetData>
    <row customHeight="1" ht="13.5">
      <c r="B1" s="29"/>
      <c r="E1" s="30"/>
      <c r="F1" s="30"/>
      <c r="G1" s="30"/>
      <c r="H1" s="30"/>
      <c r="K1" s="29"/>
      <c r="N1" s="29"/>
      <c r="O1" s="29"/>
      <c r="P1" s="29"/>
      <c r="U1" s="31"/>
      <c r="W1" s="32" t="s">
        <v>209</v>
      </c>
    </row>
    <row customHeight="1" ht="27.75">
      <c r="A2" s="33" t="s">
        <v>210</v>
      </c>
      <c r="B2" s="33"/>
      <c r="C2" s="33"/>
      <c r="D2" s="33"/>
      <c r="E2" s="33"/>
      <c r="F2" s="33"/>
      <c r="G2" s="33"/>
      <c r="H2" s="33"/>
      <c r="I2" s="33"/>
      <c r="J2" s="33"/>
      <c r="K2" s="33"/>
      <c r="L2" s="33"/>
      <c r="M2" s="33"/>
      <c r="N2" s="33"/>
      <c r="O2" s="33"/>
      <c r="P2" s="33"/>
      <c r="Q2" s="33"/>
      <c r="R2" s="33"/>
      <c r="S2" s="33"/>
      <c r="T2" s="33"/>
      <c r="U2" s="33"/>
      <c r="V2" s="33"/>
      <c r="W2" s="33"/>
    </row>
    <row customHeight="1" ht="13.5">
      <c r="A3" s="34">
        <f>"单位名称："&amp;"玉溪市老年人体育文娱活动中心"</f>
      </c>
      <c r="B3" s="35">
        <f>"单位名称："&amp;"玉溪市老年人体育文娱活动中心"</f>
      </c>
      <c r="C3" s="36"/>
      <c r="D3" s="36"/>
      <c r="E3" s="36"/>
      <c r="F3" s="36"/>
      <c r="G3" s="36"/>
      <c r="H3" s="36"/>
      <c r="I3" s="36"/>
      <c r="J3" s="37"/>
      <c r="K3" s="37"/>
      <c r="L3" s="37"/>
      <c r="M3" s="37"/>
      <c r="N3" s="37"/>
      <c r="O3" s="37"/>
      <c r="P3" s="37"/>
      <c r="Q3" s="37"/>
      <c r="U3" s="31"/>
      <c r="W3" s="38" t="s">
        <v>2</v>
      </c>
    </row>
    <row customHeight="1" ht="21.75">
      <c r="A4" s="39" t="s">
        <v>211</v>
      </c>
      <c r="B4" s="39" t="s">
        <v>128</v>
      </c>
      <c r="C4" s="39" t="s">
        <v>129</v>
      </c>
      <c r="D4" s="39" t="s">
        <v>212</v>
      </c>
      <c r="E4" s="40" t="s">
        <v>130</v>
      </c>
      <c r="F4" s="40" t="s">
        <v>131</v>
      </c>
      <c r="G4" s="40" t="s">
        <v>132</v>
      </c>
      <c r="H4" s="40" t="s">
        <v>133</v>
      </c>
      <c r="I4" s="41" t="s">
        <v>30</v>
      </c>
      <c r="J4" s="41" t="s">
        <v>213</v>
      </c>
      <c r="K4" s="41"/>
      <c r="L4" s="41"/>
      <c r="M4" s="41"/>
      <c r="N4" s="41" t="s">
        <v>135</v>
      </c>
      <c r="O4" s="41"/>
      <c r="P4" s="41"/>
      <c r="Q4" s="40" t="s">
        <v>36</v>
      </c>
      <c r="R4" s="42" t="s">
        <v>214</v>
      </c>
      <c r="S4" s="43"/>
      <c r="T4" s="43"/>
      <c r="U4" s="43"/>
      <c r="V4" s="43"/>
      <c r="W4" s="44"/>
    </row>
    <row customHeight="1" ht="21.75">
      <c r="A5" s="45"/>
      <c r="B5" s="45"/>
      <c r="C5" s="45"/>
      <c r="D5" s="45"/>
      <c r="E5" s="46"/>
      <c r="F5" s="46"/>
      <c r="G5" s="46"/>
      <c r="H5" s="46"/>
      <c r="I5" s="41"/>
      <c r="J5" s="47" t="s">
        <v>33</v>
      </c>
      <c r="K5" s="47"/>
      <c r="L5" s="47" t="s">
        <v>34</v>
      </c>
      <c r="M5" s="47" t="s">
        <v>35</v>
      </c>
      <c r="N5" s="40" t="s">
        <v>33</v>
      </c>
      <c r="O5" s="40" t="s">
        <v>34</v>
      </c>
      <c r="P5" s="40" t="s">
        <v>35</v>
      </c>
      <c r="Q5" s="46"/>
      <c r="R5" s="40" t="s">
        <v>32</v>
      </c>
      <c r="S5" s="40" t="s">
        <v>39</v>
      </c>
      <c r="T5" s="40" t="s">
        <v>141</v>
      </c>
      <c r="U5" s="40" t="s">
        <v>41</v>
      </c>
      <c r="V5" s="40" t="s">
        <v>42</v>
      </c>
      <c r="W5" s="40" t="s">
        <v>43</v>
      </c>
    </row>
    <row customHeight="1" ht="40.5">
      <c r="A6" s="48"/>
      <c r="B6" s="48"/>
      <c r="C6" s="48"/>
      <c r="D6" s="48"/>
      <c r="E6" s="49"/>
      <c r="F6" s="49"/>
      <c r="G6" s="49"/>
      <c r="H6" s="49"/>
      <c r="I6" s="41"/>
      <c r="J6" s="47" t="s">
        <v>32</v>
      </c>
      <c r="K6" s="47" t="s">
        <v>215</v>
      </c>
      <c r="L6" s="47"/>
      <c r="M6" s="47"/>
      <c r="N6" s="49"/>
      <c r="O6" s="49"/>
      <c r="P6" s="49"/>
      <c r="Q6" s="49"/>
      <c r="R6" s="49"/>
      <c r="S6" s="49"/>
      <c r="T6" s="49"/>
      <c r="U6" s="50"/>
      <c r="V6" s="49"/>
      <c r="W6" s="49"/>
    </row>
    <row customHeight="1" ht="15">
      <c r="A7" s="51">
        <v>1</v>
      </c>
      <c r="B7" s="51">
        <v>2</v>
      </c>
      <c r="C7" s="51">
        <v>3</v>
      </c>
      <c r="D7" s="51">
        <v>4</v>
      </c>
      <c r="E7" s="51">
        <v>5</v>
      </c>
      <c r="F7" s="51">
        <v>6</v>
      </c>
      <c r="G7" s="51">
        <v>7</v>
      </c>
      <c r="H7" s="51">
        <v>8</v>
      </c>
      <c r="I7" s="51">
        <v>9</v>
      </c>
      <c r="J7" s="51">
        <v>10</v>
      </c>
      <c r="K7" s="51">
        <v>11</v>
      </c>
      <c r="L7" s="51">
        <v>12</v>
      </c>
      <c r="M7" s="51">
        <v>13</v>
      </c>
      <c r="N7" s="51">
        <v>14</v>
      </c>
      <c r="O7" s="51">
        <v>15</v>
      </c>
      <c r="P7" s="51">
        <v>16</v>
      </c>
      <c r="Q7" s="51">
        <v>17</v>
      </c>
      <c r="R7" s="51">
        <v>18</v>
      </c>
      <c r="S7" s="51">
        <v>19</v>
      </c>
      <c r="T7" s="51">
        <v>20</v>
      </c>
      <c r="U7" s="51">
        <v>21</v>
      </c>
      <c r="V7" s="51">
        <v>22</v>
      </c>
      <c r="W7" s="51">
        <v>23</v>
      </c>
    </row>
    <row customHeight="1" ht="32.914306640625">
      <c r="A8" s="52"/>
      <c r="B8" s="53"/>
      <c r="C8" s="52" t="s">
        <v>216</v>
      </c>
      <c r="D8" s="52"/>
      <c r="E8" s="52"/>
      <c r="F8" s="52"/>
      <c r="G8" s="52"/>
      <c r="H8" s="52"/>
      <c r="I8" s="54">
        <v>2000000</v>
      </c>
      <c r="J8" s="54"/>
      <c r="K8" s="54"/>
      <c r="L8" s="54">
        <v>2000000</v>
      </c>
      <c r="M8" s="54"/>
      <c r="N8" s="54"/>
      <c r="O8" s="54"/>
      <c r="P8" s="54"/>
      <c r="Q8" s="54"/>
      <c r="R8" s="54"/>
      <c r="S8" s="54"/>
      <c r="T8" s="54"/>
      <c r="U8" s="54"/>
      <c r="V8" s="54"/>
      <c r="W8" s="54"/>
    </row>
    <row customHeight="1" ht="32.914306640625">
      <c r="A9" s="52" t="s">
        <v>217</v>
      </c>
      <c r="B9" s="53" t="s">
        <v>218</v>
      </c>
      <c r="C9" s="52" t="s">
        <v>216</v>
      </c>
      <c r="D9" s="52" t="s">
        <v>64</v>
      </c>
      <c r="E9" s="52" t="s">
        <v>100</v>
      </c>
      <c r="F9" s="52" t="s">
        <v>219</v>
      </c>
      <c r="G9" s="52" t="s">
        <v>220</v>
      </c>
      <c r="H9" s="52" t="s">
        <v>77</v>
      </c>
      <c r="I9" s="54">
        <v>2000000</v>
      </c>
      <c r="J9" s="54"/>
      <c r="K9" s="54"/>
      <c r="L9" s="54">
        <v>2000000</v>
      </c>
      <c r="M9" s="54"/>
      <c r="N9" s="54"/>
      <c r="O9" s="54"/>
      <c r="P9" s="54"/>
      <c r="Q9" s="54"/>
      <c r="R9" s="54"/>
      <c r="S9" s="54"/>
      <c r="T9" s="54"/>
      <c r="U9" s="54"/>
      <c r="V9" s="54"/>
      <c r="W9" s="54"/>
    </row>
    <row customHeight="1" ht="32.914306640625">
      <c r="A10" s="52"/>
      <c r="B10" s="52"/>
      <c r="C10" s="52" t="s">
        <v>221</v>
      </c>
      <c r="D10" s="52"/>
      <c r="E10" s="52"/>
      <c r="F10" s="52"/>
      <c r="G10" s="52"/>
      <c r="H10" s="52"/>
      <c r="I10" s="54">
        <v>300000</v>
      </c>
      <c r="J10" s="54"/>
      <c r="K10" s="54"/>
      <c r="L10" s="54">
        <v>300000</v>
      </c>
      <c r="M10" s="54"/>
      <c r="N10" s="54"/>
      <c r="O10" s="54"/>
      <c r="P10" s="54"/>
      <c r="Q10" s="54"/>
      <c r="R10" s="54"/>
      <c r="S10" s="54"/>
      <c r="T10" s="54"/>
      <c r="U10" s="54"/>
      <c r="V10" s="54"/>
      <c r="W10" s="54"/>
    </row>
    <row customHeight="1" ht="32.914306640625">
      <c r="A11" s="52" t="s">
        <v>217</v>
      </c>
      <c r="B11" s="53" t="s">
        <v>222</v>
      </c>
      <c r="C11" s="52" t="s">
        <v>221</v>
      </c>
      <c r="D11" s="52" t="s">
        <v>64</v>
      </c>
      <c r="E11" s="52" t="s">
        <v>100</v>
      </c>
      <c r="F11" s="52" t="s">
        <v>219</v>
      </c>
      <c r="G11" s="52" t="s">
        <v>220</v>
      </c>
      <c r="H11" s="52" t="s">
        <v>77</v>
      </c>
      <c r="I11" s="54">
        <v>300000</v>
      </c>
      <c r="J11" s="54"/>
      <c r="K11" s="54"/>
      <c r="L11" s="54">
        <v>300000</v>
      </c>
      <c r="M11" s="54"/>
      <c r="N11" s="54"/>
      <c r="O11" s="54"/>
      <c r="P11" s="54"/>
      <c r="Q11" s="54"/>
      <c r="R11" s="54"/>
      <c r="S11" s="54"/>
      <c r="T11" s="54"/>
      <c r="U11" s="54"/>
      <c r="V11" s="54"/>
      <c r="W11" s="54"/>
    </row>
    <row customHeight="1" ht="32.914306640625">
      <c r="A12" s="52"/>
      <c r="B12" s="52"/>
      <c r="C12" s="52" t="s">
        <v>223</v>
      </c>
      <c r="D12" s="52"/>
      <c r="E12" s="52"/>
      <c r="F12" s="52"/>
      <c r="G12" s="52"/>
      <c r="H12" s="52"/>
      <c r="I12" s="54">
        <v>574500</v>
      </c>
      <c r="J12" s="54"/>
      <c r="K12" s="54"/>
      <c r="L12" s="54">
        <v>574500</v>
      </c>
      <c r="M12" s="54"/>
      <c r="N12" s="54"/>
      <c r="O12" s="54"/>
      <c r="P12" s="54"/>
      <c r="Q12" s="54"/>
      <c r="R12" s="54"/>
      <c r="S12" s="54"/>
      <c r="T12" s="54"/>
      <c r="U12" s="54"/>
      <c r="V12" s="54"/>
      <c r="W12" s="54"/>
    </row>
    <row customHeight="1" ht="32.914306640625">
      <c r="A13" s="52" t="s">
        <v>217</v>
      </c>
      <c r="B13" s="53" t="s">
        <v>224</v>
      </c>
      <c r="C13" s="52" t="s">
        <v>223</v>
      </c>
      <c r="D13" s="52" t="s">
        <v>64</v>
      </c>
      <c r="E13" s="52" t="s">
        <v>100</v>
      </c>
      <c r="F13" s="52" t="s">
        <v>219</v>
      </c>
      <c r="G13" s="52" t="s">
        <v>204</v>
      </c>
      <c r="H13" s="52" t="s">
        <v>205</v>
      </c>
      <c r="I13" s="54">
        <v>574500</v>
      </c>
      <c r="J13" s="54"/>
      <c r="K13" s="54"/>
      <c r="L13" s="54">
        <v>574500</v>
      </c>
      <c r="M13" s="54"/>
      <c r="N13" s="54"/>
      <c r="O13" s="54"/>
      <c r="P13" s="54"/>
      <c r="Q13" s="54"/>
      <c r="R13" s="54"/>
      <c r="S13" s="54"/>
      <c r="T13" s="54"/>
      <c r="U13" s="54"/>
      <c r="V13" s="54"/>
      <c r="W13" s="54"/>
    </row>
    <row customHeight="1" ht="32.914306640625">
      <c r="A14" s="52"/>
      <c r="B14" s="52"/>
      <c r="C14" s="52" t="s">
        <v>225</v>
      </c>
      <c r="D14" s="52"/>
      <c r="E14" s="52"/>
      <c r="F14" s="52"/>
      <c r="G14" s="52"/>
      <c r="H14" s="52"/>
      <c r="I14" s="54">
        <v>61500</v>
      </c>
      <c r="J14" s="54"/>
      <c r="K14" s="54"/>
      <c r="L14" s="54"/>
      <c r="M14" s="54"/>
      <c r="N14" s="54">
        <v>61500</v>
      </c>
      <c r="O14" s="54"/>
      <c r="P14" s="54"/>
      <c r="Q14" s="54"/>
      <c r="R14" s="54"/>
      <c r="S14" s="54"/>
      <c r="T14" s="54"/>
      <c r="U14" s="54"/>
      <c r="V14" s="54"/>
      <c r="W14" s="54"/>
    </row>
    <row customHeight="1" ht="32.914306640625">
      <c r="A15" s="52" t="s">
        <v>217</v>
      </c>
      <c r="B15" s="53" t="s">
        <v>226</v>
      </c>
      <c r="C15" s="52" t="s">
        <v>225</v>
      </c>
      <c r="D15" s="52" t="s">
        <v>64</v>
      </c>
      <c r="E15" s="52" t="s">
        <v>80</v>
      </c>
      <c r="F15" s="52" t="s">
        <v>148</v>
      </c>
      <c r="G15" s="52" t="s">
        <v>227</v>
      </c>
      <c r="H15" s="52" t="s">
        <v>228</v>
      </c>
      <c r="I15" s="54">
        <v>15000</v>
      </c>
      <c r="J15" s="54"/>
      <c r="K15" s="54"/>
      <c r="L15" s="54"/>
      <c r="M15" s="54"/>
      <c r="N15" s="54">
        <v>15000</v>
      </c>
      <c r="O15" s="54"/>
      <c r="P15" s="54"/>
      <c r="Q15" s="54"/>
      <c r="R15" s="54"/>
      <c r="S15" s="54"/>
      <c r="T15" s="54"/>
      <c r="U15" s="54"/>
      <c r="V15" s="54"/>
      <c r="W15" s="54"/>
    </row>
    <row customHeight="1" ht="32.914306640625">
      <c r="A16" s="52" t="s">
        <v>217</v>
      </c>
      <c r="B16" s="53" t="s">
        <v>226</v>
      </c>
      <c r="C16" s="52" t="s">
        <v>225</v>
      </c>
      <c r="D16" s="52" t="s">
        <v>64</v>
      </c>
      <c r="E16" s="52" t="s">
        <v>80</v>
      </c>
      <c r="F16" s="52" t="s">
        <v>148</v>
      </c>
      <c r="G16" s="52" t="s">
        <v>229</v>
      </c>
      <c r="H16" s="52" t="s">
        <v>230</v>
      </c>
      <c r="I16" s="54">
        <v>25000</v>
      </c>
      <c r="J16" s="54"/>
      <c r="K16" s="54"/>
      <c r="L16" s="54"/>
      <c r="M16" s="54"/>
      <c r="N16" s="54">
        <v>25000</v>
      </c>
      <c r="O16" s="54"/>
      <c r="P16" s="54"/>
      <c r="Q16" s="54"/>
      <c r="R16" s="54"/>
      <c r="S16" s="54"/>
      <c r="T16" s="54"/>
      <c r="U16" s="54"/>
      <c r="V16" s="54"/>
      <c r="W16" s="54"/>
    </row>
    <row customHeight="1" ht="32.914306640625">
      <c r="A17" s="52" t="s">
        <v>217</v>
      </c>
      <c r="B17" s="53" t="s">
        <v>226</v>
      </c>
      <c r="C17" s="52" t="s">
        <v>225</v>
      </c>
      <c r="D17" s="52" t="s">
        <v>64</v>
      </c>
      <c r="E17" s="52" t="s">
        <v>80</v>
      </c>
      <c r="F17" s="52" t="s">
        <v>148</v>
      </c>
      <c r="G17" s="52" t="s">
        <v>204</v>
      </c>
      <c r="H17" s="52" t="s">
        <v>205</v>
      </c>
      <c r="I17" s="54">
        <v>21500</v>
      </c>
      <c r="J17" s="54"/>
      <c r="K17" s="54"/>
      <c r="L17" s="54"/>
      <c r="M17" s="54"/>
      <c r="N17" s="54">
        <v>21500</v>
      </c>
      <c r="O17" s="54"/>
      <c r="P17" s="54"/>
      <c r="Q17" s="54"/>
      <c r="R17" s="54"/>
      <c r="S17" s="54"/>
      <c r="T17" s="54"/>
      <c r="U17" s="54"/>
      <c r="V17" s="54"/>
      <c r="W17" s="54"/>
    </row>
    <row customHeight="1" ht="18.75">
      <c r="A18" s="55" t="s">
        <v>231</v>
      </c>
      <c r="B18" s="56"/>
      <c r="C18" s="56"/>
      <c r="D18" s="56"/>
      <c r="E18" s="56"/>
      <c r="F18" s="56"/>
      <c r="G18" s="56"/>
      <c r="H18" s="57"/>
      <c r="I18" s="54">
        <v>2936000</v>
      </c>
      <c r="J18" s="54"/>
      <c r="K18" s="54"/>
      <c r="L18" s="54">
        <v>2874500</v>
      </c>
      <c r="M18" s="54"/>
      <c r="N18" s="54">
        <v>61500</v>
      </c>
      <c r="O18" s="54"/>
      <c r="P18" s="54"/>
      <c r="Q18" s="54"/>
      <c r="R18" s="54"/>
      <c r="S18" s="54"/>
      <c r="T18" s="54"/>
      <c r="U18" s="54"/>
      <c r="V18" s="54"/>
      <c r="W18" s="54"/>
    </row>
  </sheetData>
  <mergeCells count="28">
    <mergeCell ref="E4:E6"/>
    <mergeCell ref="Q4:Q6"/>
    <mergeCell ref="R4:W4"/>
    <mergeCell ref="R5:R6"/>
    <mergeCell ref="S5:S6"/>
    <mergeCell ref="T5:T6"/>
    <mergeCell ref="V5:V6"/>
    <mergeCell ref="W5:W6"/>
    <mergeCell ref="A18:H18"/>
    <mergeCell ref="U5:U6"/>
    <mergeCell ref="A2:W2"/>
    <mergeCell ref="F4:F6"/>
    <mergeCell ref="A4:A6"/>
    <mergeCell ref="C4:C6"/>
    <mergeCell ref="M5:M6"/>
    <mergeCell ref="J4:M4"/>
    <mergeCell ref="D4:D6"/>
    <mergeCell ref="G4:G6"/>
    <mergeCell ref="H4:H6"/>
    <mergeCell ref="I4:I6"/>
    <mergeCell ref="L5:L6"/>
    <mergeCell ref="N4:P4"/>
    <mergeCell ref="N5:N6"/>
    <mergeCell ref="O5:O6"/>
    <mergeCell ref="P5:P6"/>
    <mergeCell ref="B4:B6"/>
    <mergeCell ref="J5:K5"/>
    <mergeCell ref="A3:I3"/>
  </mergeCells>
  <pageSetup paperSize="9" scale="0"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93EF8-0985-4347-3447-F9D952A5E0CC}" mc:Ignorable="x14ac xr xr2 xr3">
  <sheetPr>
    <outlinePr summaryRight="0"/>
  </sheetPr>
  <dimension ref="A1:J21"/>
  <sheetViews>
    <sheetView topLeftCell="A1" showZeros="0" workbookViewId="0"/>
  </sheetViews>
  <sheetFormatPr defaultColWidth="9.140625" customHeight="1" defaultRowHeight="12"/>
  <cols>
    <col min="1" max="1" width="34.28125" customWidth="1"/>
    <col min="2" max="2" width="29.00390625" customWidth="1"/>
    <col min="3" max="3" width="17.171875" customWidth="1"/>
    <col min="4" max="4" width="21.03125" customWidth="1"/>
    <col min="5" max="5" width="23.57421875" customWidth="1"/>
    <col min="6" max="6" width="11.28125" customWidth="1"/>
    <col min="7" max="7" width="10.3125" customWidth="1"/>
    <col min="8" max="8" width="9.3125" customWidth="1"/>
    <col min="9" max="9" width="13.421875" customWidth="1"/>
    <col min="10" max="10" width="27.453125" customWidth="1"/>
  </cols>
  <sheetData>
    <row customHeight="1" ht="12">
      <c r="J1" s="58" t="s">
        <v>232</v>
      </c>
    </row>
    <row customHeight="1" ht="28.5">
      <c r="A2" s="59" t="s">
        <v>233</v>
      </c>
      <c r="B2" s="33"/>
      <c r="C2" s="33"/>
      <c r="D2" s="33"/>
      <c r="E2" s="33"/>
      <c r="F2" s="60"/>
      <c r="G2" s="33"/>
      <c r="H2" s="60"/>
      <c r="I2" s="60"/>
      <c r="J2" s="33"/>
    </row>
    <row customHeight="1" ht="15">
      <c r="A3" s="34">
        <f>"单位名称："&amp;"玉溪市老年人体育文娱活动中心"</f>
      </c>
    </row>
    <row customHeight="1" ht="14.25">
      <c r="A4" s="61" t="s">
        <v>234</v>
      </c>
      <c r="B4" s="61" t="s">
        <v>235</v>
      </c>
      <c r="C4" s="61" t="s">
        <v>236</v>
      </c>
      <c r="D4" s="61" t="s">
        <v>237</v>
      </c>
      <c r="E4" s="61" t="s">
        <v>238</v>
      </c>
      <c r="F4" s="62" t="s">
        <v>239</v>
      </c>
      <c r="G4" s="61" t="s">
        <v>240</v>
      </c>
      <c r="H4" s="62" t="s">
        <v>241</v>
      </c>
      <c r="I4" s="62" t="s">
        <v>242</v>
      </c>
      <c r="J4" s="61" t="s">
        <v>243</v>
      </c>
    </row>
    <row customHeight="1" ht="14.25">
      <c r="A5" s="61">
        <v>1</v>
      </c>
      <c r="B5" s="61">
        <v>2</v>
      </c>
      <c r="C5" s="61">
        <v>3</v>
      </c>
      <c r="D5" s="61">
        <v>4</v>
      </c>
      <c r="E5" s="61">
        <v>5</v>
      </c>
      <c r="F5" s="62">
        <v>6</v>
      </c>
      <c r="G5" s="61">
        <v>7</v>
      </c>
      <c r="H5" s="62">
        <v>8</v>
      </c>
      <c r="I5" s="62">
        <v>9</v>
      </c>
      <c r="J5" s="61">
        <v>10</v>
      </c>
    </row>
    <row customHeight="1" ht="15">
      <c r="A6" s="52" t="s">
        <v>64</v>
      </c>
      <c r="B6" s="63"/>
      <c r="C6" s="63"/>
      <c r="D6" s="63"/>
      <c r="E6" s="64"/>
      <c r="F6" s="65"/>
      <c r="G6" s="64"/>
      <c r="H6" s="65"/>
      <c r="I6" s="65"/>
      <c r="J6" s="64"/>
    </row>
    <row customHeight="1" ht="33.75">
      <c r="A7" s="52" t="s">
        <v>223</v>
      </c>
      <c r="B7" s="52" t="s">
        <v>244</v>
      </c>
      <c r="C7" s="52" t="s">
        <v>245</v>
      </c>
      <c r="D7" s="52" t="s">
        <v>246</v>
      </c>
      <c r="E7" s="52" t="s">
        <v>247</v>
      </c>
      <c r="F7" s="52" t="s">
        <v>248</v>
      </c>
      <c r="G7" s="66" t="s">
        <v>48</v>
      </c>
      <c r="H7" s="52" t="s">
        <v>249</v>
      </c>
      <c r="I7" s="52" t="s">
        <v>250</v>
      </c>
      <c r="J7" s="52" t="s">
        <v>251</v>
      </c>
    </row>
    <row customHeight="1" ht="33.75">
      <c r="A8" s="52" t="s">
        <v>223</v>
      </c>
      <c r="B8" s="52" t="s">
        <v>244</v>
      </c>
      <c r="C8" s="52" t="s">
        <v>245</v>
      </c>
      <c r="D8" s="52" t="s">
        <v>246</v>
      </c>
      <c r="E8" s="52" t="s">
        <v>252</v>
      </c>
      <c r="F8" s="52" t="s">
        <v>248</v>
      </c>
      <c r="G8" s="66" t="s">
        <v>253</v>
      </c>
      <c r="H8" s="52" t="s">
        <v>254</v>
      </c>
      <c r="I8" s="52" t="s">
        <v>250</v>
      </c>
      <c r="J8" s="52" t="s">
        <v>255</v>
      </c>
    </row>
    <row customHeight="1" ht="33.75">
      <c r="A9" s="52" t="s">
        <v>223</v>
      </c>
      <c r="B9" s="52" t="s">
        <v>244</v>
      </c>
      <c r="C9" s="52" t="s">
        <v>245</v>
      </c>
      <c r="D9" s="52" t="s">
        <v>256</v>
      </c>
      <c r="E9" s="52" t="s">
        <v>257</v>
      </c>
      <c r="F9" s="52" t="s">
        <v>248</v>
      </c>
      <c r="G9" s="66" t="s">
        <v>258</v>
      </c>
      <c r="H9" s="52" t="s">
        <v>259</v>
      </c>
      <c r="I9" s="52" t="s">
        <v>250</v>
      </c>
      <c r="J9" s="52" t="s">
        <v>260</v>
      </c>
    </row>
    <row customHeight="1" ht="33.75">
      <c r="A10" s="52" t="s">
        <v>223</v>
      </c>
      <c r="B10" s="52" t="s">
        <v>244</v>
      </c>
      <c r="C10" s="52" t="s">
        <v>261</v>
      </c>
      <c r="D10" s="52" t="s">
        <v>262</v>
      </c>
      <c r="E10" s="52" t="s">
        <v>263</v>
      </c>
      <c r="F10" s="52" t="s">
        <v>248</v>
      </c>
      <c r="G10" s="66" t="s">
        <v>264</v>
      </c>
      <c r="H10" s="52" t="s">
        <v>259</v>
      </c>
      <c r="I10" s="52" t="s">
        <v>250</v>
      </c>
      <c r="J10" s="52" t="s">
        <v>265</v>
      </c>
    </row>
    <row customHeight="1" ht="33.75">
      <c r="A11" s="52" t="s">
        <v>223</v>
      </c>
      <c r="B11" s="52" t="s">
        <v>244</v>
      </c>
      <c r="C11" s="52" t="s">
        <v>266</v>
      </c>
      <c r="D11" s="52" t="s">
        <v>267</v>
      </c>
      <c r="E11" s="52" t="s">
        <v>268</v>
      </c>
      <c r="F11" s="52" t="s">
        <v>248</v>
      </c>
      <c r="G11" s="66" t="s">
        <v>258</v>
      </c>
      <c r="H11" s="52" t="s">
        <v>259</v>
      </c>
      <c r="I11" s="52" t="s">
        <v>250</v>
      </c>
      <c r="J11" s="52" t="s">
        <v>269</v>
      </c>
    </row>
    <row customHeight="1" ht="33.75">
      <c r="A12" s="52" t="s">
        <v>216</v>
      </c>
      <c r="B12" s="52" t="s">
        <v>270</v>
      </c>
      <c r="C12" s="52" t="s">
        <v>245</v>
      </c>
      <c r="D12" s="52" t="s">
        <v>246</v>
      </c>
      <c r="E12" s="52" t="s">
        <v>271</v>
      </c>
      <c r="F12" s="52" t="s">
        <v>272</v>
      </c>
      <c r="G12" s="66" t="s">
        <v>51</v>
      </c>
      <c r="H12" s="52" t="s">
        <v>273</v>
      </c>
      <c r="I12" s="52" t="s">
        <v>250</v>
      </c>
      <c r="J12" s="52" t="s">
        <v>274</v>
      </c>
    </row>
    <row customHeight="1" ht="33.75">
      <c r="A13" s="52" t="s">
        <v>216</v>
      </c>
      <c r="B13" s="52" t="s">
        <v>270</v>
      </c>
      <c r="C13" s="52" t="s">
        <v>245</v>
      </c>
      <c r="D13" s="52" t="s">
        <v>256</v>
      </c>
      <c r="E13" s="52" t="s">
        <v>275</v>
      </c>
      <c r="F13" s="52" t="s">
        <v>272</v>
      </c>
      <c r="G13" s="66" t="s">
        <v>253</v>
      </c>
      <c r="H13" s="52" t="s">
        <v>259</v>
      </c>
      <c r="I13" s="52" t="s">
        <v>250</v>
      </c>
      <c r="J13" s="52" t="s">
        <v>276</v>
      </c>
    </row>
    <row customHeight="1" ht="33.75">
      <c r="A14" s="52" t="s">
        <v>216</v>
      </c>
      <c r="B14" s="52" t="s">
        <v>270</v>
      </c>
      <c r="C14" s="52" t="s">
        <v>245</v>
      </c>
      <c r="D14" s="52" t="s">
        <v>277</v>
      </c>
      <c r="E14" s="52" t="s">
        <v>278</v>
      </c>
      <c r="F14" s="52" t="s">
        <v>248</v>
      </c>
      <c r="G14" s="66" t="s">
        <v>258</v>
      </c>
      <c r="H14" s="52" t="s">
        <v>259</v>
      </c>
      <c r="I14" s="52" t="s">
        <v>250</v>
      </c>
      <c r="J14" s="52" t="s">
        <v>279</v>
      </c>
    </row>
    <row customHeight="1" ht="33.75">
      <c r="A15" s="52" t="s">
        <v>216</v>
      </c>
      <c r="B15" s="52" t="s">
        <v>270</v>
      </c>
      <c r="C15" s="52" t="s">
        <v>261</v>
      </c>
      <c r="D15" s="52" t="s">
        <v>262</v>
      </c>
      <c r="E15" s="52" t="s">
        <v>280</v>
      </c>
      <c r="F15" s="52" t="s">
        <v>248</v>
      </c>
      <c r="G15" s="66" t="s">
        <v>258</v>
      </c>
      <c r="H15" s="52" t="s">
        <v>259</v>
      </c>
      <c r="I15" s="52" t="s">
        <v>250</v>
      </c>
      <c r="J15" s="52" t="s">
        <v>281</v>
      </c>
    </row>
    <row customHeight="1" ht="33.75">
      <c r="A16" s="52" t="s">
        <v>216</v>
      </c>
      <c r="B16" s="52" t="s">
        <v>270</v>
      </c>
      <c r="C16" s="52" t="s">
        <v>266</v>
      </c>
      <c r="D16" s="52" t="s">
        <v>267</v>
      </c>
      <c r="E16" s="52" t="s">
        <v>282</v>
      </c>
      <c r="F16" s="52" t="s">
        <v>248</v>
      </c>
      <c r="G16" s="66" t="s">
        <v>258</v>
      </c>
      <c r="H16" s="52" t="s">
        <v>259</v>
      </c>
      <c r="I16" s="52" t="s">
        <v>250</v>
      </c>
      <c r="J16" s="52" t="s">
        <v>283</v>
      </c>
    </row>
    <row customHeight="1" ht="33.75">
      <c r="A17" s="52" t="s">
        <v>221</v>
      </c>
      <c r="B17" s="52" t="s">
        <v>284</v>
      </c>
      <c r="C17" s="52" t="s">
        <v>245</v>
      </c>
      <c r="D17" s="52" t="s">
        <v>246</v>
      </c>
      <c r="E17" s="52" t="s">
        <v>285</v>
      </c>
      <c r="F17" s="52" t="s">
        <v>248</v>
      </c>
      <c r="G17" s="66" t="s">
        <v>286</v>
      </c>
      <c r="H17" s="52" t="s">
        <v>254</v>
      </c>
      <c r="I17" s="52" t="s">
        <v>250</v>
      </c>
      <c r="J17" s="52" t="s">
        <v>287</v>
      </c>
    </row>
    <row customHeight="1" ht="33.75">
      <c r="A18" s="52" t="s">
        <v>221</v>
      </c>
      <c r="B18" s="52" t="s">
        <v>284</v>
      </c>
      <c r="C18" s="52" t="s">
        <v>245</v>
      </c>
      <c r="D18" s="52" t="s">
        <v>277</v>
      </c>
      <c r="E18" s="52" t="s">
        <v>288</v>
      </c>
      <c r="F18" s="52" t="s">
        <v>272</v>
      </c>
      <c r="G18" s="66" t="s">
        <v>51</v>
      </c>
      <c r="H18" s="52" t="s">
        <v>289</v>
      </c>
      <c r="I18" s="52" t="s">
        <v>250</v>
      </c>
      <c r="J18" s="52" t="s">
        <v>290</v>
      </c>
    </row>
    <row customHeight="1" ht="33.75">
      <c r="A19" s="52" t="s">
        <v>221</v>
      </c>
      <c r="B19" s="52" t="s">
        <v>284</v>
      </c>
      <c r="C19" s="52" t="s">
        <v>261</v>
      </c>
      <c r="D19" s="52" t="s">
        <v>262</v>
      </c>
      <c r="E19" s="52" t="s">
        <v>291</v>
      </c>
      <c r="F19" s="52" t="s">
        <v>248</v>
      </c>
      <c r="G19" s="66" t="s">
        <v>258</v>
      </c>
      <c r="H19" s="52" t="s">
        <v>259</v>
      </c>
      <c r="I19" s="52" t="s">
        <v>250</v>
      </c>
      <c r="J19" s="52" t="s">
        <v>292</v>
      </c>
    </row>
    <row customHeight="1" ht="33.75">
      <c r="A20" s="52" t="s">
        <v>221</v>
      </c>
      <c r="B20" s="52" t="s">
        <v>284</v>
      </c>
      <c r="C20" s="52" t="s">
        <v>261</v>
      </c>
      <c r="D20" s="52" t="s">
        <v>293</v>
      </c>
      <c r="E20" s="52" t="s">
        <v>294</v>
      </c>
      <c r="F20" s="52" t="s">
        <v>248</v>
      </c>
      <c r="G20" s="66" t="s">
        <v>258</v>
      </c>
      <c r="H20" s="52" t="s">
        <v>259</v>
      </c>
      <c r="I20" s="52" t="s">
        <v>250</v>
      </c>
      <c r="J20" s="52" t="s">
        <v>295</v>
      </c>
    </row>
    <row customHeight="1" ht="33.75">
      <c r="A21" s="52" t="s">
        <v>221</v>
      </c>
      <c r="B21" s="52" t="s">
        <v>284</v>
      </c>
      <c r="C21" s="52" t="s">
        <v>266</v>
      </c>
      <c r="D21" s="52" t="s">
        <v>267</v>
      </c>
      <c r="E21" s="52" t="s">
        <v>296</v>
      </c>
      <c r="F21" s="52" t="s">
        <v>248</v>
      </c>
      <c r="G21" s="66" t="s">
        <v>258</v>
      </c>
      <c r="H21" s="52" t="s">
        <v>259</v>
      </c>
      <c r="I21" s="52" t="s">
        <v>250</v>
      </c>
      <c r="J21" s="52" t="s">
        <v>297</v>
      </c>
    </row>
  </sheetData>
  <mergeCells count="8">
    <mergeCell ref="A2:J2"/>
    <mergeCell ref="A3:H3"/>
    <mergeCell ref="A7:A11"/>
    <mergeCell ref="B7:B11"/>
    <mergeCell ref="A12:A16"/>
    <mergeCell ref="B12:B16"/>
    <mergeCell ref="A17:A21"/>
    <mergeCell ref="B17:B21"/>
  </mergeCells>
  <pageSetup paperSize="9" scale="0" pageOrder="downThenOver" orientation="portrait"/>
  <headerFooter>
    <oddHeader>&amp;L&amp;C&amp;R</oddHeader>
    <oddFooter>&amp;L&amp;C&amp;R</oddFooter>
    <evenHeader>&amp;L&amp;C&amp;R</evenHeader>
    <evenFooter>&amp;L&amp;C&amp;R</evenFooter>
  </headerFooter>
</worksheet>
</file>