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3965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" sheetId="13" r:id="rId13"/>
    <sheet name="市对下转移支付绩效目标表09-2" sheetId="14" r:id="rId14"/>
    <sheet name="新增资产配置表10" sheetId="15" r:id="rId15"/>
    <sheet name="上级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<sst xmlns="http://schemas.openxmlformats.org/spreadsheetml/2006/main" count="1698" uniqueCount="556">
  <si>
    <t>预算01-1表</t>
  </si>
  <si>
    <t>2026年部门财务收支预算总表</t>
  </si>
  <si>
    <t>单位：元</t>
  </si>
  <si>
    <t>收    入</t>
  </si>
  <si>
    <t>支    出</t>
  </si>
  <si>
    <t>项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</si>
  <si>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</si>
  <si>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</si>
  <si>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</si>
  <si>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</si>
  <si>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</si>
  <si>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</si>
  <si>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</si>
  <si>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</si>
  <si>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</si>
  <si>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</si>
  <si>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</si>
  <si>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</si>
  <si>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</si>
  <si>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</si>
  <si>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</si>
  <si>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</si>
  <si>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</si>
  <si>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</si>
  <si>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</si>
  <si>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</si>
  <si>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</si>
  <si>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</si>
  <si>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</si>
  <si>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</si>
  <si>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</si>
  <si>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</si>
  <si>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</si>
  <si>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</si>
  <si>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</si>
  <si>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</si>
  <si>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</si>
  <si>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</si>
  <si>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</si>
  <si>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</si>
  <si>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</si>
  <si>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</si>
  <si>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</si>
  <si>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</si>
  <si>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</si>
  <si>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</si>
  <si>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</si>
  <si>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</si>
  <si>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</si>
  <si>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</si>
  <si>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</si>
  <si>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</si>
  <si>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</si>
  <si>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</si>
  <si>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</si>
  <si>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</si>
  <si>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</si>
  <si>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</si>
  <si>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</si>
  <si>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</si>
  <si>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</si>
  <si>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</si>
  <si>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</si>
  <si>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102001</t>
  </si>
  <si>
    <t>玉溪市发展和改革委员会</t>
  </si>
  <si>
    <t>预算01-3表</t>
  </si>
  <si>
    <t>2026年部门支出预算表</t>
  </si>
  <si>
    <t>科目编码</t>
  </si>
  <si>
    <t>科目名称</t>
  </si>
  <si>
    <t>财政专户管理的支出</t>
  </si>
  <si>
    <t>单位自有资金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</si>
  <si>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</si>
  <si>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</si>
  <si>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</si>
  <si>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</si>
  <si>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</si>
  <si>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</si>
  <si>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</si>
  <si>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201</t>
  </si>
  <si>
    <t>20104</t>
  </si>
  <si>
    <t>2010401</t>
  </si>
  <si>
    <t>2010402</t>
  </si>
  <si>
    <t>2010450</t>
  </si>
  <si>
    <t>2010499</t>
  </si>
  <si>
    <t>20106</t>
  </si>
  <si>
    <t>2010699</t>
  </si>
  <si>
    <t>203</t>
  </si>
  <si>
    <t>20306</t>
  </si>
  <si>
    <t>2030603</t>
  </si>
  <si>
    <t>2030699</t>
  </si>
  <si>
    <t>208</t>
  </si>
  <si>
    <t>20805</t>
  </si>
  <si>
    <t>2080501</t>
  </si>
  <si>
    <t>2080502</t>
  </si>
  <si>
    <t>2080505</t>
  </si>
  <si>
    <t>2080506</t>
  </si>
  <si>
    <t>20808</t>
  </si>
  <si>
    <t>2080801</t>
  </si>
  <si>
    <t>210</t>
  </si>
  <si>
    <t>21001</t>
  </si>
  <si>
    <t>2100199</t>
  </si>
  <si>
    <t>21011</t>
  </si>
  <si>
    <t>2101101</t>
  </si>
  <si>
    <t>2101102</t>
  </si>
  <si>
    <t>2101103</t>
  </si>
  <si>
    <t>2101199</t>
  </si>
  <si>
    <t>213</t>
  </si>
  <si>
    <t>21366</t>
  </si>
  <si>
    <t>2136601</t>
  </si>
  <si>
    <t>21372</t>
  </si>
  <si>
    <t>2137201</t>
  </si>
  <si>
    <t>221</t>
  </si>
  <si>
    <t>22102</t>
  </si>
  <si>
    <t>2210201</t>
  </si>
  <si>
    <t>2210203</t>
  </si>
  <si>
    <t>222</t>
  </si>
  <si>
    <t>22201</t>
  </si>
  <si>
    <t>2220121</t>
  </si>
  <si>
    <t>229</t>
  </si>
  <si>
    <t>22904</t>
  </si>
  <si>
    <t>2290401</t>
  </si>
  <si>
    <t>22999</t>
  </si>
  <si>
    <t>2299999</t>
  </si>
  <si>
    <t>预算02-1表</t>
  </si>
  <si>
    <t>2026年部门财政拨款收支预算总表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</si>
  <si>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</si>
  <si>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</si>
  <si>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</si>
  <si>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</si>
  <si>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</si>
  <si>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</si>
  <si>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</si>
  <si>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</si>
  <si>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</si>
  <si>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</si>
  <si>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</si>
  <si>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</si>
  <si>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</si>
  <si>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</si>
  <si>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</si>
  <si>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</si>
  <si>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</si>
  <si>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</si>
  <si>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公务用车购置</t>
  </si>
  <si>
    <t>公务用车运行费</t>
  </si>
  <si>
    <t>公务接待费</t>
  </si>
  <si>
    <t>预算04表</t>
  </si>
  <si>
    <t>2026年部门基本支出预算表</t>
  </si>
  <si>
    <t>2025年初预算项目初选表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</si>
  <si>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</si>
  <si>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</si>
  <si>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</si>
  <si>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</si>
  <si>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</si>
  <si>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</si>
  <si>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</si>
  <si>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</si>
  <si>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</si>
  <si>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</si>
  <si>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</si>
  <si>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</si>
  <si>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</si>
  <si>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</si>
  <si>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</si>
  <si>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20</t>
  </si>
  <si>
    <t>21</t>
  </si>
  <si>
    <t>22</t>
  </si>
  <si>
    <t>23</t>
  </si>
  <si>
    <t>530400210000000630468</t>
  </si>
  <si>
    <t>行政人员工资支出</t>
  </si>
  <si>
    <t>行政运行</t>
  </si>
  <si>
    <t>30101</t>
  </si>
  <si>
    <t>基本工资</t>
  </si>
  <si>
    <t>30102</t>
  </si>
  <si>
    <t>津贴补贴</t>
  </si>
  <si>
    <t>购房补贴</t>
  </si>
  <si>
    <t>530400210000000630469</t>
  </si>
  <si>
    <t>事业人员工资支出</t>
  </si>
  <si>
    <t>事业运行</t>
  </si>
  <si>
    <t>30107</t>
  </si>
  <si>
    <t>绩效工资</t>
  </si>
  <si>
    <t>530400210000000630470</t>
  </si>
  <si>
    <t>社会保障缴费</t>
  </si>
  <si>
    <t>30112</t>
  </si>
  <si>
    <t>其他社会保障缴费</t>
  </si>
  <si>
    <t>机关事业单位基本养老保险缴费支出</t>
  </si>
  <si>
    <t>30108</t>
  </si>
  <si>
    <t>机关事业单位基本养老保险缴费</t>
  </si>
  <si>
    <t>行政单位医疗</t>
  </si>
  <si>
    <t>30110</t>
  </si>
  <si>
    <t>职工基本医疗保险缴费</t>
  </si>
  <si>
    <t>30307</t>
  </si>
  <si>
    <t>医疗费补助</t>
  </si>
  <si>
    <t>事业单位医疗</t>
  </si>
  <si>
    <t>公务员医疗补助</t>
  </si>
  <si>
    <t>30111</t>
  </si>
  <si>
    <t>公务员医疗补助缴费</t>
  </si>
  <si>
    <t>其他行政事业单位医疗支出</t>
  </si>
  <si>
    <t>530400210000000630471</t>
  </si>
  <si>
    <t>住房公积金</t>
  </si>
  <si>
    <t>30113</t>
  </si>
  <si>
    <t>530400210000000630472</t>
  </si>
  <si>
    <t>对个人和家庭的补助</t>
  </si>
  <si>
    <t>行政单位离退休</t>
  </si>
  <si>
    <t>30301</t>
  </si>
  <si>
    <t>离休费</t>
  </si>
  <si>
    <t>30305</t>
  </si>
  <si>
    <t>生活补助</t>
  </si>
  <si>
    <t>事业单位离退休</t>
  </si>
  <si>
    <t>530400210000000630473</t>
  </si>
  <si>
    <t>其他工资福利支出</t>
  </si>
  <si>
    <t>30103</t>
  </si>
  <si>
    <t>奖金</t>
  </si>
  <si>
    <t>530400210000000630475</t>
  </si>
  <si>
    <t>公车购置及运维费</t>
  </si>
  <si>
    <t>30231</t>
  </si>
  <si>
    <t>公务用车运行维护费</t>
  </si>
  <si>
    <t>530400210000000630476</t>
  </si>
  <si>
    <t>行政人员公务交通补贴</t>
  </si>
  <si>
    <t>30239</t>
  </si>
  <si>
    <t>其他交通费用</t>
  </si>
  <si>
    <t>530400210000000630477</t>
  </si>
  <si>
    <t>工会经费</t>
  </si>
  <si>
    <t>30228</t>
  </si>
  <si>
    <t>530400210000000630479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</si>
  <si>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</si>
  <si>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</si>
  <si>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</si>
  <si>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</si>
  <si>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</si>
  <si>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</si>
  <si>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</si>
  <si>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</si>
  <si>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</si>
  <si>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30213</t>
  </si>
  <si>
    <t>维修（护）费</t>
  </si>
  <si>
    <t>30215</t>
  </si>
  <si>
    <t>会议费</t>
  </si>
  <si>
    <t>30299</t>
  </si>
  <si>
    <t>其他商品和服务支出</t>
  </si>
  <si>
    <t>30211</t>
  </si>
  <si>
    <t>差旅费</t>
  </si>
  <si>
    <t>30216</t>
  </si>
  <si>
    <t>培训费</t>
  </si>
  <si>
    <t>31002</t>
  </si>
  <si>
    <t>办公设备购置</t>
  </si>
  <si>
    <t>530400221100000387597</t>
  </si>
  <si>
    <t>30217</t>
  </si>
  <si>
    <t>530400241100002095512</t>
  </si>
  <si>
    <t>编外临聘人员经费</t>
  </si>
  <si>
    <t>一般行政管理事务</t>
  </si>
  <si>
    <t>30199</t>
  </si>
  <si>
    <t>530400241100002103574</t>
  </si>
  <si>
    <t>工作业务经费</t>
  </si>
  <si>
    <t>530400241100002103689</t>
  </si>
  <si>
    <t>奖励性绩效工资（工资部分）资金</t>
  </si>
  <si>
    <t>530400241100002103715</t>
  </si>
  <si>
    <t>奖励性绩效工资（高于部分）资金</t>
  </si>
  <si>
    <t>530400241100002103723</t>
  </si>
  <si>
    <t>职业年金资金</t>
  </si>
  <si>
    <t>机关事业单位职业年金缴费支出</t>
  </si>
  <si>
    <t>30109</t>
  </si>
  <si>
    <t>职业年金缴费</t>
  </si>
  <si>
    <t>530400241100002103740</t>
  </si>
  <si>
    <t>机关后勤购买服务经费</t>
  </si>
  <si>
    <t>30227</t>
  </si>
  <si>
    <t>委托业务费</t>
  </si>
  <si>
    <t>530400241100002104235</t>
  </si>
  <si>
    <t>机关事业单位遗属生活补助资金</t>
  </si>
  <si>
    <t>死亡抚恤</t>
  </si>
  <si>
    <t>530400241100002122553</t>
  </si>
  <si>
    <t>年终一次性奖金</t>
  </si>
  <si>
    <t>530400241100002800002</t>
  </si>
  <si>
    <t>退休医疗照顾人员门诊医疗费用补助经费</t>
  </si>
  <si>
    <t>530400251100003843210</t>
  </si>
  <si>
    <t>物业管理费</t>
  </si>
  <si>
    <t>30209</t>
  </si>
  <si>
    <t>预算05-1表</t>
  </si>
  <si>
    <t>2026年部门项目支出预算表</t>
  </si>
  <si>
    <t>项目分类</t>
  </si>
  <si>
    <t>项目单位</t>
  </si>
  <si>
    <t>本年拨款</t>
  </si>
  <si>
    <t>单位资金</t>
  </si>
  <si>
    <t>其中：本次下达</t>
  </si>
  <si>
    <t>玉溪市救灾物资储备库后勤管理服务补助经费</t>
  </si>
  <si>
    <t>专项业务类</t>
  </si>
  <si>
    <t>530400241100002070647</t>
  </si>
  <si>
    <t>物资保管保养</t>
  </si>
  <si>
    <t>（非税部分）特定项目发改002专项资金</t>
  </si>
  <si>
    <t>事业发展类</t>
  </si>
  <si>
    <t>530400241100002099108</t>
  </si>
  <si>
    <t>人民防空</t>
  </si>
  <si>
    <t>31001</t>
  </si>
  <si>
    <t>房屋建筑物购建</t>
  </si>
  <si>
    <t>市本级重点项目前期工作专项经费</t>
  </si>
  <si>
    <t>530400241100002392014</t>
  </si>
  <si>
    <t>其他政府性基金安排的支出</t>
  </si>
  <si>
    <t>市对下重点项目前期工作专项经费</t>
  </si>
  <si>
    <t>530400241100002392404</t>
  </si>
  <si>
    <t>39999</t>
  </si>
  <si>
    <t>紧密型县域医共体“云医院”项目资金</t>
  </si>
  <si>
    <t>530400241100003256531</t>
  </si>
  <si>
    <t>其他卫生健康管理事务支出</t>
  </si>
  <si>
    <t>4420工程物业管理及运行维护专项资金</t>
  </si>
  <si>
    <t>530400251100003592259</t>
  </si>
  <si>
    <t>发改特定项目011专项资金</t>
  </si>
  <si>
    <t>530400251100003921100</t>
  </si>
  <si>
    <t>其他国防动员支出</t>
  </si>
  <si>
    <t>（市本级）玉溪市2025年第一批省级库区基金移民专项资金</t>
  </si>
  <si>
    <t>530400251100004400774</t>
  </si>
  <si>
    <t>基础设施建设和经济发展</t>
  </si>
  <si>
    <t>2025年第二批市预算内前期工作经费项目—报账制资金</t>
  </si>
  <si>
    <t>530400251100004476728</t>
  </si>
  <si>
    <t>其他发展与改革事务支出</t>
  </si>
  <si>
    <t>30999</t>
  </si>
  <si>
    <t>其他基本建设支出</t>
  </si>
  <si>
    <t>（维稳经费）2025年第二批省级库区基金资金</t>
  </si>
  <si>
    <t>530400251100004599559</t>
  </si>
  <si>
    <t>（市本级）2025年度各级发改委打击涉烟违法犯罪专项工作经费</t>
  </si>
  <si>
    <t>530400251100004642324</t>
  </si>
  <si>
    <t>云南玉溪国际物流港发展项目资金</t>
  </si>
  <si>
    <t>530400251100004723135</t>
  </si>
  <si>
    <t>其他财政事务支出</t>
  </si>
  <si>
    <t>30202</t>
  </si>
  <si>
    <t>印刷费</t>
  </si>
  <si>
    <t>对口支援三峡库区专项资金</t>
  </si>
  <si>
    <t>530400261100004847855</t>
  </si>
  <si>
    <t>39909</t>
  </si>
  <si>
    <t>经常性赠与</t>
  </si>
  <si>
    <t>101工程管理服务专项资金</t>
  </si>
  <si>
    <t>530400261100004921188</t>
  </si>
  <si>
    <t>国防动员训练专项资金</t>
  </si>
  <si>
    <t>530400261100004923993</t>
  </si>
  <si>
    <t>特定项目发改024专项资金</t>
  </si>
  <si>
    <t>530400261100005127125</t>
  </si>
  <si>
    <t>31006</t>
  </si>
  <si>
    <t>大型修缮</t>
  </si>
  <si>
    <t>（直补）玉溪市2026年提前下达中央水库移民扶持基金移民专项资金</t>
  </si>
  <si>
    <t>530400261100005174596</t>
  </si>
  <si>
    <t>移民补助</t>
  </si>
  <si>
    <t>合  计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</si>
  <si>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</si>
  <si>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</si>
  <si>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</si>
  <si>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</si>
  <si>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</si>
  <si>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</si>
  <si>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</si>
  <si>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</si>
  <si>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</si>
  <si>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</si>
  <si>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</si>
  <si>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</si>
  <si>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根据市政府安排，尽快完成前期工作任务目标，确保项目能够尽快落地，谋划新增的一批具备全局性、引领性、基础性的重大项目，有利于我市完成固定资产投资任务。具体完成绩效指标为：
1.覆盖县区数量10个；
2.固投目标任务完成率达100%；
2.助力县（市、区)100%完成2026年固定资产投资任务；
3.投资计划下达率达100%；
4.助力各县（市、区）100%完成全年GDP目标任务；
5.群众满意度达到70%。</t>
  </si>
  <si>
    <t>产出指标</t>
  </si>
  <si>
    <t>数量指标</t>
  </si>
  <si>
    <t>覆盖县区数量</t>
  </si>
  <si>
    <t>=</t>
  </si>
  <si>
    <t>个</t>
  </si>
  <si>
    <t>定量指标</t>
  </si>
  <si>
    <t>反映覆盖县区数量情况</t>
  </si>
  <si>
    <t>质量指标</t>
  </si>
  <si>
    <t>固投目标任务完成率</t>
  </si>
  <si>
    <t>100</t>
  </si>
  <si>
    <t>%</t>
  </si>
  <si>
    <t>反映固投目标任务完成率完成情况。</t>
  </si>
  <si>
    <t>时效指标</t>
  </si>
  <si>
    <t>投资计划下达及时率</t>
  </si>
  <si>
    <t>反映投资计划下达及时率情况</t>
  </si>
  <si>
    <t>效益指标</t>
  </si>
  <si>
    <t>经济效益</t>
  </si>
  <si>
    <t>助力各县（市、区）完成全年GDP目标任务</t>
  </si>
  <si>
    <t>反映助力各县（市、区）完成全年GDP目标任务情况</t>
  </si>
  <si>
    <t>满意度指标</t>
  </si>
  <si>
    <t>服务对象满意度</t>
  </si>
  <si>
    <t>群众满意度</t>
  </si>
  <si>
    <t>&gt;=</t>
  </si>
  <si>
    <t>85</t>
  </si>
  <si>
    <t>反映通过问卷调查群众满意度情况。群众满意度=满意问卷数/有效问卷数×100%。</t>
  </si>
  <si>
    <t>完成项目</t>
  </si>
  <si>
    <t>涉密</t>
  </si>
  <si>
    <t>&lt;=</t>
  </si>
  <si>
    <t>万元</t>
  </si>
  <si>
    <t>社会效益</t>
  </si>
  <si>
    <t>90</t>
  </si>
  <si>
    <t>成本指标</t>
  </si>
  <si>
    <t>社会成本指标</t>
  </si>
  <si>
    <t>按照训练计划开展训练</t>
  </si>
  <si>
    <t>次</t>
  </si>
  <si>
    <t>12月31日</t>
  </si>
  <si>
    <t>定性指标</t>
  </si>
  <si>
    <t>国防动员应急支援能力</t>
  </si>
  <si>
    <t>经济成本指标</t>
  </si>
  <si>
    <t>50000</t>
  </si>
  <si>
    <t>元</t>
  </si>
  <si>
    <t>9个县（市、区）移民直补资金687.1万元</t>
  </si>
  <si>
    <t>资金下达县区项目个数</t>
  </si>
  <si>
    <t>1.00</t>
  </si>
  <si>
    <t xml:space="preserve">美丽家园类（基础设施、社会事业、生态建设及环境保护等）、生产扶持类项目个数
</t>
  </si>
  <si>
    <t>生态效益</t>
  </si>
  <si>
    <t>项目扶持受益移民村（不含建成美丽移民村）（个）</t>
  </si>
  <si>
    <t xml:space="preserve">受益移民村个数
</t>
  </si>
  <si>
    <t>可持续影响</t>
  </si>
  <si>
    <t>交办的信访事项及时处理率</t>
  </si>
  <si>
    <t xml:space="preserve">中央交办的信访事项及时处理的个数/中央交办的信访事项总个数×100%
</t>
  </si>
  <si>
    <t>移民对后期扶持政策实施满意度（%）</t>
  </si>
  <si>
    <t xml:space="preserve">对后期扶持政策实施情况表示满意的移民人数占比
</t>
  </si>
  <si>
    <t xml:space="preserve">控制在批复的预算内的项目个数/已完成支付的预算项目总个数×100%
</t>
  </si>
  <si>
    <t>4420物业管理及设备运行维护。</t>
  </si>
  <si>
    <t>无</t>
  </si>
  <si>
    <t>95</t>
  </si>
  <si>
    <t>设备完好率95%以上</t>
  </si>
  <si>
    <t>&gt;</t>
  </si>
  <si>
    <t>20261231</t>
  </si>
  <si>
    <t>年月日</t>
  </si>
  <si>
    <t>年内完成采购</t>
  </si>
  <si>
    <t>合同金额</t>
  </si>
  <si>
    <t>946700</t>
  </si>
  <si>
    <t>合同金额不超过946700元</t>
  </si>
  <si>
    <t>群众对国防动员工作的满意度</t>
  </si>
  <si>
    <t>根据市委、市政府安排，尽快完成前期工作任务目标，确保项目能够尽快落地，谋划新增的一批具备全局性、引领性、基础性的重大项目，有利于我市完成固定资产投资任务。具体完成绩效指标为：
1.资金下达项目数量大于30个；
2.固投完成率达100%；
3.投资计划下达及时率达90%以上；
4.助力全市GDP完成全年目标任务；
5.群众满意度达到70%。</t>
  </si>
  <si>
    <t>下达项目数量</t>
  </si>
  <si>
    <t>30</t>
  </si>
  <si>
    <t>反映前期工作目标下达项目数量。</t>
  </si>
  <si>
    <t>助力全市GDP完成全年目标任务</t>
  </si>
  <si>
    <t>反映助力全市GDP完成全年目标任务的情况</t>
  </si>
  <si>
    <t>依据玉溪市机关事务管理局关于印发《玉溪市市级机关购买后勤服务管理办法（试行）》的通知文件明确“为提高服务保障标准化、专业化和均衡化水平，市级机关使用财政资金购买后勤服务。”内容，我单位开展救灾物资储备库区后勤服务管理工作，确保了库区治安良好、整洁卫生、物资承储安全、调运顺畅，在灾情发生时做到调得动、用得上、有保障。一是完成设施设备（系统）检查检修12次，消防巡查12次，零星修缮（维修）处理时限12小时内，物业管理面积13,132.00平方米，安保巡查730次，卫生保洁合格率96.00%以上，物管人员在岗率100.00%，零星修缮（维修）及时率95.00%以上，服务受益人员满意度95.00%以上；二是做到出入库物资准确率100.00%，质量完好率99.00%，安全事故发生次数控制在1次以内，按物资调拨通知要求在规定时间内将物资送达本市的受灾地区。</t>
  </si>
  <si>
    <t>设施设备（系统）检查检修次数</t>
  </si>
  <si>
    <t>反映空调、消防、安保、会议系统等设施设备检查检修次数的情况。</t>
  </si>
  <si>
    <t>消防巡查次数</t>
  </si>
  <si>
    <t>反映每天消防巡查次数的情况。</t>
  </si>
  <si>
    <t>物业管理面积</t>
  </si>
  <si>
    <t>13132</t>
  </si>
  <si>
    <t>平方米</t>
  </si>
  <si>
    <t>反映物业管理合同约定的服务区域、办公区域室内外（含绿化）面积之和。</t>
  </si>
  <si>
    <t>安保巡查次数</t>
  </si>
  <si>
    <t>730</t>
  </si>
  <si>
    <t>反映每天安保巡查次数的情况。</t>
  </si>
  <si>
    <t>卫生保洁合格率</t>
  </si>
  <si>
    <t>96</t>
  </si>
  <si>
    <t>反映卫生保洁检查验收合格的情况。</t>
  </si>
  <si>
    <t>物管人员在岗率</t>
  </si>
  <si>
    <t>反映安保、消防服务人员等物管人员在岗的情况。</t>
  </si>
  <si>
    <t>零星修缮（维修）及时率</t>
  </si>
  <si>
    <t>反映零星修缮（维修）及时的情况。</t>
  </si>
  <si>
    <t>零星修缮（维修）处理时限</t>
  </si>
  <si>
    <t>小时</t>
  </si>
  <si>
    <t>反映零星修缮处理完成的时限情况。</t>
  </si>
  <si>
    <t>安全事故发生次数</t>
  </si>
  <si>
    <t>反映安全事故发生的次数情况。</t>
  </si>
  <si>
    <t>服务受益人员满意度</t>
  </si>
  <si>
    <t>反映保安、保洁、绿化养护、消防安全等服务受益人员满意程度。</t>
  </si>
  <si>
    <t>玉溪市2026年对口支援三峡库区石柱县西沱镇资金25万元。本项目参照往年项目实施效果报告，对口支援项目以基础设施为主，如乡村道路修建、人蓄饮水工程、乡村医疗卫生设施、文化娱乐设施、教育培训设施等方面，项目惠及全镇群众，以促进当地经济、民生事业持续发展，具体项目内容以2026年西沱镇请示为准，对口支援资金25万元为一次性拨付，资金拨付后由西沱镇人民政府进行具体安排，具体的资金使用由其负责，故此，玉溪市发展改革委不便为对方制定具体的专项资金管理办法，玉溪市发展改革委将要求对方将项目实施情况如实报告，并派人参加省发展改革委组织的工作组进行实地了解，并提出节支或增资的改进措施。</t>
  </si>
  <si>
    <t>对口支援县区</t>
  </si>
  <si>
    <t>1.0</t>
  </si>
  <si>
    <t>对口支援县区1个。</t>
  </si>
  <si>
    <t>对口支援准确率</t>
  </si>
  <si>
    <t>按省级工作安排，玉溪市对口支援重庆市石柱县西沱镇。</t>
  </si>
  <si>
    <t>当地居民生产生活水平</t>
  </si>
  <si>
    <t>持续改善</t>
  </si>
  <si>
    <t>当地居民生产生活水平持续改善。</t>
  </si>
  <si>
    <t>对口支援方满意度</t>
  </si>
  <si>
    <t>对口支援三峡库区资金</t>
  </si>
  <si>
    <t>250000.00</t>
  </si>
  <si>
    <t>支付年度物业管理费用，监督指导物业管理公司做好相关服务工作。</t>
  </si>
  <si>
    <t>0</t>
  </si>
  <si>
    <t>137000</t>
  </si>
  <si>
    <t>完成4420工程建设和推动国防动员（人民防空）工作</t>
  </si>
  <si>
    <t>365</t>
  </si>
  <si>
    <t>天</t>
  </si>
  <si>
    <t>有效提升</t>
  </si>
  <si>
    <t>预算06表</t>
  </si>
  <si>
    <t>2026年部门政府性基金预算支出预算表</t>
  </si>
  <si>
    <t>单位:元</t>
  </si>
  <si>
    <t>政府性基金预算支出</t>
  </si>
  <si>
    <t>农林水支出</t>
  </si>
  <si>
    <t>大中型水库库区基金安排的支出</t>
  </si>
  <si>
    <t>大中型水库移民后期扶持基金支出</t>
  </si>
  <si>
    <t>其他政府性基金及对应专项债务收入安排的支出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</si>
  <si>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</si>
  <si>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</si>
  <si>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</si>
  <si>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</si>
  <si>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</si>
  <si>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</si>
  <si>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</si>
  <si>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</si>
  <si>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</si>
  <si>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</si>
  <si>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</si>
  <si>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</si>
  <si>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物业管理服务</t>
  </si>
  <si>
    <t>车辆保险费</t>
  </si>
  <si>
    <t>项</t>
  </si>
  <si>
    <t>车辆燃修费</t>
  </si>
  <si>
    <t>扫描仪</t>
  </si>
  <si>
    <t>台</t>
  </si>
  <si>
    <t>复印纸</t>
  </si>
  <si>
    <t>件</t>
  </si>
  <si>
    <t>密码文件柜</t>
  </si>
  <si>
    <t>组</t>
  </si>
  <si>
    <t>普通黑白打印机</t>
  </si>
  <si>
    <t>食堂桌椅</t>
  </si>
  <si>
    <t>碎纸机</t>
  </si>
  <si>
    <t>机关后勤购买服务</t>
  </si>
  <si>
    <t>预算08表</t>
  </si>
  <si>
    <t>2026年部门政府购买服务预算表</t>
  </si>
  <si>
    <t>政府购买服务项目</t>
  </si>
  <si>
    <t>政府购买服务目录</t>
  </si>
  <si>
    <t>B1102 物业管理服务</t>
  </si>
  <si>
    <t>B1105 餐饮服务</t>
  </si>
  <si>
    <t>预算09-1表</t>
  </si>
  <si>
    <t>2026年市对下转移支付预算表</t>
  </si>
  <si>
    <t>单位名称（项目）</t>
  </si>
  <si>
    <t>地区</t>
  </si>
  <si>
    <t>政府性基金</t>
  </si>
  <si>
    <t>红塔区</t>
  </si>
  <si>
    <t>江川区</t>
  </si>
  <si>
    <t>澄江市</t>
  </si>
  <si>
    <t>通海县</t>
  </si>
  <si>
    <t>华宁县</t>
  </si>
  <si>
    <t>易门县</t>
  </si>
  <si>
    <t>峨山县</t>
  </si>
  <si>
    <t>新平县</t>
  </si>
  <si>
    <t>元江县</t>
  </si>
  <si>
    <t>高新区</t>
  </si>
  <si>
    <t>预算09-2表</t>
  </si>
  <si>
    <t>2026年市对下转移支付绩效目标表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</si>
  <si>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</si>
  <si>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</si>
  <si>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</si>
  <si>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</si>
  <si>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</si>
  <si>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</si>
  <si>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</si>
  <si>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</si>
  <si>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</si>
  <si>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设备</t>
  </si>
  <si>
    <t>A02021001 A3黑白打印机</t>
  </si>
  <si>
    <t>A3黑白打印机</t>
  </si>
  <si>
    <t>A02021003 A4黑白打印机</t>
  </si>
  <si>
    <t>A4黑白打印机</t>
  </si>
  <si>
    <t>预算11表</t>
  </si>
  <si>
    <t>2026年上级补助项目支出预算表</t>
  </si>
  <si>
    <t>上级补助</t>
  </si>
  <si>
    <t>预算12表</t>
  </si>
  <si>
    <t>2026年部门项目支出中期规划预算表</t>
  </si>
  <si>
    <t>项目级次</t>
  </si>
  <si>
    <t>2026年</t>
  </si>
  <si>
    <t>2027年</t>
  </si>
  <si>
    <t>2028年</t>
  </si>
  <si>
    <t>321 专项业务类</t>
  </si>
  <si>
    <t>下级</t>
  </si>
  <si>
    <t>311 专项业务类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</si>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</sst>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41">
    <font>
      <sz val="11"/>
      <color rgb="FF000000"/>
      <name val="宋体"/>
      <charset val="134"/>
      <scheme val="minor"/>
    </font>
    <font>
      <sz val="9.75"/>
      <color rgb="FF000000"/>
      <name val="SimSun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SimSun"/>
      <charset val="134"/>
    </font>
    <font>
      <sz val="9"/>
      <color rgb="FF000000"/>
      <name val="SimSun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10"/>
      <color rgb="FF000000"/>
      <name val="宋体"/>
      <charset val="134"/>
    </font>
    <font>
      <sz val="9.75"/>
      <color rgb="FF000000"/>
      <name val="宋体"/>
      <charset val="134"/>
    </font>
    <font>
      <sz val="9"/>
      <name val="宋体"/>
      <charset val="134"/>
    </font>
    <font>
      <b/>
      <sz val="23.25"/>
      <name val="宋体"/>
      <charset val="134"/>
    </font>
    <font>
      <sz val="9.75"/>
      <name val="宋体"/>
      <charset val="134"/>
    </font>
    <font>
      <sz val="9.75"/>
      <name val="SimSun"/>
      <charset val="134"/>
    </font>
    <font>
      <b/>
      <sz val="23.25"/>
      <color rgb="FF000000"/>
      <name val="宋体"/>
      <charset val="134"/>
    </font>
    <font>
      <b/>
      <sz val="24"/>
      <color rgb="FF000000"/>
      <name val="宋体"/>
      <charset val="134"/>
    </font>
    <font>
      <b/>
      <sz val="22"/>
      <color rgb="FF000000"/>
      <name val="宋体"/>
      <charset val="134"/>
    </font>
    <font>
      <sz val="8.25"/>
      <color rgb="FF000000"/>
      <name val="宋体"/>
      <charset val="134"/>
    </font>
    <font>
      <sz val="11"/>
      <color theme="1"/>
      <name val="宋体"/>
      <charset val="134"/>
      <scheme val="minor"/>
    </font>
    <font>
      <sz val="9"/>
      <name val="SimSun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2" borderId="1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7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4" borderId="17" applyNumberFormat="0" applyAlignment="0" applyProtection="0">
      <alignment vertical="center"/>
    </xf>
    <xf numFmtId="0" fontId="33" fillId="5" borderId="19" applyNumberFormat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176" fontId="11" fillId="0" borderId="7">
      <alignment horizontal="right" vertical="center"/>
    </xf>
    <xf numFmtId="49" fontId="11" fillId="0" borderId="7">
      <alignment horizontal="left" vertical="center" wrapText="1"/>
    </xf>
    <xf numFmtId="176" fontId="11" fillId="0" borderId="7">
      <alignment horizontal="right" vertical="center"/>
    </xf>
    <xf numFmtId="177" fontId="11" fillId="0" borderId="7">
      <alignment horizontal="right" vertical="center"/>
    </xf>
    <xf numFmtId="178" fontId="11" fillId="0" borderId="7">
      <alignment horizontal="right" vertical="center"/>
    </xf>
    <xf numFmtId="179" fontId="11" fillId="0" borderId="7">
      <alignment horizontal="right" vertical="center"/>
    </xf>
    <xf numFmtId="10" fontId="11" fillId="0" borderId="7">
      <alignment horizontal="right" vertical="center"/>
    </xf>
    <xf numFmtId="180" fontId="11" fillId="0" borderId="7">
      <alignment horizontal="right" vertical="center"/>
    </xf>
  </cellStyleXfs>
  <cellXfs count="167">
    <xf numFmtId="0" fontId="0" fillId="0" borderId="0" xfId="0" applyFont="1">
      <alignment vertical="top"/>
    </xf>
    <xf numFmtId="0" fontId="1" fillId="0" borderId="0" xfId="0" applyFont="1" applyBorder="1" applyAlignment="1">
      <alignment horizontal="right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5" fillId="0" borderId="0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left" vertical="center" wrapText="1"/>
      <protection locked="0"/>
    </xf>
    <xf numFmtId="0" fontId="6" fillId="0" borderId="7" xfId="0" applyFont="1" applyBorder="1" applyAlignment="1" applyProtection="1">
      <alignment horizontal="left" vertical="center"/>
      <protection locked="0"/>
    </xf>
    <xf numFmtId="49" fontId="6" fillId="0" borderId="7" xfId="50" applyNumberFormat="1" applyFont="1" applyBorder="1">
      <alignment horizontal="left" vertical="center" wrapText="1"/>
    </xf>
    <xf numFmtId="176" fontId="7" fillId="0" borderId="7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horizontal="center" vertical="center" wrapText="1"/>
    </xf>
    <xf numFmtId="49" fontId="7" fillId="0" borderId="7" xfId="50" applyNumberFormat="1" applyFont="1" applyBorder="1">
      <alignment horizontal="left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right" vertical="center"/>
    </xf>
    <xf numFmtId="0" fontId="6" fillId="0" borderId="0" xfId="0" applyFont="1" applyBorder="1" applyAlignment="1" applyProtection="1">
      <alignment horizontal="right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right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left" vertical="center" wrapText="1"/>
      <protection locked="0"/>
    </xf>
    <xf numFmtId="176" fontId="7" fillId="0" borderId="7" xfId="0" applyNumberFormat="1" applyFont="1" applyBorder="1" applyAlignment="1">
      <alignment horizontal="right" vertical="center" wrapText="1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49" fontId="11" fillId="0" borderId="0" xfId="50" applyNumberFormat="1" applyFont="1" applyBorder="1" applyAlignment="1">
      <alignment horizontal="right" vertical="center" wrapText="1"/>
    </xf>
    <xf numFmtId="49" fontId="12" fillId="0" borderId="0" xfId="50" applyNumberFormat="1" applyFont="1" applyBorder="1" applyAlignment="1">
      <alignment horizontal="center" vertical="center" wrapText="1"/>
    </xf>
    <xf numFmtId="49" fontId="11" fillId="0" borderId="0" xfId="50" applyNumberFormat="1" applyFont="1" applyBorder="1">
      <alignment horizontal="left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4" fillId="0" borderId="7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left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180" fontId="11" fillId="0" borderId="7" xfId="0" applyNumberFormat="1" applyFont="1" applyBorder="1" applyAlignment="1">
      <alignment horizontal="right" vertical="center" wrapText="1"/>
    </xf>
    <xf numFmtId="176" fontId="11" fillId="0" borderId="7" xfId="0" applyNumberFormat="1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9" fillId="0" borderId="0" xfId="0" applyFont="1" applyBorder="1" applyAlignment="1">
      <alignment horizontal="right" wrapText="1"/>
    </xf>
    <xf numFmtId="0" fontId="9" fillId="0" borderId="0" xfId="0" applyFont="1" applyBorder="1" applyAlignment="1">
      <alignment wrapText="1"/>
    </xf>
    <xf numFmtId="0" fontId="3" fillId="0" borderId="0" xfId="0" applyFont="1" applyBorder="1" applyAlignment="1" applyProtection="1">
      <alignment horizontal="right"/>
      <protection locked="0"/>
    </xf>
    <xf numFmtId="0" fontId="10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18" fillId="0" borderId="0" xfId="0" applyFont="1" applyBorder="1" applyAlignment="1" applyProtection="1">
      <alignment horizontal="right" vertical="center" wrapText="1"/>
      <protection locked="0"/>
    </xf>
    <xf numFmtId="0" fontId="18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right" wrapText="1"/>
      <protection locked="0"/>
    </xf>
    <xf numFmtId="0" fontId="3" fillId="0" borderId="0" xfId="0" applyFont="1" applyBorder="1" applyAlignment="1">
      <alignment horizontal="right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/>
    </xf>
    <xf numFmtId="0" fontId="10" fillId="0" borderId="9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>
      <alignment horizontal="center" vertical="center" wrapText="1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>
      <alignment horizontal="center" vertical="center"/>
    </xf>
    <xf numFmtId="0" fontId="10" fillId="0" borderId="12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right" vertical="center"/>
    </xf>
    <xf numFmtId="176" fontId="3" fillId="0" borderId="7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180" fontId="7" fillId="0" borderId="7" xfId="56" applyNumberFormat="1" applyFont="1" applyBorder="1" applyAlignment="1">
      <alignment horizontal="center" vertical="center" wrapText="1"/>
    </xf>
    <xf numFmtId="0" fontId="19" fillId="0" borderId="0" xfId="0" applyFont="1" applyBorder="1" applyAlignment="1"/>
    <xf numFmtId="0" fontId="9" fillId="0" borderId="0" xfId="0" applyFont="1" applyBorder="1" applyAlignment="1">
      <alignment horizontal="right" vertical="center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right"/>
    </xf>
    <xf numFmtId="176" fontId="7" fillId="0" borderId="7" xfId="51" applyNumberFormat="1" applyFont="1" applyBorder="1">
      <alignment horizontal="right" vertical="center"/>
    </xf>
    <xf numFmtId="0" fontId="3" fillId="0" borderId="7" xfId="0" applyFont="1" applyBorder="1" applyAlignment="1">
      <alignment horizontal="left" vertical="center" wrapText="1" indent="2"/>
    </xf>
    <xf numFmtId="0" fontId="3" fillId="0" borderId="7" xfId="0" applyFont="1" applyBorder="1" applyAlignment="1">
      <alignment horizontal="left" vertical="center" wrapText="1" indent="4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>
      <alignment horizontal="center" vertical="center"/>
    </xf>
    <xf numFmtId="49" fontId="9" fillId="0" borderId="0" xfId="0" applyNumberFormat="1" applyFont="1" applyBorder="1" applyAlignment="1"/>
    <xf numFmtId="0" fontId="9" fillId="0" borderId="0" xfId="0" applyFont="1" applyBorder="1">
      <alignment vertical="top"/>
    </xf>
    <xf numFmtId="0" fontId="7" fillId="0" borderId="0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left" vertical="center" wrapText="1"/>
    </xf>
    <xf numFmtId="49" fontId="11" fillId="0" borderId="7" xfId="50" applyNumberFormat="1" applyFont="1" applyBorder="1" applyAlignment="1">
      <alignment horizontal="right" vertical="center" wrapText="1"/>
    </xf>
    <xf numFmtId="49" fontId="12" fillId="0" borderId="7" xfId="50" applyNumberFormat="1" applyFont="1" applyBorder="1" applyAlignment="1">
      <alignment horizontal="center" vertical="center" wrapText="1"/>
    </xf>
    <xf numFmtId="49" fontId="11" fillId="0" borderId="7" xfId="50" applyNumberFormat="1" applyFont="1" applyBorder="1">
      <alignment horizontal="left" vertical="center" wrapText="1"/>
    </xf>
    <xf numFmtId="49" fontId="13" fillId="0" borderId="7" xfId="50" applyNumberFormat="1" applyFont="1" applyBorder="1" applyAlignment="1">
      <alignment horizontal="center" vertical="center" wrapText="1"/>
    </xf>
    <xf numFmtId="49" fontId="11" fillId="0" borderId="7" xfId="50" applyNumberFormat="1" applyFont="1" applyBorder="1" applyAlignment="1">
      <alignment horizontal="center" vertical="center" wrapText="1"/>
    </xf>
    <xf numFmtId="176" fontId="11" fillId="0" borderId="7" xfId="50" applyNumberFormat="1" applyFont="1" applyBorder="1" applyAlignment="1">
      <alignment horizontal="right" vertical="center" wrapText="1"/>
    </xf>
    <xf numFmtId="180" fontId="11" fillId="0" borderId="7" xfId="56" applyNumberFormat="1" applyFont="1" applyBorder="1" applyAlignment="1">
      <alignment horizontal="center" vertical="center" wrapText="1"/>
    </xf>
    <xf numFmtId="49" fontId="20" fillId="0" borderId="7" xfId="50" applyNumberFormat="1" applyFont="1" applyBorder="1" applyAlignment="1">
      <alignment horizontal="right" vertical="center" wrapText="1"/>
    </xf>
    <xf numFmtId="49" fontId="11" fillId="0" borderId="10" xfId="50" applyNumberFormat="1" applyFont="1" applyBorder="1" applyAlignment="1">
      <alignment horizontal="right" vertical="center" wrapText="1"/>
    </xf>
    <xf numFmtId="49" fontId="11" fillId="0" borderId="7" xfId="50" applyNumberFormat="1" applyFont="1" applyBorder="1" applyAlignment="1">
      <alignment horizontal="left" vertical="center" wrapText="1" indent="2"/>
    </xf>
    <xf numFmtId="49" fontId="11" fillId="0" borderId="7" xfId="50" applyNumberFormat="1" applyFont="1" applyBorder="1" applyAlignment="1">
      <alignment horizontal="left" vertical="center" wrapText="1" indent="4"/>
    </xf>
    <xf numFmtId="49" fontId="21" fillId="0" borderId="7" xfId="0" applyNumberFormat="1" applyFont="1" applyBorder="1" applyAlignment="1">
      <alignment horizontal="right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21" fillId="0" borderId="7" xfId="50" applyNumberFormat="1" applyFont="1" applyBorder="1">
      <alignment horizontal="left" vertical="center" wrapText="1"/>
    </xf>
    <xf numFmtId="176" fontId="11" fillId="0" borderId="7" xfId="0" applyNumberFormat="1" applyFont="1" applyBorder="1" applyAlignment="1">
      <alignment horizontal="right" vertical="center"/>
    </xf>
    <xf numFmtId="176" fontId="21" fillId="0" borderId="7" xfId="0" applyNumberFormat="1" applyFont="1" applyBorder="1" applyAlignment="1">
      <alignment horizontal="left" vertical="center"/>
    </xf>
    <xf numFmtId="176" fontId="11" fillId="0" borderId="7" xfId="51" applyNumberFormat="1" applyFont="1" applyBorder="1">
      <alignment horizontal="right" vertical="center"/>
    </xf>
    <xf numFmtId="176" fontId="11" fillId="0" borderId="7" xfId="0" applyNumberFormat="1" applyFont="1" applyBorder="1" applyAlignment="1">
      <alignment horizontal="left" vertical="center"/>
    </xf>
    <xf numFmtId="49" fontId="21" fillId="0" borderId="7" xfId="0" applyNumberFormat="1" applyFont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0"/>
  <sheetViews>
    <sheetView showZeros="0" tabSelected="1" workbookViewId="0">
      <selection activeCell="E29" sqref="E29"/>
    </sheetView>
  </sheetViews>
  <sheetFormatPr defaultColWidth="8.85" defaultRowHeight="15" customHeight="1" outlineLevelCol="3"/>
  <cols>
    <col min="1" max="2" width="28.575" customWidth="1"/>
    <col min="3" max="3" width="35.7" customWidth="1"/>
    <col min="4" max="4" width="28.575" customWidth="1"/>
  </cols>
  <sheetData>
    <row r="1" ht="18.75" customHeight="1" spans="1:4">
      <c r="A1" s="148" t="s">
        <v>0</v>
      </c>
      <c r="B1" s="159"/>
      <c r="C1" s="159"/>
      <c r="D1" s="159"/>
    </row>
    <row r="2" ht="28.5" customHeight="1" spans="1:4">
      <c r="A2" s="160" t="s">
        <v>1</v>
      </c>
      <c r="B2" s="160"/>
      <c r="C2" s="160"/>
      <c r="D2" s="160"/>
    </row>
    <row r="3" ht="18.75" customHeight="1" spans="1:4">
      <c r="A3" s="150" t="str">
        <f>"单位名称："&amp;"玉溪市发展和改革委员会"</f>
        <v>单位名称：玉溪市发展和改革委员会</v>
      </c>
      <c r="B3" s="150"/>
      <c r="C3" s="150"/>
      <c r="D3" s="148" t="s">
        <v>2</v>
      </c>
    </row>
    <row r="4" ht="18.75" customHeight="1" spans="1:4">
      <c r="A4" s="151" t="s">
        <v>3</v>
      </c>
      <c r="B4" s="151"/>
      <c r="C4" s="151" t="s">
        <v>4</v>
      </c>
      <c r="D4" s="151"/>
    </row>
    <row r="5" ht="18.75" customHeight="1" spans="1:4">
      <c r="A5" s="151" t="s">
        <v>5</v>
      </c>
      <c r="B5" s="151" t="s">
        <v>6</v>
      </c>
      <c r="C5" s="151" t="s">
        <v>7</v>
      </c>
      <c r="D5" s="151" t="s">
        <v>6</v>
      </c>
    </row>
    <row r="6" ht="18.75" customHeight="1" spans="1:4">
      <c r="A6" s="150" t="s">
        <v>8</v>
      </c>
      <c r="B6" s="164">
        <v>106963753.39</v>
      </c>
      <c r="C6" s="165" t="str">
        <f>"一"&amp;"、"&amp;"一般公共服务支出"</f>
        <v>一、一般公共服务支出</v>
      </c>
      <c r="D6" s="164">
        <v>34340511.16</v>
      </c>
    </row>
    <row r="7" ht="18.75" customHeight="1" spans="1:4">
      <c r="A7" s="150" t="s">
        <v>9</v>
      </c>
      <c r="B7" s="164">
        <v>104101000</v>
      </c>
      <c r="C7" s="165" t="str">
        <f>"二"&amp;"、"&amp;"国防支出"</f>
        <v>二、国防支出</v>
      </c>
      <c r="D7" s="164">
        <v>2687000</v>
      </c>
    </row>
    <row r="8" ht="18.75" customHeight="1" spans="1:4">
      <c r="A8" s="150" t="s">
        <v>10</v>
      </c>
      <c r="B8" s="164"/>
      <c r="C8" s="165" t="str">
        <f>"三"&amp;"、"&amp;"社会保障和就业支出"</f>
        <v>三、社会保障和就业支出</v>
      </c>
      <c r="D8" s="164">
        <v>6948333.28</v>
      </c>
    </row>
    <row r="9" ht="18.75" customHeight="1" spans="1:4">
      <c r="A9" s="150" t="s">
        <v>11</v>
      </c>
      <c r="B9" s="164"/>
      <c r="C9" s="165" t="str">
        <f>"四"&amp;"、"&amp;"卫生健康支出"</f>
        <v>四、卫生健康支出</v>
      </c>
      <c r="D9" s="164">
        <v>21403053.92</v>
      </c>
    </row>
    <row r="10" ht="18.75" customHeight="1" spans="1:4">
      <c r="A10" s="150" t="s">
        <v>12</v>
      </c>
      <c r="B10" s="164"/>
      <c r="C10" s="165" t="str">
        <f>"五"&amp;"、"&amp;"农林水支出"</f>
        <v>五、农林水支出</v>
      </c>
      <c r="D10" s="164">
        <v>10271000</v>
      </c>
    </row>
    <row r="11" ht="18.75" customHeight="1" spans="1:4">
      <c r="A11" s="150" t="s">
        <v>13</v>
      </c>
      <c r="B11" s="164"/>
      <c r="C11" s="165" t="str">
        <f>"六"&amp;"、"&amp;"住房保障支出"</f>
        <v>六、住房保障支出</v>
      </c>
      <c r="D11" s="164">
        <v>2269296</v>
      </c>
    </row>
    <row r="12" ht="18.75" customHeight="1" spans="1:4">
      <c r="A12" s="150" t="s">
        <v>14</v>
      </c>
      <c r="B12" s="164"/>
      <c r="C12" s="165" t="str">
        <f>"七"&amp;"、"&amp;"粮油物资储备支出"</f>
        <v>七、粮油物资储备支出</v>
      </c>
      <c r="D12" s="164">
        <v>197000</v>
      </c>
    </row>
    <row r="13" ht="18.75" customHeight="1" spans="1:4">
      <c r="A13" s="150" t="s">
        <v>15</v>
      </c>
      <c r="B13" s="164"/>
      <c r="C13" s="165" t="str">
        <f>"八"&amp;"、"&amp;"其他支出"</f>
        <v>八、其他支出</v>
      </c>
      <c r="D13" s="164">
        <v>167230000</v>
      </c>
    </row>
    <row r="14" ht="18.75" customHeight="1" spans="1:4">
      <c r="A14" s="150" t="s">
        <v>16</v>
      </c>
      <c r="B14" s="164"/>
      <c r="C14" s="150"/>
      <c r="D14" s="150"/>
    </row>
    <row r="15" ht="18.75" customHeight="1" spans="1:4">
      <c r="A15" s="150" t="s">
        <v>17</v>
      </c>
      <c r="B15" s="164"/>
      <c r="C15" s="150"/>
      <c r="D15" s="150"/>
    </row>
    <row r="16" ht="18.75" customHeight="1" spans="1:4">
      <c r="A16" s="166" t="s">
        <v>18</v>
      </c>
      <c r="B16" s="164">
        <v>211064753.39</v>
      </c>
      <c r="C16" s="166" t="s">
        <v>19</v>
      </c>
      <c r="D16" s="164">
        <v>245346194.36</v>
      </c>
    </row>
    <row r="17" ht="18.75" customHeight="1" spans="1:4">
      <c r="A17" s="161" t="s">
        <v>20</v>
      </c>
      <c r="B17" s="150"/>
      <c r="C17" s="161" t="s">
        <v>21</v>
      </c>
      <c r="D17" s="150"/>
    </row>
    <row r="18" ht="18.75" customHeight="1" spans="1:4">
      <c r="A18" s="60" t="s">
        <v>22</v>
      </c>
      <c r="B18" s="164">
        <v>34281440.97</v>
      </c>
      <c r="C18" s="60" t="s">
        <v>22</v>
      </c>
      <c r="D18" s="164"/>
    </row>
    <row r="19" ht="18.75" customHeight="1" spans="1:4">
      <c r="A19" s="60" t="s">
        <v>23</v>
      </c>
      <c r="B19" s="164"/>
      <c r="C19" s="60" t="s">
        <v>23</v>
      </c>
      <c r="D19" s="164"/>
    </row>
    <row r="20" ht="18.75" customHeight="1" spans="1:4">
      <c r="A20" s="166" t="s">
        <v>24</v>
      </c>
      <c r="B20" s="164">
        <v>245346194.36</v>
      </c>
      <c r="C20" s="166" t="s">
        <v>25</v>
      </c>
      <c r="D20" s="164">
        <v>245346194.36</v>
      </c>
    </row>
  </sheetData>
  <mergeCells count="5">
    <mergeCell ref="A1:D1"/>
    <mergeCell ref="A2:D2"/>
    <mergeCell ref="A3:C3"/>
    <mergeCell ref="A4:B4"/>
    <mergeCell ref="C4:D4"/>
  </mergeCells>
  <pageMargins left="0.75" right="0.75" top="1" bottom="1" header="0.5" footer="0.5"/>
  <pageSetup paperSize="1" pageOrder="overThenDown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15"/>
  <sheetViews>
    <sheetView showZeros="0" workbookViewId="0">
      <selection activeCell="A1" sqref="A1"/>
    </sheetView>
  </sheetViews>
  <sheetFormatPr defaultColWidth="9.14166666666667" defaultRowHeight="14.25" customHeight="1" outlineLevelCol="5"/>
  <cols>
    <col min="1" max="1" width="29.0333333333333" customWidth="1"/>
    <col min="2" max="2" width="28.6" customWidth="1"/>
    <col min="3" max="3" width="31.6" customWidth="1"/>
    <col min="4" max="6" width="33.45" customWidth="1"/>
  </cols>
  <sheetData>
    <row r="1" ht="15.75" customHeight="1" spans="1:6">
      <c r="B1" s="130"/>
      <c r="F1" s="131" t="s">
        <v>471</v>
      </c>
    </row>
    <row r="2" ht="28.5" customHeight="1" spans="1:6">
      <c r="A2" s="33" t="s">
        <v>472</v>
      </c>
      <c r="B2" s="33"/>
      <c r="C2" s="33"/>
      <c r="D2" s="33"/>
      <c r="E2" s="33"/>
      <c r="F2" s="33"/>
    </row>
    <row r="3" ht="15" customHeight="1" spans="1:6">
      <c r="A3" s="132" t="str">
        <f>"单位名称："&amp;"玉溪市发展和改革委员会"</f>
        <v>单位名称：玉溪市发展和改革委员会</v>
      </c>
      <c r="B3" s="133"/>
      <c r="C3" s="133"/>
      <c r="D3" s="73"/>
      <c r="E3" s="73"/>
      <c r="F3" s="134" t="s">
        <v>473</v>
      </c>
    </row>
    <row r="4" ht="18.75" customHeight="1" spans="1:6">
      <c r="A4" s="36" t="s">
        <v>149</v>
      </c>
      <c r="B4" s="36" t="s">
        <v>67</v>
      </c>
      <c r="C4" s="36" t="s">
        <v>68</v>
      </c>
      <c r="D4" s="37" t="s">
        <v>474</v>
      </c>
      <c r="E4" s="47"/>
      <c r="F4" s="47"/>
    </row>
    <row r="5" ht="30" customHeight="1" spans="1:6">
      <c r="A5" s="46"/>
      <c r="B5" s="46"/>
      <c r="C5" s="46"/>
      <c r="D5" s="37" t="s">
        <v>30</v>
      </c>
      <c r="E5" s="47" t="s">
        <v>71</v>
      </c>
      <c r="F5" s="47" t="s">
        <v>72</v>
      </c>
    </row>
    <row r="6" ht="16.5" customHeight="1" spans="1:6">
      <c r="A6" s="47">
        <v>1</v>
      </c>
      <c r="B6" s="47">
        <v>2</v>
      </c>
      <c r="C6" s="47">
        <v>3</v>
      </c>
      <c r="D6" s="47">
        <v>4</v>
      </c>
      <c r="E6" s="47">
        <v>5</v>
      </c>
      <c r="F6" s="47">
        <v>6</v>
      </c>
    </row>
    <row r="7" ht="20.25" customHeight="1" spans="1:6">
      <c r="A7" s="49" t="s">
        <v>64</v>
      </c>
      <c r="B7" s="49" t="s">
        <v>106</v>
      </c>
      <c r="C7" s="49" t="s">
        <v>475</v>
      </c>
      <c r="D7" s="24">
        <v>10271000</v>
      </c>
      <c r="E7" s="135"/>
      <c r="F7" s="135">
        <v>10271000</v>
      </c>
    </row>
    <row r="8" ht="20.25" customHeight="1" spans="1:6">
      <c r="A8" s="49" t="s">
        <v>64</v>
      </c>
      <c r="B8" s="136" t="s">
        <v>107</v>
      </c>
      <c r="C8" s="136" t="s">
        <v>476</v>
      </c>
      <c r="D8" s="24">
        <v>3400000</v>
      </c>
      <c r="E8" s="135"/>
      <c r="F8" s="135">
        <v>3400000</v>
      </c>
    </row>
    <row r="9" ht="20.25" customHeight="1" spans="1:6">
      <c r="A9" s="49" t="s">
        <v>64</v>
      </c>
      <c r="B9" s="137" t="s">
        <v>108</v>
      </c>
      <c r="C9" s="137" t="s">
        <v>310</v>
      </c>
      <c r="D9" s="24">
        <v>3400000</v>
      </c>
      <c r="E9" s="135"/>
      <c r="F9" s="135">
        <v>3400000</v>
      </c>
    </row>
    <row r="10" ht="20.25" customHeight="1" spans="1:6">
      <c r="A10" s="49" t="s">
        <v>64</v>
      </c>
      <c r="B10" s="136" t="s">
        <v>109</v>
      </c>
      <c r="C10" s="136" t="s">
        <v>477</v>
      </c>
      <c r="D10" s="24">
        <v>6871000</v>
      </c>
      <c r="E10" s="135"/>
      <c r="F10" s="135">
        <v>6871000</v>
      </c>
    </row>
    <row r="11" ht="20.25" customHeight="1" spans="1:6">
      <c r="A11" s="49" t="s">
        <v>64</v>
      </c>
      <c r="B11" s="137" t="s">
        <v>110</v>
      </c>
      <c r="C11" s="137" t="s">
        <v>339</v>
      </c>
      <c r="D11" s="24">
        <v>6871000</v>
      </c>
      <c r="E11" s="135"/>
      <c r="F11" s="135">
        <v>6871000</v>
      </c>
    </row>
    <row r="12" ht="20.25" customHeight="1" spans="1:6">
      <c r="A12" s="49" t="s">
        <v>64</v>
      </c>
      <c r="B12" s="49" t="s">
        <v>118</v>
      </c>
      <c r="C12" s="49" t="s">
        <v>77</v>
      </c>
      <c r="D12" s="24">
        <v>97230000</v>
      </c>
      <c r="E12" s="135"/>
      <c r="F12" s="135">
        <v>97230000</v>
      </c>
    </row>
    <row r="13" ht="20.25" customHeight="1" spans="1:6">
      <c r="A13" s="49" t="s">
        <v>64</v>
      </c>
      <c r="B13" s="136" t="s">
        <v>119</v>
      </c>
      <c r="C13" s="136" t="s">
        <v>478</v>
      </c>
      <c r="D13" s="24">
        <v>97230000</v>
      </c>
      <c r="E13" s="135"/>
      <c r="F13" s="135">
        <v>97230000</v>
      </c>
    </row>
    <row r="14" ht="20.25" customHeight="1" spans="1:6">
      <c r="A14" s="49" t="s">
        <v>64</v>
      </c>
      <c r="B14" s="137" t="s">
        <v>120</v>
      </c>
      <c r="C14" s="137" t="s">
        <v>296</v>
      </c>
      <c r="D14" s="24">
        <v>97230000</v>
      </c>
      <c r="E14" s="135"/>
      <c r="F14" s="135">
        <v>97230000</v>
      </c>
    </row>
    <row r="15" ht="17.25" customHeight="1" spans="1:6">
      <c r="A15" s="138" t="s">
        <v>340</v>
      </c>
      <c r="B15" s="139"/>
      <c r="C15" s="139" t="s">
        <v>340</v>
      </c>
      <c r="D15" s="135">
        <v>107501000</v>
      </c>
      <c r="E15" s="135"/>
      <c r="F15" s="135">
        <v>107501000</v>
      </c>
    </row>
  </sheetData>
  <mergeCells count="7">
    <mergeCell ref="A2:F2"/>
    <mergeCell ref="A3:E3"/>
    <mergeCell ref="D4:F4"/>
    <mergeCell ref="A15:C15"/>
    <mergeCell ref="A4:A5"/>
    <mergeCell ref="B4:B5"/>
    <mergeCell ref="C4:C5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20"/>
  <sheetViews>
    <sheetView showZeros="0" workbookViewId="0">
      <selection activeCell="A1" sqref="A1:Q1"/>
    </sheetView>
  </sheetViews>
  <sheetFormatPr defaultColWidth="9.14166666666667" defaultRowHeight="14.25" customHeight="1"/>
  <cols>
    <col min="1" max="1" width="29.575" customWidth="1"/>
    <col min="2" max="2" width="21.7083333333333" customWidth="1"/>
    <col min="3" max="3" width="35.2833333333333" customWidth="1"/>
    <col min="4" max="4" width="7.70833333333333" customWidth="1"/>
    <col min="5" max="5" width="10.2833333333333" customWidth="1"/>
    <col min="6" max="6" width="14.8416666666667" customWidth="1"/>
    <col min="7" max="7" width="14.1333333333333" customWidth="1"/>
    <col min="8" max="11" width="14.7416666666667" customWidth="1"/>
    <col min="12" max="16" width="12.575" customWidth="1"/>
    <col min="17" max="17" width="10.425" customWidth="1"/>
  </cols>
  <sheetData>
    <row r="1" ht="13.5" customHeight="1" spans="1:17">
      <c r="A1" s="30" t="s">
        <v>479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2"/>
      <c r="P1" s="32"/>
      <c r="Q1" s="30"/>
    </row>
    <row r="2" ht="27.75" customHeight="1" spans="1:17">
      <c r="A2" s="71" t="s">
        <v>480</v>
      </c>
      <c r="B2" s="33"/>
      <c r="C2" s="33"/>
      <c r="D2" s="33"/>
      <c r="E2" s="33"/>
      <c r="F2" s="33"/>
      <c r="G2" s="33"/>
      <c r="H2" s="33"/>
      <c r="I2" s="33"/>
      <c r="J2" s="33"/>
      <c r="K2" s="84"/>
      <c r="L2" s="33"/>
      <c r="M2" s="33"/>
      <c r="N2" s="33"/>
      <c r="O2" s="84"/>
      <c r="P2" s="84"/>
      <c r="Q2" s="33"/>
    </row>
    <row r="3" ht="18.75" customHeight="1" spans="1:17">
      <c r="A3" s="109" t="str">
        <f>"单位名称："&amp;"玉溪市发展和改革委员会"</f>
        <v>单位名称：玉溪市发展和改革委员会</v>
      </c>
      <c r="B3" s="7"/>
      <c r="C3" s="7"/>
      <c r="D3" s="7"/>
      <c r="E3" s="7"/>
      <c r="F3" s="7"/>
      <c r="G3" s="7"/>
      <c r="H3" s="7"/>
      <c r="I3" s="7"/>
      <c r="J3" s="7"/>
      <c r="O3" s="76"/>
      <c r="P3" s="76"/>
      <c r="Q3" s="110" t="s">
        <v>2</v>
      </c>
    </row>
    <row r="4" ht="15.75" customHeight="1" spans="1:17">
      <c r="A4" s="36" t="s">
        <v>481</v>
      </c>
      <c r="B4" s="111" t="s">
        <v>482</v>
      </c>
      <c r="C4" s="111" t="s">
        <v>483</v>
      </c>
      <c r="D4" s="111" t="s">
        <v>484</v>
      </c>
      <c r="E4" s="111" t="s">
        <v>485</v>
      </c>
      <c r="F4" s="111" t="s">
        <v>486</v>
      </c>
      <c r="G4" s="112" t="s">
        <v>156</v>
      </c>
      <c r="H4" s="112"/>
      <c r="I4" s="112"/>
      <c r="J4" s="112"/>
      <c r="K4" s="113"/>
      <c r="L4" s="112"/>
      <c r="M4" s="112"/>
      <c r="N4" s="112"/>
      <c r="O4" s="114"/>
      <c r="P4" s="113"/>
      <c r="Q4" s="115"/>
    </row>
    <row r="5" ht="17.25" customHeight="1" spans="1:17">
      <c r="A5" s="42"/>
      <c r="B5" s="116"/>
      <c r="C5" s="116"/>
      <c r="D5" s="116"/>
      <c r="E5" s="116"/>
      <c r="F5" s="116"/>
      <c r="G5" s="116" t="s">
        <v>30</v>
      </c>
      <c r="H5" s="116" t="s">
        <v>33</v>
      </c>
      <c r="I5" s="116" t="s">
        <v>487</v>
      </c>
      <c r="J5" s="116" t="s">
        <v>488</v>
      </c>
      <c r="K5" s="117" t="s">
        <v>489</v>
      </c>
      <c r="L5" s="118" t="s">
        <v>490</v>
      </c>
      <c r="M5" s="118"/>
      <c r="N5" s="118"/>
      <c r="O5" s="119"/>
      <c r="P5" s="120"/>
      <c r="Q5" s="121"/>
    </row>
    <row r="6" ht="54" customHeight="1" spans="1:17">
      <c r="A6" s="45"/>
      <c r="B6" s="121"/>
      <c r="C6" s="121"/>
      <c r="D6" s="121"/>
      <c r="E6" s="121"/>
      <c r="F6" s="121"/>
      <c r="G6" s="121"/>
      <c r="H6" s="121" t="s">
        <v>32</v>
      </c>
      <c r="I6" s="121"/>
      <c r="J6" s="121"/>
      <c r="K6" s="122"/>
      <c r="L6" s="121" t="s">
        <v>32</v>
      </c>
      <c r="M6" s="121" t="s">
        <v>39</v>
      </c>
      <c r="N6" s="121" t="s">
        <v>163</v>
      </c>
      <c r="O6" s="123" t="s">
        <v>41</v>
      </c>
      <c r="P6" s="122" t="s">
        <v>42</v>
      </c>
      <c r="Q6" s="121" t="s">
        <v>43</v>
      </c>
    </row>
    <row r="7" ht="15" customHeight="1" spans="1:17">
      <c r="A7" s="46">
        <v>1</v>
      </c>
      <c r="B7" s="124">
        <v>2</v>
      </c>
      <c r="C7" s="124">
        <v>3</v>
      </c>
      <c r="D7" s="124">
        <v>4</v>
      </c>
      <c r="E7" s="124">
        <v>5</v>
      </c>
      <c r="F7" s="124">
        <v>6</v>
      </c>
      <c r="G7" s="125">
        <v>7</v>
      </c>
      <c r="H7" s="125">
        <v>8</v>
      </c>
      <c r="I7" s="125">
        <v>9</v>
      </c>
      <c r="J7" s="125">
        <v>10</v>
      </c>
      <c r="K7" s="125">
        <v>11</v>
      </c>
      <c r="L7" s="125">
        <v>12</v>
      </c>
      <c r="M7" s="125">
        <v>13</v>
      </c>
      <c r="N7" s="125">
        <v>14</v>
      </c>
      <c r="O7" s="125">
        <v>15</v>
      </c>
      <c r="P7" s="125">
        <v>16</v>
      </c>
      <c r="Q7" s="125">
        <v>17</v>
      </c>
    </row>
    <row r="8" ht="21" customHeight="1" spans="1:17">
      <c r="A8" s="104" t="s">
        <v>64</v>
      </c>
      <c r="B8" s="105"/>
      <c r="C8" s="105"/>
      <c r="D8" s="105"/>
      <c r="E8" s="126"/>
      <c r="F8" s="127">
        <v>1179690.27</v>
      </c>
      <c r="G8" s="51">
        <v>1192790.27</v>
      </c>
      <c r="H8" s="51">
        <v>1192790.27</v>
      </c>
      <c r="I8" s="51"/>
      <c r="J8" s="51"/>
      <c r="K8" s="51"/>
      <c r="L8" s="51"/>
      <c r="M8" s="51"/>
      <c r="N8" s="51"/>
      <c r="O8" s="51"/>
      <c r="P8" s="51"/>
      <c r="Q8" s="51"/>
    </row>
    <row r="9" ht="21" customHeight="1" spans="1:17">
      <c r="A9" s="104" t="str">
        <f>"      "&amp;"物业管理费"</f>
        <v>      物业管理费</v>
      </c>
      <c r="B9" s="105" t="s">
        <v>491</v>
      </c>
      <c r="C9" s="105" t="str">
        <f>"C21040001"&amp;"  "&amp;"物业管理服务"</f>
        <v>C21040001  物业管理服务</v>
      </c>
      <c r="D9" s="128" t="s">
        <v>394</v>
      </c>
      <c r="E9" s="129">
        <v>1</v>
      </c>
      <c r="F9" s="24">
        <v>703790.27</v>
      </c>
      <c r="G9" s="51">
        <v>703790.27</v>
      </c>
      <c r="H9" s="51">
        <v>703790.27</v>
      </c>
      <c r="I9" s="51"/>
      <c r="J9" s="51"/>
      <c r="K9" s="51"/>
      <c r="L9" s="51"/>
      <c r="M9" s="51"/>
      <c r="N9" s="51"/>
      <c r="O9" s="51"/>
      <c r="P9" s="51"/>
      <c r="Q9" s="51"/>
    </row>
    <row r="10" ht="21" customHeight="1" spans="1:17">
      <c r="A10" s="104" t="str">
        <f>"      "&amp;"公车购置及运维费"</f>
        <v>      公车购置及运维费</v>
      </c>
      <c r="B10" s="105" t="s">
        <v>492</v>
      </c>
      <c r="C10" s="105" t="str">
        <f>"C1804010201"&amp;"  "&amp;"机动车保险服务"</f>
        <v>C1804010201  机动车保险服务</v>
      </c>
      <c r="D10" s="128" t="s">
        <v>493</v>
      </c>
      <c r="E10" s="129">
        <v>1</v>
      </c>
      <c r="F10" s="24"/>
      <c r="G10" s="51">
        <v>4500</v>
      </c>
      <c r="H10" s="51">
        <v>4500</v>
      </c>
      <c r="I10" s="51"/>
      <c r="J10" s="51"/>
      <c r="K10" s="51"/>
      <c r="L10" s="51"/>
      <c r="M10" s="51"/>
      <c r="N10" s="51"/>
      <c r="O10" s="51"/>
      <c r="P10" s="51"/>
      <c r="Q10" s="51"/>
    </row>
    <row r="11" ht="21" customHeight="1" spans="1:17">
      <c r="A11" s="104" t="str">
        <f>"      "&amp;"公车购置及运维费"</f>
        <v>      公车购置及运维费</v>
      </c>
      <c r="B11" s="105" t="s">
        <v>494</v>
      </c>
      <c r="C11" s="105" t="str">
        <f>"C23120302"&amp;"  "&amp;"车辆加油、添加燃料服务"</f>
        <v>C23120302  车辆加油、添加燃料服务</v>
      </c>
      <c r="D11" s="128" t="s">
        <v>493</v>
      </c>
      <c r="E11" s="129">
        <v>1</v>
      </c>
      <c r="F11" s="24"/>
      <c r="G11" s="51">
        <v>8600</v>
      </c>
      <c r="H11" s="51">
        <v>8600</v>
      </c>
      <c r="I11" s="51"/>
      <c r="J11" s="51"/>
      <c r="K11" s="51"/>
      <c r="L11" s="51"/>
      <c r="M11" s="51"/>
      <c r="N11" s="51"/>
      <c r="O11" s="51"/>
      <c r="P11" s="51"/>
      <c r="Q11" s="51"/>
    </row>
    <row r="12" ht="21" customHeight="1" spans="1:17">
      <c r="A12" s="104" t="str">
        <f>"      "&amp;"公车购置及运维费"</f>
        <v>      公车购置及运维费</v>
      </c>
      <c r="B12" s="105" t="s">
        <v>216</v>
      </c>
      <c r="C12" s="105" t="str">
        <f>"C23120301"&amp;"  "&amp;"车辆维修和保养服务"</f>
        <v>C23120301  车辆维修和保养服务</v>
      </c>
      <c r="D12" s="128" t="s">
        <v>493</v>
      </c>
      <c r="E12" s="129">
        <v>1</v>
      </c>
      <c r="F12" s="24">
        <v>12900</v>
      </c>
      <c r="G12" s="51">
        <v>12900</v>
      </c>
      <c r="H12" s="51">
        <v>12900</v>
      </c>
      <c r="I12" s="51"/>
      <c r="J12" s="51"/>
      <c r="K12" s="51"/>
      <c r="L12" s="51"/>
      <c r="M12" s="51"/>
      <c r="N12" s="51"/>
      <c r="O12" s="51"/>
      <c r="P12" s="51"/>
      <c r="Q12" s="51"/>
    </row>
    <row r="13" ht="21" customHeight="1" spans="1:17">
      <c r="A13" s="104" t="str">
        <f t="shared" ref="A13:A18" si="0">"      "&amp;"一般公用经费"</f>
        <v>      一般公用经费</v>
      </c>
      <c r="B13" s="105" t="s">
        <v>495</v>
      </c>
      <c r="C13" s="105" t="str">
        <f>"A02021118"&amp;"  "&amp;"扫描仪"</f>
        <v>A02021118  扫描仪</v>
      </c>
      <c r="D13" s="128" t="s">
        <v>496</v>
      </c>
      <c r="E13" s="129">
        <v>1</v>
      </c>
      <c r="F13" s="24">
        <v>4000</v>
      </c>
      <c r="G13" s="51">
        <v>4000</v>
      </c>
      <c r="H13" s="51">
        <v>4000</v>
      </c>
      <c r="I13" s="51"/>
      <c r="J13" s="51"/>
      <c r="K13" s="51"/>
      <c r="L13" s="51"/>
      <c r="M13" s="51"/>
      <c r="N13" s="51"/>
      <c r="O13" s="51"/>
      <c r="P13" s="51"/>
      <c r="Q13" s="51"/>
    </row>
    <row r="14" ht="21" customHeight="1" spans="1:17">
      <c r="A14" s="104" t="str">
        <f t="shared" si="0"/>
        <v>      一般公用经费</v>
      </c>
      <c r="B14" s="105" t="s">
        <v>497</v>
      </c>
      <c r="C14" s="105" t="str">
        <f>"A05040101"&amp;"  "&amp;"复印纸"</f>
        <v>A05040101  复印纸</v>
      </c>
      <c r="D14" s="128" t="s">
        <v>498</v>
      </c>
      <c r="E14" s="129">
        <v>1</v>
      </c>
      <c r="F14" s="24">
        <v>15100</v>
      </c>
      <c r="G14" s="51">
        <v>15100</v>
      </c>
      <c r="H14" s="51">
        <v>15100</v>
      </c>
      <c r="I14" s="51"/>
      <c r="J14" s="51"/>
      <c r="K14" s="51"/>
      <c r="L14" s="51"/>
      <c r="M14" s="51"/>
      <c r="N14" s="51"/>
      <c r="O14" s="51"/>
      <c r="P14" s="51"/>
      <c r="Q14" s="51"/>
    </row>
    <row r="15" ht="21" customHeight="1" spans="1:17">
      <c r="A15" s="104" t="str">
        <f t="shared" si="0"/>
        <v>      一般公用经费</v>
      </c>
      <c r="B15" s="105" t="s">
        <v>499</v>
      </c>
      <c r="C15" s="105" t="str">
        <f>"A05010504"&amp;"  "&amp;"保密柜"</f>
        <v>A05010504  保密柜</v>
      </c>
      <c r="D15" s="128" t="s">
        <v>500</v>
      </c>
      <c r="E15" s="129">
        <v>2</v>
      </c>
      <c r="F15" s="24">
        <v>6800</v>
      </c>
      <c r="G15" s="51">
        <v>6800</v>
      </c>
      <c r="H15" s="51">
        <v>6800</v>
      </c>
      <c r="I15" s="51"/>
      <c r="J15" s="51"/>
      <c r="K15" s="51"/>
      <c r="L15" s="51"/>
      <c r="M15" s="51"/>
      <c r="N15" s="51"/>
      <c r="O15" s="51"/>
      <c r="P15" s="51"/>
      <c r="Q15" s="51"/>
    </row>
    <row r="16" ht="21" customHeight="1" spans="1:17">
      <c r="A16" s="104" t="str">
        <f t="shared" si="0"/>
        <v>      一般公用经费</v>
      </c>
      <c r="B16" s="105" t="s">
        <v>501</v>
      </c>
      <c r="C16" s="105" t="str">
        <f>"A02021003"&amp;"  "&amp;"A4黑白打印机"</f>
        <v>A02021003  A4黑白打印机</v>
      </c>
      <c r="D16" s="128" t="s">
        <v>496</v>
      </c>
      <c r="E16" s="129">
        <v>5</v>
      </c>
      <c r="F16" s="24">
        <v>7500</v>
      </c>
      <c r="G16" s="51">
        <v>7500</v>
      </c>
      <c r="H16" s="51">
        <v>7500</v>
      </c>
      <c r="I16" s="51"/>
      <c r="J16" s="51"/>
      <c r="K16" s="51"/>
      <c r="L16" s="51"/>
      <c r="M16" s="51"/>
      <c r="N16" s="51"/>
      <c r="O16" s="51"/>
      <c r="P16" s="51"/>
      <c r="Q16" s="51"/>
    </row>
    <row r="17" ht="21" customHeight="1" spans="1:17">
      <c r="A17" s="104" t="str">
        <f t="shared" si="0"/>
        <v>      一般公用经费</v>
      </c>
      <c r="B17" s="105" t="s">
        <v>502</v>
      </c>
      <c r="C17" s="105" t="str">
        <f>"A05010399"&amp;"  "&amp;"其他椅凳类"</f>
        <v>A05010399  其他椅凳类</v>
      </c>
      <c r="D17" s="128" t="s">
        <v>358</v>
      </c>
      <c r="E17" s="129">
        <v>23</v>
      </c>
      <c r="F17" s="24">
        <v>4600</v>
      </c>
      <c r="G17" s="51">
        <v>4600</v>
      </c>
      <c r="H17" s="51">
        <v>4600</v>
      </c>
      <c r="I17" s="51"/>
      <c r="J17" s="51"/>
      <c r="K17" s="51"/>
      <c r="L17" s="51"/>
      <c r="M17" s="51"/>
      <c r="N17" s="51"/>
      <c r="O17" s="51"/>
      <c r="P17" s="51"/>
      <c r="Q17" s="51"/>
    </row>
    <row r="18" ht="21" customHeight="1" spans="1:17">
      <c r="A18" s="104" t="str">
        <f t="shared" si="0"/>
        <v>      一般公用经费</v>
      </c>
      <c r="B18" s="105" t="s">
        <v>503</v>
      </c>
      <c r="C18" s="105" t="str">
        <f>"A02021301"&amp;"  "&amp;"碎纸机"</f>
        <v>A02021301  碎纸机</v>
      </c>
      <c r="D18" s="128" t="s">
        <v>496</v>
      </c>
      <c r="E18" s="129">
        <v>5</v>
      </c>
      <c r="F18" s="24">
        <v>5000</v>
      </c>
      <c r="G18" s="51">
        <v>5000</v>
      </c>
      <c r="H18" s="51">
        <v>5000</v>
      </c>
      <c r="I18" s="51"/>
      <c r="J18" s="51"/>
      <c r="K18" s="51"/>
      <c r="L18" s="51"/>
      <c r="M18" s="51"/>
      <c r="N18" s="51"/>
      <c r="O18" s="51"/>
      <c r="P18" s="51"/>
      <c r="Q18" s="51"/>
    </row>
    <row r="19" ht="21" customHeight="1" spans="1:17">
      <c r="A19" s="104" t="str">
        <f>"      "&amp;"机关后勤购买服务经费"</f>
        <v>      机关后勤购买服务经费</v>
      </c>
      <c r="B19" s="105" t="s">
        <v>504</v>
      </c>
      <c r="C19" s="105" t="str">
        <f>"C22040000"&amp;"  "&amp;"餐饮服务"</f>
        <v>C22040000  餐饮服务</v>
      </c>
      <c r="D19" s="128" t="s">
        <v>493</v>
      </c>
      <c r="E19" s="129">
        <v>1</v>
      </c>
      <c r="F19" s="24">
        <v>420000</v>
      </c>
      <c r="G19" s="51">
        <v>420000</v>
      </c>
      <c r="H19" s="51">
        <v>420000</v>
      </c>
      <c r="I19" s="51"/>
      <c r="J19" s="51"/>
      <c r="K19" s="51"/>
      <c r="L19" s="51"/>
      <c r="M19" s="51"/>
      <c r="N19" s="51"/>
      <c r="O19" s="51"/>
      <c r="P19" s="51"/>
      <c r="Q19" s="51"/>
    </row>
    <row r="20" ht="21" customHeight="1" spans="1:17">
      <c r="A20" s="106" t="s">
        <v>340</v>
      </c>
      <c r="B20" s="107"/>
      <c r="C20" s="107"/>
      <c r="D20" s="107"/>
      <c r="E20" s="126"/>
      <c r="F20" s="127">
        <v>1179690.27</v>
      </c>
      <c r="G20" s="51">
        <v>1192790.27</v>
      </c>
      <c r="H20" s="51">
        <v>1192790.27</v>
      </c>
      <c r="I20" s="51"/>
      <c r="J20" s="51"/>
      <c r="K20" s="51"/>
      <c r="L20" s="51"/>
      <c r="M20" s="51"/>
      <c r="N20" s="51"/>
      <c r="O20" s="51"/>
      <c r="P20" s="51"/>
      <c r="Q20" s="51"/>
    </row>
  </sheetData>
  <mergeCells count="17">
    <mergeCell ref="A1:Q1"/>
    <mergeCell ref="A2:Q2"/>
    <mergeCell ref="A3:E3"/>
    <mergeCell ref="G4:Q4"/>
    <mergeCell ref="L5:Q5"/>
    <mergeCell ref="A20:E2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1"/>
  <sheetViews>
    <sheetView showZeros="0" workbookViewId="0">
      <selection activeCell="A1" sqref="A1:N1"/>
    </sheetView>
  </sheetViews>
  <sheetFormatPr defaultColWidth="9.14166666666667" defaultRowHeight="14.25" customHeight="1"/>
  <cols>
    <col min="1" max="1" width="31.425" customWidth="1"/>
    <col min="2" max="2" width="21.7083333333333" customWidth="1"/>
    <col min="3" max="3" width="26.7083333333333" customWidth="1"/>
    <col min="4" max="14" width="16.6" customWidth="1"/>
  </cols>
  <sheetData>
    <row r="1" ht="13.5" customHeight="1" spans="1:14">
      <c r="A1" s="78" t="s">
        <v>505</v>
      </c>
      <c r="B1" s="78"/>
      <c r="C1" s="78"/>
      <c r="D1" s="78"/>
      <c r="E1" s="78"/>
      <c r="F1" s="78"/>
      <c r="G1" s="78"/>
      <c r="H1" s="79"/>
      <c r="I1" s="78"/>
      <c r="J1" s="78"/>
      <c r="K1" s="78"/>
      <c r="L1" s="80"/>
      <c r="M1" s="79"/>
      <c r="N1" s="81"/>
    </row>
    <row r="2" ht="27.75" customHeight="1" spans="1:14">
      <c r="A2" s="71" t="s">
        <v>506</v>
      </c>
      <c r="B2" s="82"/>
      <c r="C2" s="82"/>
      <c r="D2" s="82"/>
      <c r="E2" s="82"/>
      <c r="F2" s="82"/>
      <c r="G2" s="82"/>
      <c r="H2" s="83"/>
      <c r="I2" s="82"/>
      <c r="J2" s="82"/>
      <c r="K2" s="82"/>
      <c r="L2" s="84"/>
      <c r="M2" s="83"/>
      <c r="N2" s="82"/>
    </row>
    <row r="3" ht="18.75" customHeight="1" spans="1:14">
      <c r="A3" s="72" t="str">
        <f>"单位名称："&amp;"玉溪市发展和改革委员会"</f>
        <v>单位名称：玉溪市发展和改革委员会</v>
      </c>
      <c r="B3" s="73"/>
      <c r="C3" s="73"/>
      <c r="D3" s="73"/>
      <c r="E3" s="73"/>
      <c r="F3" s="73"/>
      <c r="G3" s="73"/>
      <c r="H3" s="85"/>
      <c r="I3" s="75"/>
      <c r="J3" s="75"/>
      <c r="K3" s="75"/>
      <c r="L3" s="76"/>
      <c r="M3" s="86"/>
      <c r="N3" s="87" t="s">
        <v>2</v>
      </c>
    </row>
    <row r="4" ht="15.75" customHeight="1" spans="1:14">
      <c r="A4" s="88" t="s">
        <v>481</v>
      </c>
      <c r="B4" s="89" t="s">
        <v>507</v>
      </c>
      <c r="C4" s="89" t="s">
        <v>508</v>
      </c>
      <c r="D4" s="90" t="s">
        <v>156</v>
      </c>
      <c r="E4" s="90"/>
      <c r="F4" s="90"/>
      <c r="G4" s="90"/>
      <c r="H4" s="91"/>
      <c r="I4" s="90"/>
      <c r="J4" s="90"/>
      <c r="K4" s="90"/>
      <c r="L4" s="92"/>
      <c r="M4" s="91"/>
      <c r="N4" s="93"/>
    </row>
    <row r="5" ht="17.25" customHeight="1" spans="1:14">
      <c r="A5" s="94"/>
      <c r="B5" s="95"/>
      <c r="C5" s="95"/>
      <c r="D5" s="95" t="s">
        <v>30</v>
      </c>
      <c r="E5" s="95" t="s">
        <v>33</v>
      </c>
      <c r="F5" s="95" t="s">
        <v>487</v>
      </c>
      <c r="G5" s="95" t="s">
        <v>488</v>
      </c>
      <c r="H5" s="96" t="s">
        <v>489</v>
      </c>
      <c r="I5" s="97" t="s">
        <v>490</v>
      </c>
      <c r="J5" s="97"/>
      <c r="K5" s="97"/>
      <c r="L5" s="98"/>
      <c r="M5" s="99"/>
      <c r="N5" s="100"/>
    </row>
    <row r="6" ht="54" customHeight="1" spans="1:14">
      <c r="A6" s="101"/>
      <c r="B6" s="100"/>
      <c r="C6" s="100"/>
      <c r="D6" s="100"/>
      <c r="E6" s="100"/>
      <c r="F6" s="100"/>
      <c r="G6" s="100"/>
      <c r="H6" s="102"/>
      <c r="I6" s="100" t="s">
        <v>32</v>
      </c>
      <c r="J6" s="100" t="s">
        <v>39</v>
      </c>
      <c r="K6" s="100" t="s">
        <v>163</v>
      </c>
      <c r="L6" s="103" t="s">
        <v>41</v>
      </c>
      <c r="M6" s="102" t="s">
        <v>42</v>
      </c>
      <c r="N6" s="100" t="s">
        <v>43</v>
      </c>
    </row>
    <row r="7" ht="15" customHeight="1" spans="1:14">
      <c r="A7" s="101">
        <v>1</v>
      </c>
      <c r="B7" s="100">
        <v>2</v>
      </c>
      <c r="C7" s="100">
        <v>3</v>
      </c>
      <c r="D7" s="102">
        <v>4</v>
      </c>
      <c r="E7" s="102">
        <v>5</v>
      </c>
      <c r="F7" s="102">
        <v>6</v>
      </c>
      <c r="G7" s="102">
        <v>7</v>
      </c>
      <c r="H7" s="102">
        <v>8</v>
      </c>
      <c r="I7" s="102">
        <v>9</v>
      </c>
      <c r="J7" s="102">
        <v>10</v>
      </c>
      <c r="K7" s="102">
        <v>11</v>
      </c>
      <c r="L7" s="102">
        <v>12</v>
      </c>
      <c r="M7" s="102">
        <v>13</v>
      </c>
      <c r="N7" s="102">
        <v>14</v>
      </c>
    </row>
    <row r="8" ht="21" customHeight="1" spans="1:14">
      <c r="A8" s="104" t="s">
        <v>64</v>
      </c>
      <c r="B8" s="105"/>
      <c r="C8" s="105"/>
      <c r="D8" s="51">
        <v>1123790.27</v>
      </c>
      <c r="E8" s="51">
        <v>1123790.27</v>
      </c>
      <c r="F8" s="51"/>
      <c r="G8" s="51"/>
      <c r="H8" s="51"/>
      <c r="I8" s="51"/>
      <c r="J8" s="51"/>
      <c r="K8" s="51"/>
      <c r="L8" s="51"/>
      <c r="M8" s="51"/>
      <c r="N8" s="51"/>
    </row>
    <row r="9" ht="21" customHeight="1" spans="1:14">
      <c r="A9" s="104" t="str">
        <f>"    "&amp;"物业管理费"</f>
        <v>    物业管理费</v>
      </c>
      <c r="B9" s="105" t="s">
        <v>491</v>
      </c>
      <c r="C9" s="105" t="s">
        <v>509</v>
      </c>
      <c r="D9" s="51">
        <v>703790.27</v>
      </c>
      <c r="E9" s="51">
        <v>703790.27</v>
      </c>
      <c r="F9" s="51"/>
      <c r="G9" s="51"/>
      <c r="H9" s="51"/>
      <c r="I9" s="51"/>
      <c r="J9" s="51"/>
      <c r="K9" s="51"/>
      <c r="L9" s="51"/>
      <c r="M9" s="51"/>
      <c r="N9" s="51"/>
    </row>
    <row r="10" ht="21" customHeight="1" spans="1:14">
      <c r="A10" s="104" t="str">
        <f>"    "&amp;"机关后勤购买服务经费"</f>
        <v>    机关后勤购买服务经费</v>
      </c>
      <c r="B10" s="105" t="s">
        <v>504</v>
      </c>
      <c r="C10" s="105" t="s">
        <v>510</v>
      </c>
      <c r="D10" s="51">
        <v>420000</v>
      </c>
      <c r="E10" s="51">
        <v>420000</v>
      </c>
      <c r="F10" s="51"/>
      <c r="G10" s="51"/>
      <c r="H10" s="51"/>
      <c r="I10" s="51"/>
      <c r="J10" s="51"/>
      <c r="K10" s="51"/>
      <c r="L10" s="51"/>
      <c r="M10" s="51"/>
      <c r="N10" s="51"/>
    </row>
    <row r="11" ht="21" customHeight="1" spans="1:14">
      <c r="A11" s="106" t="s">
        <v>340</v>
      </c>
      <c r="B11" s="107"/>
      <c r="C11" s="108"/>
      <c r="D11" s="51">
        <v>1123790.27</v>
      </c>
      <c r="E11" s="51">
        <v>1123790.27</v>
      </c>
      <c r="F11" s="51"/>
      <c r="G11" s="51"/>
      <c r="H11" s="51"/>
      <c r="I11" s="51"/>
      <c r="J11" s="51"/>
      <c r="K11" s="51"/>
      <c r="L11" s="51"/>
      <c r="M11" s="51"/>
      <c r="N11" s="51"/>
    </row>
  </sheetData>
  <mergeCells count="14">
    <mergeCell ref="A1:N1"/>
    <mergeCell ref="A2:N2"/>
    <mergeCell ref="A3:C3"/>
    <mergeCell ref="D4:N4"/>
    <mergeCell ref="I5:N5"/>
    <mergeCell ref="A11:C11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9"/>
  <sheetViews>
    <sheetView showZeros="0" workbookViewId="0">
      <selection activeCell="B9" sqref="B9"/>
    </sheetView>
  </sheetViews>
  <sheetFormatPr defaultColWidth="9.14166666666667" defaultRowHeight="14.25" customHeight="1"/>
  <cols>
    <col min="1" max="1" width="76.275" customWidth="1"/>
    <col min="2" max="13" width="17.175" customWidth="1"/>
    <col min="14" max="14" width="17.0333333333333" customWidth="1"/>
  </cols>
  <sheetData>
    <row r="1" ht="13.5" customHeight="1" spans="1:14">
      <c r="A1" s="30" t="s">
        <v>511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2"/>
    </row>
    <row r="2" ht="27.75" customHeight="1" spans="1:14">
      <c r="A2" s="71" t="s">
        <v>512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ht="18" customHeight="1" spans="1:14">
      <c r="A3" s="72" t="str">
        <f>"单位名称："&amp;"玉溪市发展和改革委员会"</f>
        <v>单位名称：玉溪市发展和改革委员会</v>
      </c>
      <c r="B3" s="73"/>
      <c r="C3" s="73"/>
      <c r="D3" s="74"/>
      <c r="E3" s="75"/>
      <c r="F3" s="75"/>
      <c r="G3" s="75"/>
      <c r="H3" s="75"/>
      <c r="I3" s="75"/>
      <c r="N3" s="76" t="s">
        <v>2</v>
      </c>
    </row>
    <row r="4" ht="19.5" customHeight="1" spans="1:14">
      <c r="A4" s="37" t="s">
        <v>513</v>
      </c>
      <c r="B4" s="38" t="s">
        <v>156</v>
      </c>
      <c r="C4" s="39"/>
      <c r="D4" s="39"/>
      <c r="E4" s="38" t="s">
        <v>514</v>
      </c>
      <c r="F4" s="39"/>
      <c r="G4" s="39"/>
      <c r="H4" s="39"/>
      <c r="I4" s="39"/>
      <c r="J4" s="39"/>
      <c r="K4" s="39"/>
      <c r="L4" s="39"/>
      <c r="M4" s="39"/>
      <c r="N4" s="39"/>
    </row>
    <row r="5" ht="40.5" customHeight="1" spans="1:14">
      <c r="A5" s="46"/>
      <c r="B5" s="43" t="s">
        <v>30</v>
      </c>
      <c r="C5" s="36" t="s">
        <v>33</v>
      </c>
      <c r="D5" s="77" t="s">
        <v>515</v>
      </c>
      <c r="E5" s="47" t="s">
        <v>516</v>
      </c>
      <c r="F5" s="47" t="s">
        <v>517</v>
      </c>
      <c r="G5" s="47" t="s">
        <v>518</v>
      </c>
      <c r="H5" s="47" t="s">
        <v>519</v>
      </c>
      <c r="I5" s="47" t="s">
        <v>520</v>
      </c>
      <c r="J5" s="47" t="s">
        <v>521</v>
      </c>
      <c r="K5" s="47" t="s">
        <v>522</v>
      </c>
      <c r="L5" s="47" t="s">
        <v>523</v>
      </c>
      <c r="M5" s="47" t="s">
        <v>524</v>
      </c>
      <c r="N5" s="47" t="s">
        <v>525</v>
      </c>
    </row>
    <row r="6" ht="19.5" customHeight="1" spans="1:14">
      <c r="A6" s="47">
        <v>1</v>
      </c>
      <c r="B6" s="47">
        <v>2</v>
      </c>
      <c r="C6" s="47">
        <v>3</v>
      </c>
      <c r="D6" s="38">
        <v>4</v>
      </c>
      <c r="E6" s="47">
        <v>5</v>
      </c>
      <c r="F6" s="47">
        <v>6</v>
      </c>
      <c r="G6" s="47">
        <v>7</v>
      </c>
      <c r="H6" s="38">
        <v>8</v>
      </c>
      <c r="I6" s="47">
        <v>9</v>
      </c>
      <c r="J6" s="47">
        <v>10</v>
      </c>
      <c r="K6" s="47">
        <v>11</v>
      </c>
      <c r="L6" s="38">
        <v>12</v>
      </c>
      <c r="M6" s="47">
        <v>13</v>
      </c>
      <c r="N6" s="47">
        <v>14</v>
      </c>
    </row>
    <row r="7" ht="20.25" customHeight="1" spans="1:14">
      <c r="A7" s="49" t="s">
        <v>64</v>
      </c>
      <c r="B7" s="51">
        <v>70000000</v>
      </c>
      <c r="C7" s="51">
        <v>70000000</v>
      </c>
      <c r="D7" s="51"/>
      <c r="E7" s="51">
        <v>16000000</v>
      </c>
      <c r="F7" s="51">
        <v>6000000</v>
      </c>
      <c r="G7" s="51">
        <v>6000000</v>
      </c>
      <c r="H7" s="51">
        <v>6000000</v>
      </c>
      <c r="I7" s="51">
        <v>6000000</v>
      </c>
      <c r="J7" s="51">
        <v>6000000</v>
      </c>
      <c r="K7" s="51">
        <v>6000000</v>
      </c>
      <c r="L7" s="51">
        <v>6000000</v>
      </c>
      <c r="M7" s="51">
        <v>6000000</v>
      </c>
      <c r="N7" s="51">
        <v>6000000</v>
      </c>
    </row>
    <row r="8" ht="20.25" customHeight="1" spans="1:14">
      <c r="A8" s="49" t="str">
        <f>"      "&amp;"市对下重点项目前期工作专项经费"</f>
        <v>      市对下重点项目前期工作专项经费</v>
      </c>
      <c r="B8" s="51">
        <v>70000000</v>
      </c>
      <c r="C8" s="51">
        <v>70000000</v>
      </c>
      <c r="D8" s="51"/>
      <c r="E8" s="51">
        <v>16000000</v>
      </c>
      <c r="F8" s="51">
        <v>6000000</v>
      </c>
      <c r="G8" s="51">
        <v>6000000</v>
      </c>
      <c r="H8" s="51">
        <v>6000000</v>
      </c>
      <c r="I8" s="51">
        <v>6000000</v>
      </c>
      <c r="J8" s="51">
        <v>6000000</v>
      </c>
      <c r="K8" s="51">
        <v>6000000</v>
      </c>
      <c r="L8" s="51">
        <v>6000000</v>
      </c>
      <c r="M8" s="51">
        <v>6000000</v>
      </c>
      <c r="N8" s="51">
        <v>6000000</v>
      </c>
    </row>
    <row r="9" ht="20.25" customHeight="1" spans="1:14">
      <c r="A9" s="69" t="s">
        <v>30</v>
      </c>
      <c r="B9" s="51">
        <v>70000000</v>
      </c>
      <c r="C9" s="51">
        <v>70000000</v>
      </c>
      <c r="D9" s="51"/>
      <c r="E9" s="51">
        <v>16000000</v>
      </c>
      <c r="F9" s="51">
        <v>6000000</v>
      </c>
      <c r="G9" s="51">
        <v>6000000</v>
      </c>
      <c r="H9" s="51">
        <v>6000000</v>
      </c>
      <c r="I9" s="51">
        <v>6000000</v>
      </c>
      <c r="J9" s="51">
        <v>6000000</v>
      </c>
      <c r="K9" s="51">
        <v>6000000</v>
      </c>
      <c r="L9" s="51">
        <v>6000000</v>
      </c>
      <c r="M9" s="51">
        <v>6000000</v>
      </c>
      <c r="N9" s="51">
        <v>6000000</v>
      </c>
    </row>
  </sheetData>
  <mergeCells count="6">
    <mergeCell ref="A1:N1"/>
    <mergeCell ref="A2:N2"/>
    <mergeCell ref="A3:I3"/>
    <mergeCell ref="B4:D4"/>
    <mergeCell ref="E4:N4"/>
    <mergeCell ref="A4:A5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16"/>
  <sheetViews>
    <sheetView showZeros="0" workbookViewId="0">
      <selection activeCell="A1" sqref="A1:J1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3" width="17.175" customWidth="1"/>
    <col min="4" max="4" width="21.0333333333333" customWidth="1"/>
    <col min="5" max="5" width="23.575" customWidth="1"/>
    <col min="6" max="6" width="11.2833333333333" customWidth="1"/>
    <col min="7" max="7" width="10.3166666666667" customWidth="1"/>
    <col min="8" max="8" width="9.31666666666667" customWidth="1"/>
    <col min="9" max="9" width="13.425" customWidth="1"/>
    <col min="10" max="10" width="27.45" customWidth="1"/>
  </cols>
  <sheetData>
    <row r="1" customHeight="1" spans="1:10">
      <c r="A1" s="30" t="s">
        <v>526</v>
      </c>
      <c r="B1" s="30"/>
      <c r="C1" s="30"/>
      <c r="D1" s="30"/>
      <c r="E1" s="30"/>
      <c r="F1" s="30"/>
      <c r="G1" s="30"/>
      <c r="H1" s="30"/>
      <c r="I1" s="30"/>
      <c r="J1" s="32"/>
    </row>
    <row r="2" ht="28.5" customHeight="1" spans="1:10">
      <c r="A2" s="64" t="s">
        <v>527</v>
      </c>
      <c r="B2" s="65"/>
      <c r="C2" s="65"/>
      <c r="D2" s="65"/>
      <c r="E2" s="65"/>
      <c r="F2" s="66"/>
      <c r="G2" s="65"/>
      <c r="H2" s="66"/>
      <c r="I2" s="66"/>
      <c r="J2" s="65"/>
    </row>
    <row r="3" ht="15" customHeight="1" spans="1:10">
      <c r="A3" s="5" t="str">
        <f>"单位名称："&amp;"玉溪市发展和改革委员会"</f>
        <v>单位名称：玉溪市发展和改革委员会</v>
      </c>
    </row>
    <row r="4" ht="14.25" customHeight="1" spans="1:10">
      <c r="A4" s="67" t="s">
        <v>343</v>
      </c>
      <c r="B4" s="67" t="s">
        <v>344</v>
      </c>
      <c r="C4" s="67" t="s">
        <v>345</v>
      </c>
      <c r="D4" s="67" t="s">
        <v>346</v>
      </c>
      <c r="E4" s="67" t="s">
        <v>347</v>
      </c>
      <c r="F4" s="48" t="s">
        <v>348</v>
      </c>
      <c r="G4" s="67" t="s">
        <v>349</v>
      </c>
      <c r="H4" s="48" t="s">
        <v>350</v>
      </c>
      <c r="I4" s="48" t="s">
        <v>351</v>
      </c>
      <c r="J4" s="67" t="s">
        <v>352</v>
      </c>
    </row>
    <row r="5" ht="14.25" customHeight="1" spans="1:10">
      <c r="A5" s="67">
        <v>1</v>
      </c>
      <c r="B5" s="67">
        <v>2</v>
      </c>
      <c r="C5" s="67">
        <v>3</v>
      </c>
      <c r="D5" s="67">
        <v>4</v>
      </c>
      <c r="E5" s="67">
        <v>5</v>
      </c>
      <c r="F5" s="48">
        <v>6</v>
      </c>
      <c r="G5" s="67">
        <v>7</v>
      </c>
      <c r="H5" s="48">
        <v>8</v>
      </c>
      <c r="I5" s="48">
        <v>9</v>
      </c>
      <c r="J5" s="67">
        <v>10</v>
      </c>
    </row>
    <row r="6" ht="15" customHeight="1" spans="1:10">
      <c r="A6" s="26" t="s">
        <v>64</v>
      </c>
      <c r="B6" s="68"/>
      <c r="C6" s="68"/>
      <c r="D6" s="68"/>
      <c r="E6" s="69"/>
      <c r="F6" s="70"/>
      <c r="G6" s="69"/>
      <c r="H6" s="70"/>
      <c r="I6" s="70"/>
      <c r="J6" s="69"/>
    </row>
    <row r="7" ht="33.75" customHeight="1" spans="1:10">
      <c r="A7" s="26" t="s">
        <v>297</v>
      </c>
      <c r="B7" s="26" t="s">
        <v>353</v>
      </c>
      <c r="C7" s="26" t="s">
        <v>354</v>
      </c>
      <c r="D7" s="26" t="s">
        <v>355</v>
      </c>
      <c r="E7" s="26" t="s">
        <v>356</v>
      </c>
      <c r="F7" s="26" t="s">
        <v>357</v>
      </c>
      <c r="G7" s="49" t="s">
        <v>53</v>
      </c>
      <c r="H7" s="26" t="s">
        <v>358</v>
      </c>
      <c r="I7" s="26" t="s">
        <v>359</v>
      </c>
      <c r="J7" s="26" t="s">
        <v>360</v>
      </c>
    </row>
    <row r="8" ht="33.75" customHeight="1" spans="1:10">
      <c r="A8" s="26" t="s">
        <v>297</v>
      </c>
      <c r="B8" s="26" t="s">
        <v>353</v>
      </c>
      <c r="C8" s="26" t="s">
        <v>354</v>
      </c>
      <c r="D8" s="26" t="s">
        <v>361</v>
      </c>
      <c r="E8" s="26" t="s">
        <v>362</v>
      </c>
      <c r="F8" s="26" t="s">
        <v>357</v>
      </c>
      <c r="G8" s="49" t="s">
        <v>363</v>
      </c>
      <c r="H8" s="26" t="s">
        <v>364</v>
      </c>
      <c r="I8" s="26" t="s">
        <v>359</v>
      </c>
      <c r="J8" s="26" t="s">
        <v>365</v>
      </c>
    </row>
    <row r="9" ht="33.75" customHeight="1" spans="1:10">
      <c r="A9" s="26" t="s">
        <v>297</v>
      </c>
      <c r="B9" s="26" t="s">
        <v>353</v>
      </c>
      <c r="C9" s="26" t="s">
        <v>354</v>
      </c>
      <c r="D9" s="26" t="s">
        <v>366</v>
      </c>
      <c r="E9" s="26" t="s">
        <v>367</v>
      </c>
      <c r="F9" s="26" t="s">
        <v>357</v>
      </c>
      <c r="G9" s="49" t="s">
        <v>363</v>
      </c>
      <c r="H9" s="26" t="s">
        <v>364</v>
      </c>
      <c r="I9" s="26" t="s">
        <v>359</v>
      </c>
      <c r="J9" s="26" t="s">
        <v>368</v>
      </c>
    </row>
    <row r="10" ht="33.75" customHeight="1" spans="1:10">
      <c r="A10" s="26" t="s">
        <v>297</v>
      </c>
      <c r="B10" s="26" t="s">
        <v>353</v>
      </c>
      <c r="C10" s="26" t="s">
        <v>369</v>
      </c>
      <c r="D10" s="26" t="s">
        <v>370</v>
      </c>
      <c r="E10" s="26" t="s">
        <v>371</v>
      </c>
      <c r="F10" s="26" t="s">
        <v>357</v>
      </c>
      <c r="G10" s="49" t="s">
        <v>363</v>
      </c>
      <c r="H10" s="26" t="s">
        <v>364</v>
      </c>
      <c r="I10" s="26" t="s">
        <v>359</v>
      </c>
      <c r="J10" s="26" t="s">
        <v>372</v>
      </c>
    </row>
    <row r="11" ht="33.75" customHeight="1" spans="1:10">
      <c r="A11" s="26" t="s">
        <v>297</v>
      </c>
      <c r="B11" s="26" t="s">
        <v>353</v>
      </c>
      <c r="C11" s="26" t="s">
        <v>373</v>
      </c>
      <c r="D11" s="26" t="s">
        <v>374</v>
      </c>
      <c r="E11" s="26" t="s">
        <v>375</v>
      </c>
      <c r="F11" s="26" t="s">
        <v>376</v>
      </c>
      <c r="G11" s="49" t="s">
        <v>377</v>
      </c>
      <c r="H11" s="26" t="s">
        <v>364</v>
      </c>
      <c r="I11" s="26" t="s">
        <v>359</v>
      </c>
      <c r="J11" s="26" t="s">
        <v>378</v>
      </c>
    </row>
    <row r="12" ht="33.75" customHeight="1" spans="1:10">
      <c r="A12" s="26" t="s">
        <v>337</v>
      </c>
      <c r="B12" s="26" t="s">
        <v>395</v>
      </c>
      <c r="C12" s="26" t="s">
        <v>354</v>
      </c>
      <c r="D12" s="26" t="s">
        <v>355</v>
      </c>
      <c r="E12" s="26" t="s">
        <v>396</v>
      </c>
      <c r="F12" s="26" t="s">
        <v>357</v>
      </c>
      <c r="G12" s="49" t="s">
        <v>397</v>
      </c>
      <c r="H12" s="26" t="s">
        <v>358</v>
      </c>
      <c r="I12" s="26" t="s">
        <v>359</v>
      </c>
      <c r="J12" s="26" t="s">
        <v>398</v>
      </c>
    </row>
    <row r="13" ht="33.75" customHeight="1" spans="1:10">
      <c r="A13" s="26" t="s">
        <v>337</v>
      </c>
      <c r="B13" s="26" t="s">
        <v>395</v>
      </c>
      <c r="C13" s="26" t="s">
        <v>369</v>
      </c>
      <c r="D13" s="26" t="s">
        <v>399</v>
      </c>
      <c r="E13" s="26" t="s">
        <v>400</v>
      </c>
      <c r="F13" s="26" t="s">
        <v>357</v>
      </c>
      <c r="G13" s="49" t="s">
        <v>397</v>
      </c>
      <c r="H13" s="26" t="s">
        <v>358</v>
      </c>
      <c r="I13" s="26" t="s">
        <v>359</v>
      </c>
      <c r="J13" s="26" t="s">
        <v>401</v>
      </c>
    </row>
    <row r="14" ht="33.75" customHeight="1" spans="1:10">
      <c r="A14" s="26" t="s">
        <v>337</v>
      </c>
      <c r="B14" s="26" t="s">
        <v>395</v>
      </c>
      <c r="C14" s="26" t="s">
        <v>369</v>
      </c>
      <c r="D14" s="26" t="s">
        <v>402</v>
      </c>
      <c r="E14" s="26" t="s">
        <v>403</v>
      </c>
      <c r="F14" s="26" t="s">
        <v>357</v>
      </c>
      <c r="G14" s="49" t="s">
        <v>363</v>
      </c>
      <c r="H14" s="26" t="s">
        <v>364</v>
      </c>
      <c r="I14" s="26" t="s">
        <v>359</v>
      </c>
      <c r="J14" s="26" t="s">
        <v>404</v>
      </c>
    </row>
    <row r="15" ht="33.75" customHeight="1" spans="1:10">
      <c r="A15" s="26" t="s">
        <v>337</v>
      </c>
      <c r="B15" s="26" t="s">
        <v>395</v>
      </c>
      <c r="C15" s="26" t="s">
        <v>373</v>
      </c>
      <c r="D15" s="26" t="s">
        <v>374</v>
      </c>
      <c r="E15" s="26" t="s">
        <v>405</v>
      </c>
      <c r="F15" s="26" t="s">
        <v>376</v>
      </c>
      <c r="G15" s="49" t="s">
        <v>377</v>
      </c>
      <c r="H15" s="26" t="s">
        <v>364</v>
      </c>
      <c r="I15" s="26" t="s">
        <v>359</v>
      </c>
      <c r="J15" s="26" t="s">
        <v>406</v>
      </c>
    </row>
    <row r="16" ht="33.75" customHeight="1" spans="1:10">
      <c r="A16" s="26" t="s">
        <v>337</v>
      </c>
      <c r="B16" s="26" t="s">
        <v>395</v>
      </c>
      <c r="C16" s="26" t="s">
        <v>385</v>
      </c>
      <c r="D16" s="26" t="s">
        <v>392</v>
      </c>
      <c r="E16" s="26" t="s">
        <v>392</v>
      </c>
      <c r="F16" s="26" t="s">
        <v>381</v>
      </c>
      <c r="G16" s="49" t="s">
        <v>363</v>
      </c>
      <c r="H16" s="26" t="s">
        <v>364</v>
      </c>
      <c r="I16" s="26" t="s">
        <v>359</v>
      </c>
      <c r="J16" s="26" t="s">
        <v>407</v>
      </c>
    </row>
  </sheetData>
  <mergeCells count="7">
    <mergeCell ref="A1:J1"/>
    <mergeCell ref="A2:J2"/>
    <mergeCell ref="A3:H3"/>
    <mergeCell ref="A7:A11"/>
    <mergeCell ref="A12:A16"/>
    <mergeCell ref="B7:B11"/>
    <mergeCell ref="B12:B16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9"/>
  <sheetViews>
    <sheetView showZeros="0" workbookViewId="0">
      <selection activeCell="A1" sqref="A1:H1"/>
    </sheetView>
  </sheetViews>
  <sheetFormatPr defaultColWidth="8.85" defaultRowHeight="15" customHeight="1" outlineLevelCol="7"/>
  <cols>
    <col min="1" max="1" width="36.0333333333333" customWidth="1"/>
    <col min="2" max="2" width="19.7416666666667" customWidth="1"/>
    <col min="3" max="3" width="33.3166666666667" customWidth="1"/>
    <col min="4" max="4" width="34.7416666666667" customWidth="1"/>
    <col min="5" max="6" width="8.98333333333333" customWidth="1"/>
    <col min="7" max="8" width="15.1333333333333" customWidth="1"/>
  </cols>
  <sheetData>
    <row r="1" ht="18.75" customHeight="1" spans="1:8">
      <c r="A1" s="55" t="s">
        <v>528</v>
      </c>
      <c r="B1" s="55"/>
      <c r="C1" s="55"/>
      <c r="D1" s="55"/>
      <c r="E1" s="55"/>
      <c r="F1" s="55"/>
      <c r="G1" s="55"/>
      <c r="H1" s="55" t="s">
        <v>528</v>
      </c>
    </row>
    <row r="2" ht="28.5" customHeight="1" spans="1:8">
      <c r="A2" s="56" t="s">
        <v>529</v>
      </c>
      <c r="B2" s="56"/>
      <c r="C2" s="56"/>
      <c r="D2" s="56"/>
      <c r="E2" s="56"/>
      <c r="F2" s="56"/>
      <c r="G2" s="56"/>
      <c r="H2" s="56"/>
    </row>
    <row r="3" ht="18.75" customHeight="1" spans="1:8">
      <c r="A3" s="57" t="str">
        <f>"单位名称："&amp;"玉溪市发展和改革委员会"</f>
        <v>单位名称：玉溪市发展和改革委员会</v>
      </c>
      <c r="B3" s="57"/>
      <c r="C3" s="57"/>
      <c r="D3" s="57"/>
      <c r="E3" s="57"/>
      <c r="F3" s="57"/>
      <c r="G3" s="57"/>
      <c r="H3" s="57"/>
    </row>
    <row r="4" ht="18.75" customHeight="1" spans="1:8">
      <c r="A4" s="58" t="s">
        <v>149</v>
      </c>
      <c r="B4" s="58" t="s">
        <v>530</v>
      </c>
      <c r="C4" s="58" t="s">
        <v>531</v>
      </c>
      <c r="D4" s="58" t="s">
        <v>532</v>
      </c>
      <c r="E4" s="58" t="s">
        <v>533</v>
      </c>
      <c r="F4" s="58" t="s">
        <v>534</v>
      </c>
      <c r="G4" s="58"/>
      <c r="H4" s="58"/>
    </row>
    <row r="5" ht="18.75" customHeight="1" spans="1:8">
      <c r="A5" s="58"/>
      <c r="B5" s="58"/>
      <c r="C5" s="58"/>
      <c r="D5" s="58"/>
      <c r="E5" s="58"/>
      <c r="F5" s="58" t="s">
        <v>485</v>
      </c>
      <c r="G5" s="58" t="s">
        <v>535</v>
      </c>
      <c r="H5" s="58" t="s">
        <v>536</v>
      </c>
    </row>
    <row r="6" ht="18.75" customHeight="1" spans="1:8">
      <c r="A6" s="59" t="s">
        <v>44</v>
      </c>
      <c r="B6" s="59" t="s">
        <v>45</v>
      </c>
      <c r="C6" s="59" t="s">
        <v>46</v>
      </c>
      <c r="D6" s="59" t="s">
        <v>47</v>
      </c>
      <c r="E6" s="59" t="s">
        <v>48</v>
      </c>
      <c r="F6" s="59" t="s">
        <v>49</v>
      </c>
      <c r="G6" s="59" t="s">
        <v>50</v>
      </c>
      <c r="H6" s="59" t="s">
        <v>51</v>
      </c>
    </row>
    <row r="7" ht="18" customHeight="1" spans="1:8">
      <c r="A7" s="60" t="s">
        <v>64</v>
      </c>
      <c r="B7" s="60" t="s">
        <v>537</v>
      </c>
      <c r="C7" s="60" t="s">
        <v>538</v>
      </c>
      <c r="D7" s="60" t="s">
        <v>539</v>
      </c>
      <c r="E7" s="61" t="s">
        <v>496</v>
      </c>
      <c r="F7" s="62">
        <v>2</v>
      </c>
      <c r="G7" s="63">
        <v>7600</v>
      </c>
      <c r="H7" s="63">
        <v>15200</v>
      </c>
    </row>
    <row r="8" ht="18" customHeight="1" spans="1:8">
      <c r="A8" s="60" t="s">
        <v>64</v>
      </c>
      <c r="B8" s="60" t="s">
        <v>537</v>
      </c>
      <c r="C8" s="60" t="s">
        <v>540</v>
      </c>
      <c r="D8" s="60" t="s">
        <v>541</v>
      </c>
      <c r="E8" s="61" t="s">
        <v>496</v>
      </c>
      <c r="F8" s="62">
        <v>8</v>
      </c>
      <c r="G8" s="63">
        <v>1500</v>
      </c>
      <c r="H8" s="63">
        <v>12000</v>
      </c>
    </row>
    <row r="9" ht="18" customHeight="1" spans="1:8">
      <c r="A9" s="61" t="s">
        <v>30</v>
      </c>
      <c r="B9" s="61"/>
      <c r="C9" s="61"/>
      <c r="D9" s="61"/>
      <c r="E9" s="61"/>
      <c r="F9" s="62">
        <v>10</v>
      </c>
      <c r="G9" s="63"/>
      <c r="H9" s="63">
        <v>27200</v>
      </c>
    </row>
  </sheetData>
  <mergeCells count="10">
    <mergeCell ref="A1:H1"/>
    <mergeCell ref="A2:H2"/>
    <mergeCell ref="A3:H3"/>
    <mergeCell ref="F4:H4"/>
    <mergeCell ref="A9:E9"/>
    <mergeCell ref="A4:A5"/>
    <mergeCell ref="B4:B5"/>
    <mergeCell ref="C4:C5"/>
    <mergeCell ref="D4:D5"/>
    <mergeCell ref="E4:E5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0"/>
  <sheetViews>
    <sheetView showZeros="0" workbookViewId="0">
      <selection activeCell="A1" sqref="A1:K1"/>
    </sheetView>
  </sheetViews>
  <sheetFormatPr defaultColWidth="9.14166666666667" defaultRowHeight="14.25" customHeight="1"/>
  <cols>
    <col min="1" max="1" width="16.3166666666667" customWidth="1"/>
    <col min="2" max="2" width="29.0333333333333" customWidth="1"/>
    <col min="3" max="3" width="23.85" customWidth="1"/>
    <col min="4" max="7" width="19.6" customWidth="1"/>
    <col min="8" max="8" width="15.425" customWidth="1"/>
    <col min="9" max="11" width="19.6" customWidth="1"/>
  </cols>
  <sheetData>
    <row r="1" ht="13.5" customHeight="1" spans="1:11">
      <c r="A1" s="30" t="s">
        <v>542</v>
      </c>
      <c r="B1" s="30"/>
      <c r="C1" s="30"/>
      <c r="D1" s="31"/>
      <c r="E1" s="31"/>
      <c r="F1" s="31"/>
      <c r="G1" s="31"/>
      <c r="H1" s="30"/>
      <c r="I1" s="30"/>
      <c r="J1" s="30"/>
      <c r="K1" s="32"/>
    </row>
    <row r="2" ht="28.5" customHeight="1" spans="1:11">
      <c r="A2" s="33" t="s">
        <v>543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ht="13.5" customHeight="1" spans="1:11">
      <c r="A3" s="5" t="str">
        <f>"单位名称："&amp;"玉溪市发展和改革委员会"</f>
        <v>单位名称：玉溪市发展和改革委员会</v>
      </c>
      <c r="B3" s="6"/>
      <c r="C3" s="6"/>
      <c r="D3" s="6"/>
      <c r="E3" s="6"/>
      <c r="F3" s="6"/>
      <c r="G3" s="6"/>
      <c r="H3" s="7"/>
      <c r="I3" s="7"/>
      <c r="J3" s="7"/>
      <c r="K3" s="34" t="s">
        <v>2</v>
      </c>
    </row>
    <row r="4" ht="21.75" customHeight="1" spans="1:11">
      <c r="A4" s="35" t="s">
        <v>279</v>
      </c>
      <c r="B4" s="35" t="s">
        <v>151</v>
      </c>
      <c r="C4" s="35" t="s">
        <v>280</v>
      </c>
      <c r="D4" s="36" t="s">
        <v>152</v>
      </c>
      <c r="E4" s="36" t="s">
        <v>153</v>
      </c>
      <c r="F4" s="36" t="s">
        <v>154</v>
      </c>
      <c r="G4" s="36" t="s">
        <v>155</v>
      </c>
      <c r="H4" s="37" t="s">
        <v>30</v>
      </c>
      <c r="I4" s="38" t="s">
        <v>544</v>
      </c>
      <c r="J4" s="39"/>
      <c r="K4" s="40"/>
    </row>
    <row r="5" ht="21.75" customHeight="1" spans="1:11">
      <c r="A5" s="41"/>
      <c r="B5" s="41"/>
      <c r="C5" s="41"/>
      <c r="D5" s="42"/>
      <c r="E5" s="42"/>
      <c r="F5" s="42"/>
      <c r="G5" s="42"/>
      <c r="H5" s="43"/>
      <c r="I5" s="36" t="s">
        <v>33</v>
      </c>
      <c r="J5" s="36" t="s">
        <v>34</v>
      </c>
      <c r="K5" s="36" t="s">
        <v>35</v>
      </c>
    </row>
    <row r="6" ht="40.5" customHeight="1" spans="1:11">
      <c r="A6" s="44"/>
      <c r="B6" s="44"/>
      <c r="C6" s="44"/>
      <c r="D6" s="45"/>
      <c r="E6" s="45"/>
      <c r="F6" s="45"/>
      <c r="G6" s="45"/>
      <c r="H6" s="46"/>
      <c r="I6" s="45" t="s">
        <v>32</v>
      </c>
      <c r="J6" s="45"/>
      <c r="K6" s="45"/>
    </row>
    <row r="7" ht="15" customHeight="1" spans="1:11">
      <c r="A7" s="47">
        <v>1</v>
      </c>
      <c r="B7" s="47">
        <v>2</v>
      </c>
      <c r="C7" s="47">
        <v>3</v>
      </c>
      <c r="D7" s="47">
        <v>4</v>
      </c>
      <c r="E7" s="47">
        <v>5</v>
      </c>
      <c r="F7" s="47">
        <v>6</v>
      </c>
      <c r="G7" s="47">
        <v>7</v>
      </c>
      <c r="H7" s="47">
        <v>8</v>
      </c>
      <c r="I7" s="47">
        <v>9</v>
      </c>
      <c r="J7" s="48">
        <v>10</v>
      </c>
      <c r="K7" s="48">
        <v>11</v>
      </c>
    </row>
    <row r="8" ht="30.65" customHeight="1" spans="1:11">
      <c r="A8" s="49"/>
      <c r="B8" s="50"/>
      <c r="C8" s="49"/>
      <c r="D8" s="49"/>
      <c r="E8" s="49"/>
      <c r="F8" s="49"/>
      <c r="G8" s="49"/>
      <c r="H8" s="51"/>
      <c r="I8" s="51"/>
      <c r="J8" s="51"/>
      <c r="K8" s="51"/>
    </row>
    <row r="9" ht="30.65" customHeight="1" spans="1:11">
      <c r="A9" s="50"/>
      <c r="B9" s="50"/>
      <c r="C9" s="50"/>
      <c r="D9" s="50"/>
      <c r="E9" s="50"/>
      <c r="F9" s="50"/>
      <c r="G9" s="50"/>
      <c r="H9" s="51"/>
      <c r="I9" s="51"/>
      <c r="J9" s="51"/>
      <c r="K9" s="51"/>
    </row>
    <row r="10" ht="18.75" customHeight="1" spans="1:11">
      <c r="A10" s="52" t="s">
        <v>340</v>
      </c>
      <c r="B10" s="53"/>
      <c r="C10" s="53"/>
      <c r="D10" s="53"/>
      <c r="E10" s="53"/>
      <c r="F10" s="53"/>
      <c r="G10" s="54"/>
      <c r="H10" s="51"/>
      <c r="I10" s="51"/>
      <c r="J10" s="51"/>
      <c r="K10" s="51"/>
    </row>
  </sheetData>
  <mergeCells count="16">
    <mergeCell ref="A1:K1"/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5"/>
  <sheetViews>
    <sheetView showZeros="0" workbookViewId="0">
      <selection activeCell="A1" sqref="A1:G1"/>
    </sheetView>
  </sheetViews>
  <sheetFormatPr defaultColWidth="9.14166666666667" defaultRowHeight="14.25" customHeight="1" outlineLevelCol="6"/>
  <cols>
    <col min="1" max="1" width="37.7416666666667" customWidth="1"/>
    <col min="2" max="2" width="15.5666666666667" customWidth="1"/>
    <col min="3" max="3" width="57.4166666666667" customWidth="1"/>
    <col min="4" max="4" width="9.7" customWidth="1"/>
    <col min="5" max="7" width="19.8416666666667" customWidth="1"/>
  </cols>
  <sheetData>
    <row r="1" ht="13.5" customHeight="1" spans="1:7">
      <c r="A1" s="1" t="s">
        <v>545</v>
      </c>
      <c r="B1" s="1"/>
      <c r="C1" s="1"/>
      <c r="D1" s="2"/>
      <c r="E1" s="1"/>
      <c r="F1" s="1"/>
      <c r="G1" s="3"/>
    </row>
    <row r="2" ht="27.75" customHeight="1" spans="1:7">
      <c r="A2" s="4" t="s">
        <v>546</v>
      </c>
      <c r="B2" s="4"/>
      <c r="C2" s="4"/>
      <c r="D2" s="4"/>
      <c r="E2" s="4"/>
      <c r="F2" s="4"/>
      <c r="G2" s="4"/>
    </row>
    <row r="3" ht="13.5" customHeight="1" spans="1:7">
      <c r="A3" s="5" t="str">
        <f>"单位名称："&amp;"玉溪市发展和改革委员会"</f>
        <v>单位名称：玉溪市发展和改革委员会</v>
      </c>
      <c r="B3" s="6"/>
      <c r="C3" s="6"/>
      <c r="D3" s="6"/>
      <c r="E3" s="7"/>
      <c r="F3" s="7"/>
      <c r="G3" s="8" t="s">
        <v>2</v>
      </c>
    </row>
    <row r="4" ht="21.75" customHeight="1" spans="1:7">
      <c r="A4" s="9" t="s">
        <v>280</v>
      </c>
      <c r="B4" s="9" t="s">
        <v>279</v>
      </c>
      <c r="C4" s="9" t="s">
        <v>151</v>
      </c>
      <c r="D4" s="10" t="s">
        <v>547</v>
      </c>
      <c r="E4" s="11" t="s">
        <v>33</v>
      </c>
      <c r="F4" s="12"/>
      <c r="G4" s="13"/>
    </row>
    <row r="5" ht="21.75" customHeight="1" spans="1:7">
      <c r="A5" s="14"/>
      <c r="B5" s="14"/>
      <c r="C5" s="14"/>
      <c r="D5" s="15"/>
      <c r="E5" s="16" t="s">
        <v>548</v>
      </c>
      <c r="F5" s="10" t="s">
        <v>549</v>
      </c>
      <c r="G5" s="10" t="s">
        <v>550</v>
      </c>
    </row>
    <row r="6" ht="40.5" customHeight="1" spans="1:7">
      <c r="A6" s="17"/>
      <c r="B6" s="17"/>
      <c r="C6" s="17"/>
      <c r="D6" s="18"/>
      <c r="E6" s="19"/>
      <c r="F6" s="18" t="s">
        <v>32</v>
      </c>
      <c r="G6" s="18"/>
    </row>
    <row r="7" ht="15" customHeight="1" spans="1:7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</row>
    <row r="8" ht="21" customHeight="1" spans="1:7">
      <c r="A8" s="21" t="s">
        <v>64</v>
      </c>
      <c r="B8" s="22"/>
      <c r="C8" s="22"/>
      <c r="D8" s="23"/>
      <c r="E8" s="24">
        <v>70834000</v>
      </c>
      <c r="F8" s="24"/>
      <c r="G8" s="24"/>
    </row>
    <row r="9" ht="21" customHeight="1" spans="1:7">
      <c r="A9" s="21"/>
      <c r="B9" s="21" t="s">
        <v>551</v>
      </c>
      <c r="C9" s="21" t="s">
        <v>297</v>
      </c>
      <c r="D9" s="25" t="s">
        <v>552</v>
      </c>
      <c r="E9" s="24">
        <v>70000000</v>
      </c>
      <c r="F9" s="24"/>
      <c r="G9" s="24"/>
    </row>
    <row r="10" ht="21" customHeight="1" spans="1:7">
      <c r="A10" s="26"/>
      <c r="B10" s="21" t="s">
        <v>553</v>
      </c>
      <c r="C10" s="21" t="s">
        <v>331</v>
      </c>
      <c r="D10" s="25" t="s">
        <v>554</v>
      </c>
      <c r="E10" s="24">
        <v>50000</v>
      </c>
      <c r="F10" s="24"/>
      <c r="G10" s="24"/>
    </row>
    <row r="11" ht="21" customHeight="1" spans="1:7">
      <c r="A11" s="26"/>
      <c r="B11" s="21" t="s">
        <v>553</v>
      </c>
      <c r="C11" s="21" t="s">
        <v>303</v>
      </c>
      <c r="D11" s="25" t="s">
        <v>554</v>
      </c>
      <c r="E11" s="24">
        <v>200000</v>
      </c>
      <c r="F11" s="24"/>
      <c r="G11" s="24"/>
    </row>
    <row r="12" ht="21" customHeight="1" spans="1:7">
      <c r="A12" s="26"/>
      <c r="B12" s="21" t="s">
        <v>553</v>
      </c>
      <c r="C12" s="21" t="s">
        <v>284</v>
      </c>
      <c r="D12" s="25" t="s">
        <v>554</v>
      </c>
      <c r="E12" s="24">
        <v>197000</v>
      </c>
      <c r="F12" s="24"/>
      <c r="G12" s="24"/>
    </row>
    <row r="13" ht="21" customHeight="1" spans="1:7">
      <c r="A13" s="26"/>
      <c r="B13" s="21" t="s">
        <v>553</v>
      </c>
      <c r="C13" s="21" t="s">
        <v>325</v>
      </c>
      <c r="D13" s="25" t="s">
        <v>554</v>
      </c>
      <c r="E13" s="24">
        <v>250000</v>
      </c>
      <c r="F13" s="24"/>
      <c r="G13" s="24"/>
    </row>
    <row r="14" ht="21" customHeight="1" spans="1:7">
      <c r="A14" s="26"/>
      <c r="B14" s="21" t="s">
        <v>553</v>
      </c>
      <c r="C14" s="21" t="s">
        <v>329</v>
      </c>
      <c r="D14" s="25" t="s">
        <v>554</v>
      </c>
      <c r="E14" s="24">
        <v>137000</v>
      </c>
      <c r="F14" s="24"/>
      <c r="G14" s="24"/>
    </row>
    <row r="15" ht="21" customHeight="1" spans="1:7">
      <c r="A15" s="27" t="s">
        <v>30</v>
      </c>
      <c r="B15" s="28" t="s">
        <v>555</v>
      </c>
      <c r="C15" s="28"/>
      <c r="D15" s="29"/>
      <c r="E15" s="24">
        <v>70834000</v>
      </c>
      <c r="F15" s="24"/>
      <c r="G15" s="24"/>
    </row>
  </sheetData>
  <mergeCells count="12">
    <mergeCell ref="A1:G1"/>
    <mergeCell ref="A2:G2"/>
    <mergeCell ref="A3:D3"/>
    <mergeCell ref="E4:G4"/>
    <mergeCell ref="A15:D15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9"/>
  <sheetViews>
    <sheetView showZeros="0" workbookViewId="0">
      <selection activeCell="A1" sqref="A1:S1"/>
    </sheetView>
  </sheetViews>
  <sheetFormatPr defaultColWidth="8.85" defaultRowHeight="15" customHeight="1"/>
  <cols>
    <col min="1" max="1" width="17.8416666666667" customWidth="1"/>
    <col min="2" max="2" width="53.1333333333333" customWidth="1"/>
    <col min="3" max="3" width="16.2833333333333" customWidth="1"/>
    <col min="4" max="4" width="16.4166666666667" customWidth="1"/>
    <col min="5" max="6" width="16.2833333333333" customWidth="1"/>
    <col min="7" max="11" width="16.4166666666667" customWidth="1"/>
    <col min="12" max="18" width="16.2833333333333" customWidth="1"/>
    <col min="19" max="19" width="16.4166666666667" customWidth="1"/>
  </cols>
  <sheetData>
    <row r="1" customHeight="1" spans="1:19">
      <c r="A1" s="155" t="s">
        <v>26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</row>
    <row r="2" ht="28.5" customHeight="1" spans="1:19">
      <c r="A2" s="149" t="s">
        <v>27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</row>
    <row r="3" ht="20.25" customHeight="1" spans="1:19">
      <c r="A3" s="150" t="str">
        <f>"单位名称："&amp;"玉溪市发展和改革委员会"</f>
        <v>单位名称：玉溪市发展和改革委员会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6"/>
      <c r="M3" s="156"/>
      <c r="N3" s="156"/>
      <c r="O3" s="156"/>
      <c r="P3" s="156"/>
      <c r="Q3" s="156"/>
      <c r="R3" s="156"/>
      <c r="S3" s="156" t="s">
        <v>2</v>
      </c>
    </row>
    <row r="4" ht="27" customHeight="1" spans="1:19">
      <c r="A4" s="151" t="s">
        <v>28</v>
      </c>
      <c r="B4" s="151" t="s">
        <v>29</v>
      </c>
      <c r="C4" s="151" t="s">
        <v>30</v>
      </c>
      <c r="D4" s="151" t="s">
        <v>31</v>
      </c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 t="s">
        <v>20</v>
      </c>
      <c r="P4" s="151"/>
      <c r="Q4" s="151"/>
      <c r="R4" s="151"/>
      <c r="S4" s="151"/>
    </row>
    <row r="5" ht="27" customHeight="1" spans="1:19">
      <c r="A5" s="151"/>
      <c r="B5" s="151"/>
      <c r="C5" s="151"/>
      <c r="D5" s="151" t="s">
        <v>32</v>
      </c>
      <c r="E5" s="151" t="s">
        <v>33</v>
      </c>
      <c r="F5" s="151" t="s">
        <v>34</v>
      </c>
      <c r="G5" s="151" t="s">
        <v>35</v>
      </c>
      <c r="H5" s="151" t="s">
        <v>36</v>
      </c>
      <c r="I5" s="151" t="s">
        <v>37</v>
      </c>
      <c r="J5" s="151"/>
      <c r="K5" s="151"/>
      <c r="L5" s="151"/>
      <c r="M5" s="151"/>
      <c r="N5" s="151"/>
      <c r="O5" s="151" t="s">
        <v>32</v>
      </c>
      <c r="P5" s="151" t="s">
        <v>33</v>
      </c>
      <c r="Q5" s="151" t="s">
        <v>34</v>
      </c>
      <c r="R5" s="151" t="s">
        <v>35</v>
      </c>
      <c r="S5" s="151" t="s">
        <v>38</v>
      </c>
    </row>
    <row r="6" ht="27" customHeight="1" spans="1:19">
      <c r="A6" s="151"/>
      <c r="B6" s="151"/>
      <c r="C6" s="151"/>
      <c r="D6" s="151"/>
      <c r="E6" s="151"/>
      <c r="F6" s="151"/>
      <c r="G6" s="151"/>
      <c r="H6" s="151"/>
      <c r="I6" s="151" t="s">
        <v>32</v>
      </c>
      <c r="J6" s="151" t="s">
        <v>39</v>
      </c>
      <c r="K6" s="151" t="s">
        <v>40</v>
      </c>
      <c r="L6" s="151" t="s">
        <v>41</v>
      </c>
      <c r="M6" s="151" t="s">
        <v>42</v>
      </c>
      <c r="N6" s="151" t="s">
        <v>43</v>
      </c>
      <c r="O6" s="151"/>
      <c r="P6" s="151"/>
      <c r="Q6" s="151"/>
      <c r="R6" s="151"/>
      <c r="S6" s="151"/>
    </row>
    <row r="7" ht="20.25" customHeight="1" spans="1:19">
      <c r="A7" s="154" t="s">
        <v>44</v>
      </c>
      <c r="B7" s="154" t="s">
        <v>45</v>
      </c>
      <c r="C7" s="154" t="s">
        <v>46</v>
      </c>
      <c r="D7" s="154" t="s">
        <v>47</v>
      </c>
      <c r="E7" s="154" t="s">
        <v>48</v>
      </c>
      <c r="F7" s="154" t="s">
        <v>49</v>
      </c>
      <c r="G7" s="154" t="s">
        <v>50</v>
      </c>
      <c r="H7" s="154" t="s">
        <v>51</v>
      </c>
      <c r="I7" s="154" t="s">
        <v>52</v>
      </c>
      <c r="J7" s="154" t="s">
        <v>53</v>
      </c>
      <c r="K7" s="154" t="s">
        <v>54</v>
      </c>
      <c r="L7" s="154" t="s">
        <v>55</v>
      </c>
      <c r="M7" s="154" t="s">
        <v>56</v>
      </c>
      <c r="N7" s="154" t="s">
        <v>57</v>
      </c>
      <c r="O7" s="154" t="s">
        <v>58</v>
      </c>
      <c r="P7" s="154" t="s">
        <v>59</v>
      </c>
      <c r="Q7" s="154" t="s">
        <v>60</v>
      </c>
      <c r="R7" s="154" t="s">
        <v>61</v>
      </c>
      <c r="S7" s="154" t="s">
        <v>62</v>
      </c>
    </row>
    <row r="8" ht="20.25" customHeight="1" spans="1:19">
      <c r="A8" s="150" t="s">
        <v>63</v>
      </c>
      <c r="B8" s="150" t="s">
        <v>64</v>
      </c>
      <c r="C8" s="153">
        <v>245346194.36</v>
      </c>
      <c r="D8" s="153">
        <v>211064753.39</v>
      </c>
      <c r="E8" s="63">
        <v>106963753.39</v>
      </c>
      <c r="F8" s="63">
        <v>104101000</v>
      </c>
      <c r="G8" s="63"/>
      <c r="H8" s="63"/>
      <c r="I8" s="63"/>
      <c r="J8" s="63"/>
      <c r="K8" s="63"/>
      <c r="L8" s="63"/>
      <c r="M8" s="63"/>
      <c r="N8" s="63"/>
      <c r="O8" s="153">
        <v>34281440.97</v>
      </c>
      <c r="P8" s="153">
        <v>30881440.97</v>
      </c>
      <c r="Q8" s="153">
        <v>3400000</v>
      </c>
      <c r="R8" s="153"/>
      <c r="S8" s="153"/>
    </row>
    <row r="9" ht="20.25" customHeight="1" spans="1:19">
      <c r="A9" s="152" t="s">
        <v>30</v>
      </c>
      <c r="B9" s="150"/>
      <c r="C9" s="153">
        <v>245346194.36</v>
      </c>
      <c r="D9" s="153">
        <v>211064753.39</v>
      </c>
      <c r="E9" s="153">
        <v>106963753.39</v>
      </c>
      <c r="F9" s="153">
        <v>104101000</v>
      </c>
      <c r="G9" s="153"/>
      <c r="H9" s="153"/>
      <c r="I9" s="153"/>
      <c r="J9" s="153"/>
      <c r="K9" s="153"/>
      <c r="L9" s="153"/>
      <c r="M9" s="153"/>
      <c r="N9" s="153"/>
      <c r="O9" s="153">
        <v>34281440.97</v>
      </c>
      <c r="P9" s="153">
        <v>30881440.97</v>
      </c>
      <c r="Q9" s="153">
        <v>3400000</v>
      </c>
      <c r="R9" s="153"/>
      <c r="S9" s="153"/>
    </row>
  </sheetData>
  <mergeCells count="20">
    <mergeCell ref="A1:S1"/>
    <mergeCell ref="A2:S2"/>
    <mergeCell ref="A3:R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pageSetup paperSize="1" pageOrder="overThenDown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52"/>
  <sheetViews>
    <sheetView showZeros="0" topLeftCell="A23" workbookViewId="0">
      <selection activeCell="F52" sqref="F52:G52"/>
    </sheetView>
  </sheetViews>
  <sheetFormatPr defaultColWidth="8.85" defaultRowHeight="15" customHeight="1"/>
  <cols>
    <col min="1" max="1" width="17.8416666666667" customWidth="1"/>
    <col min="2" max="2" width="53.1333333333333" customWidth="1"/>
    <col min="3" max="15" width="15.1333333333333" customWidth="1"/>
  </cols>
  <sheetData>
    <row r="1" customHeight="1" spans="1:15">
      <c r="A1" s="155" t="s">
        <v>65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</row>
    <row r="2" ht="28.5" customHeight="1" spans="1:15">
      <c r="A2" s="149" t="s">
        <v>66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</row>
    <row r="3" ht="20.25" customHeight="1" spans="1:15">
      <c r="A3" s="150" t="str">
        <f>"单位名称："&amp;"玉溪市发展和改革委员会"</f>
        <v>单位名称：玉溪市发展和改革委员会</v>
      </c>
      <c r="B3" s="150"/>
      <c r="C3" s="150"/>
      <c r="D3" s="150"/>
      <c r="E3" s="150"/>
      <c r="F3" s="150"/>
      <c r="G3" s="150"/>
      <c r="H3" s="150"/>
      <c r="I3" s="150"/>
      <c r="J3" s="156"/>
      <c r="K3" s="156"/>
      <c r="L3" s="156"/>
      <c r="M3" s="156"/>
      <c r="N3" s="156"/>
      <c r="O3" s="156" t="s">
        <v>2</v>
      </c>
    </row>
    <row r="4" ht="27" customHeight="1" spans="1:15">
      <c r="A4" s="151" t="s">
        <v>67</v>
      </c>
      <c r="B4" s="151" t="s">
        <v>68</v>
      </c>
      <c r="C4" s="151" t="s">
        <v>30</v>
      </c>
      <c r="D4" s="151" t="s">
        <v>33</v>
      </c>
      <c r="E4" s="151"/>
      <c r="F4" s="151"/>
      <c r="G4" s="151" t="s">
        <v>34</v>
      </c>
      <c r="H4" s="151" t="s">
        <v>35</v>
      </c>
      <c r="I4" s="151" t="s">
        <v>69</v>
      </c>
      <c r="J4" s="151" t="s">
        <v>70</v>
      </c>
      <c r="K4" s="151"/>
      <c r="L4" s="151"/>
      <c r="M4" s="151"/>
      <c r="N4" s="151"/>
      <c r="O4" s="151"/>
    </row>
    <row r="5" ht="27" customHeight="1" spans="1:15">
      <c r="A5" s="151"/>
      <c r="B5" s="151"/>
      <c r="C5" s="151"/>
      <c r="D5" s="151" t="s">
        <v>32</v>
      </c>
      <c r="E5" s="151" t="s">
        <v>71</v>
      </c>
      <c r="F5" s="151" t="s">
        <v>72</v>
      </c>
      <c r="G5" s="151"/>
      <c r="H5" s="151"/>
      <c r="I5" s="151"/>
      <c r="J5" s="151" t="s">
        <v>32</v>
      </c>
      <c r="K5" s="151" t="s">
        <v>73</v>
      </c>
      <c r="L5" s="151" t="s">
        <v>74</v>
      </c>
      <c r="M5" s="151" t="s">
        <v>75</v>
      </c>
      <c r="N5" s="151" t="s">
        <v>76</v>
      </c>
      <c r="O5" s="151" t="s">
        <v>77</v>
      </c>
    </row>
    <row r="6" ht="20.25" customHeight="1" spans="1:15">
      <c r="A6" s="154" t="s">
        <v>44</v>
      </c>
      <c r="B6" s="154" t="s">
        <v>45</v>
      </c>
      <c r="C6" s="154" t="s">
        <v>46</v>
      </c>
      <c r="D6" s="154" t="s">
        <v>47</v>
      </c>
      <c r="E6" s="154" t="s">
        <v>48</v>
      </c>
      <c r="F6" s="154" t="s">
        <v>49</v>
      </c>
      <c r="G6" s="154" t="s">
        <v>50</v>
      </c>
      <c r="H6" s="154" t="s">
        <v>51</v>
      </c>
      <c r="I6" s="154" t="s">
        <v>52</v>
      </c>
      <c r="J6" s="154" t="s">
        <v>53</v>
      </c>
      <c r="K6" s="154" t="s">
        <v>54</v>
      </c>
      <c r="L6" s="154" t="s">
        <v>55</v>
      </c>
      <c r="M6" s="154" t="s">
        <v>56</v>
      </c>
      <c r="N6" s="154" t="s">
        <v>57</v>
      </c>
      <c r="O6" s="154" t="s">
        <v>58</v>
      </c>
    </row>
    <row r="7" ht="20.25" customHeight="1" spans="1:15">
      <c r="A7" s="150" t="s">
        <v>78</v>
      </c>
      <c r="B7" s="150" t="str">
        <f>"        "&amp;"一般公共服务支出"</f>
        <v>        一般公共服务支出</v>
      </c>
      <c r="C7" s="63">
        <v>34340511.16</v>
      </c>
      <c r="D7" s="63">
        <v>34340511.16</v>
      </c>
      <c r="E7" s="63">
        <v>22763400.89</v>
      </c>
      <c r="F7" s="63">
        <v>11577110.27</v>
      </c>
      <c r="G7" s="63"/>
      <c r="H7" s="63"/>
      <c r="I7" s="63"/>
      <c r="J7" s="63"/>
      <c r="K7" s="63"/>
      <c r="L7" s="63"/>
      <c r="M7" s="63"/>
      <c r="N7" s="63"/>
      <c r="O7" s="63"/>
    </row>
    <row r="8" ht="20.25" customHeight="1" spans="1:15">
      <c r="A8" s="157" t="s">
        <v>79</v>
      </c>
      <c r="B8" s="157" t="str">
        <f>"        "&amp;"发展与改革事务"</f>
        <v>        发展与改革事务</v>
      </c>
      <c r="C8" s="63">
        <v>34240511.16</v>
      </c>
      <c r="D8" s="63">
        <v>34240511.16</v>
      </c>
      <c r="E8" s="63">
        <v>22763400.89</v>
      </c>
      <c r="F8" s="63">
        <v>11477110.27</v>
      </c>
      <c r="G8" s="63"/>
      <c r="H8" s="63"/>
      <c r="I8" s="63"/>
      <c r="J8" s="63"/>
      <c r="K8" s="63"/>
      <c r="L8" s="63"/>
      <c r="M8" s="63"/>
      <c r="N8" s="63"/>
      <c r="O8" s="63"/>
    </row>
    <row r="9" ht="20.25" customHeight="1" spans="1:15">
      <c r="A9" s="158" t="s">
        <v>80</v>
      </c>
      <c r="B9" s="158" t="str">
        <f>"        "&amp;"行政运行"</f>
        <v>        行政运行</v>
      </c>
      <c r="C9" s="63">
        <v>13944307.45</v>
      </c>
      <c r="D9" s="63">
        <v>13944307.45</v>
      </c>
      <c r="E9" s="63">
        <v>13944307.45</v>
      </c>
      <c r="F9" s="63"/>
      <c r="G9" s="63"/>
      <c r="H9" s="63"/>
      <c r="I9" s="63"/>
      <c r="J9" s="63"/>
      <c r="K9" s="63"/>
      <c r="L9" s="63"/>
      <c r="M9" s="63"/>
      <c r="N9" s="63"/>
      <c r="O9" s="63"/>
    </row>
    <row r="10" ht="20.25" customHeight="1" spans="1:15">
      <c r="A10" s="158" t="s">
        <v>81</v>
      </c>
      <c r="B10" s="158" t="str">
        <f>"        "&amp;"一般行政管理事务"</f>
        <v>        一般行政管理事务</v>
      </c>
      <c r="C10" s="63">
        <v>576000</v>
      </c>
      <c r="D10" s="63">
        <v>576000</v>
      </c>
      <c r="E10" s="63">
        <v>576000</v>
      </c>
      <c r="F10" s="63"/>
      <c r="G10" s="63"/>
      <c r="H10" s="63"/>
      <c r="I10" s="63"/>
      <c r="J10" s="63"/>
      <c r="K10" s="63"/>
      <c r="L10" s="63"/>
      <c r="M10" s="63"/>
      <c r="N10" s="63"/>
      <c r="O10" s="63"/>
    </row>
    <row r="11" ht="20.25" customHeight="1" spans="1:15">
      <c r="A11" s="158" t="s">
        <v>82</v>
      </c>
      <c r="B11" s="158" t="str">
        <f>"        "&amp;"事业运行"</f>
        <v>        事业运行</v>
      </c>
      <c r="C11" s="63">
        <v>8243093.44</v>
      </c>
      <c r="D11" s="63">
        <v>8243093.44</v>
      </c>
      <c r="E11" s="63">
        <v>8243093.44</v>
      </c>
      <c r="F11" s="63"/>
      <c r="G11" s="63"/>
      <c r="H11" s="63"/>
      <c r="I11" s="63"/>
      <c r="J11" s="63"/>
      <c r="K11" s="63"/>
      <c r="L11" s="63"/>
      <c r="M11" s="63"/>
      <c r="N11" s="63"/>
      <c r="O11" s="63"/>
    </row>
    <row r="12" ht="20.25" customHeight="1" spans="1:15">
      <c r="A12" s="158" t="s">
        <v>83</v>
      </c>
      <c r="B12" s="158" t="str">
        <f>"        "&amp;"其他发展与改革事务支出"</f>
        <v>        其他发展与改革事务支出</v>
      </c>
      <c r="C12" s="63">
        <v>11477110.27</v>
      </c>
      <c r="D12" s="63">
        <v>11477110.27</v>
      </c>
      <c r="E12" s="63"/>
      <c r="F12" s="63">
        <v>11477110.27</v>
      </c>
      <c r="G12" s="63"/>
      <c r="H12" s="63"/>
      <c r="I12" s="63"/>
      <c r="J12" s="63"/>
      <c r="K12" s="63"/>
      <c r="L12" s="63"/>
      <c r="M12" s="63"/>
      <c r="N12" s="63"/>
      <c r="O12" s="63"/>
    </row>
    <row r="13" ht="20.25" customHeight="1" spans="1:15">
      <c r="A13" s="157" t="s">
        <v>84</v>
      </c>
      <c r="B13" s="157" t="str">
        <f>"        "&amp;"财政事务"</f>
        <v>        财政事务</v>
      </c>
      <c r="C13" s="63">
        <v>100000</v>
      </c>
      <c r="D13" s="63">
        <v>100000</v>
      </c>
      <c r="E13" s="63"/>
      <c r="F13" s="63">
        <v>100000</v>
      </c>
      <c r="G13" s="63"/>
      <c r="H13" s="63"/>
      <c r="I13" s="63"/>
      <c r="J13" s="63"/>
      <c r="K13" s="63"/>
      <c r="L13" s="63"/>
      <c r="M13" s="63"/>
      <c r="N13" s="63"/>
      <c r="O13" s="63"/>
    </row>
    <row r="14" ht="20.25" customHeight="1" spans="1:15">
      <c r="A14" s="158" t="s">
        <v>85</v>
      </c>
      <c r="B14" s="158" t="str">
        <f>"        "&amp;"其他财政事务支出"</f>
        <v>        其他财政事务支出</v>
      </c>
      <c r="C14" s="63">
        <v>100000</v>
      </c>
      <c r="D14" s="63">
        <v>100000</v>
      </c>
      <c r="E14" s="63"/>
      <c r="F14" s="63">
        <v>100000</v>
      </c>
      <c r="G14" s="63"/>
      <c r="H14" s="63"/>
      <c r="I14" s="63"/>
      <c r="J14" s="63"/>
      <c r="K14" s="63"/>
      <c r="L14" s="63"/>
      <c r="M14" s="63"/>
      <c r="N14" s="63"/>
      <c r="O14" s="63"/>
    </row>
    <row r="15" ht="20.25" customHeight="1" spans="1:15">
      <c r="A15" s="150" t="s">
        <v>86</v>
      </c>
      <c r="B15" s="150" t="str">
        <f>"        "&amp;"国防支出"</f>
        <v>        国防支出</v>
      </c>
      <c r="C15" s="63">
        <v>2687000</v>
      </c>
      <c r="D15" s="63">
        <v>2687000</v>
      </c>
      <c r="E15" s="63"/>
      <c r="F15" s="63">
        <v>2687000</v>
      </c>
      <c r="G15" s="63"/>
      <c r="H15" s="63"/>
      <c r="I15" s="63"/>
      <c r="J15" s="63"/>
      <c r="K15" s="63"/>
      <c r="L15" s="63"/>
      <c r="M15" s="63"/>
      <c r="N15" s="63"/>
      <c r="O15" s="63"/>
    </row>
    <row r="16" ht="20.25" customHeight="1" spans="1:15">
      <c r="A16" s="157" t="s">
        <v>87</v>
      </c>
      <c r="B16" s="157" t="str">
        <f>"        "&amp;"国防动员"</f>
        <v>        国防动员</v>
      </c>
      <c r="C16" s="63">
        <v>2687000</v>
      </c>
      <c r="D16" s="63">
        <v>2687000</v>
      </c>
      <c r="E16" s="63"/>
      <c r="F16" s="63">
        <v>2687000</v>
      </c>
      <c r="G16" s="63"/>
      <c r="H16" s="63"/>
      <c r="I16" s="63"/>
      <c r="J16" s="63"/>
      <c r="K16" s="63"/>
      <c r="L16" s="63"/>
      <c r="M16" s="63"/>
      <c r="N16" s="63"/>
      <c r="O16" s="63"/>
    </row>
    <row r="17" ht="20.25" customHeight="1" spans="1:15">
      <c r="A17" s="158" t="s">
        <v>88</v>
      </c>
      <c r="B17" s="158" t="str">
        <f>"        "&amp;"人民防空"</f>
        <v>        人民防空</v>
      </c>
      <c r="C17" s="63">
        <v>1887000</v>
      </c>
      <c r="D17" s="63">
        <v>1887000</v>
      </c>
      <c r="E17" s="63"/>
      <c r="F17" s="63">
        <v>1887000</v>
      </c>
      <c r="G17" s="63"/>
      <c r="H17" s="63"/>
      <c r="I17" s="63"/>
      <c r="J17" s="63"/>
      <c r="K17" s="63"/>
      <c r="L17" s="63"/>
      <c r="M17" s="63"/>
      <c r="N17" s="63"/>
      <c r="O17" s="63"/>
    </row>
    <row r="18" ht="20.25" customHeight="1" spans="1:15">
      <c r="A18" s="158" t="s">
        <v>89</v>
      </c>
      <c r="B18" s="158" t="str">
        <f>"        "&amp;"其他国防动员支出"</f>
        <v>        其他国防动员支出</v>
      </c>
      <c r="C18" s="63">
        <v>800000</v>
      </c>
      <c r="D18" s="63">
        <v>800000</v>
      </c>
      <c r="E18" s="63"/>
      <c r="F18" s="63">
        <v>800000</v>
      </c>
      <c r="G18" s="63"/>
      <c r="H18" s="63"/>
      <c r="I18" s="63"/>
      <c r="J18" s="63"/>
      <c r="K18" s="63"/>
      <c r="L18" s="63"/>
      <c r="M18" s="63"/>
      <c r="N18" s="63"/>
      <c r="O18" s="63"/>
    </row>
    <row r="19" ht="20.25" customHeight="1" spans="1:15">
      <c r="A19" s="150" t="s">
        <v>90</v>
      </c>
      <c r="B19" s="150" t="str">
        <f>"        "&amp;"社会保障和就业支出"</f>
        <v>        社会保障和就业支出</v>
      </c>
      <c r="C19" s="63">
        <v>6948333.28</v>
      </c>
      <c r="D19" s="63">
        <v>6948333.28</v>
      </c>
      <c r="E19" s="63">
        <v>6948333.28</v>
      </c>
      <c r="F19" s="63"/>
      <c r="G19" s="63"/>
      <c r="H19" s="63"/>
      <c r="I19" s="63"/>
      <c r="J19" s="63"/>
      <c r="K19" s="63"/>
      <c r="L19" s="63"/>
      <c r="M19" s="63"/>
      <c r="N19" s="63"/>
      <c r="O19" s="63"/>
    </row>
    <row r="20" ht="20.25" customHeight="1" spans="1:15">
      <c r="A20" s="157" t="s">
        <v>91</v>
      </c>
      <c r="B20" s="157" t="str">
        <f>"        "&amp;"行政事业单位养老支出"</f>
        <v>        行政事业单位养老支出</v>
      </c>
      <c r="C20" s="63">
        <v>6889365.28</v>
      </c>
      <c r="D20" s="63">
        <v>6889365.28</v>
      </c>
      <c r="E20" s="63">
        <v>6889365.28</v>
      </c>
      <c r="F20" s="63"/>
      <c r="G20" s="63"/>
      <c r="H20" s="63"/>
      <c r="I20" s="63"/>
      <c r="J20" s="63"/>
      <c r="K20" s="63"/>
      <c r="L20" s="63"/>
      <c r="M20" s="63"/>
      <c r="N20" s="63"/>
      <c r="O20" s="63"/>
    </row>
    <row r="21" ht="20.25" customHeight="1" spans="1:15">
      <c r="A21" s="158" t="s">
        <v>92</v>
      </c>
      <c r="B21" s="158" t="str">
        <f>"        "&amp;"行政单位离退休"</f>
        <v>        行政单位离退休</v>
      </c>
      <c r="C21" s="63">
        <v>2631408</v>
      </c>
      <c r="D21" s="63">
        <v>2631408</v>
      </c>
      <c r="E21" s="63">
        <v>2631408</v>
      </c>
      <c r="F21" s="63"/>
      <c r="G21" s="63"/>
      <c r="H21" s="63"/>
      <c r="I21" s="63"/>
      <c r="J21" s="63"/>
      <c r="K21" s="63"/>
      <c r="L21" s="63"/>
      <c r="M21" s="63"/>
      <c r="N21" s="63"/>
      <c r="O21" s="63"/>
    </row>
    <row r="22" ht="20.25" customHeight="1" spans="1:15">
      <c r="A22" s="158" t="s">
        <v>93</v>
      </c>
      <c r="B22" s="158" t="str">
        <f>"        "&amp;"事业单位离退休"</f>
        <v>        事业单位离退休</v>
      </c>
      <c r="C22" s="63">
        <v>297000</v>
      </c>
      <c r="D22" s="63">
        <v>297000</v>
      </c>
      <c r="E22" s="63">
        <v>297000</v>
      </c>
      <c r="F22" s="63"/>
      <c r="G22" s="63"/>
      <c r="H22" s="63"/>
      <c r="I22" s="63"/>
      <c r="J22" s="63"/>
      <c r="K22" s="63"/>
      <c r="L22" s="63"/>
      <c r="M22" s="63"/>
      <c r="N22" s="63"/>
      <c r="O22" s="63"/>
    </row>
    <row r="23" ht="20.25" customHeight="1" spans="1:15">
      <c r="A23" s="158" t="s">
        <v>94</v>
      </c>
      <c r="B23" s="158" t="str">
        <f>"        "&amp;"机关事业单位基本养老保险缴费支出"</f>
        <v>        机关事业单位基本养老保险缴费支出</v>
      </c>
      <c r="C23" s="63">
        <v>2610957.28</v>
      </c>
      <c r="D23" s="63">
        <v>2610957.28</v>
      </c>
      <c r="E23" s="63">
        <v>2610957.28</v>
      </c>
      <c r="F23" s="63"/>
      <c r="G23" s="63"/>
      <c r="H23" s="63"/>
      <c r="I23" s="63"/>
      <c r="J23" s="63"/>
      <c r="K23" s="63"/>
      <c r="L23" s="63"/>
      <c r="M23" s="63"/>
      <c r="N23" s="63"/>
      <c r="O23" s="63"/>
    </row>
    <row r="24" ht="20.25" customHeight="1" spans="1:15">
      <c r="A24" s="158" t="s">
        <v>95</v>
      </c>
      <c r="B24" s="158" t="str">
        <f>"        "&amp;"机关事业单位职业年金缴费支出"</f>
        <v>        机关事业单位职业年金缴费支出</v>
      </c>
      <c r="C24" s="63">
        <v>1350000</v>
      </c>
      <c r="D24" s="63">
        <v>1350000</v>
      </c>
      <c r="E24" s="63">
        <v>1350000</v>
      </c>
      <c r="F24" s="63"/>
      <c r="G24" s="63"/>
      <c r="H24" s="63"/>
      <c r="I24" s="63"/>
      <c r="J24" s="63"/>
      <c r="K24" s="63"/>
      <c r="L24" s="63"/>
      <c r="M24" s="63"/>
      <c r="N24" s="63"/>
      <c r="O24" s="63"/>
    </row>
    <row r="25" ht="20.25" customHeight="1" spans="1:15">
      <c r="A25" s="157" t="s">
        <v>96</v>
      </c>
      <c r="B25" s="157" t="str">
        <f>"        "&amp;"抚恤"</f>
        <v>        抚恤</v>
      </c>
      <c r="C25" s="63">
        <v>58968</v>
      </c>
      <c r="D25" s="63">
        <v>58968</v>
      </c>
      <c r="E25" s="63">
        <v>58968</v>
      </c>
      <c r="F25" s="63"/>
      <c r="G25" s="63"/>
      <c r="H25" s="63"/>
      <c r="I25" s="63"/>
      <c r="J25" s="63"/>
      <c r="K25" s="63"/>
      <c r="L25" s="63"/>
      <c r="M25" s="63"/>
      <c r="N25" s="63"/>
      <c r="O25" s="63"/>
    </row>
    <row r="26" ht="20.25" customHeight="1" spans="1:15">
      <c r="A26" s="158" t="s">
        <v>97</v>
      </c>
      <c r="B26" s="158" t="str">
        <f>"        "&amp;"死亡抚恤"</f>
        <v>        死亡抚恤</v>
      </c>
      <c r="C26" s="63">
        <v>58968</v>
      </c>
      <c r="D26" s="63">
        <v>58968</v>
      </c>
      <c r="E26" s="63">
        <v>58968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</row>
    <row r="27" ht="20.25" customHeight="1" spans="1:15">
      <c r="A27" s="150" t="s">
        <v>98</v>
      </c>
      <c r="B27" s="150" t="str">
        <f>"        "&amp;"卫生健康支出"</f>
        <v>        卫生健康支出</v>
      </c>
      <c r="C27" s="63">
        <v>21403053.92</v>
      </c>
      <c r="D27" s="63">
        <v>21403053.92</v>
      </c>
      <c r="E27" s="63">
        <v>2648723.22</v>
      </c>
      <c r="F27" s="63">
        <v>18754330.7</v>
      </c>
      <c r="G27" s="63"/>
      <c r="H27" s="63"/>
      <c r="I27" s="63"/>
      <c r="J27" s="63"/>
      <c r="K27" s="63"/>
      <c r="L27" s="63"/>
      <c r="M27" s="63"/>
      <c r="N27" s="63"/>
      <c r="O27" s="63"/>
    </row>
    <row r="28" ht="20.25" customHeight="1" spans="1:15">
      <c r="A28" s="157" t="s">
        <v>99</v>
      </c>
      <c r="B28" s="157" t="str">
        <f>"        "&amp;"卫生健康管理事务"</f>
        <v>        卫生健康管理事务</v>
      </c>
      <c r="C28" s="63">
        <v>18754330.7</v>
      </c>
      <c r="D28" s="63">
        <v>18754330.7</v>
      </c>
      <c r="E28" s="63"/>
      <c r="F28" s="63">
        <v>18754330.7</v>
      </c>
      <c r="G28" s="63"/>
      <c r="H28" s="63"/>
      <c r="I28" s="63"/>
      <c r="J28" s="63"/>
      <c r="K28" s="63"/>
      <c r="L28" s="63"/>
      <c r="M28" s="63"/>
      <c r="N28" s="63"/>
      <c r="O28" s="63"/>
    </row>
    <row r="29" ht="20.25" customHeight="1" spans="1:15">
      <c r="A29" s="158" t="s">
        <v>100</v>
      </c>
      <c r="B29" s="158" t="str">
        <f>"        "&amp;"其他卫生健康管理事务支出"</f>
        <v>        其他卫生健康管理事务支出</v>
      </c>
      <c r="C29" s="63">
        <v>18754330.7</v>
      </c>
      <c r="D29" s="63">
        <v>18754330.7</v>
      </c>
      <c r="E29" s="63"/>
      <c r="F29" s="63">
        <v>18754330.7</v>
      </c>
      <c r="G29" s="63"/>
      <c r="H29" s="63"/>
      <c r="I29" s="63"/>
      <c r="J29" s="63"/>
      <c r="K29" s="63"/>
      <c r="L29" s="63"/>
      <c r="M29" s="63"/>
      <c r="N29" s="63"/>
      <c r="O29" s="63"/>
    </row>
    <row r="30" ht="20.25" customHeight="1" spans="1:15">
      <c r="A30" s="157" t="s">
        <v>101</v>
      </c>
      <c r="B30" s="157" t="str">
        <f>"        "&amp;"行政事业单位医疗"</f>
        <v>        行政事业单位医疗</v>
      </c>
      <c r="C30" s="63">
        <v>2648723.22</v>
      </c>
      <c r="D30" s="63">
        <v>2648723.22</v>
      </c>
      <c r="E30" s="63">
        <v>2648723.22</v>
      </c>
      <c r="F30" s="63"/>
      <c r="G30" s="63"/>
      <c r="H30" s="63"/>
      <c r="I30" s="63"/>
      <c r="J30" s="63"/>
      <c r="K30" s="63"/>
      <c r="L30" s="63"/>
      <c r="M30" s="63"/>
      <c r="N30" s="63"/>
      <c r="O30" s="63"/>
    </row>
    <row r="31" ht="20.25" customHeight="1" spans="1:15">
      <c r="A31" s="158" t="s">
        <v>102</v>
      </c>
      <c r="B31" s="158" t="str">
        <f>"        "&amp;"行政单位医疗"</f>
        <v>        行政单位医疗</v>
      </c>
      <c r="C31" s="63">
        <v>942388.79</v>
      </c>
      <c r="D31" s="63">
        <v>942388.79</v>
      </c>
      <c r="E31" s="63">
        <v>942388.79</v>
      </c>
      <c r="F31" s="63"/>
      <c r="G31" s="63"/>
      <c r="H31" s="63"/>
      <c r="I31" s="63"/>
      <c r="J31" s="63"/>
      <c r="K31" s="63"/>
      <c r="L31" s="63"/>
      <c r="M31" s="63"/>
      <c r="N31" s="63"/>
      <c r="O31" s="63"/>
    </row>
    <row r="32" ht="20.25" customHeight="1" spans="1:15">
      <c r="A32" s="158" t="s">
        <v>103</v>
      </c>
      <c r="B32" s="158" t="str">
        <f>"        "&amp;"事业单位医疗"</f>
        <v>        事业单位医疗</v>
      </c>
      <c r="C32" s="63">
        <v>530045.3</v>
      </c>
      <c r="D32" s="63">
        <v>530045.3</v>
      </c>
      <c r="E32" s="63">
        <v>530045.3</v>
      </c>
      <c r="F32" s="63"/>
      <c r="G32" s="63"/>
      <c r="H32" s="63"/>
      <c r="I32" s="63"/>
      <c r="J32" s="63"/>
      <c r="K32" s="63"/>
      <c r="L32" s="63"/>
      <c r="M32" s="63"/>
      <c r="N32" s="63"/>
      <c r="O32" s="63"/>
    </row>
    <row r="33" ht="20.25" customHeight="1" spans="1:15">
      <c r="A33" s="158" t="s">
        <v>104</v>
      </c>
      <c r="B33" s="158" t="str">
        <f>"        "&amp;"公务员医疗补助"</f>
        <v>        公务员医疗补助</v>
      </c>
      <c r="C33" s="63">
        <v>1028679.35</v>
      </c>
      <c r="D33" s="63">
        <v>1028679.35</v>
      </c>
      <c r="E33" s="63">
        <v>1028679.35</v>
      </c>
      <c r="F33" s="63"/>
      <c r="G33" s="63"/>
      <c r="H33" s="63"/>
      <c r="I33" s="63"/>
      <c r="J33" s="63"/>
      <c r="K33" s="63"/>
      <c r="L33" s="63"/>
      <c r="M33" s="63"/>
      <c r="N33" s="63"/>
      <c r="O33" s="63"/>
    </row>
    <row r="34" ht="20.25" customHeight="1" spans="1:15">
      <c r="A34" s="158" t="s">
        <v>105</v>
      </c>
      <c r="B34" s="158" t="str">
        <f>"        "&amp;"其他行政事业单位医疗支出"</f>
        <v>        其他行政事业单位医疗支出</v>
      </c>
      <c r="C34" s="63">
        <v>147609.78</v>
      </c>
      <c r="D34" s="63">
        <v>147609.78</v>
      </c>
      <c r="E34" s="63">
        <v>147609.78</v>
      </c>
      <c r="F34" s="63"/>
      <c r="G34" s="63"/>
      <c r="H34" s="63"/>
      <c r="I34" s="63"/>
      <c r="J34" s="63"/>
      <c r="K34" s="63"/>
      <c r="L34" s="63"/>
      <c r="M34" s="63"/>
      <c r="N34" s="63"/>
      <c r="O34" s="63"/>
    </row>
    <row r="35" ht="20.25" customHeight="1" spans="1:15">
      <c r="A35" s="150" t="s">
        <v>106</v>
      </c>
      <c r="B35" s="150" t="str">
        <f>"        "&amp;"农林水支出"</f>
        <v>        农林水支出</v>
      </c>
      <c r="C35" s="63">
        <v>10271000</v>
      </c>
      <c r="D35" s="63"/>
      <c r="E35" s="63"/>
      <c r="F35" s="63"/>
      <c r="G35" s="63">
        <v>10271000</v>
      </c>
      <c r="H35" s="63"/>
      <c r="I35" s="63"/>
      <c r="J35" s="63"/>
      <c r="K35" s="63"/>
      <c r="L35" s="63"/>
      <c r="M35" s="63"/>
      <c r="N35" s="63"/>
      <c r="O35" s="63"/>
    </row>
    <row r="36" ht="20.25" customHeight="1" spans="1:15">
      <c r="A36" s="157" t="s">
        <v>107</v>
      </c>
      <c r="B36" s="157" t="str">
        <f>"        "&amp;"大中型水库库区基金安排的支出"</f>
        <v>        大中型水库库区基金安排的支出</v>
      </c>
      <c r="C36" s="63">
        <v>3400000</v>
      </c>
      <c r="D36" s="63"/>
      <c r="E36" s="63"/>
      <c r="F36" s="63"/>
      <c r="G36" s="63">
        <v>3400000</v>
      </c>
      <c r="H36" s="63"/>
      <c r="I36" s="63"/>
      <c r="J36" s="63"/>
      <c r="K36" s="63"/>
      <c r="L36" s="63"/>
      <c r="M36" s="63"/>
      <c r="N36" s="63"/>
      <c r="O36" s="63"/>
    </row>
    <row r="37" ht="20.25" customHeight="1" spans="1:15">
      <c r="A37" s="158" t="s">
        <v>108</v>
      </c>
      <c r="B37" s="158" t="str">
        <f>"        "&amp;"基础设施建设和经济发展"</f>
        <v>        基础设施建设和经济发展</v>
      </c>
      <c r="C37" s="63">
        <v>3400000</v>
      </c>
      <c r="D37" s="63"/>
      <c r="E37" s="63"/>
      <c r="F37" s="63"/>
      <c r="G37" s="63">
        <v>3400000</v>
      </c>
      <c r="H37" s="63"/>
      <c r="I37" s="63"/>
      <c r="J37" s="63"/>
      <c r="K37" s="63"/>
      <c r="L37" s="63"/>
      <c r="M37" s="63"/>
      <c r="N37" s="63"/>
      <c r="O37" s="63"/>
    </row>
    <row r="38" ht="20.25" customHeight="1" spans="1:15">
      <c r="A38" s="157" t="s">
        <v>109</v>
      </c>
      <c r="B38" s="157" t="str">
        <f>"        "&amp;"大中型水库移民后期扶持基金支出"</f>
        <v>        大中型水库移民后期扶持基金支出</v>
      </c>
      <c r="C38" s="63">
        <v>6871000</v>
      </c>
      <c r="D38" s="63"/>
      <c r="E38" s="63"/>
      <c r="F38" s="63"/>
      <c r="G38" s="63">
        <v>6871000</v>
      </c>
      <c r="H38" s="63"/>
      <c r="I38" s="63"/>
      <c r="J38" s="63"/>
      <c r="K38" s="63"/>
      <c r="L38" s="63"/>
      <c r="M38" s="63"/>
      <c r="N38" s="63"/>
      <c r="O38" s="63"/>
    </row>
    <row r="39" ht="20.25" customHeight="1" spans="1:15">
      <c r="A39" s="158" t="s">
        <v>110</v>
      </c>
      <c r="B39" s="158" t="str">
        <f>"        "&amp;"移民补助"</f>
        <v>        移民补助</v>
      </c>
      <c r="C39" s="63">
        <v>6871000</v>
      </c>
      <c r="D39" s="63"/>
      <c r="E39" s="63"/>
      <c r="F39" s="63"/>
      <c r="G39" s="63">
        <v>6871000</v>
      </c>
      <c r="H39" s="63"/>
      <c r="I39" s="63"/>
      <c r="J39" s="63"/>
      <c r="K39" s="63"/>
      <c r="L39" s="63"/>
      <c r="M39" s="63"/>
      <c r="N39" s="63"/>
      <c r="O39" s="63"/>
    </row>
    <row r="40" ht="20.25" customHeight="1" spans="1:15">
      <c r="A40" s="150" t="s">
        <v>111</v>
      </c>
      <c r="B40" s="150" t="str">
        <f>"        "&amp;"住房保障支出"</f>
        <v>        住房保障支出</v>
      </c>
      <c r="C40" s="63">
        <v>2269296</v>
      </c>
      <c r="D40" s="63">
        <v>2269296</v>
      </c>
      <c r="E40" s="63">
        <v>2269296</v>
      </c>
      <c r="F40" s="63"/>
      <c r="G40" s="63"/>
      <c r="H40" s="63"/>
      <c r="I40" s="63"/>
      <c r="J40" s="63"/>
      <c r="K40" s="63"/>
      <c r="L40" s="63"/>
      <c r="M40" s="63"/>
      <c r="N40" s="63"/>
      <c r="O40" s="63"/>
    </row>
    <row r="41" ht="20.25" customHeight="1" spans="1:15">
      <c r="A41" s="157" t="s">
        <v>112</v>
      </c>
      <c r="B41" s="157" t="str">
        <f>"        "&amp;"住房改革支出"</f>
        <v>        住房改革支出</v>
      </c>
      <c r="C41" s="63">
        <v>2269296</v>
      </c>
      <c r="D41" s="63">
        <v>2269296</v>
      </c>
      <c r="E41" s="63">
        <v>2269296</v>
      </c>
      <c r="F41" s="63"/>
      <c r="G41" s="63"/>
      <c r="H41" s="63"/>
      <c r="I41" s="63"/>
      <c r="J41" s="63"/>
      <c r="K41" s="63"/>
      <c r="L41" s="63"/>
      <c r="M41" s="63"/>
      <c r="N41" s="63"/>
      <c r="O41" s="63"/>
    </row>
    <row r="42" ht="20.25" customHeight="1" spans="1:15">
      <c r="A42" s="158" t="s">
        <v>113</v>
      </c>
      <c r="B42" s="158" t="str">
        <f>"        "&amp;"住房公积金"</f>
        <v>        住房公积金</v>
      </c>
      <c r="C42" s="63">
        <v>2122212</v>
      </c>
      <c r="D42" s="63">
        <v>2122212</v>
      </c>
      <c r="E42" s="63">
        <v>2122212</v>
      </c>
      <c r="F42" s="63"/>
      <c r="G42" s="63"/>
      <c r="H42" s="63"/>
      <c r="I42" s="63"/>
      <c r="J42" s="63"/>
      <c r="K42" s="63"/>
      <c r="L42" s="63"/>
      <c r="M42" s="63"/>
      <c r="N42" s="63"/>
      <c r="O42" s="63"/>
    </row>
    <row r="43" ht="20.25" customHeight="1" spans="1:15">
      <c r="A43" s="158" t="s">
        <v>114</v>
      </c>
      <c r="B43" s="158" t="str">
        <f>"        "&amp;"购房补贴"</f>
        <v>        购房补贴</v>
      </c>
      <c r="C43" s="63">
        <v>147084</v>
      </c>
      <c r="D43" s="63">
        <v>147084</v>
      </c>
      <c r="E43" s="63">
        <v>147084</v>
      </c>
      <c r="F43" s="63"/>
      <c r="G43" s="63"/>
      <c r="H43" s="63"/>
      <c r="I43" s="63"/>
      <c r="J43" s="63"/>
      <c r="K43" s="63"/>
      <c r="L43" s="63"/>
      <c r="M43" s="63"/>
      <c r="N43" s="63"/>
      <c r="O43" s="63"/>
    </row>
    <row r="44" ht="20.25" customHeight="1" spans="1:15">
      <c r="A44" s="150" t="s">
        <v>115</v>
      </c>
      <c r="B44" s="150" t="str">
        <f>"        "&amp;"粮油物资储备支出"</f>
        <v>        粮油物资储备支出</v>
      </c>
      <c r="C44" s="63">
        <v>197000</v>
      </c>
      <c r="D44" s="63">
        <v>197000</v>
      </c>
      <c r="E44" s="63"/>
      <c r="F44" s="63">
        <v>197000</v>
      </c>
      <c r="G44" s="63"/>
      <c r="H44" s="63"/>
      <c r="I44" s="63"/>
      <c r="J44" s="63"/>
      <c r="K44" s="63"/>
      <c r="L44" s="63"/>
      <c r="M44" s="63"/>
      <c r="N44" s="63"/>
      <c r="O44" s="63"/>
    </row>
    <row r="45" ht="20.25" customHeight="1" spans="1:15">
      <c r="A45" s="157" t="s">
        <v>116</v>
      </c>
      <c r="B45" s="157" t="str">
        <f>"        "&amp;"粮油物资事务"</f>
        <v>        粮油物资事务</v>
      </c>
      <c r="C45" s="63">
        <v>197000</v>
      </c>
      <c r="D45" s="63">
        <v>197000</v>
      </c>
      <c r="E45" s="63"/>
      <c r="F45" s="63">
        <v>197000</v>
      </c>
      <c r="G45" s="63"/>
      <c r="H45" s="63"/>
      <c r="I45" s="63"/>
      <c r="J45" s="63"/>
      <c r="K45" s="63"/>
      <c r="L45" s="63"/>
      <c r="M45" s="63"/>
      <c r="N45" s="63"/>
      <c r="O45" s="63"/>
    </row>
    <row r="46" ht="20.25" customHeight="1" spans="1:15">
      <c r="A46" s="158" t="s">
        <v>117</v>
      </c>
      <c r="B46" s="158" t="str">
        <f>"        "&amp;"物资保管保养"</f>
        <v>        物资保管保养</v>
      </c>
      <c r="C46" s="63">
        <v>197000</v>
      </c>
      <c r="D46" s="63">
        <v>197000</v>
      </c>
      <c r="E46" s="63"/>
      <c r="F46" s="63">
        <v>197000</v>
      </c>
      <c r="G46" s="63"/>
      <c r="H46" s="63"/>
      <c r="I46" s="63"/>
      <c r="J46" s="63"/>
      <c r="K46" s="63"/>
      <c r="L46" s="63"/>
      <c r="M46" s="63"/>
      <c r="N46" s="63"/>
      <c r="O46" s="63"/>
    </row>
    <row r="47" ht="20.25" customHeight="1" spans="1:15">
      <c r="A47" s="150" t="s">
        <v>118</v>
      </c>
      <c r="B47" s="150" t="str">
        <f>"        "&amp;"其他支出"</f>
        <v>        其他支出</v>
      </c>
      <c r="C47" s="63">
        <v>167230000</v>
      </c>
      <c r="D47" s="63">
        <v>70000000</v>
      </c>
      <c r="E47" s="63"/>
      <c r="F47" s="63">
        <v>70000000</v>
      </c>
      <c r="G47" s="63">
        <v>97230000</v>
      </c>
      <c r="H47" s="63"/>
      <c r="I47" s="63"/>
      <c r="J47" s="63"/>
      <c r="K47" s="63"/>
      <c r="L47" s="63"/>
      <c r="M47" s="63"/>
      <c r="N47" s="63"/>
      <c r="O47" s="63"/>
    </row>
    <row r="48" ht="20.25" customHeight="1" spans="1:15">
      <c r="A48" s="157" t="s">
        <v>119</v>
      </c>
      <c r="B48" s="157" t="str">
        <f>"        "&amp;"其他政府性基金及对应专项债务收入安排的支出"</f>
        <v>        其他政府性基金及对应专项债务收入安排的支出</v>
      </c>
      <c r="C48" s="63">
        <v>97230000</v>
      </c>
      <c r="D48" s="63"/>
      <c r="E48" s="63"/>
      <c r="F48" s="63"/>
      <c r="G48" s="63">
        <v>97230000</v>
      </c>
      <c r="H48" s="63"/>
      <c r="I48" s="63"/>
      <c r="J48" s="63"/>
      <c r="K48" s="63"/>
      <c r="L48" s="63"/>
      <c r="M48" s="63"/>
      <c r="N48" s="63"/>
      <c r="O48" s="63"/>
    </row>
    <row r="49" ht="20.25" customHeight="1" spans="1:15">
      <c r="A49" s="158" t="s">
        <v>120</v>
      </c>
      <c r="B49" s="158" t="str">
        <f>"        "&amp;"其他政府性基金安排的支出"</f>
        <v>        其他政府性基金安排的支出</v>
      </c>
      <c r="C49" s="63">
        <v>97230000</v>
      </c>
      <c r="D49" s="63"/>
      <c r="E49" s="63"/>
      <c r="F49" s="63"/>
      <c r="G49" s="63">
        <v>97230000</v>
      </c>
      <c r="H49" s="63"/>
      <c r="I49" s="63"/>
      <c r="J49" s="63"/>
      <c r="K49" s="63"/>
      <c r="L49" s="63"/>
      <c r="M49" s="63"/>
      <c r="N49" s="63"/>
      <c r="O49" s="63"/>
    </row>
    <row r="50" ht="20.25" customHeight="1" spans="1:15">
      <c r="A50" s="157" t="s">
        <v>121</v>
      </c>
      <c r="B50" s="157" t="str">
        <f>"        "&amp;"其他支出"</f>
        <v>        其他支出</v>
      </c>
      <c r="C50" s="63">
        <v>70000000</v>
      </c>
      <c r="D50" s="63">
        <v>70000000</v>
      </c>
      <c r="E50" s="63"/>
      <c r="F50" s="63">
        <v>70000000</v>
      </c>
      <c r="G50" s="63"/>
      <c r="H50" s="63"/>
      <c r="I50" s="63"/>
      <c r="J50" s="63"/>
      <c r="K50" s="63"/>
      <c r="L50" s="63"/>
      <c r="M50" s="63"/>
      <c r="N50" s="63"/>
      <c r="O50" s="63"/>
    </row>
    <row r="51" ht="20.25" customHeight="1" spans="1:15">
      <c r="A51" s="158" t="s">
        <v>122</v>
      </c>
      <c r="B51" s="158" t="str">
        <f>"        "&amp;"其他支出"</f>
        <v>        其他支出</v>
      </c>
      <c r="C51" s="63">
        <v>70000000</v>
      </c>
      <c r="D51" s="63">
        <v>70000000</v>
      </c>
      <c r="E51" s="63"/>
      <c r="F51" s="63">
        <v>70000000</v>
      </c>
      <c r="G51" s="63"/>
      <c r="H51" s="63"/>
      <c r="I51" s="63"/>
      <c r="J51" s="63"/>
      <c r="K51" s="63"/>
      <c r="L51" s="63"/>
      <c r="M51" s="63"/>
      <c r="N51" s="63"/>
      <c r="O51" s="63"/>
    </row>
    <row r="52" ht="20.25" customHeight="1" spans="1:15">
      <c r="A52" s="152" t="s">
        <v>30</v>
      </c>
      <c r="B52" s="150"/>
      <c r="C52" s="153">
        <v>245346194.36</v>
      </c>
      <c r="D52" s="153">
        <v>137845194.36</v>
      </c>
      <c r="E52" s="153">
        <v>34629753.39</v>
      </c>
      <c r="F52" s="153">
        <v>103215440.97</v>
      </c>
      <c r="G52" s="153">
        <v>107501000</v>
      </c>
      <c r="H52" s="153"/>
      <c r="I52" s="153"/>
      <c r="J52" s="153"/>
      <c r="K52" s="153"/>
      <c r="L52" s="153"/>
      <c r="M52" s="153"/>
      <c r="N52" s="153"/>
      <c r="O52" s="153"/>
    </row>
  </sheetData>
  <mergeCells count="12">
    <mergeCell ref="A1:O1"/>
    <mergeCell ref="A2:O2"/>
    <mergeCell ref="A3:N3"/>
    <mergeCell ref="D4:F4"/>
    <mergeCell ref="J4:O4"/>
    <mergeCell ref="A52:B52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pageSetup paperSize="1" pageOrder="overThenDown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6"/>
  <sheetViews>
    <sheetView showZeros="0" workbookViewId="0">
      <selection activeCell="C7" sqref="C7"/>
    </sheetView>
  </sheetViews>
  <sheetFormatPr defaultColWidth="8.85" defaultRowHeight="15" customHeight="1" outlineLevelCol="3"/>
  <cols>
    <col min="1" max="2" width="28.575" customWidth="1"/>
    <col min="3" max="3" width="35.7" customWidth="1"/>
    <col min="4" max="4" width="28.575" customWidth="1"/>
  </cols>
  <sheetData>
    <row r="1" ht="18.75" customHeight="1" spans="1:4">
      <c r="A1" s="148" t="s">
        <v>123</v>
      </c>
      <c r="B1" s="159"/>
      <c r="C1" s="159"/>
      <c r="D1" s="159"/>
    </row>
    <row r="2" ht="28.5" customHeight="1" spans="1:4">
      <c r="A2" s="160" t="s">
        <v>124</v>
      </c>
      <c r="B2" s="160"/>
      <c r="C2" s="160"/>
      <c r="D2" s="160"/>
    </row>
    <row r="3" ht="18.75" customHeight="1" spans="1:4">
      <c r="A3" s="150" t="str">
        <f>"单位名称："&amp;"玉溪市发展和改革委员会"</f>
        <v>单位名称：玉溪市发展和改革委员会</v>
      </c>
      <c r="B3" s="150"/>
      <c r="C3" s="150"/>
      <c r="D3" s="148" t="s">
        <v>2</v>
      </c>
    </row>
    <row r="4" ht="18.75" customHeight="1" spans="1:4">
      <c r="A4" s="58" t="s">
        <v>3</v>
      </c>
      <c r="B4" s="58"/>
      <c r="C4" s="58" t="s">
        <v>4</v>
      </c>
      <c r="D4" s="58"/>
    </row>
    <row r="5" ht="18.75" customHeight="1" spans="1:4">
      <c r="A5" s="58" t="s">
        <v>5</v>
      </c>
      <c r="B5" s="58" t="s">
        <v>6</v>
      </c>
      <c r="C5" s="58" t="s">
        <v>125</v>
      </c>
      <c r="D5" s="58" t="s">
        <v>6</v>
      </c>
    </row>
    <row r="6" ht="18.75" customHeight="1" spans="1:4">
      <c r="A6" s="161" t="s">
        <v>126</v>
      </c>
      <c r="B6" s="162"/>
      <c r="C6" s="163" t="s">
        <v>127</v>
      </c>
      <c r="D6" s="162"/>
    </row>
    <row r="7" ht="18.75" customHeight="1" spans="1:4">
      <c r="A7" s="150" t="s">
        <v>128</v>
      </c>
      <c r="B7" s="164">
        <v>106963753.39</v>
      </c>
      <c r="C7" s="165" t="str">
        <f>"（一）"&amp;"一般公共服务支出"</f>
        <v>（一）一般公共服务支出</v>
      </c>
      <c r="D7" s="164">
        <v>34340511.16</v>
      </c>
    </row>
    <row r="8" ht="18.75" customHeight="1" spans="1:4">
      <c r="A8" s="150" t="s">
        <v>129</v>
      </c>
      <c r="B8" s="164">
        <v>104101000</v>
      </c>
      <c r="C8" s="165" t="str">
        <f>"（二）"&amp;"国防支出"</f>
        <v>（二）国防支出</v>
      </c>
      <c r="D8" s="164">
        <v>2687000</v>
      </c>
    </row>
    <row r="9" ht="18.75" customHeight="1" spans="1:4">
      <c r="A9" s="150" t="s">
        <v>130</v>
      </c>
      <c r="B9" s="164"/>
      <c r="C9" s="165" t="str">
        <f>"（三）"&amp;"社会保障和就业支出"</f>
        <v>（三）社会保障和就业支出</v>
      </c>
      <c r="D9" s="164">
        <v>6948333.28</v>
      </c>
    </row>
    <row r="10" ht="18.75" customHeight="1" spans="1:4">
      <c r="A10" s="150" t="s">
        <v>131</v>
      </c>
      <c r="B10" s="164"/>
      <c r="C10" s="165" t="str">
        <f>"（四）"&amp;"卫生健康支出"</f>
        <v>（四）卫生健康支出</v>
      </c>
      <c r="D10" s="164">
        <v>21403053.92</v>
      </c>
    </row>
    <row r="11" ht="18.75" customHeight="1" spans="1:4">
      <c r="A11" s="60" t="s">
        <v>128</v>
      </c>
      <c r="B11" s="164">
        <v>30881440.97</v>
      </c>
      <c r="C11" s="165" t="str">
        <f>"（五）"&amp;"农林水支出"</f>
        <v>（五）农林水支出</v>
      </c>
      <c r="D11" s="164">
        <v>10271000</v>
      </c>
    </row>
    <row r="12" ht="18.75" customHeight="1" spans="1:4">
      <c r="A12" s="60" t="s">
        <v>129</v>
      </c>
      <c r="B12" s="164">
        <v>3400000</v>
      </c>
      <c r="C12" s="165" t="str">
        <f>"（六）"&amp;"住房保障支出"</f>
        <v>（六）住房保障支出</v>
      </c>
      <c r="D12" s="164">
        <v>2269296</v>
      </c>
    </row>
    <row r="13" ht="18.75" customHeight="1" spans="1:4">
      <c r="A13" s="60" t="s">
        <v>130</v>
      </c>
      <c r="B13" s="164"/>
      <c r="C13" s="165" t="str">
        <f>"（七）"&amp;"粮油物资储备支出"</f>
        <v>（七）粮油物资储备支出</v>
      </c>
      <c r="D13" s="164">
        <v>197000</v>
      </c>
    </row>
    <row r="14" ht="18.75" customHeight="1" spans="1:4">
      <c r="A14" s="150"/>
      <c r="B14" s="150"/>
      <c r="C14" s="165" t="str">
        <f>"（八）"&amp;"其他支出"</f>
        <v>（八）其他支出</v>
      </c>
      <c r="D14" s="164">
        <v>167230000</v>
      </c>
    </row>
    <row r="15" ht="18.75" customHeight="1" spans="1:4">
      <c r="A15" s="150"/>
      <c r="B15" s="150"/>
      <c r="C15" s="150" t="s">
        <v>132</v>
      </c>
      <c r="D15" s="150"/>
    </row>
    <row r="16" ht="18.75" customHeight="1" spans="1:4">
      <c r="A16" s="166" t="s">
        <v>24</v>
      </c>
      <c r="B16" s="164">
        <v>245346194.36</v>
      </c>
      <c r="C16" s="166" t="s">
        <v>25</v>
      </c>
      <c r="D16" s="164">
        <v>245346194.36</v>
      </c>
    </row>
  </sheetData>
  <mergeCells count="5">
    <mergeCell ref="A1:D1"/>
    <mergeCell ref="A2:D2"/>
    <mergeCell ref="A3:C3"/>
    <mergeCell ref="A4:B4"/>
    <mergeCell ref="C4:D4"/>
  </mergeCells>
  <pageMargins left="0.75" right="0.75" top="1" bottom="1" header="0.5" footer="0.5"/>
  <pageSetup paperSize="1" pageOrder="overThenDown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45"/>
  <sheetViews>
    <sheetView showZeros="0" topLeftCell="A13" workbookViewId="0">
      <selection activeCell="C41" sqref="C41"/>
    </sheetView>
  </sheetViews>
  <sheetFormatPr defaultColWidth="8.85" defaultRowHeight="15" customHeight="1" outlineLevelCol="6"/>
  <cols>
    <col min="1" max="1" width="17.8416666666667" customWidth="1"/>
    <col min="2" max="2" width="53.1333333333333" customWidth="1"/>
    <col min="3" max="7" width="15.1333333333333" customWidth="1"/>
  </cols>
  <sheetData>
    <row r="1" customHeight="1" spans="1:7">
      <c r="A1" s="155" t="s">
        <v>133</v>
      </c>
      <c r="B1" s="155"/>
      <c r="C1" s="155"/>
      <c r="D1" s="155"/>
      <c r="E1" s="155"/>
      <c r="F1" s="155"/>
      <c r="G1" s="155"/>
    </row>
    <row r="2" ht="28.5" customHeight="1" spans="1:7">
      <c r="A2" s="149" t="s">
        <v>134</v>
      </c>
      <c r="B2" s="149"/>
      <c r="C2" s="149"/>
      <c r="D2" s="149"/>
      <c r="E2" s="149"/>
      <c r="F2" s="149"/>
      <c r="G2" s="149"/>
    </row>
    <row r="3" ht="20.25" customHeight="1" spans="1:7">
      <c r="A3" s="150" t="str">
        <f>"单位名称："&amp;"玉溪市发展和改革委员会"</f>
        <v>单位名称：玉溪市发展和改革委员会</v>
      </c>
      <c r="B3" s="150"/>
      <c r="C3" s="150"/>
      <c r="D3" s="150"/>
      <c r="E3" s="150"/>
      <c r="F3" s="150"/>
      <c r="G3" s="156" t="s">
        <v>2</v>
      </c>
    </row>
    <row r="4" ht="27" customHeight="1" spans="1:7">
      <c r="A4" s="151" t="s">
        <v>135</v>
      </c>
      <c r="B4" s="151"/>
      <c r="C4" s="151" t="s">
        <v>30</v>
      </c>
      <c r="D4" s="151" t="s">
        <v>33</v>
      </c>
      <c r="E4" s="151"/>
      <c r="F4" s="151"/>
      <c r="G4" s="151" t="s">
        <v>72</v>
      </c>
    </row>
    <row r="5" ht="27" customHeight="1" spans="1:7">
      <c r="A5" s="151" t="s">
        <v>67</v>
      </c>
      <c r="B5" s="151" t="s">
        <v>68</v>
      </c>
      <c r="C5" s="151"/>
      <c r="D5" s="151" t="s">
        <v>32</v>
      </c>
      <c r="E5" s="151" t="s">
        <v>136</v>
      </c>
      <c r="F5" s="151" t="s">
        <v>137</v>
      </c>
      <c r="G5" s="151"/>
    </row>
    <row r="6" ht="20.25" customHeight="1" spans="1:7">
      <c r="A6" s="154" t="s">
        <v>44</v>
      </c>
      <c r="B6" s="154" t="s">
        <v>45</v>
      </c>
      <c r="C6" s="154" t="s">
        <v>46</v>
      </c>
      <c r="D6" s="154" t="s">
        <v>47</v>
      </c>
      <c r="E6" s="154" t="s">
        <v>48</v>
      </c>
      <c r="F6" s="154" t="s">
        <v>49</v>
      </c>
      <c r="G6" s="154">
        <v>7</v>
      </c>
    </row>
    <row r="7" ht="20.25" customHeight="1" spans="1:7">
      <c r="A7" s="150" t="s">
        <v>78</v>
      </c>
      <c r="B7" s="150" t="str">
        <f>"        "&amp;"一般公共服务支出"</f>
        <v>        一般公共服务支出</v>
      </c>
      <c r="C7" s="63">
        <v>34340511.16</v>
      </c>
      <c r="D7" s="153">
        <v>22763400.89</v>
      </c>
      <c r="E7" s="63">
        <v>18807494.7</v>
      </c>
      <c r="F7" s="63">
        <v>3955906.19</v>
      </c>
      <c r="G7" s="63">
        <v>11577110.27</v>
      </c>
    </row>
    <row r="8" ht="20.25" customHeight="1" spans="1:7">
      <c r="A8" s="157" t="s">
        <v>79</v>
      </c>
      <c r="B8" s="157" t="str">
        <f>"        "&amp;"发展与改革事务"</f>
        <v>        发展与改革事务</v>
      </c>
      <c r="C8" s="63">
        <v>34240511.16</v>
      </c>
      <c r="D8" s="153">
        <v>22763400.89</v>
      </c>
      <c r="E8" s="63">
        <v>18807494.7</v>
      </c>
      <c r="F8" s="63">
        <v>3955906.19</v>
      </c>
      <c r="G8" s="63">
        <v>11477110.27</v>
      </c>
    </row>
    <row r="9" ht="20.25" customHeight="1" spans="1:7">
      <c r="A9" s="158" t="s">
        <v>80</v>
      </c>
      <c r="B9" s="158" t="str">
        <f>"        "&amp;"行政运行"</f>
        <v>        行政运行</v>
      </c>
      <c r="C9" s="63">
        <v>13944307.45</v>
      </c>
      <c r="D9" s="153">
        <v>13944307.45</v>
      </c>
      <c r="E9" s="63">
        <v>10734936.46</v>
      </c>
      <c r="F9" s="63">
        <v>3209370.99</v>
      </c>
      <c r="G9" s="63"/>
    </row>
    <row r="10" ht="20.25" customHeight="1" spans="1:7">
      <c r="A10" s="158" t="s">
        <v>81</v>
      </c>
      <c r="B10" s="158" t="str">
        <f>"        "&amp;"一般行政管理事务"</f>
        <v>        一般行政管理事务</v>
      </c>
      <c r="C10" s="63">
        <v>576000</v>
      </c>
      <c r="D10" s="153">
        <v>576000</v>
      </c>
      <c r="E10" s="63">
        <v>576000</v>
      </c>
      <c r="F10" s="63"/>
      <c r="G10" s="63"/>
    </row>
    <row r="11" ht="20.25" customHeight="1" spans="1:7">
      <c r="A11" s="158" t="s">
        <v>82</v>
      </c>
      <c r="B11" s="158" t="str">
        <f>"        "&amp;"事业运行"</f>
        <v>        事业运行</v>
      </c>
      <c r="C11" s="63">
        <v>8243093.44</v>
      </c>
      <c r="D11" s="153">
        <v>8243093.44</v>
      </c>
      <c r="E11" s="63">
        <v>7496558.24</v>
      </c>
      <c r="F11" s="63">
        <v>746535.2</v>
      </c>
      <c r="G11" s="63"/>
    </row>
    <row r="12" ht="20.25" customHeight="1" spans="1:7">
      <c r="A12" s="158" t="s">
        <v>83</v>
      </c>
      <c r="B12" s="158" t="str">
        <f>"        "&amp;"其他发展与改革事务支出"</f>
        <v>        其他发展与改革事务支出</v>
      </c>
      <c r="C12" s="63">
        <v>11477110.27</v>
      </c>
      <c r="D12" s="153"/>
      <c r="E12" s="63"/>
      <c r="F12" s="63"/>
      <c r="G12" s="63">
        <v>11477110.27</v>
      </c>
    </row>
    <row r="13" ht="20.25" customHeight="1" spans="1:7">
      <c r="A13" s="157" t="s">
        <v>84</v>
      </c>
      <c r="B13" s="157" t="str">
        <f>"        "&amp;"财政事务"</f>
        <v>        财政事务</v>
      </c>
      <c r="C13" s="63">
        <v>100000</v>
      </c>
      <c r="D13" s="153"/>
      <c r="E13" s="63"/>
      <c r="F13" s="63"/>
      <c r="G13" s="63">
        <v>100000</v>
      </c>
    </row>
    <row r="14" ht="20.25" customHeight="1" spans="1:7">
      <c r="A14" s="158" t="s">
        <v>85</v>
      </c>
      <c r="B14" s="158" t="str">
        <f>"        "&amp;"其他财政事务支出"</f>
        <v>        其他财政事务支出</v>
      </c>
      <c r="C14" s="63">
        <v>100000</v>
      </c>
      <c r="D14" s="153"/>
      <c r="E14" s="63"/>
      <c r="F14" s="63"/>
      <c r="G14" s="63">
        <v>100000</v>
      </c>
    </row>
    <row r="15" ht="20.25" customHeight="1" spans="1:7">
      <c r="A15" s="150" t="s">
        <v>86</v>
      </c>
      <c r="B15" s="150" t="str">
        <f>"        "&amp;"国防支出"</f>
        <v>        国防支出</v>
      </c>
      <c r="C15" s="63">
        <v>2687000</v>
      </c>
      <c r="D15" s="153"/>
      <c r="E15" s="63"/>
      <c r="F15" s="63"/>
      <c r="G15" s="63">
        <v>2687000</v>
      </c>
    </row>
    <row r="16" ht="20.25" customHeight="1" spans="1:7">
      <c r="A16" s="157" t="s">
        <v>87</v>
      </c>
      <c r="B16" s="157" t="str">
        <f>"        "&amp;"国防动员"</f>
        <v>        国防动员</v>
      </c>
      <c r="C16" s="63">
        <v>2687000</v>
      </c>
      <c r="D16" s="153"/>
      <c r="E16" s="63"/>
      <c r="F16" s="63"/>
      <c r="G16" s="63">
        <v>2687000</v>
      </c>
    </row>
    <row r="17" ht="20.25" customHeight="1" spans="1:7">
      <c r="A17" s="158" t="s">
        <v>88</v>
      </c>
      <c r="B17" s="158" t="str">
        <f>"        "&amp;"人民防空"</f>
        <v>        人民防空</v>
      </c>
      <c r="C17" s="63">
        <v>1887000</v>
      </c>
      <c r="D17" s="153"/>
      <c r="E17" s="63"/>
      <c r="F17" s="63"/>
      <c r="G17" s="63">
        <v>1887000</v>
      </c>
    </row>
    <row r="18" ht="20.25" customHeight="1" spans="1:7">
      <c r="A18" s="158" t="s">
        <v>89</v>
      </c>
      <c r="B18" s="158" t="str">
        <f>"        "&amp;"其他国防动员支出"</f>
        <v>        其他国防动员支出</v>
      </c>
      <c r="C18" s="63">
        <v>800000</v>
      </c>
      <c r="D18" s="153"/>
      <c r="E18" s="63"/>
      <c r="F18" s="63"/>
      <c r="G18" s="63">
        <v>800000</v>
      </c>
    </row>
    <row r="19" ht="20.25" customHeight="1" spans="1:7">
      <c r="A19" s="150" t="s">
        <v>90</v>
      </c>
      <c r="B19" s="150" t="str">
        <f>"        "&amp;"社会保障和就业支出"</f>
        <v>        社会保障和就业支出</v>
      </c>
      <c r="C19" s="63">
        <v>6948333.28</v>
      </c>
      <c r="D19" s="153">
        <v>6948333.28</v>
      </c>
      <c r="E19" s="63">
        <v>6893733.28</v>
      </c>
      <c r="F19" s="63">
        <v>54600</v>
      </c>
      <c r="G19" s="63"/>
    </row>
    <row r="20" ht="20.25" customHeight="1" spans="1:7">
      <c r="A20" s="157" t="s">
        <v>91</v>
      </c>
      <c r="B20" s="157" t="str">
        <f>"        "&amp;"行政事业单位养老支出"</f>
        <v>        行政事业单位养老支出</v>
      </c>
      <c r="C20" s="63">
        <v>6889365.28</v>
      </c>
      <c r="D20" s="153">
        <v>6889365.28</v>
      </c>
      <c r="E20" s="63">
        <v>6834765.28</v>
      </c>
      <c r="F20" s="63">
        <v>54600</v>
      </c>
      <c r="G20" s="63"/>
    </row>
    <row r="21" ht="20.25" customHeight="1" spans="1:7">
      <c r="A21" s="158" t="s">
        <v>92</v>
      </c>
      <c r="B21" s="158" t="str">
        <f>"        "&amp;"行政单位离退休"</f>
        <v>        行政单位离退休</v>
      </c>
      <c r="C21" s="63">
        <v>2631408</v>
      </c>
      <c r="D21" s="153">
        <v>2631408</v>
      </c>
      <c r="E21" s="63">
        <v>2583408</v>
      </c>
      <c r="F21" s="63">
        <v>48000</v>
      </c>
      <c r="G21" s="63"/>
    </row>
    <row r="22" ht="20.25" customHeight="1" spans="1:7">
      <c r="A22" s="158" t="s">
        <v>93</v>
      </c>
      <c r="B22" s="158" t="str">
        <f>"        "&amp;"事业单位离退休"</f>
        <v>        事业单位离退休</v>
      </c>
      <c r="C22" s="63">
        <v>297000</v>
      </c>
      <c r="D22" s="153">
        <v>297000</v>
      </c>
      <c r="E22" s="63">
        <v>290400</v>
      </c>
      <c r="F22" s="63">
        <v>6600</v>
      </c>
      <c r="G22" s="63"/>
    </row>
    <row r="23" ht="20.25" customHeight="1" spans="1:7">
      <c r="A23" s="158" t="s">
        <v>94</v>
      </c>
      <c r="B23" s="158" t="str">
        <f>"        "&amp;"机关事业单位基本养老保险缴费支出"</f>
        <v>        机关事业单位基本养老保险缴费支出</v>
      </c>
      <c r="C23" s="63">
        <v>2610957.28</v>
      </c>
      <c r="D23" s="153">
        <v>2610957.28</v>
      </c>
      <c r="E23" s="63">
        <v>2610957.28</v>
      </c>
      <c r="F23" s="63"/>
      <c r="G23" s="63"/>
    </row>
    <row r="24" ht="20.25" customHeight="1" spans="1:7">
      <c r="A24" s="158" t="s">
        <v>95</v>
      </c>
      <c r="B24" s="158" t="str">
        <f>"        "&amp;"机关事业单位职业年金缴费支出"</f>
        <v>        机关事业单位职业年金缴费支出</v>
      </c>
      <c r="C24" s="63">
        <v>1350000</v>
      </c>
      <c r="D24" s="153">
        <v>1350000</v>
      </c>
      <c r="E24" s="63">
        <v>1350000</v>
      </c>
      <c r="F24" s="63"/>
      <c r="G24" s="63"/>
    </row>
    <row r="25" ht="20.25" customHeight="1" spans="1:7">
      <c r="A25" s="157" t="s">
        <v>96</v>
      </c>
      <c r="B25" s="157" t="str">
        <f>"        "&amp;"抚恤"</f>
        <v>        抚恤</v>
      </c>
      <c r="C25" s="63">
        <v>58968</v>
      </c>
      <c r="D25" s="153">
        <v>58968</v>
      </c>
      <c r="E25" s="63">
        <v>58968</v>
      </c>
      <c r="F25" s="63"/>
      <c r="G25" s="63"/>
    </row>
    <row r="26" ht="20.25" customHeight="1" spans="1:7">
      <c r="A26" s="158" t="s">
        <v>97</v>
      </c>
      <c r="B26" s="158" t="str">
        <f>"        "&amp;"死亡抚恤"</f>
        <v>        死亡抚恤</v>
      </c>
      <c r="C26" s="63">
        <v>58968</v>
      </c>
      <c r="D26" s="153">
        <v>58968</v>
      </c>
      <c r="E26" s="63">
        <v>58968</v>
      </c>
      <c r="F26" s="63"/>
      <c r="G26" s="63"/>
    </row>
    <row r="27" ht="20.25" customHeight="1" spans="1:7">
      <c r="A27" s="150" t="s">
        <v>98</v>
      </c>
      <c r="B27" s="150" t="str">
        <f>"        "&amp;"卫生健康支出"</f>
        <v>        卫生健康支出</v>
      </c>
      <c r="C27" s="63">
        <v>21403053.92</v>
      </c>
      <c r="D27" s="153">
        <v>2648723.22</v>
      </c>
      <c r="E27" s="63">
        <v>2648723.22</v>
      </c>
      <c r="F27" s="63"/>
      <c r="G27" s="63">
        <v>18754330.7</v>
      </c>
    </row>
    <row r="28" ht="20.25" customHeight="1" spans="1:7">
      <c r="A28" s="157" t="s">
        <v>99</v>
      </c>
      <c r="B28" s="157" t="str">
        <f>"        "&amp;"卫生健康管理事务"</f>
        <v>        卫生健康管理事务</v>
      </c>
      <c r="C28" s="63">
        <v>18754330.7</v>
      </c>
      <c r="D28" s="153"/>
      <c r="E28" s="63"/>
      <c r="F28" s="63"/>
      <c r="G28" s="63">
        <v>18754330.7</v>
      </c>
    </row>
    <row r="29" ht="20.25" customHeight="1" spans="1:7">
      <c r="A29" s="158" t="s">
        <v>100</v>
      </c>
      <c r="B29" s="158" t="str">
        <f>"        "&amp;"其他卫生健康管理事务支出"</f>
        <v>        其他卫生健康管理事务支出</v>
      </c>
      <c r="C29" s="63">
        <v>18754330.7</v>
      </c>
      <c r="D29" s="153"/>
      <c r="E29" s="63"/>
      <c r="F29" s="63"/>
      <c r="G29" s="63">
        <v>18754330.7</v>
      </c>
    </row>
    <row r="30" ht="20.25" customHeight="1" spans="1:7">
      <c r="A30" s="157" t="s">
        <v>101</v>
      </c>
      <c r="B30" s="157" t="str">
        <f>"        "&amp;"行政事业单位医疗"</f>
        <v>        行政事业单位医疗</v>
      </c>
      <c r="C30" s="63">
        <v>2648723.22</v>
      </c>
      <c r="D30" s="153">
        <v>2648723.22</v>
      </c>
      <c r="E30" s="63">
        <v>2648723.22</v>
      </c>
      <c r="F30" s="63"/>
      <c r="G30" s="63"/>
    </row>
    <row r="31" ht="20.25" customHeight="1" spans="1:7">
      <c r="A31" s="158" t="s">
        <v>102</v>
      </c>
      <c r="B31" s="158" t="str">
        <f>"        "&amp;"行政单位医疗"</f>
        <v>        行政单位医疗</v>
      </c>
      <c r="C31" s="63">
        <v>942388.79</v>
      </c>
      <c r="D31" s="153">
        <v>942388.79</v>
      </c>
      <c r="E31" s="63">
        <v>942388.79</v>
      </c>
      <c r="F31" s="63"/>
      <c r="G31" s="63"/>
    </row>
    <row r="32" ht="20.25" customHeight="1" spans="1:7">
      <c r="A32" s="158" t="s">
        <v>103</v>
      </c>
      <c r="B32" s="158" t="str">
        <f>"        "&amp;"事业单位医疗"</f>
        <v>        事业单位医疗</v>
      </c>
      <c r="C32" s="63">
        <v>530045.3</v>
      </c>
      <c r="D32" s="153">
        <v>530045.3</v>
      </c>
      <c r="E32" s="63">
        <v>530045.3</v>
      </c>
      <c r="F32" s="63"/>
      <c r="G32" s="63"/>
    </row>
    <row r="33" ht="20.25" customHeight="1" spans="1:7">
      <c r="A33" s="158" t="s">
        <v>104</v>
      </c>
      <c r="B33" s="158" t="str">
        <f>"        "&amp;"公务员医疗补助"</f>
        <v>        公务员医疗补助</v>
      </c>
      <c r="C33" s="63">
        <v>1028679.35</v>
      </c>
      <c r="D33" s="153">
        <v>1028679.35</v>
      </c>
      <c r="E33" s="63">
        <v>1028679.35</v>
      </c>
      <c r="F33" s="63"/>
      <c r="G33" s="63"/>
    </row>
    <row r="34" ht="20.25" customHeight="1" spans="1:7">
      <c r="A34" s="158" t="s">
        <v>105</v>
      </c>
      <c r="B34" s="158" t="str">
        <f>"        "&amp;"其他行政事业单位医疗支出"</f>
        <v>        其他行政事业单位医疗支出</v>
      </c>
      <c r="C34" s="63">
        <v>147609.78</v>
      </c>
      <c r="D34" s="153">
        <v>147609.78</v>
      </c>
      <c r="E34" s="63">
        <v>147609.78</v>
      </c>
      <c r="F34" s="63"/>
      <c r="G34" s="63"/>
    </row>
    <row r="35" ht="20.25" customHeight="1" spans="1:7">
      <c r="A35" s="150" t="s">
        <v>111</v>
      </c>
      <c r="B35" s="150" t="str">
        <f>"        "&amp;"住房保障支出"</f>
        <v>        住房保障支出</v>
      </c>
      <c r="C35" s="63">
        <v>2269296</v>
      </c>
      <c r="D35" s="153">
        <v>2269296</v>
      </c>
      <c r="E35" s="63">
        <v>2269296</v>
      </c>
      <c r="F35" s="63"/>
      <c r="G35" s="63"/>
    </row>
    <row r="36" ht="20.25" customHeight="1" spans="1:7">
      <c r="A36" s="157" t="s">
        <v>112</v>
      </c>
      <c r="B36" s="157" t="str">
        <f>"        "&amp;"住房改革支出"</f>
        <v>        住房改革支出</v>
      </c>
      <c r="C36" s="63">
        <v>2269296</v>
      </c>
      <c r="D36" s="153">
        <v>2269296</v>
      </c>
      <c r="E36" s="63">
        <v>2269296</v>
      </c>
      <c r="F36" s="63"/>
      <c r="G36" s="63"/>
    </row>
    <row r="37" ht="20.25" customHeight="1" spans="1:7">
      <c r="A37" s="158" t="s">
        <v>113</v>
      </c>
      <c r="B37" s="158" t="str">
        <f>"        "&amp;"住房公积金"</f>
        <v>        住房公积金</v>
      </c>
      <c r="C37" s="63">
        <v>2122212</v>
      </c>
      <c r="D37" s="153">
        <v>2122212</v>
      </c>
      <c r="E37" s="63">
        <v>2122212</v>
      </c>
      <c r="F37" s="63"/>
      <c r="G37" s="63"/>
    </row>
    <row r="38" ht="20.25" customHeight="1" spans="1:7">
      <c r="A38" s="158" t="s">
        <v>114</v>
      </c>
      <c r="B38" s="158" t="str">
        <f>"        "&amp;"购房补贴"</f>
        <v>        购房补贴</v>
      </c>
      <c r="C38" s="63">
        <v>147084</v>
      </c>
      <c r="D38" s="153">
        <v>147084</v>
      </c>
      <c r="E38" s="63">
        <v>147084</v>
      </c>
      <c r="F38" s="63"/>
      <c r="G38" s="63"/>
    </row>
    <row r="39" ht="20.25" customHeight="1" spans="1:7">
      <c r="A39" s="150" t="s">
        <v>115</v>
      </c>
      <c r="B39" s="150" t="str">
        <f>"        "&amp;"粮油物资储备支出"</f>
        <v>        粮油物资储备支出</v>
      </c>
      <c r="C39" s="63">
        <v>197000</v>
      </c>
      <c r="D39" s="153"/>
      <c r="E39" s="63"/>
      <c r="F39" s="63"/>
      <c r="G39" s="63">
        <v>197000</v>
      </c>
    </row>
    <row r="40" ht="20.25" customHeight="1" spans="1:7">
      <c r="A40" s="157" t="s">
        <v>116</v>
      </c>
      <c r="B40" s="157" t="str">
        <f>"        "&amp;"粮油物资事务"</f>
        <v>        粮油物资事务</v>
      </c>
      <c r="C40" s="63">
        <v>197000</v>
      </c>
      <c r="D40" s="153"/>
      <c r="E40" s="63"/>
      <c r="F40" s="63"/>
      <c r="G40" s="63">
        <v>197000</v>
      </c>
    </row>
    <row r="41" ht="20.25" customHeight="1" spans="1:7">
      <c r="A41" s="158" t="s">
        <v>117</v>
      </c>
      <c r="B41" s="158" t="str">
        <f>"        "&amp;"物资保管保养"</f>
        <v>        物资保管保养</v>
      </c>
      <c r="C41" s="63">
        <v>197000</v>
      </c>
      <c r="D41" s="153"/>
      <c r="E41" s="63"/>
      <c r="F41" s="63"/>
      <c r="G41" s="63">
        <v>197000</v>
      </c>
    </row>
    <row r="42" ht="20.25" customHeight="1" spans="1:7">
      <c r="A42" s="150" t="s">
        <v>118</v>
      </c>
      <c r="B42" s="150" t="str">
        <f>"        "&amp;"其他支出"</f>
        <v>        其他支出</v>
      </c>
      <c r="C42" s="63">
        <v>70000000</v>
      </c>
      <c r="D42" s="153"/>
      <c r="E42" s="63"/>
      <c r="F42" s="63"/>
      <c r="G42" s="63">
        <v>70000000</v>
      </c>
    </row>
    <row r="43" ht="20.25" customHeight="1" spans="1:7">
      <c r="A43" s="157" t="s">
        <v>121</v>
      </c>
      <c r="B43" s="157" t="str">
        <f>"        "&amp;"其他支出"</f>
        <v>        其他支出</v>
      </c>
      <c r="C43" s="63">
        <v>70000000</v>
      </c>
      <c r="D43" s="153"/>
      <c r="E43" s="63"/>
      <c r="F43" s="63"/>
      <c r="G43" s="63">
        <v>70000000</v>
      </c>
    </row>
    <row r="44" ht="20.25" customHeight="1" spans="1:7">
      <c r="A44" s="158" t="s">
        <v>122</v>
      </c>
      <c r="B44" s="158" t="str">
        <f>"        "&amp;"其他支出"</f>
        <v>        其他支出</v>
      </c>
      <c r="C44" s="63">
        <v>70000000</v>
      </c>
      <c r="D44" s="153"/>
      <c r="E44" s="63"/>
      <c r="F44" s="63"/>
      <c r="G44" s="63">
        <v>70000000</v>
      </c>
    </row>
    <row r="45" ht="20.25" customHeight="1" spans="1:7">
      <c r="A45" s="152" t="s">
        <v>30</v>
      </c>
      <c r="B45" s="150"/>
      <c r="C45" s="153">
        <v>137845194.36</v>
      </c>
      <c r="D45" s="153">
        <v>34629753.39</v>
      </c>
      <c r="E45" s="153">
        <v>30619247.2</v>
      </c>
      <c r="F45" s="153">
        <v>4010506.19</v>
      </c>
      <c r="G45" s="153">
        <v>103215440.97</v>
      </c>
    </row>
  </sheetData>
  <mergeCells count="8">
    <mergeCell ref="A1:G1"/>
    <mergeCell ref="A2:G2"/>
    <mergeCell ref="A3:F3"/>
    <mergeCell ref="A4:B4"/>
    <mergeCell ref="D4:F4"/>
    <mergeCell ref="A45:B45"/>
    <mergeCell ref="C4:C5"/>
    <mergeCell ref="G4:G5"/>
  </mergeCells>
  <pageMargins left="0.75" right="0.75" top="1" bottom="1" header="0.5" footer="0.5"/>
  <pageSetup paperSize="1" pageOrder="overThenDown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workbookViewId="0">
      <selection activeCell="A1" sqref="A1:F1"/>
    </sheetView>
  </sheetViews>
  <sheetFormatPr defaultColWidth="8.85" defaultRowHeight="15" customHeight="1" outlineLevelRow="6" outlineLevelCol="5"/>
  <cols>
    <col min="1" max="6" width="25.1333333333333" customWidth="1"/>
  </cols>
  <sheetData>
    <row r="1" customHeight="1" spans="1:6">
      <c r="A1" s="148" t="s">
        <v>138</v>
      </c>
      <c r="B1" s="148"/>
      <c r="C1" s="148"/>
      <c r="D1" s="148"/>
      <c r="E1" s="148"/>
      <c r="F1" s="148"/>
    </row>
    <row r="2" ht="28.5" customHeight="1" spans="1:6">
      <c r="A2" s="149" t="s">
        <v>139</v>
      </c>
      <c r="B2" s="149"/>
      <c r="C2" s="149"/>
      <c r="D2" s="149"/>
      <c r="E2" s="149"/>
      <c r="F2" s="149"/>
    </row>
    <row r="3" ht="20.25" customHeight="1" spans="1:6">
      <c r="A3" s="150" t="str">
        <f>"单位名称："&amp;"玉溪市发展和改革委员会"</f>
        <v>单位名称：玉溪市发展和改革委员会</v>
      </c>
      <c r="B3" s="150"/>
      <c r="C3" s="150"/>
      <c r="D3" s="150"/>
      <c r="E3" s="150"/>
      <c r="F3" s="148" t="s">
        <v>2</v>
      </c>
    </row>
    <row r="4" ht="20.25" customHeight="1" spans="1:6">
      <c r="A4" s="151" t="s">
        <v>140</v>
      </c>
      <c r="B4" s="151" t="s">
        <v>141</v>
      </c>
      <c r="C4" s="151" t="s">
        <v>142</v>
      </c>
      <c r="D4" s="151"/>
      <c r="E4" s="151"/>
      <c r="F4" s="151"/>
    </row>
    <row r="5" ht="35.25" customHeight="1" spans="1:6">
      <c r="A5" s="151"/>
      <c r="B5" s="151"/>
      <c r="C5" s="151" t="s">
        <v>32</v>
      </c>
      <c r="D5" s="151" t="s">
        <v>143</v>
      </c>
      <c r="E5" s="151" t="s">
        <v>144</v>
      </c>
      <c r="F5" s="151" t="s">
        <v>145</v>
      </c>
    </row>
    <row r="6" ht="20.25" customHeight="1" spans="1:6">
      <c r="A6" s="154" t="s">
        <v>44</v>
      </c>
      <c r="B6" s="154">
        <v>2</v>
      </c>
      <c r="C6" s="154">
        <v>3</v>
      </c>
      <c r="D6" s="154">
        <v>4</v>
      </c>
      <c r="E6" s="154">
        <v>5</v>
      </c>
      <c r="F6" s="154">
        <v>6</v>
      </c>
    </row>
    <row r="7" ht="20.25" customHeight="1" spans="1:6">
      <c r="A7" s="63">
        <v>92100</v>
      </c>
      <c r="B7" s="63"/>
      <c r="C7" s="63">
        <v>26000</v>
      </c>
      <c r="D7" s="63"/>
      <c r="E7" s="153">
        <v>26000</v>
      </c>
      <c r="F7" s="63">
        <v>66100</v>
      </c>
    </row>
  </sheetData>
  <mergeCells count="6">
    <mergeCell ref="A1:F1"/>
    <mergeCell ref="A2:F2"/>
    <mergeCell ref="A3:E3"/>
    <mergeCell ref="C4:E4"/>
    <mergeCell ref="A4:A5"/>
    <mergeCell ref="B4:B5"/>
  </mergeCells>
  <pageMargins left="0.75" right="0.75" top="1" bottom="1" header="0.5" footer="0.5"/>
  <pageSetup paperSize="1" pageOrder="overThenDown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60"/>
  <sheetViews>
    <sheetView showZeros="0" topLeftCell="A3" workbookViewId="0">
      <selection activeCell="A1" sqref="A1:W1"/>
    </sheetView>
  </sheetViews>
  <sheetFormatPr defaultColWidth="8.85" defaultRowHeight="15" customHeight="1"/>
  <cols>
    <col min="1" max="1" width="27.275" customWidth="1"/>
    <col min="2" max="2" width="20.8416666666667" customWidth="1"/>
    <col min="3" max="3" width="22.7" customWidth="1"/>
    <col min="4" max="4" width="11.1333333333333" customWidth="1"/>
    <col min="5" max="5" width="22.7" customWidth="1"/>
    <col min="6" max="6" width="11.1333333333333" customWidth="1"/>
    <col min="7" max="7" width="22.7" customWidth="1"/>
    <col min="8" max="8" width="16.2833333333333" customWidth="1"/>
    <col min="9" max="9" width="16.4166666666667" customWidth="1"/>
    <col min="10" max="13" width="16.2833333333333" customWidth="1"/>
    <col min="14" max="16" width="16.4166666666667" customWidth="1"/>
    <col min="17" max="22" width="16.2833333333333" customWidth="1"/>
    <col min="23" max="23" width="16.4166666666667" customWidth="1"/>
  </cols>
  <sheetData>
    <row r="1" customHeight="1" spans="1:23">
      <c r="A1" s="148" t="s">
        <v>146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</row>
    <row r="2" ht="28.5" customHeight="1" spans="1:23">
      <c r="A2" s="149" t="s">
        <v>147</v>
      </c>
      <c r="B2" s="149"/>
      <c r="C2" s="149" t="s">
        <v>148</v>
      </c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</row>
    <row r="3" ht="19.5" customHeight="1" spans="1:23">
      <c r="A3" s="150" t="str">
        <f>"单位名称："&amp;"玉溪市发展和改革委员会"</f>
        <v>单位名称：玉溪市发展和改革委员会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48"/>
      <c r="S3" s="148"/>
      <c r="T3" s="148"/>
      <c r="U3" s="148"/>
      <c r="V3" s="148"/>
      <c r="W3" s="148" t="s">
        <v>2</v>
      </c>
    </row>
    <row r="4" ht="19.5" customHeight="1" spans="1:23">
      <c r="A4" s="151" t="s">
        <v>149</v>
      </c>
      <c r="B4" s="151" t="s">
        <v>150</v>
      </c>
      <c r="C4" s="151" t="s">
        <v>151</v>
      </c>
      <c r="D4" s="151" t="s">
        <v>152</v>
      </c>
      <c r="E4" s="151" t="s">
        <v>153</v>
      </c>
      <c r="F4" s="151" t="s">
        <v>154</v>
      </c>
      <c r="G4" s="151" t="s">
        <v>155</v>
      </c>
      <c r="H4" s="151" t="s">
        <v>156</v>
      </c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</row>
    <row r="5" ht="19.5" customHeight="1" spans="1:23">
      <c r="A5" s="151"/>
      <c r="B5" s="151"/>
      <c r="C5" s="151"/>
      <c r="D5" s="151"/>
      <c r="E5" s="151"/>
      <c r="F5" s="151"/>
      <c r="G5" s="151"/>
      <c r="H5" s="151" t="s">
        <v>30</v>
      </c>
      <c r="I5" s="151" t="s">
        <v>33</v>
      </c>
      <c r="J5" s="151"/>
      <c r="K5" s="151"/>
      <c r="L5" s="151"/>
      <c r="M5" s="151"/>
      <c r="N5" s="151" t="s">
        <v>157</v>
      </c>
      <c r="O5" s="151"/>
      <c r="P5" s="151"/>
      <c r="Q5" s="151" t="s">
        <v>36</v>
      </c>
      <c r="R5" s="151" t="s">
        <v>70</v>
      </c>
      <c r="S5" s="151"/>
      <c r="T5" s="151"/>
      <c r="U5" s="151"/>
      <c r="V5" s="151"/>
      <c r="W5" s="151"/>
    </row>
    <row r="6" ht="41.25" customHeight="1" spans="1:23">
      <c r="A6" s="151"/>
      <c r="B6" s="151"/>
      <c r="C6" s="151"/>
      <c r="D6" s="151"/>
      <c r="E6" s="151"/>
      <c r="F6" s="151"/>
      <c r="G6" s="151"/>
      <c r="H6" s="151"/>
      <c r="I6" s="151" t="s">
        <v>158</v>
      </c>
      <c r="J6" s="151" t="s">
        <v>159</v>
      </c>
      <c r="K6" s="151" t="s">
        <v>160</v>
      </c>
      <c r="L6" s="151" t="s">
        <v>161</v>
      </c>
      <c r="M6" s="151" t="s">
        <v>162</v>
      </c>
      <c r="N6" s="151" t="s">
        <v>33</v>
      </c>
      <c r="O6" s="151" t="s">
        <v>34</v>
      </c>
      <c r="P6" s="151" t="s">
        <v>35</v>
      </c>
      <c r="Q6" s="151"/>
      <c r="R6" s="151" t="s">
        <v>32</v>
      </c>
      <c r="S6" s="151" t="s">
        <v>39</v>
      </c>
      <c r="T6" s="151" t="s">
        <v>163</v>
      </c>
      <c r="U6" s="151" t="s">
        <v>41</v>
      </c>
      <c r="V6" s="151" t="s">
        <v>42</v>
      </c>
      <c r="W6" s="151" t="s">
        <v>43</v>
      </c>
    </row>
    <row r="7" ht="20.25" customHeight="1" spans="1:23">
      <c r="A7" s="152" t="s">
        <v>44</v>
      </c>
      <c r="B7" s="152" t="s">
        <v>45</v>
      </c>
      <c r="C7" s="152" t="s">
        <v>46</v>
      </c>
      <c r="D7" s="152" t="s">
        <v>47</v>
      </c>
      <c r="E7" s="152" t="s">
        <v>48</v>
      </c>
      <c r="F7" s="152" t="s">
        <v>49</v>
      </c>
      <c r="G7" s="152" t="s">
        <v>50</v>
      </c>
      <c r="H7" s="152" t="s">
        <v>51</v>
      </c>
      <c r="I7" s="152" t="s">
        <v>52</v>
      </c>
      <c r="J7" s="152" t="s">
        <v>53</v>
      </c>
      <c r="K7" s="152" t="s">
        <v>54</v>
      </c>
      <c r="L7" s="152" t="s">
        <v>55</v>
      </c>
      <c r="M7" s="152" t="s">
        <v>56</v>
      </c>
      <c r="N7" s="152" t="s">
        <v>57</v>
      </c>
      <c r="O7" s="152" t="s">
        <v>58</v>
      </c>
      <c r="P7" s="152" t="s">
        <v>59</v>
      </c>
      <c r="Q7" s="152" t="s">
        <v>60</v>
      </c>
      <c r="R7" s="152" t="s">
        <v>61</v>
      </c>
      <c r="S7" s="152" t="s">
        <v>62</v>
      </c>
      <c r="T7" s="152" t="s">
        <v>164</v>
      </c>
      <c r="U7" s="152" t="s">
        <v>165</v>
      </c>
      <c r="V7" s="152" t="s">
        <v>166</v>
      </c>
      <c r="W7" s="152" t="s">
        <v>167</v>
      </c>
    </row>
    <row r="8" ht="20.25" customHeight="1" spans="1:23">
      <c r="A8" t="s">
        <v>64</v>
      </c>
      <c r="C8" s="150"/>
      <c r="D8" s="150"/>
      <c r="E8" s="150"/>
      <c r="G8" s="150"/>
      <c r="H8" s="153">
        <v>34629753.39</v>
      </c>
      <c r="I8" s="63">
        <v>34629753.39</v>
      </c>
      <c r="J8" s="63">
        <v>6851442.07</v>
      </c>
      <c r="K8" s="63"/>
      <c r="L8" s="63">
        <v>27778311.32</v>
      </c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</row>
    <row r="9" ht="20.25" customHeight="1" spans="1:23">
      <c r="A9" t="str">
        <f t="shared" ref="A9:A59" si="0">"       "&amp;"玉溪市发展和改革委员会"</f>
        <v>       玉溪市发展和改革委员会</v>
      </c>
      <c r="B9" s="150" t="s">
        <v>168</v>
      </c>
      <c r="C9" s="150" t="s">
        <v>169</v>
      </c>
      <c r="D9" s="150" t="s">
        <v>80</v>
      </c>
      <c r="E9" s="150" t="s">
        <v>170</v>
      </c>
      <c r="F9" s="150" t="s">
        <v>171</v>
      </c>
      <c r="G9" s="150" t="s">
        <v>172</v>
      </c>
      <c r="H9" s="153">
        <v>3759060</v>
      </c>
      <c r="I9" s="63">
        <v>3759060</v>
      </c>
      <c r="J9" s="63">
        <v>939765</v>
      </c>
      <c r="K9" s="63"/>
      <c r="L9" s="63">
        <v>2819295</v>
      </c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</row>
    <row r="10" ht="20.25" customHeight="1" spans="1:23">
      <c r="A10" s="150" t="str">
        <f t="shared" si="0"/>
        <v>       玉溪市发展和改革委员会</v>
      </c>
      <c r="B10" s="150" t="s">
        <v>168</v>
      </c>
      <c r="C10" s="150" t="s">
        <v>169</v>
      </c>
      <c r="D10" s="150" t="s">
        <v>80</v>
      </c>
      <c r="E10" s="150" t="s">
        <v>170</v>
      </c>
      <c r="F10" s="150" t="s">
        <v>173</v>
      </c>
      <c r="G10" s="150" t="s">
        <v>174</v>
      </c>
      <c r="H10" s="153">
        <v>4211976</v>
      </c>
      <c r="I10" s="63">
        <v>4211976</v>
      </c>
      <c r="J10" s="63">
        <v>1052994</v>
      </c>
      <c r="K10" s="150"/>
      <c r="L10" s="63">
        <v>3158982</v>
      </c>
      <c r="M10" s="150"/>
      <c r="N10" s="63"/>
      <c r="O10" s="63"/>
      <c r="P10" s="150"/>
      <c r="Q10" s="63"/>
      <c r="R10" s="63"/>
      <c r="S10" s="63"/>
      <c r="T10" s="63"/>
      <c r="U10" s="63"/>
      <c r="V10" s="63"/>
      <c r="W10" s="63"/>
    </row>
    <row r="11" ht="20.25" customHeight="1" spans="1:23">
      <c r="A11" s="150" t="str">
        <f t="shared" si="0"/>
        <v>       玉溪市发展和改革委员会</v>
      </c>
      <c r="B11" s="150" t="s">
        <v>168</v>
      </c>
      <c r="C11" s="150" t="s">
        <v>169</v>
      </c>
      <c r="D11" s="150" t="s">
        <v>114</v>
      </c>
      <c r="E11" s="150" t="s">
        <v>175</v>
      </c>
      <c r="F11" s="150" t="s">
        <v>173</v>
      </c>
      <c r="G11" s="150" t="s">
        <v>174</v>
      </c>
      <c r="H11" s="153">
        <v>63000</v>
      </c>
      <c r="I11" s="63">
        <v>63000</v>
      </c>
      <c r="J11" s="63">
        <v>15750</v>
      </c>
      <c r="K11" s="150"/>
      <c r="L11" s="63">
        <v>47250</v>
      </c>
      <c r="M11" s="150"/>
      <c r="N11" s="63"/>
      <c r="O11" s="63"/>
      <c r="P11" s="150"/>
      <c r="Q11" s="63"/>
      <c r="R11" s="63"/>
      <c r="S11" s="63"/>
      <c r="T11" s="63"/>
      <c r="U11" s="63"/>
      <c r="V11" s="63"/>
      <c r="W11" s="63"/>
    </row>
    <row r="12" ht="20.25" customHeight="1" spans="1:23">
      <c r="A12" s="150" t="str">
        <f t="shared" si="0"/>
        <v>       玉溪市发展和改革委员会</v>
      </c>
      <c r="B12" s="150" t="s">
        <v>176</v>
      </c>
      <c r="C12" s="150" t="s">
        <v>177</v>
      </c>
      <c r="D12" s="150" t="s">
        <v>82</v>
      </c>
      <c r="E12" s="150" t="s">
        <v>178</v>
      </c>
      <c r="F12" s="150" t="s">
        <v>171</v>
      </c>
      <c r="G12" s="150" t="s">
        <v>172</v>
      </c>
      <c r="H12" s="153">
        <v>2406204</v>
      </c>
      <c r="I12" s="63">
        <v>2406204</v>
      </c>
      <c r="J12" s="63">
        <v>601551</v>
      </c>
      <c r="K12" s="150"/>
      <c r="L12" s="63">
        <v>1804653</v>
      </c>
      <c r="M12" s="150"/>
      <c r="N12" s="63"/>
      <c r="O12" s="63"/>
      <c r="P12" s="150"/>
      <c r="Q12" s="63"/>
      <c r="R12" s="63"/>
      <c r="S12" s="63"/>
      <c r="T12" s="63"/>
      <c r="U12" s="63"/>
      <c r="V12" s="63"/>
      <c r="W12" s="63"/>
    </row>
    <row r="13" ht="20.25" customHeight="1" spans="1:23">
      <c r="A13" s="150" t="str">
        <f t="shared" si="0"/>
        <v>       玉溪市发展和改革委员会</v>
      </c>
      <c r="B13" s="150" t="s">
        <v>176</v>
      </c>
      <c r="C13" s="150" t="s">
        <v>177</v>
      </c>
      <c r="D13" s="150" t="s">
        <v>82</v>
      </c>
      <c r="E13" s="150" t="s">
        <v>178</v>
      </c>
      <c r="F13" s="150" t="s">
        <v>173</v>
      </c>
      <c r="G13" s="150" t="s">
        <v>174</v>
      </c>
      <c r="H13" s="153">
        <v>588</v>
      </c>
      <c r="I13" s="63">
        <v>588</v>
      </c>
      <c r="J13" s="63">
        <v>147</v>
      </c>
      <c r="K13" s="150"/>
      <c r="L13" s="63">
        <v>441</v>
      </c>
      <c r="M13" s="150"/>
      <c r="N13" s="63"/>
      <c r="O13" s="63"/>
      <c r="P13" s="150"/>
      <c r="Q13" s="63"/>
      <c r="R13" s="63"/>
      <c r="S13" s="63"/>
      <c r="T13" s="63"/>
      <c r="U13" s="63"/>
      <c r="V13" s="63"/>
      <c r="W13" s="63"/>
    </row>
    <row r="14" ht="20.25" customHeight="1" spans="1:23">
      <c r="A14" s="150" t="str">
        <f t="shared" si="0"/>
        <v>       玉溪市发展和改革委员会</v>
      </c>
      <c r="B14" s="150" t="s">
        <v>176</v>
      </c>
      <c r="C14" s="150" t="s">
        <v>177</v>
      </c>
      <c r="D14" s="150" t="s">
        <v>82</v>
      </c>
      <c r="E14" s="150" t="s">
        <v>178</v>
      </c>
      <c r="F14" s="150" t="s">
        <v>179</v>
      </c>
      <c r="G14" s="150" t="s">
        <v>180</v>
      </c>
      <c r="H14" s="153">
        <v>877260</v>
      </c>
      <c r="I14" s="63">
        <v>877260</v>
      </c>
      <c r="J14" s="63">
        <v>219315</v>
      </c>
      <c r="K14" s="150"/>
      <c r="L14" s="63">
        <v>657945</v>
      </c>
      <c r="M14" s="150"/>
      <c r="N14" s="63"/>
      <c r="O14" s="63"/>
      <c r="P14" s="150"/>
      <c r="Q14" s="63"/>
      <c r="R14" s="63"/>
      <c r="S14" s="63"/>
      <c r="T14" s="63"/>
      <c r="U14" s="63"/>
      <c r="V14" s="63"/>
      <c r="W14" s="63"/>
    </row>
    <row r="15" ht="20.25" customHeight="1" spans="1:23">
      <c r="A15" s="150" t="str">
        <f t="shared" si="0"/>
        <v>       玉溪市发展和改革委员会</v>
      </c>
      <c r="B15" s="150" t="s">
        <v>176</v>
      </c>
      <c r="C15" s="150" t="s">
        <v>177</v>
      </c>
      <c r="D15" s="150" t="s">
        <v>114</v>
      </c>
      <c r="E15" s="150" t="s">
        <v>175</v>
      </c>
      <c r="F15" s="150" t="s">
        <v>173</v>
      </c>
      <c r="G15" s="150" t="s">
        <v>174</v>
      </c>
      <c r="H15" s="153">
        <v>84084</v>
      </c>
      <c r="I15" s="63">
        <v>84084</v>
      </c>
      <c r="J15" s="63">
        <v>21021</v>
      </c>
      <c r="K15" s="150"/>
      <c r="L15" s="63">
        <v>63063</v>
      </c>
      <c r="M15" s="150"/>
      <c r="N15" s="63"/>
      <c r="O15" s="63"/>
      <c r="P15" s="150"/>
      <c r="Q15" s="63"/>
      <c r="R15" s="63"/>
      <c r="S15" s="63"/>
      <c r="T15" s="63"/>
      <c r="U15" s="63"/>
      <c r="V15" s="63"/>
      <c r="W15" s="63"/>
    </row>
    <row r="16" ht="20.25" customHeight="1" spans="1:23">
      <c r="A16" s="150" t="str">
        <f t="shared" si="0"/>
        <v>       玉溪市发展和改革委员会</v>
      </c>
      <c r="B16" s="150" t="s">
        <v>181</v>
      </c>
      <c r="C16" s="150" t="s">
        <v>182</v>
      </c>
      <c r="D16" s="150" t="s">
        <v>80</v>
      </c>
      <c r="E16" s="150" t="s">
        <v>170</v>
      </c>
      <c r="F16" s="150" t="s">
        <v>183</v>
      </c>
      <c r="G16" s="150" t="s">
        <v>184</v>
      </c>
      <c r="H16" s="153">
        <v>709.46</v>
      </c>
      <c r="I16" s="63">
        <v>709.46</v>
      </c>
      <c r="J16" s="63">
        <v>177.37</v>
      </c>
      <c r="K16" s="150"/>
      <c r="L16" s="63">
        <v>532.09</v>
      </c>
      <c r="M16" s="150"/>
      <c r="N16" s="63"/>
      <c r="O16" s="63"/>
      <c r="P16" s="150"/>
      <c r="Q16" s="63"/>
      <c r="R16" s="63"/>
      <c r="S16" s="63"/>
      <c r="T16" s="63"/>
      <c r="U16" s="63"/>
      <c r="V16" s="63"/>
      <c r="W16" s="63"/>
    </row>
    <row r="17" ht="20.25" customHeight="1" spans="1:23">
      <c r="A17" s="150" t="str">
        <f t="shared" si="0"/>
        <v>       玉溪市发展和改革委员会</v>
      </c>
      <c r="B17" s="150" t="s">
        <v>181</v>
      </c>
      <c r="C17" s="150" t="s">
        <v>182</v>
      </c>
      <c r="D17" s="150" t="s">
        <v>82</v>
      </c>
      <c r="E17" s="150" t="s">
        <v>178</v>
      </c>
      <c r="F17" s="150" t="s">
        <v>183</v>
      </c>
      <c r="G17" s="150" t="s">
        <v>184</v>
      </c>
      <c r="H17" s="153">
        <v>46106.24</v>
      </c>
      <c r="I17" s="63">
        <v>46106.24</v>
      </c>
      <c r="J17" s="63">
        <v>11526.56</v>
      </c>
      <c r="K17" s="150"/>
      <c r="L17" s="63">
        <v>34579.68</v>
      </c>
      <c r="M17" s="150"/>
      <c r="N17" s="63"/>
      <c r="O17" s="63"/>
      <c r="P17" s="150"/>
      <c r="Q17" s="63"/>
      <c r="R17" s="63"/>
      <c r="S17" s="63"/>
      <c r="T17" s="63"/>
      <c r="U17" s="63"/>
      <c r="V17" s="63"/>
      <c r="W17" s="63"/>
    </row>
    <row r="18" ht="20.25" customHeight="1" spans="1:23">
      <c r="A18" s="150" t="str">
        <f t="shared" si="0"/>
        <v>       玉溪市发展和改革委员会</v>
      </c>
      <c r="B18" s="150" t="s">
        <v>181</v>
      </c>
      <c r="C18" s="150" t="s">
        <v>182</v>
      </c>
      <c r="D18" s="150" t="s">
        <v>94</v>
      </c>
      <c r="E18" s="150" t="s">
        <v>185</v>
      </c>
      <c r="F18" s="150" t="s">
        <v>186</v>
      </c>
      <c r="G18" s="150" t="s">
        <v>187</v>
      </c>
      <c r="H18" s="153">
        <v>2610957.28</v>
      </c>
      <c r="I18" s="63">
        <v>2610957.28</v>
      </c>
      <c r="J18" s="63">
        <v>652739.32</v>
      </c>
      <c r="K18" s="150"/>
      <c r="L18" s="63">
        <v>1958217.96</v>
      </c>
      <c r="M18" s="150"/>
      <c r="N18" s="63"/>
      <c r="O18" s="63"/>
      <c r="P18" s="150"/>
      <c r="Q18" s="63"/>
      <c r="R18" s="63"/>
      <c r="S18" s="63"/>
      <c r="T18" s="63"/>
      <c r="U18" s="63"/>
      <c r="V18" s="63"/>
      <c r="W18" s="63"/>
    </row>
    <row r="19" ht="20.25" customHeight="1" spans="1:23">
      <c r="A19" s="150" t="str">
        <f t="shared" si="0"/>
        <v>       玉溪市发展和改革委员会</v>
      </c>
      <c r="B19" s="150" t="s">
        <v>181</v>
      </c>
      <c r="C19" s="150" t="s">
        <v>182</v>
      </c>
      <c r="D19" s="150" t="s">
        <v>102</v>
      </c>
      <c r="E19" s="150" t="s">
        <v>188</v>
      </c>
      <c r="F19" s="150" t="s">
        <v>189</v>
      </c>
      <c r="G19" s="150" t="s">
        <v>190</v>
      </c>
      <c r="H19" s="153">
        <v>824388.79</v>
      </c>
      <c r="I19" s="63">
        <v>824388.79</v>
      </c>
      <c r="J19" s="63">
        <v>206097.2</v>
      </c>
      <c r="K19" s="150"/>
      <c r="L19" s="63">
        <v>618291.59</v>
      </c>
      <c r="M19" s="150"/>
      <c r="N19" s="63"/>
      <c r="O19" s="63"/>
      <c r="P19" s="150"/>
      <c r="Q19" s="63"/>
      <c r="R19" s="63"/>
      <c r="S19" s="63"/>
      <c r="T19" s="63"/>
      <c r="U19" s="63"/>
      <c r="V19" s="63"/>
      <c r="W19" s="63"/>
    </row>
    <row r="20" ht="20.25" customHeight="1" spans="1:23">
      <c r="A20" s="150" t="str">
        <f t="shared" si="0"/>
        <v>       玉溪市发展和改革委员会</v>
      </c>
      <c r="B20" s="150" t="s">
        <v>181</v>
      </c>
      <c r="C20" s="150" t="s">
        <v>182</v>
      </c>
      <c r="D20" s="150" t="s">
        <v>102</v>
      </c>
      <c r="E20" s="150" t="s">
        <v>188</v>
      </c>
      <c r="F20" s="150" t="s">
        <v>191</v>
      </c>
      <c r="G20" s="150" t="s">
        <v>192</v>
      </c>
      <c r="H20" s="153">
        <v>110000</v>
      </c>
      <c r="I20" s="63">
        <v>110000</v>
      </c>
      <c r="J20" s="63">
        <v>110000</v>
      </c>
      <c r="K20" s="150"/>
      <c r="L20" s="63"/>
      <c r="M20" s="150"/>
      <c r="N20" s="63"/>
      <c r="O20" s="63"/>
      <c r="P20" s="150"/>
      <c r="Q20" s="63"/>
      <c r="R20" s="63"/>
      <c r="S20" s="63"/>
      <c r="T20" s="63"/>
      <c r="U20" s="63"/>
      <c r="V20" s="63"/>
      <c r="W20" s="63"/>
    </row>
    <row r="21" ht="20.25" customHeight="1" spans="1:23">
      <c r="A21" s="150" t="str">
        <f t="shared" si="0"/>
        <v>       玉溪市发展和改革委员会</v>
      </c>
      <c r="B21" s="150" t="s">
        <v>181</v>
      </c>
      <c r="C21" s="150" t="s">
        <v>182</v>
      </c>
      <c r="D21" s="150" t="s">
        <v>103</v>
      </c>
      <c r="E21" s="150" t="s">
        <v>193</v>
      </c>
      <c r="F21" s="150" t="s">
        <v>189</v>
      </c>
      <c r="G21" s="150" t="s">
        <v>190</v>
      </c>
      <c r="H21" s="153">
        <v>530045.3</v>
      </c>
      <c r="I21" s="63">
        <v>530045.3</v>
      </c>
      <c r="J21" s="63">
        <v>132511.33</v>
      </c>
      <c r="K21" s="150"/>
      <c r="L21" s="63">
        <v>397533.97</v>
      </c>
      <c r="M21" s="150"/>
      <c r="N21" s="63"/>
      <c r="O21" s="63"/>
      <c r="P21" s="150"/>
      <c r="Q21" s="63"/>
      <c r="R21" s="63"/>
      <c r="S21" s="63"/>
      <c r="T21" s="63"/>
      <c r="U21" s="63"/>
      <c r="V21" s="63"/>
      <c r="W21" s="63"/>
    </row>
    <row r="22" ht="20.25" customHeight="1" spans="1:23">
      <c r="A22" s="150" t="str">
        <f t="shared" si="0"/>
        <v>       玉溪市发展和改革委员会</v>
      </c>
      <c r="B22" s="150" t="s">
        <v>181</v>
      </c>
      <c r="C22" s="150" t="s">
        <v>182</v>
      </c>
      <c r="D22" s="150" t="s">
        <v>104</v>
      </c>
      <c r="E22" s="150" t="s">
        <v>194</v>
      </c>
      <c r="F22" s="150" t="s">
        <v>195</v>
      </c>
      <c r="G22" s="150" t="s">
        <v>196</v>
      </c>
      <c r="H22" s="153">
        <v>1028679.35</v>
      </c>
      <c r="I22" s="63">
        <v>1028679.35</v>
      </c>
      <c r="J22" s="63">
        <v>257169.84</v>
      </c>
      <c r="K22" s="150"/>
      <c r="L22" s="63">
        <v>771509.51</v>
      </c>
      <c r="M22" s="150"/>
      <c r="N22" s="63"/>
      <c r="O22" s="63"/>
      <c r="P22" s="150"/>
      <c r="Q22" s="63"/>
      <c r="R22" s="63"/>
      <c r="S22" s="63"/>
      <c r="T22" s="63"/>
      <c r="U22" s="63"/>
      <c r="V22" s="63"/>
      <c r="W22" s="63"/>
    </row>
    <row r="23" ht="20.25" customHeight="1" spans="1:23">
      <c r="A23" s="150" t="str">
        <f t="shared" si="0"/>
        <v>       玉溪市发展和改革委员会</v>
      </c>
      <c r="B23" s="150" t="s">
        <v>181</v>
      </c>
      <c r="C23" s="150" t="s">
        <v>182</v>
      </c>
      <c r="D23" s="150" t="s">
        <v>105</v>
      </c>
      <c r="E23" s="150" t="s">
        <v>197</v>
      </c>
      <c r="F23" s="150" t="s">
        <v>183</v>
      </c>
      <c r="G23" s="150" t="s">
        <v>184</v>
      </c>
      <c r="H23" s="153">
        <v>147609.78</v>
      </c>
      <c r="I23" s="63">
        <v>147609.78</v>
      </c>
      <c r="J23" s="63">
        <v>97430.45</v>
      </c>
      <c r="K23" s="150"/>
      <c r="L23" s="63">
        <v>50179.33</v>
      </c>
      <c r="M23" s="150"/>
      <c r="N23" s="63"/>
      <c r="O23" s="63"/>
      <c r="P23" s="150"/>
      <c r="Q23" s="63"/>
      <c r="R23" s="63"/>
      <c r="S23" s="63"/>
      <c r="T23" s="63"/>
      <c r="U23" s="63"/>
      <c r="V23" s="63"/>
      <c r="W23" s="63"/>
    </row>
    <row r="24" ht="20.25" customHeight="1" spans="1:23">
      <c r="A24" s="150" t="str">
        <f t="shared" si="0"/>
        <v>       玉溪市发展和改革委员会</v>
      </c>
      <c r="B24" s="150" t="s">
        <v>198</v>
      </c>
      <c r="C24" s="150" t="s">
        <v>199</v>
      </c>
      <c r="D24" s="150" t="s">
        <v>113</v>
      </c>
      <c r="E24" s="150" t="s">
        <v>199</v>
      </c>
      <c r="F24" s="150" t="s">
        <v>200</v>
      </c>
      <c r="G24" s="150" t="s">
        <v>199</v>
      </c>
      <c r="H24" s="153">
        <v>2122212</v>
      </c>
      <c r="I24" s="63">
        <v>2122212</v>
      </c>
      <c r="J24" s="63">
        <v>530553</v>
      </c>
      <c r="K24" s="150"/>
      <c r="L24" s="63">
        <v>1591659</v>
      </c>
      <c r="M24" s="150"/>
      <c r="N24" s="63"/>
      <c r="O24" s="63"/>
      <c r="P24" s="150"/>
      <c r="Q24" s="63"/>
      <c r="R24" s="63"/>
      <c r="S24" s="63"/>
      <c r="T24" s="63"/>
      <c r="U24" s="63"/>
      <c r="V24" s="63"/>
      <c r="W24" s="63"/>
    </row>
    <row r="25" ht="20.25" customHeight="1" spans="1:23">
      <c r="A25" s="150" t="str">
        <f t="shared" si="0"/>
        <v>       玉溪市发展和改革委员会</v>
      </c>
      <c r="B25" s="150" t="s">
        <v>201</v>
      </c>
      <c r="C25" s="150" t="s">
        <v>202</v>
      </c>
      <c r="D25" s="150" t="s">
        <v>92</v>
      </c>
      <c r="E25" s="150" t="s">
        <v>203</v>
      </c>
      <c r="F25" s="150" t="s">
        <v>204</v>
      </c>
      <c r="G25" s="150" t="s">
        <v>205</v>
      </c>
      <c r="H25" s="153">
        <v>277008</v>
      </c>
      <c r="I25" s="63">
        <v>277008</v>
      </c>
      <c r="J25" s="63"/>
      <c r="K25" s="150"/>
      <c r="L25" s="63">
        <v>277008</v>
      </c>
      <c r="M25" s="150"/>
      <c r="N25" s="63"/>
      <c r="O25" s="63"/>
      <c r="P25" s="150"/>
      <c r="Q25" s="63"/>
      <c r="R25" s="63"/>
      <c r="S25" s="63"/>
      <c r="T25" s="63"/>
      <c r="U25" s="63"/>
      <c r="V25" s="63"/>
      <c r="W25" s="63"/>
    </row>
    <row r="26" ht="20.25" customHeight="1" spans="1:23">
      <c r="A26" s="150" t="str">
        <f t="shared" si="0"/>
        <v>       玉溪市发展和改革委员会</v>
      </c>
      <c r="B26" s="150" t="s">
        <v>201</v>
      </c>
      <c r="C26" s="150" t="s">
        <v>202</v>
      </c>
      <c r="D26" s="150" t="s">
        <v>92</v>
      </c>
      <c r="E26" s="150" t="s">
        <v>203</v>
      </c>
      <c r="F26" s="150" t="s">
        <v>206</v>
      </c>
      <c r="G26" s="150" t="s">
        <v>207</v>
      </c>
      <c r="H26" s="153">
        <v>2306400</v>
      </c>
      <c r="I26" s="63">
        <v>2306400</v>
      </c>
      <c r="J26" s="63">
        <v>461280</v>
      </c>
      <c r="K26" s="150"/>
      <c r="L26" s="63">
        <v>1845120</v>
      </c>
      <c r="M26" s="150"/>
      <c r="N26" s="63"/>
      <c r="O26" s="63"/>
      <c r="P26" s="150"/>
      <c r="Q26" s="63"/>
      <c r="R26" s="63"/>
      <c r="S26" s="63"/>
      <c r="T26" s="63"/>
      <c r="U26" s="63"/>
      <c r="V26" s="63"/>
      <c r="W26" s="63"/>
    </row>
    <row r="27" ht="20.25" customHeight="1" spans="1:23">
      <c r="A27" s="150" t="str">
        <f t="shared" si="0"/>
        <v>       玉溪市发展和改革委员会</v>
      </c>
      <c r="B27" s="150" t="s">
        <v>201</v>
      </c>
      <c r="C27" s="150" t="s">
        <v>202</v>
      </c>
      <c r="D27" s="150" t="s">
        <v>93</v>
      </c>
      <c r="E27" s="150" t="s">
        <v>208</v>
      </c>
      <c r="F27" s="150" t="s">
        <v>206</v>
      </c>
      <c r="G27" s="150" t="s">
        <v>207</v>
      </c>
      <c r="H27" s="153">
        <v>290400</v>
      </c>
      <c r="I27" s="63">
        <v>290400</v>
      </c>
      <c r="J27" s="63">
        <v>58080</v>
      </c>
      <c r="K27" s="150"/>
      <c r="L27" s="63">
        <v>232320</v>
      </c>
      <c r="M27" s="150"/>
      <c r="N27" s="63"/>
      <c r="O27" s="63"/>
      <c r="P27" s="150"/>
      <c r="Q27" s="63"/>
      <c r="R27" s="63"/>
      <c r="S27" s="63"/>
      <c r="T27" s="63"/>
      <c r="U27" s="63"/>
      <c r="V27" s="63"/>
      <c r="W27" s="63"/>
    </row>
    <row r="28" ht="20.25" customHeight="1" spans="1:23">
      <c r="A28" s="150" t="str">
        <f t="shared" si="0"/>
        <v>       玉溪市发展和改革委员会</v>
      </c>
      <c r="B28" s="150" t="s">
        <v>209</v>
      </c>
      <c r="C28" s="150" t="s">
        <v>210</v>
      </c>
      <c r="D28" s="150" t="s">
        <v>80</v>
      </c>
      <c r="E28" s="150" t="s">
        <v>170</v>
      </c>
      <c r="F28" s="150" t="s">
        <v>211</v>
      </c>
      <c r="G28" s="150" t="s">
        <v>212</v>
      </c>
      <c r="H28" s="153">
        <v>2449936</v>
      </c>
      <c r="I28" s="63">
        <v>2449936</v>
      </c>
      <c r="J28" s="63">
        <v>612484</v>
      </c>
      <c r="K28" s="150"/>
      <c r="L28" s="63">
        <v>1837452</v>
      </c>
      <c r="M28" s="150"/>
      <c r="N28" s="63"/>
      <c r="O28" s="63"/>
      <c r="P28" s="150"/>
      <c r="Q28" s="63"/>
      <c r="R28" s="63"/>
      <c r="S28" s="63"/>
      <c r="T28" s="63"/>
      <c r="U28" s="63"/>
      <c r="V28" s="63"/>
      <c r="W28" s="63"/>
    </row>
    <row r="29" ht="20.25" customHeight="1" spans="1:23">
      <c r="A29" s="150" t="str">
        <f t="shared" si="0"/>
        <v>       玉溪市发展和改革委员会</v>
      </c>
      <c r="B29" s="150" t="s">
        <v>213</v>
      </c>
      <c r="C29" s="150" t="s">
        <v>214</v>
      </c>
      <c r="D29" s="150" t="s">
        <v>80</v>
      </c>
      <c r="E29" s="150" t="s">
        <v>170</v>
      </c>
      <c r="F29" s="150" t="s">
        <v>215</v>
      </c>
      <c r="G29" s="150" t="s">
        <v>216</v>
      </c>
      <c r="H29" s="153">
        <v>26000</v>
      </c>
      <c r="I29" s="63">
        <v>26000</v>
      </c>
      <c r="J29" s="63"/>
      <c r="K29" s="150"/>
      <c r="L29" s="63">
        <v>26000</v>
      </c>
      <c r="M29" s="150"/>
      <c r="N29" s="63"/>
      <c r="O29" s="63"/>
      <c r="P29" s="150"/>
      <c r="Q29" s="63"/>
      <c r="R29" s="63"/>
      <c r="S29" s="63"/>
      <c r="T29" s="63"/>
      <c r="U29" s="63"/>
      <c r="V29" s="63"/>
      <c r="W29" s="63"/>
    </row>
    <row r="30" ht="20.25" customHeight="1" spans="1:23">
      <c r="A30" s="150" t="str">
        <f t="shared" si="0"/>
        <v>       玉溪市发展和改革委员会</v>
      </c>
      <c r="B30" s="150" t="s">
        <v>217</v>
      </c>
      <c r="C30" s="150" t="s">
        <v>218</v>
      </c>
      <c r="D30" s="150" t="s">
        <v>80</v>
      </c>
      <c r="E30" s="150" t="s">
        <v>170</v>
      </c>
      <c r="F30" s="150" t="s">
        <v>219</v>
      </c>
      <c r="G30" s="150" t="s">
        <v>220</v>
      </c>
      <c r="H30" s="153">
        <v>717000</v>
      </c>
      <c r="I30" s="63">
        <v>717000</v>
      </c>
      <c r="J30" s="63">
        <v>179250</v>
      </c>
      <c r="K30" s="150"/>
      <c r="L30" s="63">
        <v>537750</v>
      </c>
      <c r="M30" s="150"/>
      <c r="N30" s="63"/>
      <c r="O30" s="63"/>
      <c r="P30" s="150"/>
      <c r="Q30" s="63"/>
      <c r="R30" s="63"/>
      <c r="S30" s="63"/>
      <c r="T30" s="63"/>
      <c r="U30" s="63"/>
      <c r="V30" s="63"/>
      <c r="W30" s="63"/>
    </row>
    <row r="31" ht="20.25" customHeight="1" spans="1:23">
      <c r="A31" s="150" t="str">
        <f t="shared" si="0"/>
        <v>       玉溪市发展和改革委员会</v>
      </c>
      <c r="B31" s="150" t="s">
        <v>221</v>
      </c>
      <c r="C31" s="150" t="s">
        <v>222</v>
      </c>
      <c r="D31" s="150" t="s">
        <v>80</v>
      </c>
      <c r="E31" s="150" t="s">
        <v>170</v>
      </c>
      <c r="F31" s="150" t="s">
        <v>223</v>
      </c>
      <c r="G31" s="150" t="s">
        <v>222</v>
      </c>
      <c r="H31" s="153">
        <v>160680.72</v>
      </c>
      <c r="I31" s="63">
        <v>160680.72</v>
      </c>
      <c r="J31" s="63"/>
      <c r="K31" s="150"/>
      <c r="L31" s="63">
        <v>160680.72</v>
      </c>
      <c r="M31" s="150"/>
      <c r="N31" s="63"/>
      <c r="O31" s="63"/>
      <c r="P31" s="150"/>
      <c r="Q31" s="63"/>
      <c r="R31" s="63"/>
      <c r="S31" s="63"/>
      <c r="T31" s="63"/>
      <c r="U31" s="63"/>
      <c r="V31" s="63"/>
      <c r="W31" s="63"/>
    </row>
    <row r="32" ht="20.25" customHeight="1" spans="1:23">
      <c r="A32" s="150" t="str">
        <f t="shared" si="0"/>
        <v>       玉溪市发展和改革委员会</v>
      </c>
      <c r="B32" s="150" t="s">
        <v>221</v>
      </c>
      <c r="C32" s="150" t="s">
        <v>222</v>
      </c>
      <c r="D32" s="150" t="s">
        <v>82</v>
      </c>
      <c r="E32" s="150" t="s">
        <v>178</v>
      </c>
      <c r="F32" s="150" t="s">
        <v>223</v>
      </c>
      <c r="G32" s="150" t="s">
        <v>222</v>
      </c>
      <c r="H32" s="153">
        <v>102535.2</v>
      </c>
      <c r="I32" s="63">
        <v>102535.2</v>
      </c>
      <c r="J32" s="63"/>
      <c r="K32" s="150"/>
      <c r="L32" s="63">
        <v>102535.2</v>
      </c>
      <c r="M32" s="150"/>
      <c r="N32" s="63"/>
      <c r="O32" s="63"/>
      <c r="P32" s="150"/>
      <c r="Q32" s="63"/>
      <c r="R32" s="63"/>
      <c r="S32" s="63"/>
      <c r="T32" s="63"/>
      <c r="U32" s="63"/>
      <c r="V32" s="63"/>
      <c r="W32" s="63"/>
    </row>
    <row r="33" ht="20.25" customHeight="1" spans="1:23">
      <c r="A33" s="150" t="str">
        <f t="shared" si="0"/>
        <v>       玉溪市发展和改革委员会</v>
      </c>
      <c r="B33" s="150" t="s">
        <v>224</v>
      </c>
      <c r="C33" s="150" t="s">
        <v>225</v>
      </c>
      <c r="D33" s="150" t="s">
        <v>80</v>
      </c>
      <c r="E33" s="150" t="s">
        <v>170</v>
      </c>
      <c r="F33" s="150" t="s">
        <v>226</v>
      </c>
      <c r="G33" s="150" t="s">
        <v>227</v>
      </c>
      <c r="H33" s="153">
        <v>99305</v>
      </c>
      <c r="I33" s="63">
        <v>99305</v>
      </c>
      <c r="J33" s="63"/>
      <c r="K33" s="150"/>
      <c r="L33" s="63">
        <v>99305</v>
      </c>
      <c r="M33" s="150"/>
      <c r="N33" s="63"/>
      <c r="O33" s="63"/>
      <c r="P33" s="150"/>
      <c r="Q33" s="63"/>
      <c r="R33" s="63"/>
      <c r="S33" s="63"/>
      <c r="T33" s="63"/>
      <c r="U33" s="63"/>
      <c r="V33" s="63"/>
      <c r="W33" s="63"/>
    </row>
    <row r="34" ht="20.25" customHeight="1" spans="1:23">
      <c r="A34" s="150" t="str">
        <f t="shared" si="0"/>
        <v>       玉溪市发展和改革委员会</v>
      </c>
      <c r="B34" s="150" t="s">
        <v>224</v>
      </c>
      <c r="C34" s="150" t="s">
        <v>225</v>
      </c>
      <c r="D34" s="150" t="s">
        <v>80</v>
      </c>
      <c r="E34" s="150" t="s">
        <v>170</v>
      </c>
      <c r="F34" s="150" t="s">
        <v>228</v>
      </c>
      <c r="G34" s="150" t="s">
        <v>229</v>
      </c>
      <c r="H34" s="153">
        <v>24000</v>
      </c>
      <c r="I34" s="63">
        <v>24000</v>
      </c>
      <c r="J34" s="63"/>
      <c r="K34" s="150"/>
      <c r="L34" s="63">
        <v>24000</v>
      </c>
      <c r="M34" s="150"/>
      <c r="N34" s="63"/>
      <c r="O34" s="63"/>
      <c r="P34" s="150"/>
      <c r="Q34" s="63"/>
      <c r="R34" s="63"/>
      <c r="S34" s="63"/>
      <c r="T34" s="63"/>
      <c r="U34" s="63"/>
      <c r="V34" s="63"/>
      <c r="W34" s="63"/>
    </row>
    <row r="35" ht="20.25" customHeight="1" spans="1:23">
      <c r="A35" s="150" t="str">
        <f t="shared" si="0"/>
        <v>       玉溪市发展和改革委员会</v>
      </c>
      <c r="B35" s="150" t="s">
        <v>224</v>
      </c>
      <c r="C35" s="150" t="s">
        <v>225</v>
      </c>
      <c r="D35" s="150" t="s">
        <v>80</v>
      </c>
      <c r="E35" s="150" t="s">
        <v>170</v>
      </c>
      <c r="F35" s="150" t="s">
        <v>230</v>
      </c>
      <c r="G35" s="150" t="s">
        <v>231</v>
      </c>
      <c r="H35" s="153">
        <v>65000</v>
      </c>
      <c r="I35" s="63">
        <v>65000</v>
      </c>
      <c r="J35" s="63"/>
      <c r="K35" s="150"/>
      <c r="L35" s="63">
        <v>65000</v>
      </c>
      <c r="M35" s="150"/>
      <c r="N35" s="63"/>
      <c r="O35" s="63"/>
      <c r="P35" s="150"/>
      <c r="Q35" s="63"/>
      <c r="R35" s="63"/>
      <c r="S35" s="63"/>
      <c r="T35" s="63"/>
      <c r="U35" s="63"/>
      <c r="V35" s="63"/>
      <c r="W35" s="63"/>
    </row>
    <row r="36" ht="20.25" customHeight="1" spans="1:23">
      <c r="A36" s="150" t="str">
        <f t="shared" si="0"/>
        <v>       玉溪市发展和改革委员会</v>
      </c>
      <c r="B36" s="150" t="s">
        <v>224</v>
      </c>
      <c r="C36" s="150" t="s">
        <v>225</v>
      </c>
      <c r="D36" s="150" t="s">
        <v>80</v>
      </c>
      <c r="E36" s="150" t="s">
        <v>170</v>
      </c>
      <c r="F36" s="150" t="s">
        <v>232</v>
      </c>
      <c r="G36" s="150" t="s">
        <v>233</v>
      </c>
      <c r="H36" s="153">
        <v>35000</v>
      </c>
      <c r="I36" s="63">
        <v>35000</v>
      </c>
      <c r="J36" s="63"/>
      <c r="K36" s="150"/>
      <c r="L36" s="63">
        <v>35000</v>
      </c>
      <c r="M36" s="150"/>
      <c r="N36" s="63"/>
      <c r="O36" s="63"/>
      <c r="P36" s="150"/>
      <c r="Q36" s="63"/>
      <c r="R36" s="63"/>
      <c r="S36" s="63"/>
      <c r="T36" s="63"/>
      <c r="U36" s="63"/>
      <c r="V36" s="63"/>
      <c r="W36" s="63"/>
    </row>
    <row r="37" ht="20.25" customHeight="1" spans="1:23">
      <c r="A37" s="150" t="str">
        <f t="shared" si="0"/>
        <v>       玉溪市发展和改革委员会</v>
      </c>
      <c r="B37" s="150" t="s">
        <v>224</v>
      </c>
      <c r="C37" s="150" t="s">
        <v>225</v>
      </c>
      <c r="D37" s="150" t="s">
        <v>80</v>
      </c>
      <c r="E37" s="150" t="s">
        <v>170</v>
      </c>
      <c r="F37" s="150" t="s">
        <v>234</v>
      </c>
      <c r="G37" s="150" t="s">
        <v>235</v>
      </c>
      <c r="H37" s="153">
        <v>38000</v>
      </c>
      <c r="I37" s="63">
        <v>38000</v>
      </c>
      <c r="J37" s="63"/>
      <c r="K37" s="150"/>
      <c r="L37" s="63">
        <v>38000</v>
      </c>
      <c r="M37" s="150"/>
      <c r="N37" s="63"/>
      <c r="O37" s="63"/>
      <c r="P37" s="150"/>
      <c r="Q37" s="63"/>
      <c r="R37" s="63"/>
      <c r="S37" s="63"/>
      <c r="T37" s="63"/>
      <c r="U37" s="63"/>
      <c r="V37" s="63"/>
      <c r="W37" s="63"/>
    </row>
    <row r="38" ht="20.25" customHeight="1" spans="1:23">
      <c r="A38" s="150" t="str">
        <f t="shared" si="0"/>
        <v>       玉溪市发展和改革委员会</v>
      </c>
      <c r="B38" s="150" t="s">
        <v>224</v>
      </c>
      <c r="C38" s="150" t="s">
        <v>225</v>
      </c>
      <c r="D38" s="150" t="s">
        <v>80</v>
      </c>
      <c r="E38" s="150" t="s">
        <v>170</v>
      </c>
      <c r="F38" s="150" t="s">
        <v>236</v>
      </c>
      <c r="G38" s="150" t="s">
        <v>237</v>
      </c>
      <c r="H38" s="153">
        <v>108400</v>
      </c>
      <c r="I38" s="63">
        <v>108400</v>
      </c>
      <c r="J38" s="63"/>
      <c r="K38" s="150"/>
      <c r="L38" s="63">
        <v>108400</v>
      </c>
      <c r="M38" s="150"/>
      <c r="N38" s="63"/>
      <c r="O38" s="63"/>
      <c r="P38" s="150"/>
      <c r="Q38" s="63"/>
      <c r="R38" s="63"/>
      <c r="S38" s="63"/>
      <c r="T38" s="63"/>
      <c r="U38" s="63"/>
      <c r="V38" s="63"/>
      <c r="W38" s="63"/>
    </row>
    <row r="39" ht="20.25" customHeight="1" spans="1:23">
      <c r="A39" s="150" t="str">
        <f t="shared" si="0"/>
        <v>       玉溪市发展和改革委员会</v>
      </c>
      <c r="B39" s="150" t="s">
        <v>224</v>
      </c>
      <c r="C39" s="150" t="s">
        <v>225</v>
      </c>
      <c r="D39" s="150" t="s">
        <v>80</v>
      </c>
      <c r="E39" s="150" t="s">
        <v>170</v>
      </c>
      <c r="F39" s="150" t="s">
        <v>219</v>
      </c>
      <c r="G39" s="150" t="s">
        <v>220</v>
      </c>
      <c r="H39" s="153">
        <v>374483.57</v>
      </c>
      <c r="I39" s="63">
        <v>374483.57</v>
      </c>
      <c r="J39" s="63"/>
      <c r="K39" s="150"/>
      <c r="L39" s="63">
        <v>374483.57</v>
      </c>
      <c r="M39" s="150"/>
      <c r="N39" s="63"/>
      <c r="O39" s="63"/>
      <c r="P39" s="150"/>
      <c r="Q39" s="63"/>
      <c r="R39" s="63"/>
      <c r="S39" s="63"/>
      <c r="T39" s="63"/>
      <c r="U39" s="63"/>
      <c r="V39" s="63"/>
      <c r="W39" s="63"/>
    </row>
    <row r="40" ht="20.25" customHeight="1" spans="1:23">
      <c r="A40" s="150" t="str">
        <f t="shared" si="0"/>
        <v>       玉溪市发展和改革委员会</v>
      </c>
      <c r="B40" s="150" t="s">
        <v>224</v>
      </c>
      <c r="C40" s="150" t="s">
        <v>225</v>
      </c>
      <c r="D40" s="150" t="s">
        <v>80</v>
      </c>
      <c r="E40" s="150" t="s">
        <v>170</v>
      </c>
      <c r="F40" s="150" t="s">
        <v>238</v>
      </c>
      <c r="G40" s="150" t="s">
        <v>239</v>
      </c>
      <c r="H40" s="153">
        <v>227711.43</v>
      </c>
      <c r="I40" s="63">
        <v>227711.43</v>
      </c>
      <c r="J40" s="63"/>
      <c r="K40" s="150"/>
      <c r="L40" s="63">
        <v>227711.43</v>
      </c>
      <c r="M40" s="150"/>
      <c r="N40" s="63"/>
      <c r="O40" s="63"/>
      <c r="P40" s="150"/>
      <c r="Q40" s="63"/>
      <c r="R40" s="63"/>
      <c r="S40" s="63"/>
      <c r="T40" s="63"/>
      <c r="U40" s="63"/>
      <c r="V40" s="63"/>
      <c r="W40" s="63"/>
    </row>
    <row r="41" ht="20.25" customHeight="1" spans="1:23">
      <c r="A41" s="150" t="str">
        <f t="shared" si="0"/>
        <v>       玉溪市发展和改革委员会</v>
      </c>
      <c r="B41" s="150" t="s">
        <v>224</v>
      </c>
      <c r="C41" s="150" t="s">
        <v>225</v>
      </c>
      <c r="D41" s="150" t="s">
        <v>82</v>
      </c>
      <c r="E41" s="150" t="s">
        <v>178</v>
      </c>
      <c r="F41" s="150" t="s">
        <v>226</v>
      </c>
      <c r="G41" s="150" t="s">
        <v>227</v>
      </c>
      <c r="H41" s="153">
        <v>46000</v>
      </c>
      <c r="I41" s="63">
        <v>46000</v>
      </c>
      <c r="J41" s="63"/>
      <c r="K41" s="150"/>
      <c r="L41" s="63">
        <v>46000</v>
      </c>
      <c r="M41" s="150"/>
      <c r="N41" s="63"/>
      <c r="O41" s="63"/>
      <c r="P41" s="150"/>
      <c r="Q41" s="63"/>
      <c r="R41" s="63"/>
      <c r="S41" s="63"/>
      <c r="T41" s="63"/>
      <c r="U41" s="63"/>
      <c r="V41" s="63"/>
      <c r="W41" s="63"/>
    </row>
    <row r="42" ht="20.25" customHeight="1" spans="1:23">
      <c r="A42" s="150" t="str">
        <f t="shared" si="0"/>
        <v>       玉溪市发展和改革委员会</v>
      </c>
      <c r="B42" s="150" t="s">
        <v>224</v>
      </c>
      <c r="C42" s="150" t="s">
        <v>225</v>
      </c>
      <c r="D42" s="150" t="s">
        <v>82</v>
      </c>
      <c r="E42" s="150" t="s">
        <v>178</v>
      </c>
      <c r="F42" s="150" t="s">
        <v>240</v>
      </c>
      <c r="G42" s="150" t="s">
        <v>241</v>
      </c>
      <c r="H42" s="153">
        <v>405289</v>
      </c>
      <c r="I42" s="63">
        <v>405289</v>
      </c>
      <c r="J42" s="63"/>
      <c r="K42" s="150"/>
      <c r="L42" s="63">
        <v>405289</v>
      </c>
      <c r="M42" s="150"/>
      <c r="N42" s="63"/>
      <c r="O42" s="63"/>
      <c r="P42" s="150"/>
      <c r="Q42" s="63"/>
      <c r="R42" s="63"/>
      <c r="S42" s="63"/>
      <c r="T42" s="63"/>
      <c r="U42" s="63"/>
      <c r="V42" s="63"/>
      <c r="W42" s="63"/>
    </row>
    <row r="43" ht="20.25" customHeight="1" spans="1:23">
      <c r="A43" s="150" t="str">
        <f t="shared" si="0"/>
        <v>       玉溪市发展和改革委员会</v>
      </c>
      <c r="B43" s="150" t="s">
        <v>224</v>
      </c>
      <c r="C43" s="150" t="s">
        <v>225</v>
      </c>
      <c r="D43" s="150" t="s">
        <v>82</v>
      </c>
      <c r="E43" s="150" t="s">
        <v>178</v>
      </c>
      <c r="F43" s="150" t="s">
        <v>242</v>
      </c>
      <c r="G43" s="150" t="s">
        <v>243</v>
      </c>
      <c r="H43" s="153">
        <v>43711</v>
      </c>
      <c r="I43" s="63">
        <v>43711</v>
      </c>
      <c r="J43" s="63"/>
      <c r="K43" s="150"/>
      <c r="L43" s="63">
        <v>43711</v>
      </c>
      <c r="M43" s="150"/>
      <c r="N43" s="63"/>
      <c r="O43" s="63"/>
      <c r="P43" s="150"/>
      <c r="Q43" s="63"/>
      <c r="R43" s="63"/>
      <c r="S43" s="63"/>
      <c r="T43" s="63"/>
      <c r="U43" s="63"/>
      <c r="V43" s="63"/>
      <c r="W43" s="63"/>
    </row>
    <row r="44" ht="20.25" customHeight="1" spans="1:23">
      <c r="A44" s="150" t="str">
        <f t="shared" si="0"/>
        <v>       玉溪市发展和改革委员会</v>
      </c>
      <c r="B44" s="150" t="s">
        <v>224</v>
      </c>
      <c r="C44" s="150" t="s">
        <v>225</v>
      </c>
      <c r="D44" s="150" t="s">
        <v>82</v>
      </c>
      <c r="E44" s="150" t="s">
        <v>178</v>
      </c>
      <c r="F44" s="150" t="s">
        <v>238</v>
      </c>
      <c r="G44" s="150" t="s">
        <v>239</v>
      </c>
      <c r="H44" s="153">
        <v>106000</v>
      </c>
      <c r="I44" s="63">
        <v>106000</v>
      </c>
      <c r="J44" s="63"/>
      <c r="K44" s="150"/>
      <c r="L44" s="63">
        <v>106000</v>
      </c>
      <c r="M44" s="150"/>
      <c r="N44" s="63"/>
      <c r="O44" s="63"/>
      <c r="P44" s="150"/>
      <c r="Q44" s="63"/>
      <c r="R44" s="63"/>
      <c r="S44" s="63"/>
      <c r="T44" s="63"/>
      <c r="U44" s="63"/>
      <c r="V44" s="63"/>
      <c r="W44" s="63"/>
    </row>
    <row r="45" ht="20.25" customHeight="1" spans="1:23">
      <c r="A45" s="150" t="str">
        <f t="shared" si="0"/>
        <v>       玉溪市发展和改革委员会</v>
      </c>
      <c r="B45" s="150" t="s">
        <v>224</v>
      </c>
      <c r="C45" s="150" t="s">
        <v>225</v>
      </c>
      <c r="D45" s="150" t="s">
        <v>82</v>
      </c>
      <c r="E45" s="150" t="s">
        <v>178</v>
      </c>
      <c r="F45" s="150" t="s">
        <v>244</v>
      </c>
      <c r="G45" s="150" t="s">
        <v>245</v>
      </c>
      <c r="H45" s="153">
        <v>43000</v>
      </c>
      <c r="I45" s="63">
        <v>43000</v>
      </c>
      <c r="J45" s="63"/>
      <c r="K45" s="150"/>
      <c r="L45" s="63">
        <v>43000</v>
      </c>
      <c r="M45" s="150"/>
      <c r="N45" s="63"/>
      <c r="O45" s="63"/>
      <c r="P45" s="150"/>
      <c r="Q45" s="63"/>
      <c r="R45" s="63"/>
      <c r="S45" s="63"/>
      <c r="T45" s="63"/>
      <c r="U45" s="63"/>
      <c r="V45" s="63"/>
      <c r="W45" s="63"/>
    </row>
    <row r="46" ht="20.25" customHeight="1" spans="1:23">
      <c r="A46" s="150" t="str">
        <f t="shared" si="0"/>
        <v>       玉溪市发展和改革委员会</v>
      </c>
      <c r="B46" s="150" t="s">
        <v>224</v>
      </c>
      <c r="C46" s="150" t="s">
        <v>225</v>
      </c>
      <c r="D46" s="150" t="s">
        <v>92</v>
      </c>
      <c r="E46" s="150" t="s">
        <v>203</v>
      </c>
      <c r="F46" s="150" t="s">
        <v>238</v>
      </c>
      <c r="G46" s="150" t="s">
        <v>239</v>
      </c>
      <c r="H46" s="153">
        <v>48000</v>
      </c>
      <c r="I46" s="63">
        <v>48000</v>
      </c>
      <c r="J46" s="63"/>
      <c r="K46" s="150"/>
      <c r="L46" s="63">
        <v>48000</v>
      </c>
      <c r="M46" s="150"/>
      <c r="N46" s="63"/>
      <c r="O46" s="63"/>
      <c r="P46" s="150"/>
      <c r="Q46" s="63"/>
      <c r="R46" s="63"/>
      <c r="S46" s="63"/>
      <c r="T46" s="63"/>
      <c r="U46" s="63"/>
      <c r="V46" s="63"/>
      <c r="W46" s="63"/>
    </row>
    <row r="47" ht="20.25" customHeight="1" spans="1:23">
      <c r="A47" s="150" t="str">
        <f t="shared" si="0"/>
        <v>       玉溪市发展和改革委员会</v>
      </c>
      <c r="B47" s="150" t="s">
        <v>224</v>
      </c>
      <c r="C47" s="150" t="s">
        <v>225</v>
      </c>
      <c r="D47" s="150" t="s">
        <v>93</v>
      </c>
      <c r="E47" s="150" t="s">
        <v>208</v>
      </c>
      <c r="F47" s="150" t="s">
        <v>238</v>
      </c>
      <c r="G47" s="150" t="s">
        <v>239</v>
      </c>
      <c r="H47" s="153">
        <v>6600</v>
      </c>
      <c r="I47" s="63">
        <v>6600</v>
      </c>
      <c r="J47" s="63"/>
      <c r="K47" s="150"/>
      <c r="L47" s="63">
        <v>6600</v>
      </c>
      <c r="M47" s="150"/>
      <c r="N47" s="63"/>
      <c r="O47" s="63"/>
      <c r="P47" s="150"/>
      <c r="Q47" s="63"/>
      <c r="R47" s="63"/>
      <c r="S47" s="63"/>
      <c r="T47" s="63"/>
      <c r="U47" s="63"/>
      <c r="V47" s="63"/>
      <c r="W47" s="63"/>
    </row>
    <row r="48" ht="20.25" customHeight="1" spans="1:23">
      <c r="A48" s="150" t="str">
        <f t="shared" si="0"/>
        <v>       玉溪市发展和改革委员会</v>
      </c>
      <c r="B48" s="150" t="s">
        <v>246</v>
      </c>
      <c r="C48" s="150" t="s">
        <v>145</v>
      </c>
      <c r="D48" s="150" t="s">
        <v>80</v>
      </c>
      <c r="E48" s="150" t="s">
        <v>170</v>
      </c>
      <c r="F48" s="150" t="s">
        <v>247</v>
      </c>
      <c r="G48" s="150" t="s">
        <v>145</v>
      </c>
      <c r="H48" s="153">
        <v>66100</v>
      </c>
      <c r="I48" s="63">
        <v>66100</v>
      </c>
      <c r="J48" s="63"/>
      <c r="K48" s="150"/>
      <c r="L48" s="63">
        <v>66100</v>
      </c>
      <c r="M48" s="150"/>
      <c r="N48" s="63"/>
      <c r="O48" s="63"/>
      <c r="P48" s="150"/>
      <c r="Q48" s="63"/>
      <c r="R48" s="63"/>
      <c r="S48" s="63"/>
      <c r="T48" s="63"/>
      <c r="U48" s="63"/>
      <c r="V48" s="63"/>
      <c r="W48" s="63"/>
    </row>
    <row r="49" ht="20.25" customHeight="1" spans="1:23">
      <c r="A49" s="150" t="str">
        <f t="shared" si="0"/>
        <v>       玉溪市发展和改革委员会</v>
      </c>
      <c r="B49" s="150" t="s">
        <v>248</v>
      </c>
      <c r="C49" s="150" t="s">
        <v>249</v>
      </c>
      <c r="D49" s="150" t="s">
        <v>81</v>
      </c>
      <c r="E49" s="150" t="s">
        <v>250</v>
      </c>
      <c r="F49" s="150" t="s">
        <v>251</v>
      </c>
      <c r="G49" s="150" t="s">
        <v>210</v>
      </c>
      <c r="H49" s="153">
        <v>576000</v>
      </c>
      <c r="I49" s="63">
        <v>576000</v>
      </c>
      <c r="J49" s="63"/>
      <c r="K49" s="150"/>
      <c r="L49" s="63">
        <v>576000</v>
      </c>
      <c r="M49" s="150"/>
      <c r="N49" s="63"/>
      <c r="O49" s="63"/>
      <c r="P49" s="150"/>
      <c r="Q49" s="63"/>
      <c r="R49" s="63"/>
      <c r="S49" s="63"/>
      <c r="T49" s="63"/>
      <c r="U49" s="63"/>
      <c r="V49" s="63"/>
      <c r="W49" s="63"/>
    </row>
    <row r="50" ht="20.25" customHeight="1" spans="1:23">
      <c r="A50" s="150" t="str">
        <f t="shared" si="0"/>
        <v>       玉溪市发展和改革委员会</v>
      </c>
      <c r="B50" s="150" t="s">
        <v>252</v>
      </c>
      <c r="C50" s="150" t="s">
        <v>253</v>
      </c>
      <c r="D50" s="150" t="s">
        <v>80</v>
      </c>
      <c r="E50" s="150" t="s">
        <v>170</v>
      </c>
      <c r="F50" s="150" t="s">
        <v>226</v>
      </c>
      <c r="G50" s="150" t="s">
        <v>227</v>
      </c>
      <c r="H50" s="153">
        <v>108000</v>
      </c>
      <c r="I50" s="63">
        <v>108000</v>
      </c>
      <c r="J50" s="63"/>
      <c r="K50" s="150"/>
      <c r="L50" s="63">
        <v>108000</v>
      </c>
      <c r="M50" s="150"/>
      <c r="N50" s="63"/>
      <c r="O50" s="63"/>
      <c r="P50" s="150"/>
      <c r="Q50" s="63"/>
      <c r="R50" s="63"/>
      <c r="S50" s="63"/>
      <c r="T50" s="63"/>
      <c r="U50" s="63"/>
      <c r="V50" s="63"/>
      <c r="W50" s="63"/>
    </row>
    <row r="51" ht="20.25" customHeight="1" spans="1:23">
      <c r="A51" s="150" t="str">
        <f t="shared" si="0"/>
        <v>       玉溪市发展和改革委员会</v>
      </c>
      <c r="B51" s="150" t="s">
        <v>252</v>
      </c>
      <c r="C51" s="150" t="s">
        <v>253</v>
      </c>
      <c r="D51" s="150" t="s">
        <v>80</v>
      </c>
      <c r="E51" s="150" t="s">
        <v>170</v>
      </c>
      <c r="F51" s="150" t="s">
        <v>238</v>
      </c>
      <c r="G51" s="150" t="s">
        <v>239</v>
      </c>
      <c r="H51" s="153">
        <v>35900</v>
      </c>
      <c r="I51" s="63">
        <v>35900</v>
      </c>
      <c r="J51" s="63"/>
      <c r="K51" s="150"/>
      <c r="L51" s="63">
        <v>35900</v>
      </c>
      <c r="M51" s="150"/>
      <c r="N51" s="63"/>
      <c r="O51" s="63"/>
      <c r="P51" s="150"/>
      <c r="Q51" s="63"/>
      <c r="R51" s="63"/>
      <c r="S51" s="63"/>
      <c r="T51" s="63"/>
      <c r="U51" s="63"/>
      <c r="V51" s="63"/>
      <c r="W51" s="63"/>
    </row>
    <row r="52" ht="20.25" customHeight="1" spans="1:23">
      <c r="A52" s="150" t="str">
        <f t="shared" si="0"/>
        <v>       玉溪市发展和改革委员会</v>
      </c>
      <c r="B52" s="150" t="s">
        <v>254</v>
      </c>
      <c r="C52" s="150" t="s">
        <v>255</v>
      </c>
      <c r="D52" s="150" t="s">
        <v>82</v>
      </c>
      <c r="E52" s="150" t="s">
        <v>178</v>
      </c>
      <c r="F52" s="150" t="s">
        <v>179</v>
      </c>
      <c r="G52" s="150" t="s">
        <v>180</v>
      </c>
      <c r="H52" s="153">
        <v>2766400</v>
      </c>
      <c r="I52" s="63">
        <v>2766400</v>
      </c>
      <c r="J52" s="63">
        <v>691600</v>
      </c>
      <c r="K52" s="150"/>
      <c r="L52" s="63">
        <v>2074800</v>
      </c>
      <c r="M52" s="150"/>
      <c r="N52" s="63"/>
      <c r="O52" s="63"/>
      <c r="P52" s="150"/>
      <c r="Q52" s="63"/>
      <c r="R52" s="63"/>
      <c r="S52" s="63"/>
      <c r="T52" s="63"/>
      <c r="U52" s="63"/>
      <c r="V52" s="63"/>
      <c r="W52" s="63"/>
    </row>
    <row r="53" ht="20.25" customHeight="1" spans="1:23">
      <c r="A53" s="150" t="str">
        <f t="shared" si="0"/>
        <v>       玉溪市发展和改革委员会</v>
      </c>
      <c r="B53" s="150" t="s">
        <v>256</v>
      </c>
      <c r="C53" s="150" t="s">
        <v>257</v>
      </c>
      <c r="D53" s="150" t="s">
        <v>82</v>
      </c>
      <c r="E53" s="150" t="s">
        <v>178</v>
      </c>
      <c r="F53" s="150" t="s">
        <v>179</v>
      </c>
      <c r="G53" s="150" t="s">
        <v>180</v>
      </c>
      <c r="H53" s="153">
        <v>1400000</v>
      </c>
      <c r="I53" s="63">
        <v>1400000</v>
      </c>
      <c r="J53" s="63"/>
      <c r="K53" s="150"/>
      <c r="L53" s="63">
        <v>1400000</v>
      </c>
      <c r="M53" s="150"/>
      <c r="N53" s="63"/>
      <c r="O53" s="63"/>
      <c r="P53" s="150"/>
      <c r="Q53" s="63"/>
      <c r="R53" s="63"/>
      <c r="S53" s="63"/>
      <c r="T53" s="63"/>
      <c r="U53" s="63"/>
      <c r="V53" s="63"/>
      <c r="W53" s="63"/>
    </row>
    <row r="54" ht="20.25" customHeight="1" spans="1:23">
      <c r="A54" s="150" t="str">
        <f t="shared" si="0"/>
        <v>       玉溪市发展和改革委员会</v>
      </c>
      <c r="B54" s="150" t="s">
        <v>258</v>
      </c>
      <c r="C54" s="150" t="s">
        <v>259</v>
      </c>
      <c r="D54" s="150" t="s">
        <v>95</v>
      </c>
      <c r="E54" s="150" t="s">
        <v>260</v>
      </c>
      <c r="F54" s="150" t="s">
        <v>261</v>
      </c>
      <c r="G54" s="150" t="s">
        <v>262</v>
      </c>
      <c r="H54" s="153">
        <v>1350000</v>
      </c>
      <c r="I54" s="63">
        <v>1350000</v>
      </c>
      <c r="J54" s="63"/>
      <c r="K54" s="150"/>
      <c r="L54" s="63">
        <v>1350000</v>
      </c>
      <c r="M54" s="150"/>
      <c r="N54" s="63"/>
      <c r="O54" s="63"/>
      <c r="P54" s="150"/>
      <c r="Q54" s="63"/>
      <c r="R54" s="63"/>
      <c r="S54" s="63"/>
      <c r="T54" s="63"/>
      <c r="U54" s="63"/>
      <c r="V54" s="63"/>
      <c r="W54" s="63"/>
    </row>
    <row r="55" ht="20.25" customHeight="1" spans="1:23">
      <c r="A55" s="150" t="str">
        <f t="shared" si="0"/>
        <v>       玉溪市发展和改革委员会</v>
      </c>
      <c r="B55" s="150" t="s">
        <v>263</v>
      </c>
      <c r="C55" s="150" t="s">
        <v>264</v>
      </c>
      <c r="D55" s="150" t="s">
        <v>80</v>
      </c>
      <c r="E55" s="150" t="s">
        <v>170</v>
      </c>
      <c r="F55" s="150" t="s">
        <v>265</v>
      </c>
      <c r="G55" s="150" t="s">
        <v>266</v>
      </c>
      <c r="H55" s="153">
        <v>420000</v>
      </c>
      <c r="I55" s="63">
        <v>420000</v>
      </c>
      <c r="J55" s="63"/>
      <c r="K55" s="150"/>
      <c r="L55" s="63">
        <v>420000</v>
      </c>
      <c r="M55" s="150"/>
      <c r="N55" s="63"/>
      <c r="O55" s="63"/>
      <c r="P55" s="150"/>
      <c r="Q55" s="63"/>
      <c r="R55" s="63"/>
      <c r="S55" s="63"/>
      <c r="T55" s="63"/>
      <c r="U55" s="63"/>
      <c r="V55" s="63"/>
      <c r="W55" s="63"/>
    </row>
    <row r="56" ht="20.25" customHeight="1" spans="1:23">
      <c r="A56" s="150" t="str">
        <f t="shared" si="0"/>
        <v>       玉溪市发展和改革委员会</v>
      </c>
      <c r="B56" s="150" t="s">
        <v>267</v>
      </c>
      <c r="C56" s="150" t="s">
        <v>268</v>
      </c>
      <c r="D56" s="150" t="s">
        <v>97</v>
      </c>
      <c r="E56" s="150" t="s">
        <v>269</v>
      </c>
      <c r="F56" s="150" t="s">
        <v>206</v>
      </c>
      <c r="G56" s="150" t="s">
        <v>207</v>
      </c>
      <c r="H56" s="153">
        <v>58968</v>
      </c>
      <c r="I56" s="63">
        <v>58968</v>
      </c>
      <c r="J56" s="63"/>
      <c r="K56" s="150"/>
      <c r="L56" s="63">
        <v>58968</v>
      </c>
      <c r="M56" s="150"/>
      <c r="N56" s="63"/>
      <c r="O56" s="63"/>
      <c r="P56" s="150"/>
      <c r="Q56" s="63"/>
      <c r="R56" s="63"/>
      <c r="S56" s="63"/>
      <c r="T56" s="63"/>
      <c r="U56" s="63"/>
      <c r="V56" s="63"/>
      <c r="W56" s="63"/>
    </row>
    <row r="57" ht="20.25" customHeight="1" spans="1:23">
      <c r="A57" s="150" t="str">
        <f t="shared" si="0"/>
        <v>       玉溪市发展和改革委员会</v>
      </c>
      <c r="B57" s="150" t="s">
        <v>270</v>
      </c>
      <c r="C57" s="150" t="s">
        <v>271</v>
      </c>
      <c r="D57" s="150" t="s">
        <v>80</v>
      </c>
      <c r="E57" s="150" t="s">
        <v>170</v>
      </c>
      <c r="F57" s="150" t="s">
        <v>211</v>
      </c>
      <c r="G57" s="150" t="s">
        <v>212</v>
      </c>
      <c r="H57" s="153">
        <v>313255</v>
      </c>
      <c r="I57" s="63">
        <v>313255</v>
      </c>
      <c r="J57" s="63"/>
      <c r="K57" s="150"/>
      <c r="L57" s="63">
        <v>313255</v>
      </c>
      <c r="M57" s="150"/>
      <c r="N57" s="63"/>
      <c r="O57" s="63"/>
      <c r="P57" s="150"/>
      <c r="Q57" s="63"/>
      <c r="R57" s="63"/>
      <c r="S57" s="63"/>
      <c r="T57" s="63"/>
      <c r="U57" s="63"/>
      <c r="V57" s="63"/>
      <c r="W57" s="63"/>
    </row>
    <row r="58" ht="20.25" customHeight="1" spans="1:23">
      <c r="A58" s="150" t="str">
        <f t="shared" si="0"/>
        <v>       玉溪市发展和改革委员会</v>
      </c>
      <c r="B58" s="150" t="s">
        <v>272</v>
      </c>
      <c r="C58" s="150" t="s">
        <v>273</v>
      </c>
      <c r="D58" s="150" t="s">
        <v>102</v>
      </c>
      <c r="E58" s="150" t="s">
        <v>188</v>
      </c>
      <c r="F58" s="150" t="s">
        <v>191</v>
      </c>
      <c r="G58" s="150" t="s">
        <v>192</v>
      </c>
      <c r="H58" s="153">
        <v>8000</v>
      </c>
      <c r="I58" s="63">
        <v>8000</v>
      </c>
      <c r="J58" s="63"/>
      <c r="K58" s="150"/>
      <c r="L58" s="63">
        <v>8000</v>
      </c>
      <c r="M58" s="150"/>
      <c r="N58" s="63"/>
      <c r="O58" s="63"/>
      <c r="P58" s="150"/>
      <c r="Q58" s="63"/>
      <c r="R58" s="63"/>
      <c r="S58" s="63"/>
      <c r="T58" s="63"/>
      <c r="U58" s="63"/>
      <c r="V58" s="63"/>
      <c r="W58" s="63"/>
    </row>
    <row r="59" ht="20.25" customHeight="1" spans="1:23">
      <c r="A59" s="150" t="str">
        <f t="shared" si="0"/>
        <v>       玉溪市发展和改革委员会</v>
      </c>
      <c r="B59" s="150" t="s">
        <v>274</v>
      </c>
      <c r="C59" s="150" t="s">
        <v>275</v>
      </c>
      <c r="D59" s="150" t="s">
        <v>80</v>
      </c>
      <c r="E59" s="150" t="s">
        <v>170</v>
      </c>
      <c r="F59" s="150" t="s">
        <v>276</v>
      </c>
      <c r="G59" s="150" t="s">
        <v>275</v>
      </c>
      <c r="H59" s="153">
        <v>703790.27</v>
      </c>
      <c r="I59" s="63">
        <v>703790.27</v>
      </c>
      <c r="J59" s="63"/>
      <c r="K59" s="150"/>
      <c r="L59" s="63">
        <v>703790.27</v>
      </c>
      <c r="M59" s="150"/>
      <c r="N59" s="63"/>
      <c r="O59" s="63"/>
      <c r="P59" s="150"/>
      <c r="Q59" s="63"/>
      <c r="R59" s="63"/>
      <c r="S59" s="63"/>
      <c r="T59" s="63"/>
      <c r="U59" s="63"/>
      <c r="V59" s="63"/>
      <c r="W59" s="63"/>
    </row>
    <row r="60" ht="20.25" customHeight="1" spans="1:23">
      <c r="A60" s="152" t="s">
        <v>30</v>
      </c>
      <c r="B60" s="152"/>
      <c r="C60" s="152"/>
      <c r="D60" s="152"/>
      <c r="E60" s="152"/>
      <c r="F60" s="152"/>
      <c r="G60" s="152"/>
      <c r="H60" s="63">
        <v>34629753.39</v>
      </c>
      <c r="I60" s="63">
        <v>34629753.39</v>
      </c>
      <c r="J60" s="63">
        <v>6851442.07</v>
      </c>
      <c r="K60" s="63"/>
      <c r="L60" s="63">
        <v>27778311.32</v>
      </c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</row>
  </sheetData>
  <mergeCells count="17">
    <mergeCell ref="A1:W1"/>
    <mergeCell ref="A2:W2"/>
    <mergeCell ref="A3:V3"/>
    <mergeCell ref="H4:W4"/>
    <mergeCell ref="I5:M5"/>
    <mergeCell ref="N5:P5"/>
    <mergeCell ref="R5:W5"/>
    <mergeCell ref="A60:G60"/>
    <mergeCell ref="A4:A6"/>
    <mergeCell ref="B4:B6"/>
    <mergeCell ref="C4:C6"/>
    <mergeCell ref="D4:D6"/>
    <mergeCell ref="E4:E6"/>
    <mergeCell ref="F4:F6"/>
    <mergeCell ref="G4:G6"/>
    <mergeCell ref="H5:H6"/>
    <mergeCell ref="Q5:Q6"/>
  </mergeCells>
  <pageMargins left="0.75" right="0.75" top="1" bottom="1" header="0.5" footer="0.5"/>
  <pageSetup paperSize="1" pageOrder="overThenDown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45"/>
  <sheetViews>
    <sheetView showZeros="0" topLeftCell="A26" workbookViewId="0">
      <selection activeCell="I43" sqref="I43"/>
    </sheetView>
  </sheetViews>
  <sheetFormatPr defaultColWidth="9.14166666666667" defaultRowHeight="14.25" customHeight="1"/>
  <cols>
    <col min="1" max="1" width="14.575" customWidth="1"/>
    <col min="2" max="2" width="21.0333333333333" customWidth="1"/>
    <col min="3" max="3" width="31.3166666666667" customWidth="1"/>
    <col min="4" max="4" width="23.85" customWidth="1"/>
    <col min="5" max="5" width="15.6" customWidth="1"/>
    <col min="6" max="6" width="19.7416666666667" customWidth="1"/>
    <col min="7" max="7" width="14.8833333333333" customWidth="1"/>
    <col min="8" max="8" width="19.7416666666667" customWidth="1"/>
    <col min="9" max="16" width="14.175" customWidth="1"/>
    <col min="17" max="17" width="13.6" customWidth="1"/>
    <col min="18" max="23" width="15.175" customWidth="1"/>
  </cols>
  <sheetData>
    <row r="1" ht="13.5" customHeight="1" spans="1:23">
      <c r="B1" s="130"/>
      <c r="E1" s="142"/>
      <c r="F1" s="142"/>
      <c r="G1" s="142"/>
      <c r="H1" s="142"/>
      <c r="K1" s="130"/>
      <c r="N1" s="130"/>
      <c r="O1" s="130"/>
      <c r="P1" s="130"/>
      <c r="U1" s="143"/>
      <c r="W1" s="131" t="s">
        <v>277</v>
      </c>
    </row>
    <row r="2" ht="27.75" customHeight="1" spans="1:23">
      <c r="A2" s="33" t="s">
        <v>278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r="3" ht="13.5" customHeight="1" spans="1:23">
      <c r="A3" s="5" t="str">
        <f>"单位名称："&amp;"玉溪市发展和改革委员会"</f>
        <v>单位名称：玉溪市发展和改革委员会</v>
      </c>
      <c r="B3" s="144" t="str">
        <f>"单位名称："&amp;"玉溪市发展和改革委员会"</f>
        <v>单位名称：玉溪市发展和改革委员会</v>
      </c>
      <c r="C3" s="144"/>
      <c r="D3" s="144"/>
      <c r="E3" s="144"/>
      <c r="F3" s="144"/>
      <c r="G3" s="144"/>
      <c r="H3" s="144"/>
      <c r="I3" s="144"/>
      <c r="J3" s="7"/>
      <c r="K3" s="7"/>
      <c r="L3" s="7"/>
      <c r="M3" s="7"/>
      <c r="N3" s="7"/>
      <c r="O3" s="7"/>
      <c r="P3" s="7"/>
      <c r="Q3" s="7"/>
      <c r="U3" s="143"/>
      <c r="W3" s="134" t="s">
        <v>2</v>
      </c>
    </row>
    <row r="4" ht="21.75" customHeight="1" spans="1:23">
      <c r="A4" s="9" t="s">
        <v>279</v>
      </c>
      <c r="B4" s="9" t="s">
        <v>150</v>
      </c>
      <c r="C4" s="9" t="s">
        <v>151</v>
      </c>
      <c r="D4" s="9" t="s">
        <v>280</v>
      </c>
      <c r="E4" s="10" t="s">
        <v>152</v>
      </c>
      <c r="F4" s="10" t="s">
        <v>153</v>
      </c>
      <c r="G4" s="10" t="s">
        <v>154</v>
      </c>
      <c r="H4" s="10" t="s">
        <v>155</v>
      </c>
      <c r="I4" s="20" t="s">
        <v>30</v>
      </c>
      <c r="J4" s="20" t="s">
        <v>281</v>
      </c>
      <c r="K4" s="20"/>
      <c r="L4" s="20"/>
      <c r="M4" s="20"/>
      <c r="N4" s="20" t="s">
        <v>157</v>
      </c>
      <c r="O4" s="20"/>
      <c r="P4" s="20"/>
      <c r="Q4" s="10" t="s">
        <v>36</v>
      </c>
      <c r="R4" s="11" t="s">
        <v>282</v>
      </c>
      <c r="S4" s="12"/>
      <c r="T4" s="12"/>
      <c r="U4" s="12"/>
      <c r="V4" s="12"/>
      <c r="W4" s="13"/>
    </row>
    <row r="5" ht="21.75" customHeight="1" spans="1:23">
      <c r="A5" s="14"/>
      <c r="B5" s="14"/>
      <c r="C5" s="14"/>
      <c r="D5" s="14"/>
      <c r="E5" s="15"/>
      <c r="F5" s="15"/>
      <c r="G5" s="15"/>
      <c r="H5" s="15"/>
      <c r="I5" s="20"/>
      <c r="J5" s="145" t="s">
        <v>33</v>
      </c>
      <c r="K5" s="145"/>
      <c r="L5" s="145" t="s">
        <v>34</v>
      </c>
      <c r="M5" s="145" t="s">
        <v>35</v>
      </c>
      <c r="N5" s="10" t="s">
        <v>33</v>
      </c>
      <c r="O5" s="10" t="s">
        <v>34</v>
      </c>
      <c r="P5" s="10" t="s">
        <v>35</v>
      </c>
      <c r="Q5" s="15"/>
      <c r="R5" s="10" t="s">
        <v>32</v>
      </c>
      <c r="S5" s="10" t="s">
        <v>39</v>
      </c>
      <c r="T5" s="10" t="s">
        <v>163</v>
      </c>
      <c r="U5" s="10" t="s">
        <v>41</v>
      </c>
      <c r="V5" s="10" t="s">
        <v>42</v>
      </c>
      <c r="W5" s="10" t="s">
        <v>43</v>
      </c>
    </row>
    <row r="6" ht="40.5" customHeight="1" spans="1:23">
      <c r="A6" s="17"/>
      <c r="B6" s="17"/>
      <c r="C6" s="17"/>
      <c r="D6" s="17"/>
      <c r="E6" s="18"/>
      <c r="F6" s="18"/>
      <c r="G6" s="18"/>
      <c r="H6" s="18"/>
      <c r="I6" s="20"/>
      <c r="J6" s="145" t="s">
        <v>32</v>
      </c>
      <c r="K6" s="145" t="s">
        <v>283</v>
      </c>
      <c r="L6" s="145"/>
      <c r="M6" s="145"/>
      <c r="N6" s="18"/>
      <c r="O6" s="18"/>
      <c r="P6" s="18"/>
      <c r="Q6" s="18"/>
      <c r="R6" s="18"/>
      <c r="S6" s="18"/>
      <c r="T6" s="18"/>
      <c r="U6" s="19"/>
      <c r="V6" s="18"/>
      <c r="W6" s="18"/>
    </row>
    <row r="7" ht="15" customHeight="1" spans="1:23">
      <c r="A7" s="146">
        <v>1</v>
      </c>
      <c r="B7" s="146">
        <v>2</v>
      </c>
      <c r="C7" s="146">
        <v>3</v>
      </c>
      <c r="D7" s="146">
        <v>4</v>
      </c>
      <c r="E7" s="146">
        <v>5</v>
      </c>
      <c r="F7" s="146">
        <v>6</v>
      </c>
      <c r="G7" s="146">
        <v>7</v>
      </c>
      <c r="H7" s="146">
        <v>8</v>
      </c>
      <c r="I7" s="146">
        <v>9</v>
      </c>
      <c r="J7" s="146">
        <v>10</v>
      </c>
      <c r="K7" s="146">
        <v>11</v>
      </c>
      <c r="L7" s="146">
        <v>12</v>
      </c>
      <c r="M7" s="146">
        <v>13</v>
      </c>
      <c r="N7" s="146">
        <v>14</v>
      </c>
      <c r="O7" s="146">
        <v>15</v>
      </c>
      <c r="P7" s="146">
        <v>16</v>
      </c>
      <c r="Q7" s="146">
        <v>17</v>
      </c>
      <c r="R7" s="146">
        <v>18</v>
      </c>
      <c r="S7" s="146">
        <v>19</v>
      </c>
      <c r="T7" s="146">
        <v>20</v>
      </c>
      <c r="U7" s="146">
        <v>21</v>
      </c>
      <c r="V7" s="146">
        <v>22</v>
      </c>
      <c r="W7" s="146">
        <v>23</v>
      </c>
    </row>
    <row r="8" ht="32.9" customHeight="1" spans="1:23">
      <c r="A8" s="26"/>
      <c r="B8" s="147"/>
      <c r="C8" s="26" t="s">
        <v>284</v>
      </c>
      <c r="D8" s="26"/>
      <c r="E8" s="26"/>
      <c r="F8" s="26"/>
      <c r="G8" s="26"/>
      <c r="H8" s="26"/>
      <c r="I8" s="51">
        <v>197000</v>
      </c>
      <c r="J8" s="51">
        <v>197000</v>
      </c>
      <c r="K8" s="51">
        <v>197000</v>
      </c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</row>
    <row r="9" ht="32.9" customHeight="1" spans="1:23">
      <c r="A9" s="26" t="s">
        <v>285</v>
      </c>
      <c r="B9" s="147" t="s">
        <v>286</v>
      </c>
      <c r="C9" s="26" t="s">
        <v>284</v>
      </c>
      <c r="D9" s="26" t="s">
        <v>64</v>
      </c>
      <c r="E9" s="26" t="s">
        <v>117</v>
      </c>
      <c r="F9" s="26" t="s">
        <v>287</v>
      </c>
      <c r="G9" s="26" t="s">
        <v>276</v>
      </c>
      <c r="H9" s="26" t="s">
        <v>275</v>
      </c>
      <c r="I9" s="51">
        <v>197000</v>
      </c>
      <c r="J9" s="51">
        <v>197000</v>
      </c>
      <c r="K9" s="51">
        <v>197000</v>
      </c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</row>
    <row r="10" ht="32.9" customHeight="1" spans="1:23">
      <c r="A10" s="26"/>
      <c r="B10" s="26"/>
      <c r="C10" s="26" t="s">
        <v>288</v>
      </c>
      <c r="D10" s="26"/>
      <c r="E10" s="26"/>
      <c r="F10" s="26"/>
      <c r="G10" s="26"/>
      <c r="H10" s="26"/>
      <c r="I10" s="51">
        <v>1500000</v>
      </c>
      <c r="J10" s="51">
        <v>1500000</v>
      </c>
      <c r="K10" s="51">
        <v>1500000</v>
      </c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</row>
    <row r="11" ht="32.9" customHeight="1" spans="1:23">
      <c r="A11" s="26" t="s">
        <v>289</v>
      </c>
      <c r="B11" s="147" t="s">
        <v>290</v>
      </c>
      <c r="C11" s="26" t="s">
        <v>288</v>
      </c>
      <c r="D11" s="26" t="s">
        <v>64</v>
      </c>
      <c r="E11" s="26" t="s">
        <v>88</v>
      </c>
      <c r="F11" s="26" t="s">
        <v>291</v>
      </c>
      <c r="G11" s="26" t="s">
        <v>265</v>
      </c>
      <c r="H11" s="26" t="s">
        <v>266</v>
      </c>
      <c r="I11" s="51">
        <v>700000</v>
      </c>
      <c r="J11" s="51">
        <v>700000</v>
      </c>
      <c r="K11" s="51">
        <v>700000</v>
      </c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</row>
    <row r="12" ht="32.9" customHeight="1" spans="1:23">
      <c r="A12" s="26" t="s">
        <v>289</v>
      </c>
      <c r="B12" s="147" t="s">
        <v>290</v>
      </c>
      <c r="C12" s="26" t="s">
        <v>288</v>
      </c>
      <c r="D12" s="26" t="s">
        <v>64</v>
      </c>
      <c r="E12" s="26" t="s">
        <v>88</v>
      </c>
      <c r="F12" s="26" t="s">
        <v>291</v>
      </c>
      <c r="G12" s="26" t="s">
        <v>292</v>
      </c>
      <c r="H12" s="26" t="s">
        <v>293</v>
      </c>
      <c r="I12" s="51">
        <v>800000</v>
      </c>
      <c r="J12" s="51">
        <v>800000</v>
      </c>
      <c r="K12" s="51">
        <v>800000</v>
      </c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</row>
    <row r="13" ht="32.9" customHeight="1" spans="1:23">
      <c r="A13" s="26"/>
      <c r="B13" s="26"/>
      <c r="C13" s="26" t="s">
        <v>294</v>
      </c>
      <c r="D13" s="26"/>
      <c r="E13" s="26"/>
      <c r="F13" s="26"/>
      <c r="G13" s="26"/>
      <c r="H13" s="26"/>
      <c r="I13" s="51">
        <v>80000000</v>
      </c>
      <c r="J13" s="51"/>
      <c r="K13" s="51"/>
      <c r="L13" s="51">
        <v>80000000</v>
      </c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</row>
    <row r="14" ht="32.9" customHeight="1" spans="1:23">
      <c r="A14" s="26" t="s">
        <v>285</v>
      </c>
      <c r="B14" s="147" t="s">
        <v>295</v>
      </c>
      <c r="C14" s="26" t="s">
        <v>294</v>
      </c>
      <c r="D14" s="26" t="s">
        <v>64</v>
      </c>
      <c r="E14" s="26" t="s">
        <v>120</v>
      </c>
      <c r="F14" s="26" t="s">
        <v>296</v>
      </c>
      <c r="G14" s="26" t="s">
        <v>265</v>
      </c>
      <c r="H14" s="26" t="s">
        <v>266</v>
      </c>
      <c r="I14" s="51">
        <v>80000000</v>
      </c>
      <c r="J14" s="51"/>
      <c r="K14" s="51"/>
      <c r="L14" s="51">
        <v>80000000</v>
      </c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</row>
    <row r="15" ht="32.9" customHeight="1" spans="1:23">
      <c r="A15" s="26"/>
      <c r="B15" s="26"/>
      <c r="C15" s="26" t="s">
        <v>297</v>
      </c>
      <c r="D15" s="26"/>
      <c r="E15" s="26"/>
      <c r="F15" s="26"/>
      <c r="G15" s="26"/>
      <c r="H15" s="26"/>
      <c r="I15" s="51">
        <v>70000000</v>
      </c>
      <c r="J15" s="51">
        <v>70000000</v>
      </c>
      <c r="K15" s="51">
        <v>70000000</v>
      </c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</row>
    <row r="16" ht="32.9" customHeight="1" spans="1:23">
      <c r="A16" s="26" t="s">
        <v>285</v>
      </c>
      <c r="B16" s="147" t="s">
        <v>298</v>
      </c>
      <c r="C16" s="26" t="s">
        <v>297</v>
      </c>
      <c r="D16" s="26" t="s">
        <v>64</v>
      </c>
      <c r="E16" s="26" t="s">
        <v>122</v>
      </c>
      <c r="F16" s="26" t="s">
        <v>77</v>
      </c>
      <c r="G16" s="26" t="s">
        <v>299</v>
      </c>
      <c r="H16" s="26" t="s">
        <v>77</v>
      </c>
      <c r="I16" s="51">
        <v>70000000</v>
      </c>
      <c r="J16" s="51">
        <v>70000000</v>
      </c>
      <c r="K16" s="51">
        <v>70000000</v>
      </c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</row>
    <row r="17" ht="32.9" customHeight="1" spans="1:23">
      <c r="A17" s="26"/>
      <c r="B17" s="26"/>
      <c r="C17" s="26" t="s">
        <v>300</v>
      </c>
      <c r="D17" s="26"/>
      <c r="E17" s="26"/>
      <c r="F17" s="26"/>
      <c r="G17" s="26"/>
      <c r="H17" s="26"/>
      <c r="I17" s="51">
        <v>18754330.7</v>
      </c>
      <c r="J17" s="51"/>
      <c r="K17" s="51"/>
      <c r="L17" s="51"/>
      <c r="M17" s="51"/>
      <c r="N17" s="51">
        <v>18754330.7</v>
      </c>
      <c r="O17" s="51"/>
      <c r="P17" s="51"/>
      <c r="Q17" s="51"/>
      <c r="R17" s="51"/>
      <c r="S17" s="51"/>
      <c r="T17" s="51"/>
      <c r="U17" s="51"/>
      <c r="V17" s="51"/>
      <c r="W17" s="51"/>
    </row>
    <row r="18" ht="32.9" customHeight="1" spans="1:23">
      <c r="A18" s="26" t="s">
        <v>289</v>
      </c>
      <c r="B18" s="147" t="s">
        <v>301</v>
      </c>
      <c r="C18" s="26" t="s">
        <v>300</v>
      </c>
      <c r="D18" s="26" t="s">
        <v>64</v>
      </c>
      <c r="E18" s="26" t="s">
        <v>100</v>
      </c>
      <c r="F18" s="26" t="s">
        <v>302</v>
      </c>
      <c r="G18" s="26" t="s">
        <v>265</v>
      </c>
      <c r="H18" s="26" t="s">
        <v>266</v>
      </c>
      <c r="I18" s="51">
        <v>18754330.7</v>
      </c>
      <c r="J18" s="51"/>
      <c r="K18" s="51"/>
      <c r="L18" s="51"/>
      <c r="M18" s="51"/>
      <c r="N18" s="51">
        <v>18754330.7</v>
      </c>
      <c r="O18" s="51"/>
      <c r="P18" s="51"/>
      <c r="Q18" s="51"/>
      <c r="R18" s="51"/>
      <c r="S18" s="51"/>
      <c r="T18" s="51"/>
      <c r="U18" s="51"/>
      <c r="V18" s="51"/>
      <c r="W18" s="51"/>
    </row>
    <row r="19" ht="32.9" customHeight="1" spans="1:23">
      <c r="A19" s="26"/>
      <c r="B19" s="26"/>
      <c r="C19" s="26" t="s">
        <v>303</v>
      </c>
      <c r="D19" s="26"/>
      <c r="E19" s="26"/>
      <c r="F19" s="26"/>
      <c r="G19" s="26"/>
      <c r="H19" s="26"/>
      <c r="I19" s="51">
        <v>200000</v>
      </c>
      <c r="J19" s="51">
        <v>200000</v>
      </c>
      <c r="K19" s="51">
        <v>200000</v>
      </c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</row>
    <row r="20" ht="32.9" customHeight="1" spans="1:23">
      <c r="A20" s="26" t="s">
        <v>285</v>
      </c>
      <c r="B20" s="147" t="s">
        <v>304</v>
      </c>
      <c r="C20" s="26" t="s">
        <v>303</v>
      </c>
      <c r="D20" s="26" t="s">
        <v>64</v>
      </c>
      <c r="E20" s="26" t="s">
        <v>88</v>
      </c>
      <c r="F20" s="26" t="s">
        <v>291</v>
      </c>
      <c r="G20" s="26" t="s">
        <v>265</v>
      </c>
      <c r="H20" s="26" t="s">
        <v>266</v>
      </c>
      <c r="I20" s="51">
        <v>200000</v>
      </c>
      <c r="J20" s="51">
        <v>200000</v>
      </c>
      <c r="K20" s="51">
        <v>200000</v>
      </c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</row>
    <row r="21" ht="32.9" customHeight="1" spans="1:23">
      <c r="A21" s="26"/>
      <c r="B21" s="26"/>
      <c r="C21" s="26" t="s">
        <v>305</v>
      </c>
      <c r="D21" s="26"/>
      <c r="E21" s="26"/>
      <c r="F21" s="26"/>
      <c r="G21" s="26"/>
      <c r="H21" s="26"/>
      <c r="I21" s="51">
        <v>800000</v>
      </c>
      <c r="J21" s="51"/>
      <c r="K21" s="51"/>
      <c r="L21" s="51"/>
      <c r="M21" s="51"/>
      <c r="N21" s="51">
        <v>800000</v>
      </c>
      <c r="O21" s="51"/>
      <c r="P21" s="51"/>
      <c r="Q21" s="51"/>
      <c r="R21" s="51"/>
      <c r="S21" s="51"/>
      <c r="T21" s="51"/>
      <c r="U21" s="51"/>
      <c r="V21" s="51"/>
      <c r="W21" s="51"/>
    </row>
    <row r="22" ht="32.9" customHeight="1" spans="1:23">
      <c r="A22" s="26" t="s">
        <v>285</v>
      </c>
      <c r="B22" s="147" t="s">
        <v>306</v>
      </c>
      <c r="C22" s="26" t="s">
        <v>305</v>
      </c>
      <c r="D22" s="26" t="s">
        <v>64</v>
      </c>
      <c r="E22" s="26" t="s">
        <v>89</v>
      </c>
      <c r="F22" s="26" t="s">
        <v>307</v>
      </c>
      <c r="G22" s="26" t="s">
        <v>292</v>
      </c>
      <c r="H22" s="26" t="s">
        <v>293</v>
      </c>
      <c r="I22" s="51">
        <v>800000</v>
      </c>
      <c r="J22" s="51"/>
      <c r="K22" s="51"/>
      <c r="L22" s="51"/>
      <c r="M22" s="51"/>
      <c r="N22" s="51">
        <v>800000</v>
      </c>
      <c r="O22" s="51"/>
      <c r="P22" s="51"/>
      <c r="Q22" s="51"/>
      <c r="R22" s="51"/>
      <c r="S22" s="51"/>
      <c r="T22" s="51"/>
      <c r="U22" s="51"/>
      <c r="V22" s="51"/>
      <c r="W22" s="51"/>
    </row>
    <row r="23" ht="32.9" customHeight="1" spans="1:23">
      <c r="A23" s="26"/>
      <c r="B23" s="26"/>
      <c r="C23" s="26" t="s">
        <v>308</v>
      </c>
      <c r="D23" s="26"/>
      <c r="E23" s="26"/>
      <c r="F23" s="26"/>
      <c r="G23" s="26"/>
      <c r="H23" s="26"/>
      <c r="I23" s="51">
        <v>1000000</v>
      </c>
      <c r="J23" s="51"/>
      <c r="K23" s="51"/>
      <c r="L23" s="51"/>
      <c r="M23" s="51"/>
      <c r="N23" s="51"/>
      <c r="O23" s="51">
        <v>1000000</v>
      </c>
      <c r="P23" s="51"/>
      <c r="Q23" s="51"/>
      <c r="R23" s="51"/>
      <c r="S23" s="51"/>
      <c r="T23" s="51"/>
      <c r="U23" s="51"/>
      <c r="V23" s="51"/>
      <c r="W23" s="51"/>
    </row>
    <row r="24" ht="32.9" customHeight="1" spans="1:23">
      <c r="A24" s="26" t="s">
        <v>289</v>
      </c>
      <c r="B24" s="147" t="s">
        <v>309</v>
      </c>
      <c r="C24" s="26" t="s">
        <v>308</v>
      </c>
      <c r="D24" s="26" t="s">
        <v>64</v>
      </c>
      <c r="E24" s="26" t="s">
        <v>108</v>
      </c>
      <c r="F24" s="26" t="s">
        <v>310</v>
      </c>
      <c r="G24" s="26" t="s">
        <v>265</v>
      </c>
      <c r="H24" s="26" t="s">
        <v>266</v>
      </c>
      <c r="I24" s="51">
        <v>1000000</v>
      </c>
      <c r="J24" s="51"/>
      <c r="K24" s="51"/>
      <c r="L24" s="51"/>
      <c r="M24" s="51"/>
      <c r="N24" s="51"/>
      <c r="O24" s="51">
        <v>1000000</v>
      </c>
      <c r="P24" s="51"/>
      <c r="Q24" s="51"/>
      <c r="R24" s="51"/>
      <c r="S24" s="51"/>
      <c r="T24" s="51"/>
      <c r="U24" s="51"/>
      <c r="V24" s="51"/>
      <c r="W24" s="51"/>
    </row>
    <row r="25" ht="32.9" customHeight="1" spans="1:23">
      <c r="A25" s="26"/>
      <c r="B25" s="26"/>
      <c r="C25" s="26" t="s">
        <v>311</v>
      </c>
      <c r="D25" s="26"/>
      <c r="E25" s="26"/>
      <c r="F25" s="26"/>
      <c r="G25" s="26"/>
      <c r="H25" s="26"/>
      <c r="I25" s="51">
        <v>11226110.27</v>
      </c>
      <c r="J25" s="51"/>
      <c r="K25" s="51"/>
      <c r="L25" s="51"/>
      <c r="M25" s="51"/>
      <c r="N25" s="51">
        <v>11226110.27</v>
      </c>
      <c r="O25" s="51"/>
      <c r="P25" s="51"/>
      <c r="Q25" s="51"/>
      <c r="R25" s="51"/>
      <c r="S25" s="51"/>
      <c r="T25" s="51"/>
      <c r="U25" s="51"/>
      <c r="V25" s="51"/>
      <c r="W25" s="51"/>
    </row>
    <row r="26" ht="32.9" customHeight="1" spans="1:23">
      <c r="A26" s="26" t="s">
        <v>289</v>
      </c>
      <c r="B26" s="147" t="s">
        <v>312</v>
      </c>
      <c r="C26" s="26" t="s">
        <v>311</v>
      </c>
      <c r="D26" s="26" t="s">
        <v>64</v>
      </c>
      <c r="E26" s="26" t="s">
        <v>83</v>
      </c>
      <c r="F26" s="26" t="s">
        <v>313</v>
      </c>
      <c r="G26" s="26" t="s">
        <v>314</v>
      </c>
      <c r="H26" s="26" t="s">
        <v>315</v>
      </c>
      <c r="I26" s="51">
        <v>11226110.27</v>
      </c>
      <c r="J26" s="51"/>
      <c r="K26" s="51"/>
      <c r="L26" s="51"/>
      <c r="M26" s="51"/>
      <c r="N26" s="51">
        <v>11226110.27</v>
      </c>
      <c r="O26" s="51"/>
      <c r="P26" s="51"/>
      <c r="Q26" s="51"/>
      <c r="R26" s="51"/>
      <c r="S26" s="51"/>
      <c r="T26" s="51"/>
      <c r="U26" s="51"/>
      <c r="V26" s="51"/>
      <c r="W26" s="51"/>
    </row>
    <row r="27" ht="32.9" customHeight="1" spans="1:23">
      <c r="A27" s="26"/>
      <c r="B27" s="26"/>
      <c r="C27" s="26" t="s">
        <v>316</v>
      </c>
      <c r="D27" s="26"/>
      <c r="E27" s="26"/>
      <c r="F27" s="26"/>
      <c r="G27" s="26"/>
      <c r="H27" s="26"/>
      <c r="I27" s="51">
        <v>2400000</v>
      </c>
      <c r="J27" s="51"/>
      <c r="K27" s="51"/>
      <c r="L27" s="51"/>
      <c r="M27" s="51"/>
      <c r="N27" s="51"/>
      <c r="O27" s="51">
        <v>2400000</v>
      </c>
      <c r="P27" s="51"/>
      <c r="Q27" s="51"/>
      <c r="R27" s="51"/>
      <c r="S27" s="51"/>
      <c r="T27" s="51"/>
      <c r="U27" s="51"/>
      <c r="V27" s="51"/>
      <c r="W27" s="51"/>
    </row>
    <row r="28" ht="32.9" customHeight="1" spans="1:23">
      <c r="A28" s="26" t="s">
        <v>289</v>
      </c>
      <c r="B28" s="147" t="s">
        <v>317</v>
      </c>
      <c r="C28" s="26" t="s">
        <v>316</v>
      </c>
      <c r="D28" s="26" t="s">
        <v>64</v>
      </c>
      <c r="E28" s="26" t="s">
        <v>108</v>
      </c>
      <c r="F28" s="26" t="s">
        <v>310</v>
      </c>
      <c r="G28" s="26" t="s">
        <v>265</v>
      </c>
      <c r="H28" s="26" t="s">
        <v>266</v>
      </c>
      <c r="I28" s="51">
        <v>2400000</v>
      </c>
      <c r="J28" s="51"/>
      <c r="K28" s="51"/>
      <c r="L28" s="51"/>
      <c r="M28" s="51"/>
      <c r="N28" s="51"/>
      <c r="O28" s="51">
        <v>2400000</v>
      </c>
      <c r="P28" s="51"/>
      <c r="Q28" s="51"/>
      <c r="R28" s="51"/>
      <c r="S28" s="51"/>
      <c r="T28" s="51"/>
      <c r="U28" s="51"/>
      <c r="V28" s="51"/>
      <c r="W28" s="51"/>
    </row>
    <row r="29" ht="32.9" customHeight="1" spans="1:23">
      <c r="A29" s="26"/>
      <c r="B29" s="26"/>
      <c r="C29" s="26" t="s">
        <v>318</v>
      </c>
      <c r="D29" s="26"/>
      <c r="E29" s="26"/>
      <c r="F29" s="26"/>
      <c r="G29" s="26"/>
      <c r="H29" s="26"/>
      <c r="I29" s="51">
        <v>1000</v>
      </c>
      <c r="J29" s="51"/>
      <c r="K29" s="51"/>
      <c r="L29" s="51"/>
      <c r="M29" s="51"/>
      <c r="N29" s="51">
        <v>1000</v>
      </c>
      <c r="O29" s="51"/>
      <c r="P29" s="51"/>
      <c r="Q29" s="51"/>
      <c r="R29" s="51"/>
      <c r="S29" s="51"/>
      <c r="T29" s="51"/>
      <c r="U29" s="51"/>
      <c r="V29" s="51"/>
      <c r="W29" s="51"/>
    </row>
    <row r="30" ht="32.9" customHeight="1" spans="1:23">
      <c r="A30" s="26" t="s">
        <v>285</v>
      </c>
      <c r="B30" s="147" t="s">
        <v>319</v>
      </c>
      <c r="C30" s="26" t="s">
        <v>318</v>
      </c>
      <c r="D30" s="26" t="s">
        <v>64</v>
      </c>
      <c r="E30" s="26" t="s">
        <v>83</v>
      </c>
      <c r="F30" s="26" t="s">
        <v>313</v>
      </c>
      <c r="G30" s="26" t="s">
        <v>265</v>
      </c>
      <c r="H30" s="26" t="s">
        <v>266</v>
      </c>
      <c r="I30" s="51">
        <v>1000</v>
      </c>
      <c r="J30" s="51"/>
      <c r="K30" s="51"/>
      <c r="L30" s="51"/>
      <c r="M30" s="51"/>
      <c r="N30" s="51">
        <v>1000</v>
      </c>
      <c r="O30" s="51"/>
      <c r="P30" s="51"/>
      <c r="Q30" s="51"/>
      <c r="R30" s="51"/>
      <c r="S30" s="51"/>
      <c r="T30" s="51"/>
      <c r="U30" s="51"/>
      <c r="V30" s="51"/>
      <c r="W30" s="51"/>
    </row>
    <row r="31" ht="32.9" customHeight="1" spans="1:23">
      <c r="A31" s="26"/>
      <c r="B31" s="26"/>
      <c r="C31" s="26" t="s">
        <v>320</v>
      </c>
      <c r="D31" s="26"/>
      <c r="E31" s="26"/>
      <c r="F31" s="26"/>
      <c r="G31" s="26"/>
      <c r="H31" s="26"/>
      <c r="I31" s="51">
        <v>100000</v>
      </c>
      <c r="J31" s="51"/>
      <c r="K31" s="51"/>
      <c r="L31" s="51"/>
      <c r="M31" s="51"/>
      <c r="N31" s="51">
        <v>100000</v>
      </c>
      <c r="O31" s="51"/>
      <c r="P31" s="51"/>
      <c r="Q31" s="51"/>
      <c r="R31" s="51"/>
      <c r="S31" s="51"/>
      <c r="T31" s="51"/>
      <c r="U31" s="51"/>
      <c r="V31" s="51"/>
      <c r="W31" s="51"/>
    </row>
    <row r="32" ht="32.9" customHeight="1" spans="1:23">
      <c r="A32" s="26" t="s">
        <v>285</v>
      </c>
      <c r="B32" s="147" t="s">
        <v>321</v>
      </c>
      <c r="C32" s="26" t="s">
        <v>320</v>
      </c>
      <c r="D32" s="26" t="s">
        <v>64</v>
      </c>
      <c r="E32" s="26" t="s">
        <v>85</v>
      </c>
      <c r="F32" s="26" t="s">
        <v>322</v>
      </c>
      <c r="G32" s="26" t="s">
        <v>323</v>
      </c>
      <c r="H32" s="26" t="s">
        <v>324</v>
      </c>
      <c r="I32" s="51">
        <v>20000</v>
      </c>
      <c r="J32" s="51"/>
      <c r="K32" s="51"/>
      <c r="L32" s="51"/>
      <c r="M32" s="51"/>
      <c r="N32" s="51">
        <v>20000</v>
      </c>
      <c r="O32" s="51"/>
      <c r="P32" s="51"/>
      <c r="Q32" s="51"/>
      <c r="R32" s="51"/>
      <c r="S32" s="51"/>
      <c r="T32" s="51"/>
      <c r="U32" s="51"/>
      <c r="V32" s="51"/>
      <c r="W32" s="51"/>
    </row>
    <row r="33" ht="32.9" customHeight="1" spans="1:23">
      <c r="A33" s="26" t="s">
        <v>285</v>
      </c>
      <c r="B33" s="147" t="s">
        <v>321</v>
      </c>
      <c r="C33" s="26" t="s">
        <v>320</v>
      </c>
      <c r="D33" s="26" t="s">
        <v>64</v>
      </c>
      <c r="E33" s="26" t="s">
        <v>85</v>
      </c>
      <c r="F33" s="26" t="s">
        <v>322</v>
      </c>
      <c r="G33" s="26" t="s">
        <v>240</v>
      </c>
      <c r="H33" s="26" t="s">
        <v>241</v>
      </c>
      <c r="I33" s="51">
        <v>50000</v>
      </c>
      <c r="J33" s="51"/>
      <c r="K33" s="51"/>
      <c r="L33" s="51"/>
      <c r="M33" s="51"/>
      <c r="N33" s="51">
        <v>50000</v>
      </c>
      <c r="O33" s="51"/>
      <c r="P33" s="51"/>
      <c r="Q33" s="51"/>
      <c r="R33" s="51"/>
      <c r="S33" s="51"/>
      <c r="T33" s="51"/>
      <c r="U33" s="51"/>
      <c r="V33" s="51"/>
      <c r="W33" s="51"/>
    </row>
    <row r="34" ht="32.9" customHeight="1" spans="1:23">
      <c r="A34" s="26" t="s">
        <v>285</v>
      </c>
      <c r="B34" s="147" t="s">
        <v>321</v>
      </c>
      <c r="C34" s="26" t="s">
        <v>320</v>
      </c>
      <c r="D34" s="26" t="s">
        <v>64</v>
      </c>
      <c r="E34" s="26" t="s">
        <v>85</v>
      </c>
      <c r="F34" s="26" t="s">
        <v>322</v>
      </c>
      <c r="G34" s="26" t="s">
        <v>236</v>
      </c>
      <c r="H34" s="26" t="s">
        <v>237</v>
      </c>
      <c r="I34" s="51">
        <v>30000</v>
      </c>
      <c r="J34" s="51"/>
      <c r="K34" s="51"/>
      <c r="L34" s="51"/>
      <c r="M34" s="51"/>
      <c r="N34" s="51">
        <v>30000</v>
      </c>
      <c r="O34" s="51"/>
      <c r="P34" s="51"/>
      <c r="Q34" s="51"/>
      <c r="R34" s="51"/>
      <c r="S34" s="51"/>
      <c r="T34" s="51"/>
      <c r="U34" s="51"/>
      <c r="V34" s="51"/>
      <c r="W34" s="51"/>
    </row>
    <row r="35" ht="32.9" customHeight="1" spans="1:23">
      <c r="A35" s="26"/>
      <c r="B35" s="26"/>
      <c r="C35" s="26" t="s">
        <v>325</v>
      </c>
      <c r="D35" s="26"/>
      <c r="E35" s="26"/>
      <c r="F35" s="26"/>
      <c r="G35" s="26"/>
      <c r="H35" s="26"/>
      <c r="I35" s="51">
        <v>250000</v>
      </c>
      <c r="J35" s="51">
        <v>250000</v>
      </c>
      <c r="K35" s="51">
        <v>250000</v>
      </c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</row>
    <row r="36" ht="32.9" customHeight="1" spans="1:23">
      <c r="A36" s="26" t="s">
        <v>285</v>
      </c>
      <c r="B36" s="147" t="s">
        <v>326</v>
      </c>
      <c r="C36" s="26" t="s">
        <v>325</v>
      </c>
      <c r="D36" s="26" t="s">
        <v>64</v>
      </c>
      <c r="E36" s="26" t="s">
        <v>83</v>
      </c>
      <c r="F36" s="26" t="s">
        <v>313</v>
      </c>
      <c r="G36" s="26" t="s">
        <v>327</v>
      </c>
      <c r="H36" s="26" t="s">
        <v>328</v>
      </c>
      <c r="I36" s="51">
        <v>250000</v>
      </c>
      <c r="J36" s="51">
        <v>250000</v>
      </c>
      <c r="K36" s="51">
        <v>250000</v>
      </c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</row>
    <row r="37" ht="32.9" customHeight="1" spans="1:23">
      <c r="A37" s="26"/>
      <c r="B37" s="26"/>
      <c r="C37" s="26" t="s">
        <v>329</v>
      </c>
      <c r="D37" s="26"/>
      <c r="E37" s="26"/>
      <c r="F37" s="26"/>
      <c r="G37" s="26"/>
      <c r="H37" s="26"/>
      <c r="I37" s="51">
        <v>137000</v>
      </c>
      <c r="J37" s="51">
        <v>137000</v>
      </c>
      <c r="K37" s="51">
        <v>137000</v>
      </c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</row>
    <row r="38" ht="32.9" customHeight="1" spans="1:23">
      <c r="A38" s="26" t="s">
        <v>285</v>
      </c>
      <c r="B38" s="147" t="s">
        <v>330</v>
      </c>
      <c r="C38" s="26" t="s">
        <v>329</v>
      </c>
      <c r="D38" s="26" t="s">
        <v>64</v>
      </c>
      <c r="E38" s="26" t="s">
        <v>88</v>
      </c>
      <c r="F38" s="26" t="s">
        <v>291</v>
      </c>
      <c r="G38" s="26" t="s">
        <v>276</v>
      </c>
      <c r="H38" s="26" t="s">
        <v>275</v>
      </c>
      <c r="I38" s="51">
        <v>137000</v>
      </c>
      <c r="J38" s="51">
        <v>137000</v>
      </c>
      <c r="K38" s="51">
        <v>137000</v>
      </c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</row>
    <row r="39" ht="32.9" customHeight="1" spans="1:23">
      <c r="A39" s="26"/>
      <c r="B39" s="26"/>
      <c r="C39" s="26" t="s">
        <v>331</v>
      </c>
      <c r="D39" s="26"/>
      <c r="E39" s="26"/>
      <c r="F39" s="26"/>
      <c r="G39" s="26"/>
      <c r="H39" s="26"/>
      <c r="I39" s="51">
        <v>50000</v>
      </c>
      <c r="J39" s="51">
        <v>50000</v>
      </c>
      <c r="K39" s="51">
        <v>50000</v>
      </c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</row>
    <row r="40" ht="32.9" customHeight="1" spans="1:23">
      <c r="A40" s="26" t="s">
        <v>285</v>
      </c>
      <c r="B40" s="147" t="s">
        <v>332</v>
      </c>
      <c r="C40" s="26" t="s">
        <v>331</v>
      </c>
      <c r="D40" s="26" t="s">
        <v>64</v>
      </c>
      <c r="E40" s="26" t="s">
        <v>88</v>
      </c>
      <c r="F40" s="26" t="s">
        <v>291</v>
      </c>
      <c r="G40" s="26" t="s">
        <v>265</v>
      </c>
      <c r="H40" s="26" t="s">
        <v>266</v>
      </c>
      <c r="I40" s="51">
        <v>50000</v>
      </c>
      <c r="J40" s="51">
        <v>50000</v>
      </c>
      <c r="K40" s="51">
        <v>50000</v>
      </c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ht="32.9" customHeight="1" spans="1:23">
      <c r="A41" s="26"/>
      <c r="B41" s="26"/>
      <c r="C41" s="26" t="s">
        <v>333</v>
      </c>
      <c r="D41" s="26"/>
      <c r="E41" s="26"/>
      <c r="F41" s="26"/>
      <c r="G41" s="26"/>
      <c r="H41" s="26"/>
      <c r="I41" s="51">
        <v>17230000</v>
      </c>
      <c r="J41" s="51"/>
      <c r="K41" s="51"/>
      <c r="L41" s="51">
        <v>17230000</v>
      </c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ht="32.9" customHeight="1" spans="1:23">
      <c r="A42" s="26" t="s">
        <v>285</v>
      </c>
      <c r="B42" s="147" t="s">
        <v>334</v>
      </c>
      <c r="C42" s="26" t="s">
        <v>333</v>
      </c>
      <c r="D42" s="26" t="s">
        <v>64</v>
      </c>
      <c r="E42" s="26" t="s">
        <v>120</v>
      </c>
      <c r="F42" s="26" t="s">
        <v>296</v>
      </c>
      <c r="G42" s="26" t="s">
        <v>335</v>
      </c>
      <c r="H42" s="26" t="s">
        <v>336</v>
      </c>
      <c r="I42" s="51">
        <v>17230000</v>
      </c>
      <c r="J42" s="51"/>
      <c r="K42" s="51"/>
      <c r="L42" s="51">
        <v>17230000</v>
      </c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ht="32.9" customHeight="1" spans="1:23">
      <c r="A43" s="26"/>
      <c r="B43" s="26"/>
      <c r="C43" s="26" t="s">
        <v>337</v>
      </c>
      <c r="D43" s="26"/>
      <c r="E43" s="26"/>
      <c r="F43" s="26"/>
      <c r="G43" s="26"/>
      <c r="H43" s="26"/>
      <c r="I43" s="51">
        <v>6871000</v>
      </c>
      <c r="J43" s="51"/>
      <c r="K43" s="51"/>
      <c r="L43" s="51">
        <v>6871000</v>
      </c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ht="32.9" customHeight="1" spans="1:23">
      <c r="A44" s="26" t="s">
        <v>289</v>
      </c>
      <c r="B44" s="147" t="s">
        <v>338</v>
      </c>
      <c r="C44" s="26" t="s">
        <v>337</v>
      </c>
      <c r="D44" s="26" t="s">
        <v>64</v>
      </c>
      <c r="E44" s="26" t="s">
        <v>110</v>
      </c>
      <c r="F44" s="26" t="s">
        <v>339</v>
      </c>
      <c r="G44" s="26" t="s">
        <v>299</v>
      </c>
      <c r="H44" s="26" t="s">
        <v>77</v>
      </c>
      <c r="I44" s="51">
        <v>6871000</v>
      </c>
      <c r="J44" s="51"/>
      <c r="K44" s="51"/>
      <c r="L44" s="51">
        <v>6871000</v>
      </c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ht="18.75" customHeight="1" spans="1:23">
      <c r="A45" s="52" t="s">
        <v>340</v>
      </c>
      <c r="B45" s="53"/>
      <c r="C45" s="53"/>
      <c r="D45" s="53"/>
      <c r="E45" s="53"/>
      <c r="F45" s="53"/>
      <c r="G45" s="53"/>
      <c r="H45" s="54"/>
      <c r="I45" s="51">
        <v>210716440.97</v>
      </c>
      <c r="J45" s="51">
        <v>72334000</v>
      </c>
      <c r="K45" s="51">
        <v>72334000</v>
      </c>
      <c r="L45" s="51">
        <v>104101000</v>
      </c>
      <c r="M45" s="51"/>
      <c r="N45" s="51">
        <v>30881440.97</v>
      </c>
      <c r="O45" s="51">
        <v>3400000</v>
      </c>
      <c r="P45" s="51"/>
      <c r="Q45" s="51"/>
      <c r="R45" s="51"/>
      <c r="S45" s="51"/>
      <c r="T45" s="51"/>
      <c r="U45" s="51"/>
      <c r="V45" s="51"/>
      <c r="W45" s="51"/>
    </row>
  </sheetData>
  <mergeCells count="28">
    <mergeCell ref="A2:W2"/>
    <mergeCell ref="A3:I3"/>
    <mergeCell ref="J4:M4"/>
    <mergeCell ref="N4:P4"/>
    <mergeCell ref="R4:W4"/>
    <mergeCell ref="J5:K5"/>
    <mergeCell ref="A45:H4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61"/>
  <sheetViews>
    <sheetView showZeros="0" workbookViewId="0">
      <selection activeCell="J57" sqref="J57:J61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3" width="17.175" customWidth="1"/>
    <col min="4" max="4" width="21.0333333333333" customWidth="1"/>
    <col min="5" max="5" width="23.575" customWidth="1"/>
    <col min="6" max="6" width="11.2833333333333" customWidth="1"/>
    <col min="7" max="7" width="10.3166666666667" customWidth="1"/>
    <col min="8" max="8" width="9.31666666666667" customWidth="1"/>
    <col min="9" max="9" width="13.425" customWidth="1"/>
    <col min="10" max="10" width="27.45" customWidth="1"/>
  </cols>
  <sheetData>
    <row r="1" customHeight="1" spans="1:10">
      <c r="J1" s="140" t="s">
        <v>341</v>
      </c>
    </row>
    <row r="2" ht="28.5" customHeight="1" spans="1:10">
      <c r="A2" s="141" t="s">
        <v>342</v>
      </c>
      <c r="B2" s="33"/>
      <c r="C2" s="33"/>
      <c r="D2" s="33"/>
      <c r="E2" s="33"/>
      <c r="F2" s="84"/>
      <c r="G2" s="33"/>
      <c r="H2" s="84"/>
      <c r="I2" s="84"/>
      <c r="J2" s="33"/>
    </row>
    <row r="3" ht="15" customHeight="1" spans="1:10">
      <c r="A3" s="5" t="str">
        <f>"单位名称："&amp;"玉溪市发展和改革委员会"</f>
        <v>单位名称：玉溪市发展和改革委员会</v>
      </c>
    </row>
    <row r="4" ht="14.25" customHeight="1" spans="1:10">
      <c r="A4" s="67" t="s">
        <v>343</v>
      </c>
      <c r="B4" s="67" t="s">
        <v>344</v>
      </c>
      <c r="C4" s="67" t="s">
        <v>345</v>
      </c>
      <c r="D4" s="67" t="s">
        <v>346</v>
      </c>
      <c r="E4" s="67" t="s">
        <v>347</v>
      </c>
      <c r="F4" s="48" t="s">
        <v>348</v>
      </c>
      <c r="G4" s="67" t="s">
        <v>349</v>
      </c>
      <c r="H4" s="48" t="s">
        <v>350</v>
      </c>
      <c r="I4" s="48" t="s">
        <v>351</v>
      </c>
      <c r="J4" s="67" t="s">
        <v>352</v>
      </c>
    </row>
    <row r="5" ht="14.25" customHeight="1" spans="1:10">
      <c r="A5" s="67">
        <v>1</v>
      </c>
      <c r="B5" s="67">
        <v>2</v>
      </c>
      <c r="C5" s="67">
        <v>3</v>
      </c>
      <c r="D5" s="67">
        <v>4</v>
      </c>
      <c r="E5" s="67">
        <v>5</v>
      </c>
      <c r="F5" s="48">
        <v>6</v>
      </c>
      <c r="G5" s="67">
        <v>7</v>
      </c>
      <c r="H5" s="48">
        <v>8</v>
      </c>
      <c r="I5" s="48">
        <v>9</v>
      </c>
      <c r="J5" s="67">
        <v>10</v>
      </c>
    </row>
    <row r="6" ht="15" customHeight="1" spans="1:10">
      <c r="A6" s="26" t="s">
        <v>64</v>
      </c>
      <c r="B6" s="68"/>
      <c r="C6" s="68"/>
      <c r="D6" s="68"/>
      <c r="E6" s="69"/>
      <c r="F6" s="70"/>
      <c r="G6" s="69"/>
      <c r="H6" s="70"/>
      <c r="I6" s="70"/>
      <c r="J6" s="69"/>
    </row>
    <row r="7" ht="33.75" customHeight="1" spans="1:10">
      <c r="A7" s="26" t="s">
        <v>297</v>
      </c>
      <c r="B7" s="26" t="s">
        <v>353</v>
      </c>
      <c r="C7" s="26" t="s">
        <v>354</v>
      </c>
      <c r="D7" s="26" t="s">
        <v>355</v>
      </c>
      <c r="E7" s="26" t="s">
        <v>356</v>
      </c>
      <c r="F7" s="26" t="s">
        <v>357</v>
      </c>
      <c r="G7" s="49" t="s">
        <v>53</v>
      </c>
      <c r="H7" s="26" t="s">
        <v>358</v>
      </c>
      <c r="I7" s="26" t="s">
        <v>359</v>
      </c>
      <c r="J7" s="26" t="s">
        <v>360</v>
      </c>
    </row>
    <row r="8" ht="33.75" customHeight="1" spans="1:10">
      <c r="A8" s="26" t="s">
        <v>297</v>
      </c>
      <c r="B8" s="26" t="s">
        <v>353</v>
      </c>
      <c r="C8" s="26" t="s">
        <v>354</v>
      </c>
      <c r="D8" s="26" t="s">
        <v>361</v>
      </c>
      <c r="E8" s="26" t="s">
        <v>362</v>
      </c>
      <c r="F8" s="26" t="s">
        <v>357</v>
      </c>
      <c r="G8" s="49" t="s">
        <v>363</v>
      </c>
      <c r="H8" s="26" t="s">
        <v>364</v>
      </c>
      <c r="I8" s="26" t="s">
        <v>359</v>
      </c>
      <c r="J8" s="26" t="s">
        <v>365</v>
      </c>
    </row>
    <row r="9" ht="33.75" customHeight="1" spans="1:10">
      <c r="A9" s="26" t="s">
        <v>297</v>
      </c>
      <c r="B9" s="26" t="s">
        <v>353</v>
      </c>
      <c r="C9" s="26" t="s">
        <v>354</v>
      </c>
      <c r="D9" s="26" t="s">
        <v>366</v>
      </c>
      <c r="E9" s="26" t="s">
        <v>367</v>
      </c>
      <c r="F9" s="26" t="s">
        <v>357</v>
      </c>
      <c r="G9" s="49" t="s">
        <v>363</v>
      </c>
      <c r="H9" s="26" t="s">
        <v>364</v>
      </c>
      <c r="I9" s="26" t="s">
        <v>359</v>
      </c>
      <c r="J9" s="26" t="s">
        <v>368</v>
      </c>
    </row>
    <row r="10" ht="33.75" customHeight="1" spans="1:10">
      <c r="A10" s="26" t="s">
        <v>297</v>
      </c>
      <c r="B10" s="26" t="s">
        <v>353</v>
      </c>
      <c r="C10" s="26" t="s">
        <v>369</v>
      </c>
      <c r="D10" s="26" t="s">
        <v>370</v>
      </c>
      <c r="E10" s="26" t="s">
        <v>371</v>
      </c>
      <c r="F10" s="26" t="s">
        <v>357</v>
      </c>
      <c r="G10" s="49" t="s">
        <v>363</v>
      </c>
      <c r="H10" s="26" t="s">
        <v>364</v>
      </c>
      <c r="I10" s="26" t="s">
        <v>359</v>
      </c>
      <c r="J10" s="26" t="s">
        <v>372</v>
      </c>
    </row>
    <row r="11" ht="33.75" customHeight="1" spans="1:10">
      <c r="A11" s="26" t="s">
        <v>297</v>
      </c>
      <c r="B11" s="26" t="s">
        <v>353</v>
      </c>
      <c r="C11" s="26" t="s">
        <v>373</v>
      </c>
      <c r="D11" s="26" t="s">
        <v>374</v>
      </c>
      <c r="E11" s="26" t="s">
        <v>375</v>
      </c>
      <c r="F11" s="26" t="s">
        <v>376</v>
      </c>
      <c r="G11" s="49" t="s">
        <v>377</v>
      </c>
      <c r="H11" s="26" t="s">
        <v>364</v>
      </c>
      <c r="I11" s="26" t="s">
        <v>359</v>
      </c>
      <c r="J11" s="26" t="s">
        <v>378</v>
      </c>
    </row>
    <row r="12" ht="33.75" customHeight="1" spans="1:10">
      <c r="A12" s="26" t="s">
        <v>333</v>
      </c>
      <c r="B12" s="26" t="s">
        <v>379</v>
      </c>
      <c r="C12" s="26" t="s">
        <v>354</v>
      </c>
      <c r="D12" s="26" t="s">
        <v>355</v>
      </c>
      <c r="E12" s="26" t="s">
        <v>380</v>
      </c>
      <c r="F12" s="26" t="s">
        <v>381</v>
      </c>
      <c r="G12" s="49" t="s">
        <v>363</v>
      </c>
      <c r="H12" s="26" t="s">
        <v>382</v>
      </c>
      <c r="I12" s="26" t="s">
        <v>359</v>
      </c>
      <c r="J12" s="26" t="s">
        <v>380</v>
      </c>
    </row>
    <row r="13" ht="33.75" customHeight="1" spans="1:10">
      <c r="A13" s="26" t="s">
        <v>333</v>
      </c>
      <c r="B13" s="26" t="s">
        <v>379</v>
      </c>
      <c r="C13" s="26" t="s">
        <v>354</v>
      </c>
      <c r="D13" s="26" t="s">
        <v>355</v>
      </c>
      <c r="E13" s="26" t="s">
        <v>380</v>
      </c>
      <c r="F13" s="26" t="s">
        <v>381</v>
      </c>
      <c r="G13" s="49" t="s">
        <v>363</v>
      </c>
      <c r="H13" s="26" t="s">
        <v>382</v>
      </c>
      <c r="I13" s="26" t="s">
        <v>359</v>
      </c>
      <c r="J13" s="26" t="s">
        <v>380</v>
      </c>
    </row>
    <row r="14" ht="33.75" customHeight="1" spans="1:10">
      <c r="A14" s="26" t="s">
        <v>333</v>
      </c>
      <c r="B14" s="26" t="s">
        <v>379</v>
      </c>
      <c r="C14" s="26" t="s">
        <v>369</v>
      </c>
      <c r="D14" s="26" t="s">
        <v>383</v>
      </c>
      <c r="E14" s="26" t="s">
        <v>380</v>
      </c>
      <c r="F14" s="26" t="s">
        <v>381</v>
      </c>
      <c r="G14" s="49" t="s">
        <v>363</v>
      </c>
      <c r="H14" s="26" t="s">
        <v>382</v>
      </c>
      <c r="I14" s="26" t="s">
        <v>359</v>
      </c>
      <c r="J14" s="26" t="s">
        <v>380</v>
      </c>
    </row>
    <row r="15" ht="33.75" customHeight="1" spans="1:10">
      <c r="A15" s="26" t="s">
        <v>333</v>
      </c>
      <c r="B15" s="26" t="s">
        <v>379</v>
      </c>
      <c r="C15" s="26" t="s">
        <v>373</v>
      </c>
      <c r="D15" s="26" t="s">
        <v>374</v>
      </c>
      <c r="E15" s="26" t="s">
        <v>380</v>
      </c>
      <c r="F15" s="26" t="s">
        <v>376</v>
      </c>
      <c r="G15" s="49" t="s">
        <v>384</v>
      </c>
      <c r="H15" s="26" t="s">
        <v>364</v>
      </c>
      <c r="I15" s="26" t="s">
        <v>359</v>
      </c>
      <c r="J15" s="26" t="s">
        <v>380</v>
      </c>
    </row>
    <row r="16" ht="33.75" customHeight="1" spans="1:10">
      <c r="A16" s="26" t="s">
        <v>333</v>
      </c>
      <c r="B16" s="26" t="s">
        <v>379</v>
      </c>
      <c r="C16" s="26" t="s">
        <v>385</v>
      </c>
      <c r="D16" s="26" t="s">
        <v>386</v>
      </c>
      <c r="E16" s="26" t="s">
        <v>380</v>
      </c>
      <c r="F16" s="26" t="s">
        <v>381</v>
      </c>
      <c r="G16" s="49" t="s">
        <v>363</v>
      </c>
      <c r="H16" s="26" t="s">
        <v>382</v>
      </c>
      <c r="I16" s="26" t="s">
        <v>359</v>
      </c>
      <c r="J16" s="26" t="s">
        <v>380</v>
      </c>
    </row>
    <row r="17" ht="33.75" customHeight="1" spans="1:10">
      <c r="A17" s="26" t="s">
        <v>331</v>
      </c>
      <c r="B17" s="26" t="s">
        <v>387</v>
      </c>
      <c r="C17" s="26" t="s">
        <v>354</v>
      </c>
      <c r="D17" s="26" t="s">
        <v>355</v>
      </c>
      <c r="E17" s="26" t="s">
        <v>380</v>
      </c>
      <c r="F17" s="26" t="s">
        <v>376</v>
      </c>
      <c r="G17" s="49" t="s">
        <v>45</v>
      </c>
      <c r="H17" s="26" t="s">
        <v>388</v>
      </c>
      <c r="I17" s="26" t="s">
        <v>359</v>
      </c>
      <c r="J17" s="26" t="s">
        <v>380</v>
      </c>
    </row>
    <row r="18" ht="33.75" customHeight="1" spans="1:10">
      <c r="A18" s="26" t="s">
        <v>331</v>
      </c>
      <c r="B18" s="26" t="s">
        <v>387</v>
      </c>
      <c r="C18" s="26" t="s">
        <v>354</v>
      </c>
      <c r="D18" s="26" t="s">
        <v>366</v>
      </c>
      <c r="E18" s="26" t="s">
        <v>380</v>
      </c>
      <c r="F18" s="26" t="s">
        <v>376</v>
      </c>
      <c r="G18" s="49" t="s">
        <v>389</v>
      </c>
      <c r="H18" s="26"/>
      <c r="I18" s="26" t="s">
        <v>390</v>
      </c>
      <c r="J18" s="26" t="s">
        <v>380</v>
      </c>
    </row>
    <row r="19" ht="33.75" customHeight="1" spans="1:10">
      <c r="A19" s="26" t="s">
        <v>331</v>
      </c>
      <c r="B19" s="26" t="s">
        <v>387</v>
      </c>
      <c r="C19" s="26" t="s">
        <v>369</v>
      </c>
      <c r="D19" s="26" t="s">
        <v>383</v>
      </c>
      <c r="E19" s="26" t="s">
        <v>380</v>
      </c>
      <c r="F19" s="26" t="s">
        <v>357</v>
      </c>
      <c r="G19" s="49" t="s">
        <v>391</v>
      </c>
      <c r="H19" s="26"/>
      <c r="I19" s="26" t="s">
        <v>390</v>
      </c>
      <c r="J19" s="26" t="s">
        <v>380</v>
      </c>
    </row>
    <row r="20" ht="33.75" customHeight="1" spans="1:10">
      <c r="A20" s="26" t="s">
        <v>331</v>
      </c>
      <c r="B20" s="26" t="s">
        <v>387</v>
      </c>
      <c r="C20" s="26" t="s">
        <v>373</v>
      </c>
      <c r="D20" s="26" t="s">
        <v>374</v>
      </c>
      <c r="E20" s="26" t="s">
        <v>380</v>
      </c>
      <c r="F20" s="26" t="s">
        <v>376</v>
      </c>
      <c r="G20" s="49" t="s">
        <v>384</v>
      </c>
      <c r="H20" s="26" t="s">
        <v>364</v>
      </c>
      <c r="I20" s="26" t="s">
        <v>359</v>
      </c>
      <c r="J20" s="26" t="s">
        <v>380</v>
      </c>
    </row>
    <row r="21" ht="33.75" customHeight="1" spans="1:10">
      <c r="A21" s="26" t="s">
        <v>331</v>
      </c>
      <c r="B21" s="26" t="s">
        <v>387</v>
      </c>
      <c r="C21" s="26" t="s">
        <v>385</v>
      </c>
      <c r="D21" s="26" t="s">
        <v>392</v>
      </c>
      <c r="E21" s="26" t="s">
        <v>380</v>
      </c>
      <c r="F21" s="26" t="s">
        <v>381</v>
      </c>
      <c r="G21" s="49" t="s">
        <v>393</v>
      </c>
      <c r="H21" s="26" t="s">
        <v>394</v>
      </c>
      <c r="I21" s="26" t="s">
        <v>359</v>
      </c>
      <c r="J21" s="26" t="s">
        <v>380</v>
      </c>
    </row>
    <row r="22" ht="33.75" customHeight="1" spans="1:10">
      <c r="A22" s="26" t="s">
        <v>337</v>
      </c>
      <c r="B22" s="26" t="s">
        <v>395</v>
      </c>
      <c r="C22" s="26" t="s">
        <v>354</v>
      </c>
      <c r="D22" s="26" t="s">
        <v>355</v>
      </c>
      <c r="E22" s="26" t="s">
        <v>396</v>
      </c>
      <c r="F22" s="26" t="s">
        <v>357</v>
      </c>
      <c r="G22" s="49" t="s">
        <v>397</v>
      </c>
      <c r="H22" s="26" t="s">
        <v>358</v>
      </c>
      <c r="I22" s="26" t="s">
        <v>359</v>
      </c>
      <c r="J22" s="26" t="s">
        <v>398</v>
      </c>
    </row>
    <row r="23" ht="33.75" customHeight="1" spans="1:10">
      <c r="A23" s="26" t="s">
        <v>337</v>
      </c>
      <c r="B23" s="26" t="s">
        <v>395</v>
      </c>
      <c r="C23" s="26" t="s">
        <v>369</v>
      </c>
      <c r="D23" s="26" t="s">
        <v>399</v>
      </c>
      <c r="E23" s="26" t="s">
        <v>400</v>
      </c>
      <c r="F23" s="26" t="s">
        <v>357</v>
      </c>
      <c r="G23" s="49" t="s">
        <v>397</v>
      </c>
      <c r="H23" s="26" t="s">
        <v>358</v>
      </c>
      <c r="I23" s="26" t="s">
        <v>359</v>
      </c>
      <c r="J23" s="26" t="s">
        <v>401</v>
      </c>
    </row>
    <row r="24" ht="33.75" customHeight="1" spans="1:10">
      <c r="A24" s="26" t="s">
        <v>337</v>
      </c>
      <c r="B24" s="26" t="s">
        <v>395</v>
      </c>
      <c r="C24" s="26" t="s">
        <v>369</v>
      </c>
      <c r="D24" s="26" t="s">
        <v>402</v>
      </c>
      <c r="E24" s="26" t="s">
        <v>403</v>
      </c>
      <c r="F24" s="26" t="s">
        <v>357</v>
      </c>
      <c r="G24" s="49" t="s">
        <v>363</v>
      </c>
      <c r="H24" s="26" t="s">
        <v>364</v>
      </c>
      <c r="I24" s="26" t="s">
        <v>359</v>
      </c>
      <c r="J24" s="26" t="s">
        <v>404</v>
      </c>
    </row>
    <row r="25" ht="33.75" customHeight="1" spans="1:10">
      <c r="A25" s="26" t="s">
        <v>337</v>
      </c>
      <c r="B25" s="26" t="s">
        <v>395</v>
      </c>
      <c r="C25" s="26" t="s">
        <v>373</v>
      </c>
      <c r="D25" s="26" t="s">
        <v>374</v>
      </c>
      <c r="E25" s="26" t="s">
        <v>405</v>
      </c>
      <c r="F25" s="26" t="s">
        <v>376</v>
      </c>
      <c r="G25" s="49" t="s">
        <v>377</v>
      </c>
      <c r="H25" s="26" t="s">
        <v>364</v>
      </c>
      <c r="I25" s="26" t="s">
        <v>359</v>
      </c>
      <c r="J25" s="26" t="s">
        <v>406</v>
      </c>
    </row>
    <row r="26" ht="33.75" customHeight="1" spans="1:10">
      <c r="A26" s="26" t="s">
        <v>337</v>
      </c>
      <c r="B26" s="26" t="s">
        <v>395</v>
      </c>
      <c r="C26" s="26" t="s">
        <v>385</v>
      </c>
      <c r="D26" s="26" t="s">
        <v>392</v>
      </c>
      <c r="E26" s="26" t="s">
        <v>392</v>
      </c>
      <c r="F26" s="26" t="s">
        <v>381</v>
      </c>
      <c r="G26" s="49" t="s">
        <v>363</v>
      </c>
      <c r="H26" s="26" t="s">
        <v>364</v>
      </c>
      <c r="I26" s="26" t="s">
        <v>359</v>
      </c>
      <c r="J26" s="26" t="s">
        <v>407</v>
      </c>
    </row>
    <row r="27" ht="33.75" customHeight="1" spans="1:10">
      <c r="A27" s="26" t="s">
        <v>303</v>
      </c>
      <c r="B27" s="26" t="s">
        <v>408</v>
      </c>
      <c r="C27" s="26" t="s">
        <v>354</v>
      </c>
      <c r="D27" s="26" t="s">
        <v>361</v>
      </c>
      <c r="E27" s="26" t="s">
        <v>409</v>
      </c>
      <c r="F27" s="26" t="s">
        <v>376</v>
      </c>
      <c r="G27" s="49" t="s">
        <v>410</v>
      </c>
      <c r="H27" s="26" t="s">
        <v>364</v>
      </c>
      <c r="I27" s="26" t="s">
        <v>359</v>
      </c>
      <c r="J27" s="26" t="s">
        <v>411</v>
      </c>
    </row>
    <row r="28" ht="33.75" customHeight="1" spans="1:10">
      <c r="A28" s="26" t="s">
        <v>303</v>
      </c>
      <c r="B28" s="26" t="s">
        <v>408</v>
      </c>
      <c r="C28" s="26" t="s">
        <v>354</v>
      </c>
      <c r="D28" s="26" t="s">
        <v>366</v>
      </c>
      <c r="E28" s="26" t="s">
        <v>409</v>
      </c>
      <c r="F28" s="26" t="s">
        <v>412</v>
      </c>
      <c r="G28" s="49" t="s">
        <v>413</v>
      </c>
      <c r="H28" s="26" t="s">
        <v>414</v>
      </c>
      <c r="I28" s="26" t="s">
        <v>359</v>
      </c>
      <c r="J28" s="26" t="s">
        <v>415</v>
      </c>
    </row>
    <row r="29" ht="33.75" customHeight="1" spans="1:10">
      <c r="A29" s="26" t="s">
        <v>303</v>
      </c>
      <c r="B29" s="26" t="s">
        <v>408</v>
      </c>
      <c r="C29" s="26" t="s">
        <v>369</v>
      </c>
      <c r="D29" s="26" t="s">
        <v>370</v>
      </c>
      <c r="E29" s="26" t="s">
        <v>416</v>
      </c>
      <c r="F29" s="26" t="s">
        <v>381</v>
      </c>
      <c r="G29" s="49" t="s">
        <v>417</v>
      </c>
      <c r="H29" s="26" t="s">
        <v>394</v>
      </c>
      <c r="I29" s="26" t="s">
        <v>359</v>
      </c>
      <c r="J29" s="26" t="s">
        <v>418</v>
      </c>
    </row>
    <row r="30" ht="33.75" customHeight="1" spans="1:10">
      <c r="A30" s="26" t="s">
        <v>303</v>
      </c>
      <c r="B30" s="26" t="s">
        <v>408</v>
      </c>
      <c r="C30" s="26" t="s">
        <v>373</v>
      </c>
      <c r="D30" s="26" t="s">
        <v>374</v>
      </c>
      <c r="E30" s="26" t="s">
        <v>409</v>
      </c>
      <c r="F30" s="26" t="s">
        <v>376</v>
      </c>
      <c r="G30" s="49" t="s">
        <v>384</v>
      </c>
      <c r="H30" s="26" t="s">
        <v>364</v>
      </c>
      <c r="I30" s="26" t="s">
        <v>359</v>
      </c>
      <c r="J30" s="26" t="s">
        <v>419</v>
      </c>
    </row>
    <row r="31" ht="33.75" customHeight="1" spans="1:10">
      <c r="A31" s="26" t="s">
        <v>303</v>
      </c>
      <c r="B31" s="26" t="s">
        <v>408</v>
      </c>
      <c r="C31" s="26" t="s">
        <v>385</v>
      </c>
      <c r="D31" s="26" t="s">
        <v>392</v>
      </c>
      <c r="E31" s="26" t="s">
        <v>416</v>
      </c>
      <c r="F31" s="26" t="s">
        <v>381</v>
      </c>
      <c r="G31" s="49" t="s">
        <v>417</v>
      </c>
      <c r="H31" s="26" t="s">
        <v>394</v>
      </c>
      <c r="I31" s="26" t="s">
        <v>359</v>
      </c>
      <c r="J31" s="26" t="s">
        <v>418</v>
      </c>
    </row>
    <row r="32" ht="33.75" customHeight="1" spans="1:10">
      <c r="A32" s="26" t="s">
        <v>294</v>
      </c>
      <c r="B32" s="26" t="s">
        <v>420</v>
      </c>
      <c r="C32" s="26" t="s">
        <v>354</v>
      </c>
      <c r="D32" s="26" t="s">
        <v>355</v>
      </c>
      <c r="E32" s="26" t="s">
        <v>421</v>
      </c>
      <c r="F32" s="26" t="s">
        <v>376</v>
      </c>
      <c r="G32" s="49" t="s">
        <v>422</v>
      </c>
      <c r="H32" s="26" t="s">
        <v>358</v>
      </c>
      <c r="I32" s="26" t="s">
        <v>359</v>
      </c>
      <c r="J32" s="26" t="s">
        <v>423</v>
      </c>
    </row>
    <row r="33" ht="33.75" customHeight="1" spans="1:10">
      <c r="A33" s="26" t="s">
        <v>294</v>
      </c>
      <c r="B33" s="26" t="s">
        <v>420</v>
      </c>
      <c r="C33" s="26" t="s">
        <v>354</v>
      </c>
      <c r="D33" s="26" t="s">
        <v>361</v>
      </c>
      <c r="E33" s="26" t="s">
        <v>362</v>
      </c>
      <c r="F33" s="26" t="s">
        <v>357</v>
      </c>
      <c r="G33" s="49" t="s">
        <v>363</v>
      </c>
      <c r="H33" s="26" t="s">
        <v>364</v>
      </c>
      <c r="I33" s="26" t="s">
        <v>359</v>
      </c>
      <c r="J33" s="26" t="s">
        <v>365</v>
      </c>
    </row>
    <row r="34" ht="33.75" customHeight="1" spans="1:10">
      <c r="A34" s="26" t="s">
        <v>294</v>
      </c>
      <c r="B34" s="26" t="s">
        <v>420</v>
      </c>
      <c r="C34" s="26" t="s">
        <v>354</v>
      </c>
      <c r="D34" s="26" t="s">
        <v>366</v>
      </c>
      <c r="E34" s="26" t="s">
        <v>367</v>
      </c>
      <c r="F34" s="26" t="s">
        <v>376</v>
      </c>
      <c r="G34" s="49" t="s">
        <v>384</v>
      </c>
      <c r="H34" s="26" t="s">
        <v>364</v>
      </c>
      <c r="I34" s="26" t="s">
        <v>359</v>
      </c>
      <c r="J34" s="26" t="s">
        <v>368</v>
      </c>
    </row>
    <row r="35" ht="33.75" customHeight="1" spans="1:10">
      <c r="A35" s="26" t="s">
        <v>294</v>
      </c>
      <c r="B35" s="26" t="s">
        <v>420</v>
      </c>
      <c r="C35" s="26" t="s">
        <v>369</v>
      </c>
      <c r="D35" s="26" t="s">
        <v>370</v>
      </c>
      <c r="E35" s="26" t="s">
        <v>424</v>
      </c>
      <c r="F35" s="26" t="s">
        <v>357</v>
      </c>
      <c r="G35" s="49" t="s">
        <v>363</v>
      </c>
      <c r="H35" s="26" t="s">
        <v>364</v>
      </c>
      <c r="I35" s="26" t="s">
        <v>359</v>
      </c>
      <c r="J35" s="26" t="s">
        <v>425</v>
      </c>
    </row>
    <row r="36" ht="33.75" customHeight="1" spans="1:10">
      <c r="A36" s="26" t="s">
        <v>294</v>
      </c>
      <c r="B36" s="26" t="s">
        <v>420</v>
      </c>
      <c r="C36" s="26" t="s">
        <v>373</v>
      </c>
      <c r="D36" s="26" t="s">
        <v>374</v>
      </c>
      <c r="E36" s="26" t="s">
        <v>375</v>
      </c>
      <c r="F36" s="26" t="s">
        <v>376</v>
      </c>
      <c r="G36" s="49" t="s">
        <v>377</v>
      </c>
      <c r="H36" s="26" t="s">
        <v>364</v>
      </c>
      <c r="I36" s="26" t="s">
        <v>359</v>
      </c>
      <c r="J36" s="26" t="s">
        <v>378</v>
      </c>
    </row>
    <row r="37" ht="33.75" customHeight="1" spans="1:10">
      <c r="A37" s="26" t="s">
        <v>284</v>
      </c>
      <c r="B37" s="26" t="s">
        <v>426</v>
      </c>
      <c r="C37" s="26" t="s">
        <v>354</v>
      </c>
      <c r="D37" s="26" t="s">
        <v>355</v>
      </c>
      <c r="E37" s="26" t="s">
        <v>427</v>
      </c>
      <c r="F37" s="26" t="s">
        <v>376</v>
      </c>
      <c r="G37" s="49" t="s">
        <v>55</v>
      </c>
      <c r="H37" s="26" t="s">
        <v>388</v>
      </c>
      <c r="I37" s="26" t="s">
        <v>359</v>
      </c>
      <c r="J37" s="26" t="s">
        <v>428</v>
      </c>
    </row>
    <row r="38" ht="33.75" customHeight="1" spans="1:10">
      <c r="A38" s="26" t="s">
        <v>284</v>
      </c>
      <c r="B38" s="26" t="s">
        <v>426</v>
      </c>
      <c r="C38" s="26" t="s">
        <v>354</v>
      </c>
      <c r="D38" s="26" t="s">
        <v>355</v>
      </c>
      <c r="E38" s="26" t="s">
        <v>429</v>
      </c>
      <c r="F38" s="26" t="s">
        <v>376</v>
      </c>
      <c r="G38" s="49" t="s">
        <v>55</v>
      </c>
      <c r="H38" s="26" t="s">
        <v>388</v>
      </c>
      <c r="I38" s="26" t="s">
        <v>359</v>
      </c>
      <c r="J38" s="26" t="s">
        <v>430</v>
      </c>
    </row>
    <row r="39" ht="33.75" customHeight="1" spans="1:10">
      <c r="A39" s="26" t="s">
        <v>284</v>
      </c>
      <c r="B39" s="26" t="s">
        <v>426</v>
      </c>
      <c r="C39" s="26" t="s">
        <v>354</v>
      </c>
      <c r="D39" s="26" t="s">
        <v>355</v>
      </c>
      <c r="E39" s="26" t="s">
        <v>431</v>
      </c>
      <c r="F39" s="26" t="s">
        <v>376</v>
      </c>
      <c r="G39" s="49" t="s">
        <v>432</v>
      </c>
      <c r="H39" s="26" t="s">
        <v>433</v>
      </c>
      <c r="I39" s="26" t="s">
        <v>359</v>
      </c>
      <c r="J39" s="26" t="s">
        <v>434</v>
      </c>
    </row>
    <row r="40" ht="33.75" customHeight="1" spans="1:10">
      <c r="A40" s="26" t="s">
        <v>284</v>
      </c>
      <c r="B40" s="26" t="s">
        <v>426</v>
      </c>
      <c r="C40" s="26" t="s">
        <v>354</v>
      </c>
      <c r="D40" s="26" t="s">
        <v>355</v>
      </c>
      <c r="E40" s="26" t="s">
        <v>435</v>
      </c>
      <c r="F40" s="26" t="s">
        <v>376</v>
      </c>
      <c r="G40" s="49" t="s">
        <v>436</v>
      </c>
      <c r="H40" s="26" t="s">
        <v>388</v>
      </c>
      <c r="I40" s="26" t="s">
        <v>359</v>
      </c>
      <c r="J40" s="26" t="s">
        <v>437</v>
      </c>
    </row>
    <row r="41" ht="33.75" customHeight="1" spans="1:10">
      <c r="A41" s="26" t="s">
        <v>284</v>
      </c>
      <c r="B41" s="26" t="s">
        <v>426</v>
      </c>
      <c r="C41" s="26" t="s">
        <v>354</v>
      </c>
      <c r="D41" s="26" t="s">
        <v>361</v>
      </c>
      <c r="E41" s="26" t="s">
        <v>438</v>
      </c>
      <c r="F41" s="26" t="s">
        <v>376</v>
      </c>
      <c r="G41" s="49" t="s">
        <v>439</v>
      </c>
      <c r="H41" s="26" t="s">
        <v>364</v>
      </c>
      <c r="I41" s="26" t="s">
        <v>359</v>
      </c>
      <c r="J41" s="26" t="s">
        <v>440</v>
      </c>
    </row>
    <row r="42" ht="33.75" customHeight="1" spans="1:10">
      <c r="A42" s="26" t="s">
        <v>284</v>
      </c>
      <c r="B42" s="26" t="s">
        <v>426</v>
      </c>
      <c r="C42" s="26" t="s">
        <v>354</v>
      </c>
      <c r="D42" s="26" t="s">
        <v>361</v>
      </c>
      <c r="E42" s="26" t="s">
        <v>441</v>
      </c>
      <c r="F42" s="26" t="s">
        <v>357</v>
      </c>
      <c r="G42" s="49" t="s">
        <v>363</v>
      </c>
      <c r="H42" s="26" t="s">
        <v>364</v>
      </c>
      <c r="I42" s="26" t="s">
        <v>359</v>
      </c>
      <c r="J42" s="26" t="s">
        <v>442</v>
      </c>
    </row>
    <row r="43" ht="33.75" customHeight="1" spans="1:10">
      <c r="A43" s="26" t="s">
        <v>284</v>
      </c>
      <c r="B43" s="26" t="s">
        <v>426</v>
      </c>
      <c r="C43" s="26" t="s">
        <v>354</v>
      </c>
      <c r="D43" s="26" t="s">
        <v>366</v>
      </c>
      <c r="E43" s="26" t="s">
        <v>443</v>
      </c>
      <c r="F43" s="26" t="s">
        <v>376</v>
      </c>
      <c r="G43" s="49" t="s">
        <v>410</v>
      </c>
      <c r="H43" s="26" t="s">
        <v>364</v>
      </c>
      <c r="I43" s="26" t="s">
        <v>359</v>
      </c>
      <c r="J43" s="26" t="s">
        <v>444</v>
      </c>
    </row>
    <row r="44" ht="33.75" customHeight="1" spans="1:10">
      <c r="A44" s="26" t="s">
        <v>284</v>
      </c>
      <c r="B44" s="26" t="s">
        <v>426</v>
      </c>
      <c r="C44" s="26" t="s">
        <v>354</v>
      </c>
      <c r="D44" s="26" t="s">
        <v>366</v>
      </c>
      <c r="E44" s="26" t="s">
        <v>445</v>
      </c>
      <c r="F44" s="26" t="s">
        <v>381</v>
      </c>
      <c r="G44" s="49" t="s">
        <v>55</v>
      </c>
      <c r="H44" s="26" t="s">
        <v>446</v>
      </c>
      <c r="I44" s="26" t="s">
        <v>359</v>
      </c>
      <c r="J44" s="26" t="s">
        <v>447</v>
      </c>
    </row>
    <row r="45" ht="33.75" customHeight="1" spans="1:10">
      <c r="A45" s="26" t="s">
        <v>284</v>
      </c>
      <c r="B45" s="26" t="s">
        <v>426</v>
      </c>
      <c r="C45" s="26" t="s">
        <v>369</v>
      </c>
      <c r="D45" s="26" t="s">
        <v>383</v>
      </c>
      <c r="E45" s="26" t="s">
        <v>448</v>
      </c>
      <c r="F45" s="26" t="s">
        <v>381</v>
      </c>
      <c r="G45" s="49" t="s">
        <v>44</v>
      </c>
      <c r="H45" s="26" t="s">
        <v>388</v>
      </c>
      <c r="I45" s="26" t="s">
        <v>359</v>
      </c>
      <c r="J45" s="26" t="s">
        <v>449</v>
      </c>
    </row>
    <row r="46" ht="33.75" customHeight="1" spans="1:10">
      <c r="A46" s="26" t="s">
        <v>284</v>
      </c>
      <c r="B46" s="26" t="s">
        <v>426</v>
      </c>
      <c r="C46" s="26" t="s">
        <v>373</v>
      </c>
      <c r="D46" s="26" t="s">
        <v>374</v>
      </c>
      <c r="E46" s="26" t="s">
        <v>450</v>
      </c>
      <c r="F46" s="26" t="s">
        <v>376</v>
      </c>
      <c r="G46" s="49" t="s">
        <v>410</v>
      </c>
      <c r="H46" s="26" t="s">
        <v>364</v>
      </c>
      <c r="I46" s="26" t="s">
        <v>359</v>
      </c>
      <c r="J46" s="26" t="s">
        <v>451</v>
      </c>
    </row>
    <row r="47" ht="33.75" customHeight="1" spans="1:10">
      <c r="A47" s="26" t="s">
        <v>325</v>
      </c>
      <c r="B47" s="26" t="s">
        <v>452</v>
      </c>
      <c r="C47" s="26" t="s">
        <v>354</v>
      </c>
      <c r="D47" s="26" t="s">
        <v>355</v>
      </c>
      <c r="E47" s="26" t="s">
        <v>453</v>
      </c>
      <c r="F47" s="26" t="s">
        <v>357</v>
      </c>
      <c r="G47" s="49" t="s">
        <v>454</v>
      </c>
      <c r="H47" s="26" t="s">
        <v>358</v>
      </c>
      <c r="I47" s="26" t="s">
        <v>359</v>
      </c>
      <c r="J47" s="26" t="s">
        <v>455</v>
      </c>
    </row>
    <row r="48" ht="33.75" customHeight="1" spans="1:10">
      <c r="A48" s="26" t="s">
        <v>325</v>
      </c>
      <c r="B48" s="26" t="s">
        <v>452</v>
      </c>
      <c r="C48" s="26" t="s">
        <v>354</v>
      </c>
      <c r="D48" s="26" t="s">
        <v>355</v>
      </c>
      <c r="E48" s="26" t="s">
        <v>456</v>
      </c>
      <c r="F48" s="26" t="s">
        <v>357</v>
      </c>
      <c r="G48" s="49" t="s">
        <v>363</v>
      </c>
      <c r="H48" s="26" t="s">
        <v>364</v>
      </c>
      <c r="I48" s="26" t="s">
        <v>359</v>
      </c>
      <c r="J48" s="26" t="s">
        <v>457</v>
      </c>
    </row>
    <row r="49" ht="33.75" customHeight="1" spans="1:10">
      <c r="A49" s="26" t="s">
        <v>325</v>
      </c>
      <c r="B49" s="26" t="s">
        <v>452</v>
      </c>
      <c r="C49" s="26" t="s">
        <v>369</v>
      </c>
      <c r="D49" s="26" t="s">
        <v>383</v>
      </c>
      <c r="E49" s="26" t="s">
        <v>458</v>
      </c>
      <c r="F49" s="26" t="s">
        <v>357</v>
      </c>
      <c r="G49" s="49" t="s">
        <v>459</v>
      </c>
      <c r="H49" s="26"/>
      <c r="I49" s="26" t="s">
        <v>390</v>
      </c>
      <c r="J49" s="26" t="s">
        <v>460</v>
      </c>
    </row>
    <row r="50" ht="33.75" customHeight="1" spans="1:10">
      <c r="A50" s="26" t="s">
        <v>325</v>
      </c>
      <c r="B50" s="26" t="s">
        <v>452</v>
      </c>
      <c r="C50" s="26" t="s">
        <v>373</v>
      </c>
      <c r="D50" s="26" t="s">
        <v>374</v>
      </c>
      <c r="E50" s="26" t="s">
        <v>461</v>
      </c>
      <c r="F50" s="26" t="s">
        <v>376</v>
      </c>
      <c r="G50" s="49" t="s">
        <v>384</v>
      </c>
      <c r="H50" s="26" t="s">
        <v>364</v>
      </c>
      <c r="I50" s="26" t="s">
        <v>359</v>
      </c>
      <c r="J50" s="26" t="s">
        <v>461</v>
      </c>
    </row>
    <row r="51" ht="33.75" customHeight="1" spans="1:10">
      <c r="A51" s="26" t="s">
        <v>325</v>
      </c>
      <c r="B51" s="26" t="s">
        <v>452</v>
      </c>
      <c r="C51" s="26" t="s">
        <v>385</v>
      </c>
      <c r="D51" s="26" t="s">
        <v>392</v>
      </c>
      <c r="E51" s="26" t="s">
        <v>462</v>
      </c>
      <c r="F51" s="26" t="s">
        <v>381</v>
      </c>
      <c r="G51" s="49" t="s">
        <v>463</v>
      </c>
      <c r="H51" s="26" t="s">
        <v>394</v>
      </c>
      <c r="I51" s="26" t="s">
        <v>359</v>
      </c>
      <c r="J51" s="26" t="s">
        <v>462</v>
      </c>
    </row>
    <row r="52" ht="33.75" customHeight="1" spans="1:10">
      <c r="A52" s="26" t="s">
        <v>329</v>
      </c>
      <c r="B52" s="26" t="s">
        <v>464</v>
      </c>
      <c r="C52" s="26" t="s">
        <v>354</v>
      </c>
      <c r="D52" s="26" t="s">
        <v>355</v>
      </c>
      <c r="E52" s="26" t="s">
        <v>380</v>
      </c>
      <c r="F52" s="26" t="s">
        <v>376</v>
      </c>
      <c r="G52" s="49" t="s">
        <v>45</v>
      </c>
      <c r="H52" s="26" t="s">
        <v>388</v>
      </c>
      <c r="I52" s="26" t="s">
        <v>359</v>
      </c>
      <c r="J52" s="26" t="s">
        <v>380</v>
      </c>
    </row>
    <row r="53" ht="33.75" customHeight="1" spans="1:10">
      <c r="A53" s="26" t="s">
        <v>329</v>
      </c>
      <c r="B53" s="26" t="s">
        <v>464</v>
      </c>
      <c r="C53" s="26" t="s">
        <v>354</v>
      </c>
      <c r="D53" s="26" t="s">
        <v>361</v>
      </c>
      <c r="E53" s="26" t="s">
        <v>380</v>
      </c>
      <c r="F53" s="26" t="s">
        <v>376</v>
      </c>
      <c r="G53" s="49" t="s">
        <v>384</v>
      </c>
      <c r="H53" s="26" t="s">
        <v>364</v>
      </c>
      <c r="I53" s="26" t="s">
        <v>359</v>
      </c>
      <c r="J53" s="26" t="s">
        <v>380</v>
      </c>
    </row>
    <row r="54" ht="33.75" customHeight="1" spans="1:10">
      <c r="A54" s="26" t="s">
        <v>329</v>
      </c>
      <c r="B54" s="26" t="s">
        <v>464</v>
      </c>
      <c r="C54" s="26" t="s">
        <v>369</v>
      </c>
      <c r="D54" s="26" t="s">
        <v>383</v>
      </c>
      <c r="E54" s="26" t="s">
        <v>380</v>
      </c>
      <c r="F54" s="26" t="s">
        <v>381</v>
      </c>
      <c r="G54" s="49" t="s">
        <v>465</v>
      </c>
      <c r="H54" s="26" t="s">
        <v>388</v>
      </c>
      <c r="I54" s="26" t="s">
        <v>359</v>
      </c>
      <c r="J54" s="26" t="s">
        <v>380</v>
      </c>
    </row>
    <row r="55" ht="33.75" customHeight="1" spans="1:10">
      <c r="A55" s="26" t="s">
        <v>329</v>
      </c>
      <c r="B55" s="26" t="s">
        <v>464</v>
      </c>
      <c r="C55" s="26" t="s">
        <v>373</v>
      </c>
      <c r="D55" s="26" t="s">
        <v>374</v>
      </c>
      <c r="E55" s="26" t="s">
        <v>380</v>
      </c>
      <c r="F55" s="26" t="s">
        <v>376</v>
      </c>
      <c r="G55" s="49" t="s">
        <v>384</v>
      </c>
      <c r="H55" s="26" t="s">
        <v>364</v>
      </c>
      <c r="I55" s="26" t="s">
        <v>359</v>
      </c>
      <c r="J55" s="26" t="s">
        <v>380</v>
      </c>
    </row>
    <row r="56" ht="33.75" customHeight="1" spans="1:10">
      <c r="A56" s="26" t="s">
        <v>329</v>
      </c>
      <c r="B56" s="26" t="s">
        <v>464</v>
      </c>
      <c r="C56" s="26" t="s">
        <v>385</v>
      </c>
      <c r="D56" s="26" t="s">
        <v>392</v>
      </c>
      <c r="E56" s="26" t="s">
        <v>380</v>
      </c>
      <c r="F56" s="26" t="s">
        <v>381</v>
      </c>
      <c r="G56" s="49" t="s">
        <v>466</v>
      </c>
      <c r="H56" s="26" t="s">
        <v>394</v>
      </c>
      <c r="I56" s="26" t="s">
        <v>359</v>
      </c>
      <c r="J56" s="26" t="s">
        <v>380</v>
      </c>
    </row>
    <row r="57" ht="33.75" customHeight="1" spans="1:10">
      <c r="A57" s="26" t="s">
        <v>288</v>
      </c>
      <c r="B57" s="26" t="s">
        <v>467</v>
      </c>
      <c r="C57" s="26" t="s">
        <v>354</v>
      </c>
      <c r="D57" s="26" t="s">
        <v>355</v>
      </c>
      <c r="E57" s="26" t="s">
        <v>380</v>
      </c>
      <c r="F57" s="26" t="s">
        <v>357</v>
      </c>
      <c r="G57" s="49" t="s">
        <v>363</v>
      </c>
      <c r="H57" s="26" t="s">
        <v>364</v>
      </c>
      <c r="I57" s="26" t="s">
        <v>359</v>
      </c>
      <c r="J57" s="26" t="s">
        <v>380</v>
      </c>
    </row>
    <row r="58" ht="33.75" customHeight="1" spans="1:10">
      <c r="A58" s="26" t="s">
        <v>288</v>
      </c>
      <c r="B58" s="26" t="s">
        <v>467</v>
      </c>
      <c r="C58" s="26" t="s">
        <v>354</v>
      </c>
      <c r="D58" s="26" t="s">
        <v>366</v>
      </c>
      <c r="E58" s="26" t="s">
        <v>380</v>
      </c>
      <c r="F58" s="26" t="s">
        <v>381</v>
      </c>
      <c r="G58" s="49" t="s">
        <v>468</v>
      </c>
      <c r="H58" s="26" t="s">
        <v>469</v>
      </c>
      <c r="I58" s="26" t="s">
        <v>359</v>
      </c>
      <c r="J58" s="26" t="s">
        <v>380</v>
      </c>
    </row>
    <row r="59" ht="33.75" customHeight="1" spans="1:10">
      <c r="A59" s="26" t="s">
        <v>288</v>
      </c>
      <c r="B59" s="26" t="s">
        <v>467</v>
      </c>
      <c r="C59" s="26" t="s">
        <v>369</v>
      </c>
      <c r="D59" s="26" t="s">
        <v>383</v>
      </c>
      <c r="E59" s="26" t="s">
        <v>380</v>
      </c>
      <c r="F59" s="26" t="s">
        <v>357</v>
      </c>
      <c r="G59" s="49" t="s">
        <v>470</v>
      </c>
      <c r="H59" s="26"/>
      <c r="I59" s="26" t="s">
        <v>390</v>
      </c>
      <c r="J59" s="26" t="s">
        <v>380</v>
      </c>
    </row>
    <row r="60" ht="33.75" customHeight="1" spans="1:10">
      <c r="A60" s="26" t="s">
        <v>288</v>
      </c>
      <c r="B60" s="26" t="s">
        <v>467</v>
      </c>
      <c r="C60" s="26" t="s">
        <v>373</v>
      </c>
      <c r="D60" s="26" t="s">
        <v>374</v>
      </c>
      <c r="E60" s="26" t="s">
        <v>380</v>
      </c>
      <c r="F60" s="26" t="s">
        <v>376</v>
      </c>
      <c r="G60" s="49" t="s">
        <v>377</v>
      </c>
      <c r="H60" s="26" t="s">
        <v>364</v>
      </c>
      <c r="I60" s="26" t="s">
        <v>359</v>
      </c>
      <c r="J60" s="26" t="s">
        <v>380</v>
      </c>
    </row>
    <row r="61" ht="33.75" customHeight="1" spans="1:10">
      <c r="A61" s="26" t="s">
        <v>288</v>
      </c>
      <c r="B61" s="26" t="s">
        <v>467</v>
      </c>
      <c r="C61" s="26" t="s">
        <v>385</v>
      </c>
      <c r="D61" s="26" t="s">
        <v>392</v>
      </c>
      <c r="E61" s="26" t="s">
        <v>380</v>
      </c>
      <c r="F61" s="26" t="s">
        <v>381</v>
      </c>
      <c r="G61" s="49" t="s">
        <v>363</v>
      </c>
      <c r="H61" s="26" t="s">
        <v>364</v>
      </c>
      <c r="I61" s="26" t="s">
        <v>359</v>
      </c>
      <c r="J61" s="26" t="s">
        <v>380</v>
      </c>
    </row>
  </sheetData>
  <mergeCells count="22">
    <mergeCell ref="A2:J2"/>
    <mergeCell ref="A3:H3"/>
    <mergeCell ref="A7:A11"/>
    <mergeCell ref="A12:A16"/>
    <mergeCell ref="A17:A21"/>
    <mergeCell ref="A22:A26"/>
    <mergeCell ref="A27:A31"/>
    <mergeCell ref="A32:A36"/>
    <mergeCell ref="A37:A46"/>
    <mergeCell ref="A47:A51"/>
    <mergeCell ref="A52:A56"/>
    <mergeCell ref="A57:A61"/>
    <mergeCell ref="B7:B11"/>
    <mergeCell ref="B12:B16"/>
    <mergeCell ref="B17:B21"/>
    <mergeCell ref="B22:B26"/>
    <mergeCell ref="B27:B31"/>
    <mergeCell ref="B32:B36"/>
    <mergeCell ref="B37:B46"/>
    <mergeCell ref="B47:B51"/>
    <mergeCell ref="B52:B56"/>
    <mergeCell ref="B57:B6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 Kim。</cp:lastModifiedBy>
  <dcterms:created xsi:type="dcterms:W3CDTF">2026-01-29T03:41:00Z</dcterms:created>
  <dcterms:modified xsi:type="dcterms:W3CDTF">2026-02-05T02:29:06Z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8A3DF62893F8449FBA160D5312C77689_12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