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965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'部门项目支出预算表05-1'!$A$4:$W$68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<sst xmlns="http://schemas.openxmlformats.org/spreadsheetml/2006/main" count="2651" uniqueCount="692">
  <si>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</si>
  <si>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</si>
  <si>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</si>
  <si>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</si>
  <si>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</si>
  <si>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</si>
  <si>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</si>
  <si>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</si>
  <si>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</si>
  <si>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</si>
  <si>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</si>
  <si>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</si>
  <si>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</si>
  <si>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</si>
  <si>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</si>
  <si>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</si>
  <si>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</si>
  <si>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</si>
  <si>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</si>
  <si>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</si>
  <si>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</si>
  <si>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</si>
  <si>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</si>
  <si>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</si>
  <si>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</si>
  <si>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</si>
  <si>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</si>
  <si>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</si>
  <si>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</si>
  <si>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</si>
  <si>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</si>
  <si>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</si>
  <si>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</si>
  <si>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</si>
  <si>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</si>
  <si>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</si>
  <si>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</si>
  <si>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</si>
  <si>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</si>
  <si>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</si>
  <si>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</si>
  <si>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</si>
  <si>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</si>
  <si>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</si>
  <si>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</si>
  <si>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</si>
  <si>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</si>
  <si>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</si>
  <si>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</si>
  <si>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</si>
  <si>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</si>
  <si>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</si>
  <si>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</si>
  <si>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</si>
  <si>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</si>
  <si>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</si>
  <si>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</si>
  <si>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</si>
  <si>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</si>
  <si>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</si>
  <si>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</si>
  <si>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</si>
  <si>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</si>
  <si>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102</t>
  </si>
  <si>
    <t>玉溪市发展和改革委员会</t>
  </si>
  <si>
    <t>102001</t>
  </si>
  <si>
    <t>102005</t>
  </si>
  <si>
    <t>玉溪市人防指挥信息保障中心</t>
  </si>
  <si>
    <t>102006</t>
  </si>
  <si>
    <t>玉溪市救灾物资储备中心</t>
  </si>
  <si>
    <t>102007</t>
  </si>
  <si>
    <t>玉溪市数字玉溪建设服务中心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</si>
  <si>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</si>
  <si>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</si>
  <si>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</si>
  <si>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</si>
  <si>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</si>
  <si>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</si>
  <si>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</si>
  <si>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</si>
  <si>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</si>
  <si>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</si>
  <si>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</si>
  <si>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</si>
  <si>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</si>
  <si>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</si>
  <si>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20104</t>
  </si>
  <si>
    <t>2010401</t>
  </si>
  <si>
    <t>2010402</t>
  </si>
  <si>
    <t>2010450</t>
  </si>
  <si>
    <t>2010499</t>
  </si>
  <si>
    <t>20106</t>
  </si>
  <si>
    <t>2010699</t>
  </si>
  <si>
    <t>203</t>
  </si>
  <si>
    <t>20306</t>
  </si>
  <si>
    <t>2030603</t>
  </si>
  <si>
    <t>2030699</t>
  </si>
  <si>
    <t>208</t>
  </si>
  <si>
    <t>20805</t>
  </si>
  <si>
    <t>2080501</t>
  </si>
  <si>
    <t>2080502</t>
  </si>
  <si>
    <t>2080505</t>
  </si>
  <si>
    <t>2080506</t>
  </si>
  <si>
    <t>20808</t>
  </si>
  <si>
    <t>2080801</t>
  </si>
  <si>
    <t>210</t>
  </si>
  <si>
    <t>21001</t>
  </si>
  <si>
    <t>2100199</t>
  </si>
  <si>
    <t>21011</t>
  </si>
  <si>
    <t>2101101</t>
  </si>
  <si>
    <t>2101102</t>
  </si>
  <si>
    <t>2101103</t>
  </si>
  <si>
    <t>2101199</t>
  </si>
  <si>
    <t>212</t>
  </si>
  <si>
    <t>21208</t>
  </si>
  <si>
    <t>2120899</t>
  </si>
  <si>
    <t>213</t>
  </si>
  <si>
    <t>21366</t>
  </si>
  <si>
    <t>2136601</t>
  </si>
  <si>
    <t>21372</t>
  </si>
  <si>
    <t>2137201</t>
  </si>
  <si>
    <t>221</t>
  </si>
  <si>
    <t>22102</t>
  </si>
  <si>
    <t>2210201</t>
  </si>
  <si>
    <t>2210203</t>
  </si>
  <si>
    <t>222</t>
  </si>
  <si>
    <t>22201</t>
  </si>
  <si>
    <t>2220121</t>
  </si>
  <si>
    <t>2220150</t>
  </si>
  <si>
    <t>2220199</t>
  </si>
  <si>
    <t>22205</t>
  </si>
  <si>
    <t>2220511</t>
  </si>
  <si>
    <t>229</t>
  </si>
  <si>
    <t>22904</t>
  </si>
  <si>
    <t>2290401</t>
  </si>
  <si>
    <t>22999</t>
  </si>
  <si>
    <t>2299999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</si>
  <si>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</si>
  <si>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</si>
  <si>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</si>
  <si>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</si>
  <si>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</si>
  <si>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</si>
  <si>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</si>
  <si>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</si>
  <si>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</si>
  <si>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</si>
  <si>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</si>
  <si>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</si>
  <si>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</si>
  <si>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</si>
  <si>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</si>
  <si>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</si>
  <si>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</si>
  <si>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</si>
  <si>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</si>
  <si>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</si>
  <si>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</si>
  <si>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</si>
  <si>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</si>
  <si>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</si>
  <si>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</si>
  <si>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</si>
  <si>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</si>
  <si>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</si>
  <si>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</si>
  <si>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</si>
  <si>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</si>
  <si>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</si>
  <si>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</si>
  <si>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</si>
  <si>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</si>
  <si>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</si>
  <si>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</si>
  <si>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</si>
  <si>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</si>
  <si>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</si>
  <si>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</si>
  <si>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</si>
  <si>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</si>
  <si>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</si>
  <si>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</si>
  <si>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530400210000000630468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</si>
  <si>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</si>
  <si>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</si>
  <si>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</si>
  <si>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</si>
  <si>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</si>
  <si>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</si>
  <si>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</si>
  <si>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530400210000000630469</t>
  </si>
  <si>
    <t>事业人员工资支出</t>
  </si>
  <si>
    <t>事业运行</t>
  </si>
  <si>
    <t>30107</t>
  </si>
  <si>
    <t>绩效工资</t>
  </si>
  <si>
    <t>530400210000000630470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</si>
  <si>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</si>
  <si>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</si>
  <si>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</si>
  <si>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</si>
  <si>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</si>
  <si>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</si>
  <si>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</si>
  <si>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</si>
  <si>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</si>
  <si>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30307</t>
  </si>
  <si>
    <t>医疗费补助</t>
  </si>
  <si>
    <t>事业单位医疗</t>
  </si>
  <si>
    <t>公务员医疗补助</t>
  </si>
  <si>
    <t>30111</t>
  </si>
  <si>
    <t>公务员医疗补助缴费</t>
  </si>
  <si>
    <t>其他行政事业单位医疗支出</t>
  </si>
  <si>
    <t>530400210000000630471</t>
  </si>
  <si>
    <t>住房公积金</t>
  </si>
  <si>
    <t>30113</t>
  </si>
  <si>
    <t>530400210000000630472</t>
  </si>
  <si>
    <t>对个人和家庭的补助</t>
  </si>
  <si>
    <t>行政单位离退休</t>
  </si>
  <si>
    <t>30301</t>
  </si>
  <si>
    <t>离休费</t>
  </si>
  <si>
    <t>30305</t>
  </si>
  <si>
    <t>生活补助</t>
  </si>
  <si>
    <t>事业单位离退休</t>
  </si>
  <si>
    <t>530400210000000630473</t>
  </si>
  <si>
    <t>其他工资福利支出</t>
  </si>
  <si>
    <t>30103</t>
  </si>
  <si>
    <t>奖金</t>
  </si>
  <si>
    <t>530400210000000630475</t>
  </si>
  <si>
    <t>公车购置及运维费</t>
  </si>
  <si>
    <t>30231</t>
  </si>
  <si>
    <t>公务用车运行维护费</t>
  </si>
  <si>
    <t>530400210000000630476</t>
  </si>
  <si>
    <t>行政人员公务交通补贴</t>
  </si>
  <si>
    <t>30239</t>
  </si>
  <si>
    <t>其他交通费用</t>
  </si>
  <si>
    <t>530400210000000630477</t>
  </si>
  <si>
    <t>工会经费</t>
  </si>
  <si>
    <t>30228</t>
  </si>
  <si>
    <t>530400210000000630479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</si>
  <si>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</si>
  <si>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</si>
  <si>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</si>
  <si>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</si>
  <si>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</si>
  <si>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</si>
  <si>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</si>
  <si>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</si>
  <si>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</si>
  <si>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</si>
  <si>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</si>
  <si>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30215</t>
  </si>
  <si>
    <t>会议费</t>
  </si>
  <si>
    <t>30299</t>
  </si>
  <si>
    <t>其他商品和服务支出</t>
  </si>
  <si>
    <t>30211</t>
  </si>
  <si>
    <t>差旅费</t>
  </si>
  <si>
    <t>30216</t>
  </si>
  <si>
    <t>培训费</t>
  </si>
  <si>
    <t>31002</t>
  </si>
  <si>
    <t>办公设备购置</t>
  </si>
  <si>
    <t>530400221100000387597</t>
  </si>
  <si>
    <t>30217</t>
  </si>
  <si>
    <t>530400241100002095512</t>
  </si>
  <si>
    <t>编外临聘人员经费</t>
  </si>
  <si>
    <t>一般行政管理事务</t>
  </si>
  <si>
    <t>30199</t>
  </si>
  <si>
    <t>530400241100002103574</t>
  </si>
  <si>
    <t>工作业务经费</t>
  </si>
  <si>
    <t>530400241100002103689</t>
  </si>
  <si>
    <t>奖励性绩效工资（工资部分）资金</t>
  </si>
  <si>
    <t>530400241100002103715</t>
  </si>
  <si>
    <t>奖励性绩效工资（高于部分）资金</t>
  </si>
  <si>
    <t>530400241100002103723</t>
  </si>
  <si>
    <t>职业年金资金</t>
  </si>
  <si>
    <t>机关事业单位职业年金缴费支出</t>
  </si>
  <si>
    <t>30109</t>
  </si>
  <si>
    <t>职业年金缴费</t>
  </si>
  <si>
    <t>530400241100002103740</t>
  </si>
  <si>
    <t>机关后勤购买服务经费</t>
  </si>
  <si>
    <t>30227</t>
  </si>
  <si>
    <t>委托业务费</t>
  </si>
  <si>
    <t>530400241100002104235</t>
  </si>
  <si>
    <t>机关事业单位遗属生活补助资金</t>
  </si>
  <si>
    <t>死亡抚恤</t>
  </si>
  <si>
    <t>530400241100002122553</t>
  </si>
  <si>
    <t>年终一次性奖金</t>
  </si>
  <si>
    <t>530400241100002800002</t>
  </si>
  <si>
    <t>退休医疗照顾人员门诊医疗费用补助经费</t>
  </si>
  <si>
    <t>530400251100003843210</t>
  </si>
  <si>
    <t>物业管理费</t>
  </si>
  <si>
    <t>30209</t>
  </si>
  <si>
    <t>530400241100002112712</t>
  </si>
  <si>
    <t>人民防空</t>
  </si>
  <si>
    <t>530400241100002113073</t>
  </si>
  <si>
    <t>530400241100002113107</t>
  </si>
  <si>
    <t>530400241100002360370</t>
  </si>
  <si>
    <t>530400241100002360371</t>
  </si>
  <si>
    <t>530400241100002360389</t>
  </si>
  <si>
    <t>530400241100002360391</t>
  </si>
  <si>
    <t>530400241100002360393</t>
  </si>
  <si>
    <t>530400241100002360396</t>
  </si>
  <si>
    <t>530400241100002360414</t>
  </si>
  <si>
    <t>530400251100004322472</t>
  </si>
  <si>
    <t>年终考核一次性奖金经费</t>
  </si>
  <si>
    <t>530400241100002991140</t>
  </si>
  <si>
    <t>奖励性绩效（高于部分）资金</t>
  </si>
  <si>
    <t>530400241100002991153</t>
  </si>
  <si>
    <t>奖励性绩效工资（正常部分）资金</t>
  </si>
  <si>
    <t>530400241100002991354</t>
  </si>
  <si>
    <t>其他粮油物资事务支出</t>
  </si>
  <si>
    <t>530400251100003608110</t>
  </si>
  <si>
    <t>530400251100003608123</t>
  </si>
  <si>
    <t>530400251100003608124</t>
  </si>
  <si>
    <t>530400251100003608125</t>
  </si>
  <si>
    <t>530400251100003608132</t>
  </si>
  <si>
    <t>530400251100003608133</t>
  </si>
  <si>
    <t>530400261100004908230</t>
  </si>
  <si>
    <t>530400251100003588584</t>
  </si>
  <si>
    <t>530400251100003588586</t>
  </si>
  <si>
    <t>530400251100003588620</t>
  </si>
  <si>
    <t>530400251100003588621</t>
  </si>
  <si>
    <t>530400251100003588622</t>
  </si>
  <si>
    <t>530400251100003588623</t>
  </si>
  <si>
    <t>530400251100003588624</t>
  </si>
  <si>
    <t>530400261100004923289</t>
  </si>
  <si>
    <t>退休医疗照顾人员门诊医疗保障经费</t>
  </si>
  <si>
    <t>530400261100004924004</t>
  </si>
  <si>
    <t>奖励性绩效工资（工资部分）经费</t>
  </si>
  <si>
    <t>530400261100004924546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</si>
  <si>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</si>
  <si>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</si>
  <si>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</si>
  <si>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</si>
  <si>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</si>
  <si>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</si>
  <si>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</si>
  <si>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</si>
  <si>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玉溪市救灾物资储备库后勤管理服务补助经费</t>
  </si>
  <si>
    <t>专项业务类</t>
  </si>
  <si>
    <t>530400241100002070647</t>
  </si>
  <si>
    <t>物资保管保养</t>
  </si>
  <si>
    <t>（非税部分）特定项目发改002专项资金</t>
  </si>
  <si>
    <t>事业发展类</t>
  </si>
  <si>
    <t>530400241100002099108</t>
  </si>
  <si>
    <t>31001</t>
  </si>
  <si>
    <t>房屋建筑物购建</t>
  </si>
  <si>
    <t>市本级重点项目前期工作专项经费</t>
  </si>
  <si>
    <t>530400241100002392014</t>
  </si>
  <si>
    <t>其他政府性基金安排的支出</t>
  </si>
  <si>
    <t>市对下重点项目前期工作专项经费</t>
  </si>
  <si>
    <t>530400241100002392404</t>
  </si>
  <si>
    <t>39999</t>
  </si>
  <si>
    <t>紧密型县域医共体“云医院”项目资金</t>
  </si>
  <si>
    <t>530400241100003256531</t>
  </si>
  <si>
    <t>其他卫生健康管理事务支出</t>
  </si>
  <si>
    <t>4420工程物业管理及运行维护专项资金</t>
  </si>
  <si>
    <t>530400251100003592259</t>
  </si>
  <si>
    <t>发改特定项目011专项资金</t>
  </si>
  <si>
    <t>530400251100003921100</t>
  </si>
  <si>
    <t>其他国防动员支出</t>
  </si>
  <si>
    <t>（市本级）玉溪市2025年第一批省级库区基金移民专项资金</t>
  </si>
  <si>
    <t>530400251100004400774</t>
  </si>
  <si>
    <t>基础设施建设和经济发展</t>
  </si>
  <si>
    <t>2025年第二批市预算内前期工作经费项目—报账制资金</t>
  </si>
  <si>
    <t>530400251100004476728</t>
  </si>
  <si>
    <t>其他发展与改革事务支出</t>
  </si>
  <si>
    <t>30999</t>
  </si>
  <si>
    <t>其他基本建设支出</t>
  </si>
  <si>
    <t>（维稳经费）2025年第二批省级库区基金资金</t>
  </si>
  <si>
    <t>530400251100004599559</t>
  </si>
  <si>
    <t>（市本级）2025年度各级发改委打击涉烟违法犯罪专项工作经费</t>
  </si>
  <si>
    <t>530400251100004642324</t>
  </si>
  <si>
    <t>云南玉溪国际物流港发展项目资金</t>
  </si>
  <si>
    <t>530400251100004723135</t>
  </si>
  <si>
    <t>其他财政事务支出</t>
  </si>
  <si>
    <t>30202</t>
  </si>
  <si>
    <t>印刷费</t>
  </si>
  <si>
    <t>对口支援三峡库区专项资金</t>
  </si>
  <si>
    <t>530400261100004847855</t>
  </si>
  <si>
    <t>39909</t>
  </si>
  <si>
    <t>经常性赠与</t>
  </si>
  <si>
    <t>101工程管理服务专项资金</t>
  </si>
  <si>
    <t>530400261100004921188</t>
  </si>
  <si>
    <t>国防动员训练专项资金</t>
  </si>
  <si>
    <t>530400261100004923993</t>
  </si>
  <si>
    <t>特定项目发改024专项资金</t>
  </si>
  <si>
    <t>530400261100005127125</t>
  </si>
  <si>
    <t>31006</t>
  </si>
  <si>
    <t>大型修缮</t>
  </si>
  <si>
    <t>（直补）玉溪市2026年提前下达中央水库移民扶持基金移民专项资金</t>
  </si>
  <si>
    <t>530400261100005174596</t>
  </si>
  <si>
    <t>移民补助</t>
  </si>
  <si>
    <t>4420信息化运行维护专项资金</t>
  </si>
  <si>
    <t>530400251100003592584</t>
  </si>
  <si>
    <t>市级人防指挥通信设备维护管理专项资金</t>
  </si>
  <si>
    <t>530400261100004924274</t>
  </si>
  <si>
    <t>市级救灾物资保管工作专项经费</t>
  </si>
  <si>
    <t>530400241100002994264</t>
  </si>
  <si>
    <t>市本级2025年省级救灾物资代储管理经费</t>
  </si>
  <si>
    <t>530400251100004524778</t>
  </si>
  <si>
    <t>应急物资储备</t>
  </si>
  <si>
    <t>30218</t>
  </si>
  <si>
    <t>专用材料费</t>
  </si>
  <si>
    <t>30225</t>
  </si>
  <si>
    <t>专用燃料费</t>
  </si>
  <si>
    <t>30226</t>
  </si>
  <si>
    <t>劳务费</t>
  </si>
  <si>
    <t>玉溪市数字玉溪建设服务中心云服务租用采购项目经费</t>
  </si>
  <si>
    <t>530400251100004478707</t>
  </si>
  <si>
    <t>“数字玉溪”重点项目运维保障资金经费</t>
  </si>
  <si>
    <t>530400261100004870370</t>
  </si>
  <si>
    <t>“数字玉溪”重点项目运维保障资金</t>
  </si>
  <si>
    <t>530400261100005150067</t>
  </si>
  <si>
    <t>其他国有土地使用权出让收入安排的支出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</si>
  <si>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</si>
  <si>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</si>
  <si>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</si>
  <si>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</si>
  <si>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</si>
  <si>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</si>
  <si>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</si>
  <si>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</si>
  <si>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</si>
  <si>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</si>
  <si>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</si>
  <si>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</si>
  <si>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</si>
  <si>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根据市政府安排，尽快完成前期工作任务目标，确保项目能够尽快落地，谋划新增的一批具备全局性、引领性、基础性的重大项目，有利于我市完成固定资产投资任务。具体完成绩效指标为：
1.覆盖县区数量10个；
2.固投目标任务完成率达100%；
2.助力县（市、区)100%完成2026年固定资产投资任务；
3.投资计划下达率达100%；
4.助力各县（市、区）100%完成全年GDP目标任务；
5.群众满意度达到70%。</t>
  </si>
  <si>
    <t>产出指标</t>
  </si>
  <si>
    <t>数量指标</t>
  </si>
  <si>
    <t>覆盖县区数量</t>
  </si>
  <si>
    <t>=</t>
  </si>
  <si>
    <t>个</t>
  </si>
  <si>
    <t>定量指标</t>
  </si>
  <si>
    <t>反映覆盖县区数量情况</t>
  </si>
  <si>
    <t>质量指标</t>
  </si>
  <si>
    <t>固投目标任务完成率</t>
  </si>
  <si>
    <t>100</t>
  </si>
  <si>
    <t>%</t>
  </si>
  <si>
    <t>反映固投目标任务完成率完成情况。</t>
  </si>
  <si>
    <t>时效指标</t>
  </si>
  <si>
    <t>投资计划下达及时率</t>
  </si>
  <si>
    <t>反映投资计划下达及时率情况</t>
  </si>
  <si>
    <t>效益指标</t>
  </si>
  <si>
    <t>经济效益</t>
  </si>
  <si>
    <t>助力各县（市、区）完成全年GDP目标任务</t>
  </si>
  <si>
    <t>反映助力各县（市、区）完成全年GDP目标任务情况</t>
  </si>
  <si>
    <t>满意度指标</t>
  </si>
  <si>
    <t>服务对象满意度</t>
  </si>
  <si>
    <t>群众满意度</t>
  </si>
  <si>
    <t>&gt;=</t>
  </si>
  <si>
    <t>85</t>
  </si>
  <si>
    <t>反映通过问卷调查群众满意度情况。群众满意度=满意问卷数/有效问卷数×100%。</t>
  </si>
  <si>
    <t>完成项目</t>
  </si>
  <si>
    <t>涉密</t>
  </si>
  <si>
    <t>&lt;=</t>
  </si>
  <si>
    <t>万元</t>
  </si>
  <si>
    <t>社会效益</t>
  </si>
  <si>
    <t>90</t>
  </si>
  <si>
    <t>成本指标</t>
  </si>
  <si>
    <t>社会成本指标</t>
  </si>
  <si>
    <t>按照训练计划开展训练</t>
  </si>
  <si>
    <t>次</t>
  </si>
  <si>
    <t>12月31日</t>
  </si>
  <si>
    <t>定性指标</t>
  </si>
  <si>
    <t>国防动员应急支援能力</t>
  </si>
  <si>
    <t>经济成本指标</t>
  </si>
  <si>
    <t>50000</t>
  </si>
  <si>
    <t>元</t>
  </si>
  <si>
    <t>9个县（市、区）移民直补资金687.1万元</t>
  </si>
  <si>
    <t>资金下达县区项目个数</t>
  </si>
  <si>
    <t>1.00</t>
  </si>
  <si>
    <t xml:space="preserve">美丽家园类（基础设施、社会事业、生态建设及环境保护等）、生产扶持类项目个数
</t>
  </si>
  <si>
    <t>生态效益</t>
  </si>
  <si>
    <t>项目扶持受益移民村（不含建成美丽移民村）（个）</t>
  </si>
  <si>
    <t xml:space="preserve">受益移民村个数
</t>
  </si>
  <si>
    <t>可持续影响</t>
  </si>
  <si>
    <t>交办的信访事项及时处理率</t>
  </si>
  <si>
    <t xml:space="preserve">中央交办的信访事项及时处理的个数/中央交办的信访事项总个数×100%
</t>
  </si>
  <si>
    <t>移民对后期扶持政策实施满意度（%）</t>
  </si>
  <si>
    <t xml:space="preserve">对后期扶持政策实施情况表示满意的移民人数占比
</t>
  </si>
  <si>
    <t xml:space="preserve">控制在批复的预算内的项目个数/已完成支付的预算项目总个数×100%
</t>
  </si>
  <si>
    <t>4420物业管理及设备运行维护。</t>
  </si>
  <si>
    <t>无</t>
  </si>
  <si>
    <t>95</t>
  </si>
  <si>
    <t>设备完好率95%以上</t>
  </si>
  <si>
    <t>&gt;</t>
  </si>
  <si>
    <t>20261231</t>
  </si>
  <si>
    <t>年月日</t>
  </si>
  <si>
    <t>年内完成采购</t>
  </si>
  <si>
    <t>合同金额</t>
  </si>
  <si>
    <t>946700</t>
  </si>
  <si>
    <t>合同金额不超过946700元</t>
  </si>
  <si>
    <t>群众对国防动员工作的满意度</t>
  </si>
  <si>
    <t>根据市委、市政府安排，尽快完成前期工作任务目标，确保项目能够尽快落地，谋划新增的一批具备全局性、引领性、基础性的重大项目，有利于我市完成固定资产投资任务。具体完成绩效指标为：
1.资金下达项目数量大于30个；
2.固投完成率达100%；
3.投资计划下达及时率达90%以上；
4.助力全市GDP完成全年目标任务；
5.群众满意度达到70%。</t>
  </si>
  <si>
    <t>下达项目数量</t>
  </si>
  <si>
    <t>30</t>
  </si>
  <si>
    <t>反映前期工作目标下达项目数量。</t>
  </si>
  <si>
    <t>助力全市GDP完成全年目标任务</t>
  </si>
  <si>
    <t>反映助力全市GDP完成全年目标任务的情况</t>
  </si>
  <si>
    <t>依据玉溪市机关事务管理局关于印发《玉溪市市级机关购买后勤服务管理办法（试行）》的通知文件明确“为提高服务保障标准化、专业化和均衡化水平，市级机关使用财政资金购买后勤服务。”内容，我单位开展救灾物资储备库区后勤服务管理工作，确保了库区治安良好、整洁卫生、物资承储安全、调运顺畅，在灾情发生时做到调得动、用得上、有保障。一是完成设施设备（系统）检查检修12次，消防巡查12次，零星修缮（维修）处理时限12小时内，物业管理面积13,132.00平方米，安保巡查730次，卫生保洁合格率96.00%以上，物管人员在岗率100.00%，零星修缮（维修）及时率95.00%以上，服务受益人员满意度95.00%以上；二是做到出入库物资准确率100.00%，质量完好率99.00%，安全事故发生次数控制在1次以内，按物资调拨通知要求在规定时间内将物资送达本市的受灾地区。</t>
  </si>
  <si>
    <t>设施设备（系统）检查检修次数</t>
  </si>
  <si>
    <t>反映空调、消防、安保、会议系统等设施设备检查检修次数的情况。</t>
  </si>
  <si>
    <t>消防巡查次数</t>
  </si>
  <si>
    <t>反映每天消防巡查次数的情况。</t>
  </si>
  <si>
    <t>物业管理面积</t>
  </si>
  <si>
    <t>13132</t>
  </si>
  <si>
    <t>平方米</t>
  </si>
  <si>
    <t>反映物业管理合同约定的服务区域、办公区域室内外（含绿化）面积之和。</t>
  </si>
  <si>
    <t>安保巡查次数</t>
  </si>
  <si>
    <t>730</t>
  </si>
  <si>
    <t>反映每天安保巡查次数的情况。</t>
  </si>
  <si>
    <t>卫生保洁合格率</t>
  </si>
  <si>
    <t>96</t>
  </si>
  <si>
    <t>反映卫生保洁检查验收合格的情况。</t>
  </si>
  <si>
    <t>物管人员在岗率</t>
  </si>
  <si>
    <t>反映安保、消防服务人员等物管人员在岗的情况。</t>
  </si>
  <si>
    <t>零星修缮（维修）及时率</t>
  </si>
  <si>
    <t>反映零星修缮（维修）及时的情况。</t>
  </si>
  <si>
    <t>零星修缮（维修）处理时限</t>
  </si>
  <si>
    <t>小时</t>
  </si>
  <si>
    <t>反映零星修缮处理完成的时限情况。</t>
  </si>
  <si>
    <t>安全事故发生次数</t>
  </si>
  <si>
    <t>反映安全事故发生的次数情况。</t>
  </si>
  <si>
    <t>服务受益人员满意度</t>
  </si>
  <si>
    <t>反映保安、保洁、绿化养护、消防安全等服务受益人员满意程度。</t>
  </si>
  <si>
    <t>玉溪市2026年对口支援三峡库区石柱县西沱镇资金25万元。本项目参照往年项目实施效果报告，对口支援项目以基础设施为主，如乡村道路修建、人蓄饮水工程、乡村医疗卫生设施、文化娱乐设施、教育培训设施等方面，项目惠及全镇群众，以促进当地经济、民生事业持续发展，具体项目内容以2026年西沱镇请示为准，对口支援资金25万元为一次性拨付，资金拨付后由西沱镇人民政府进行具体安排，具体的资金使用由其负责，故此，玉溪市发展改革委不便为对方制定具体的专项资金管理办法，玉溪市发展改革委将要求对方将项目实施情况如实报告，并派人参加省发展改革委组织的工作组进行实地了解，并提出节支或增资的改进措施。</t>
  </si>
  <si>
    <t>对口支援县区</t>
  </si>
  <si>
    <t>1.0</t>
  </si>
  <si>
    <t>对口支援县区1个。</t>
  </si>
  <si>
    <t>对口支援准确率</t>
  </si>
  <si>
    <t>按省级工作安排，玉溪市对口支援重庆市石柱县西沱镇。</t>
  </si>
  <si>
    <t>当地居民生产生活水平</t>
  </si>
  <si>
    <t>持续改善</t>
  </si>
  <si>
    <t>当地居民生产生活水平持续改善。</t>
  </si>
  <si>
    <t>对口支援方满意度</t>
  </si>
  <si>
    <t>对口支援三峡库区资金</t>
  </si>
  <si>
    <t>250000.00</t>
  </si>
  <si>
    <t>支付年度物业管理费用，监督指导物业管理公司做好相关服务工作。</t>
  </si>
  <si>
    <t>0</t>
  </si>
  <si>
    <t>137000</t>
  </si>
  <si>
    <t>完成4420工程建设和推动国防动员（人民防空）工作</t>
  </si>
  <si>
    <t>365</t>
  </si>
  <si>
    <t>天</t>
  </si>
  <si>
    <t>有效提升</t>
  </si>
  <si>
    <t>按照国家、省国动办关于卫星租用相关规定，与国家网管中心签订卫星租用协议，不定期与省内其他州（市）开展卫星通信训练，确保设备能够随时联通，建立工作台账，记录每次使用情况。每月定期对4420信息系统软件、硬件、通风、除湿、消防、保密及用电安全等设备进行巡检维护，对存在的故障及时进行解决排除，对损坏的设备进行修复，确保设备处于良好战备状态，建立工作台账，记录每次巡检及维护情况。</t>
  </si>
  <si>
    <t>巡检维护次数</t>
  </si>
  <si>
    <t>年内开展12次及以上信息系统维护</t>
  </si>
  <si>
    <t>信息系统完好率</t>
  </si>
  <si>
    <t>信息系统完好率100%</t>
  </si>
  <si>
    <t>系统维护时间</t>
  </si>
  <si>
    <t>每月开展系统维护，确保设备完好率</t>
  </si>
  <si>
    <t>确保信息系统完好率，提升群众安全感</t>
  </si>
  <si>
    <t>群众和社会反馈的满意度</t>
  </si>
  <si>
    <t>1.对已排查问题进行逐个整改。每月定期对辖区内的防空警报、供电设施进行逐台全面检查，主要是对电源、警报器性能和控制器运行状态、天线信号等情况进行全面巡查检修，对每台防空警报器与中央控制器进行信号测试。对存在的故障及时进行解决排除，对损坏的设备进行修复，确保防空警报处于良好战备状态。同时对市中心城区所有防空警报器安装警示牌，粘贴国防设施标识，确保防空警报设施安全完好。压实防空警报布点安装单位责任，建立联络员制度，要求责任管理单位和联络员提前做好试鸣防空警报供电保障工作，积极配合设施设备检查维护和试鸣相关工作。
2.对已排查问题进行逐个整改。定期对车载装备进行维护保养，每15天对卫星通信、显示、图传等设备进行维护，对发电机、UPS电源等供电设备进行测试，并按操作规程充、放电，对车辆进行维护保养，保证燃油及电量充足，确保车辆及设备设施处于良好状态。建立维护登记制度，将维护检测情况进行综合分析，做好质量评定记录，每月对天线、仪表、连接线路等各种设备进行综合性测试与维护。同时，车辆平时必须停放在专用车库内，不得在露天停放，要保持车库清洁及进出道路通畅，车库消防器材齐备，严禁存放易燃易爆和有毒有害物品。</t>
  </si>
  <si>
    <t>年内开展12次及以上防空警报和车辆设备巡检。</t>
  </si>
  <si>
    <t>设备完好率</t>
  </si>
  <si>
    <t>市级防空警报完好率、机动指挥所设备完好率达100%</t>
  </si>
  <si>
    <t>巡检维护时间</t>
  </si>
  <si>
    <t>12月31日前完成防空警报器和机动指挥所设备故障排除，保证完好率100%。</t>
  </si>
  <si>
    <t>确保设备完好率</t>
  </si>
  <si>
    <t>确保防空警报和防机动指挥所设备完好率，提升群众安全感。</t>
  </si>
  <si>
    <t>防空警报维修维护全年金额不超8万元，机动指挥所设备维修维护全年金额不超5万元。</t>
  </si>
  <si>
    <t>依据《关于印发云南省省级救灾物资管理办法（试行）的通知》和《关于印发玉溪市市级救灾物资管理办法（试行）的通知》文件明确“市粮食和物资储备部门负责全市救灾物资的收储、轮换和日常管理，根据市应急管理部门的动用指令按程序组织调出。”内容，我单位开展救灾物资储备及日常管理、调运工作，实现救灾物资的有效管理，一是完成储备物资倒垛、清洁、整理、晾晒、通风等工作；二是在库物资数量准确性达100.00%，物资储备损耗量小于储备物资总量的0.1%，物资调运误差率小于调运物资总量的0.1%，多灾易灾区域转移安置受灾群众能力达到2000人及以上，物资接收单位满意度达90.00%以上。三是物资调运顺畅，在灾情发生时做到调得动、用得上、有保障，按物资调拨通知在4小时内将第一批物资装车启运。</t>
  </si>
  <si>
    <t>标识标牌设置</t>
  </si>
  <si>
    <t>反映在库物资数量准确性。</t>
  </si>
  <si>
    <t>制作验收合格率</t>
  </si>
  <si>
    <t>&lt;</t>
  </si>
  <si>
    <t>0.1</t>
  </si>
  <si>
    <t>反映物资储备损耗情况。</t>
  </si>
  <si>
    <t>反映物资调运误差情况。</t>
  </si>
  <si>
    <t>物资发运时间</t>
  </si>
  <si>
    <t>反映接到调拨指令后，第一批物资装车启运时间。</t>
  </si>
  <si>
    <t>消防安全控制能力</t>
  </si>
  <si>
    <t>2000</t>
  </si>
  <si>
    <t>人</t>
  </si>
  <si>
    <t>反映多灾易灾区域转移安置受灾群众能力情况。</t>
  </si>
  <si>
    <t>物资接收满意度</t>
  </si>
  <si>
    <t>反映物资接收单位满意度情况。</t>
  </si>
  <si>
    <t>由市数字玉溪建设服务中心统筹政务关键信息化项目建设，本项目预算资金980万元，其中一般公共预算480万元，政府性基金500万元，包括政务云购买服务、电子政务外网运维、智慧政务OA等系统运维，通过实施本项目，强化数字化系统集约建设，提高财政资金使用绩效，促进数字化项目规范、有序建设和健康发展。</t>
  </si>
  <si>
    <t>电子政务外网市-县带宽</t>
  </si>
  <si>
    <t>G</t>
  </si>
  <si>
    <t>玉溪市及九个县（市、区）</t>
  </si>
  <si>
    <t>政务外网专线覆盖率</t>
  </si>
  <si>
    <t>98</t>
  </si>
  <si>
    <t>全市所有党政机关主要办公场所专线覆盖情况</t>
  </si>
  <si>
    <t>电子政务外网行政村覆盖率</t>
  </si>
  <si>
    <t>80</t>
  </si>
  <si>
    <t>全市所有行政村</t>
  </si>
  <si>
    <t>数据中心正常运行率</t>
  </si>
  <si>
    <t>99</t>
  </si>
  <si>
    <t>数据中心正常运行率=（数据中心正常运行时间/365*24）*100%</t>
  </si>
  <si>
    <t>玉溪市OA使用覆盖率</t>
  </si>
  <si>
    <t>玉溪市智慧政务协同工作平台（OA）100%覆盖玉溪市级及9县（市、区）</t>
  </si>
  <si>
    <t>向公众提供服务的系统访问量</t>
  </si>
  <si>
    <t>120</t>
  </si>
  <si>
    <t>万次</t>
  </si>
  <si>
    <t>为面向社会公众提供公共服务的系统访问量。</t>
  </si>
  <si>
    <t>用户及群众满意度</t>
  </si>
  <si>
    <t>确保服务用户及群众的满意率达95%以上</t>
  </si>
  <si>
    <t>电子政务外网市-县（市、区）带宽</t>
  </si>
  <si>
    <t xml:space="preserve">玉溪市及九个县（市、区）
</t>
  </si>
  <si>
    <t>玉溪市智慧政务协同工作平台（OA）使用覆盖率</t>
  </si>
  <si>
    <t>面向社会公众提供公共服务的系统访问量</t>
  </si>
  <si>
    <t>预算06表</t>
  </si>
  <si>
    <t>2026年部门政府性基金预算支出预算表</t>
  </si>
  <si>
    <t>单位:元</t>
  </si>
  <si>
    <t>政府性基金预算支出</t>
  </si>
  <si>
    <t>农林水支出</t>
  </si>
  <si>
    <t>大中型水库库区基金安排的支出</t>
  </si>
  <si>
    <t>大中型水库移民后期扶持基金支出</t>
  </si>
  <si>
    <t>其他政府性基金及对应专项债务收入安排的支出</t>
  </si>
  <si>
    <t>城乡社区支出</t>
  </si>
  <si>
    <t>国有土地使用权出让收入安排的支出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</si>
  <si>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</si>
  <si>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</si>
  <si>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</si>
  <si>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</si>
  <si>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</si>
  <si>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</si>
  <si>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</si>
  <si>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</si>
  <si>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</si>
  <si>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</si>
  <si>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</si>
  <si>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</si>
  <si>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物业管理服务</t>
  </si>
  <si>
    <t>车辆保险费</t>
  </si>
  <si>
    <t>项</t>
  </si>
  <si>
    <t>车辆燃修费</t>
  </si>
  <si>
    <t>扫描仪</t>
  </si>
  <si>
    <t>台</t>
  </si>
  <si>
    <t>复印纸</t>
  </si>
  <si>
    <t>件</t>
  </si>
  <si>
    <t>密码文件柜</t>
  </si>
  <si>
    <t>组</t>
  </si>
  <si>
    <t>普通黑白打印机</t>
  </si>
  <si>
    <t>食堂桌椅</t>
  </si>
  <si>
    <t>碎纸机</t>
  </si>
  <si>
    <t>机关后勤购买服务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</si>
  <si>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</si>
  <si>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</si>
  <si>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</si>
  <si>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</si>
  <si>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</si>
  <si>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B1105 餐饮服务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</si>
  <si>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</si>
  <si>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</si>
  <si>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</si>
  <si>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</si>
  <si>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</si>
  <si>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</si>
  <si>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</si>
  <si>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</si>
  <si>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</si>
  <si>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</si>
  <si>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</si>
  <si>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</si>
  <si>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</si>
  <si>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</si>
  <si>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</si>
  <si>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</si>
  <si>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</si>
  <si>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</si>
  <si>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</si>
  <si>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</si>
  <si>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</si>
  <si>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</si>
  <si>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</si>
  <si>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</si>
  <si>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</si>
  <si>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</si>
  <si>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</si>
  <si>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A02021001 A3黑白打印机</t>
  </si>
  <si>
    <t>A3黑白打印机</t>
  </si>
  <si>
    <t>A02021003 A4黑白打印机</t>
  </si>
  <si>
    <t>A4黑白打印机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</si>
  <si>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</si>
  <si>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</si>
  <si>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</si>
  <si>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</si>
  <si>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</si>
  <si>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</si>
  <si>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</si>
  <si>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</si>
  <si>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</si>
  <si>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321 专项业务类</t>
  </si>
  <si>
    <t>下级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</si>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</sst>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74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left" vertical="center" wrapText="1" indent="2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49" fontId="11" fillId="0" borderId="7" xfId="0" applyNumberFormat="1" applyFont="1" applyBorder="1" applyAlignment="1">
      <alignment horizontal="left" vertical="center" wrapText="1" indent="2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49" fontId="7" fillId="0" borderId="7" xfId="50" applyNumberFormat="1" applyFont="1" applyBorder="1" applyAlignment="1">
      <alignment horizontal="left" vertical="center" wrapText="1" inden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4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B20" sqref="B20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3" t="s">
        <v>0</v>
      </c>
      <c r="B1" s="164"/>
      <c r="C1" s="164"/>
      <c r="D1" s="164"/>
    </row>
    <row r="2" ht="28.5" customHeight="1" spans="1:4">
      <c r="A2" s="165" t="s">
        <v>1</v>
      </c>
      <c r="B2" s="165"/>
      <c r="C2" s="165"/>
      <c r="D2" s="165"/>
    </row>
    <row r="3" ht="18.75" customHeight="1" spans="1:4">
      <c r="A3" s="155" t="str">
        <f>"单位名称："&amp;"玉溪市发展和改革委员会"</f>
        <v>单位名称：玉溪市发展和改革委员会</v>
      </c>
      <c r="B3" s="155"/>
      <c r="C3" s="155"/>
      <c r="D3" s="153" t="s">
        <v>2</v>
      </c>
    </row>
    <row r="4" ht="18.75" customHeight="1" spans="1:4">
      <c r="A4" s="156" t="s">
        <v>3</v>
      </c>
      <c r="B4" s="156"/>
      <c r="C4" s="156" t="s">
        <v>4</v>
      </c>
      <c r="D4" s="156"/>
    </row>
    <row r="5" ht="18.75" customHeight="1" spans="1:4">
      <c r="A5" s="156" t="s">
        <v>5</v>
      </c>
      <c r="B5" s="156" t="s">
        <v>6</v>
      </c>
      <c r="C5" s="156" t="s">
        <v>7</v>
      </c>
      <c r="D5" s="156" t="s">
        <v>6</v>
      </c>
    </row>
    <row r="6" ht="18.75" customHeight="1" spans="1:4">
      <c r="A6" s="155" t="s">
        <v>8</v>
      </c>
      <c r="B6" s="169">
        <v>117447003.15</v>
      </c>
      <c r="C6" s="170" t="str">
        <f>"一"&amp;"、"&amp;"一般公共服务支出"</f>
        <v>一、一般公共服务支出</v>
      </c>
      <c r="D6" s="169">
        <v>46714140.11</v>
      </c>
    </row>
    <row r="7" ht="18.75" customHeight="1" spans="1:4">
      <c r="A7" s="155" t="s">
        <v>9</v>
      </c>
      <c r="B7" s="169">
        <v>109101000</v>
      </c>
      <c r="C7" s="170" t="str">
        <f>"二"&amp;"、"&amp;"国防支出"</f>
        <v>二、国防支出</v>
      </c>
      <c r="D7" s="169">
        <v>3687451.76</v>
      </c>
    </row>
    <row r="8" ht="18.75" customHeight="1" spans="1:4">
      <c r="A8" s="155" t="s">
        <v>10</v>
      </c>
      <c r="B8" s="169"/>
      <c r="C8" s="170" t="str">
        <f>"三"&amp;"、"&amp;"社会保障和就业支出"</f>
        <v>三、社会保障和就业支出</v>
      </c>
      <c r="D8" s="169">
        <v>7442205.28</v>
      </c>
    </row>
    <row r="9" ht="18.75" customHeight="1" spans="1:4">
      <c r="A9" s="155" t="s">
        <v>11</v>
      </c>
      <c r="B9" s="169"/>
      <c r="C9" s="170" t="str">
        <f>"四"&amp;"、"&amp;"卫生健康支出"</f>
        <v>四、卫生健康支出</v>
      </c>
      <c r="D9" s="169">
        <v>21804697.24</v>
      </c>
    </row>
    <row r="10" ht="18.75" customHeight="1" spans="1:4">
      <c r="A10" s="155" t="s">
        <v>12</v>
      </c>
      <c r="B10" s="169"/>
      <c r="C10" s="170" t="str">
        <f>"五"&amp;"、"&amp;"城乡社区支出"</f>
        <v>五、城乡社区支出</v>
      </c>
      <c r="D10" s="169">
        <v>5000000</v>
      </c>
    </row>
    <row r="11" ht="18.75" customHeight="1" spans="1:4">
      <c r="A11" s="155" t="s">
        <v>13</v>
      </c>
      <c r="B11" s="169"/>
      <c r="C11" s="170" t="str">
        <f>"六"&amp;"、"&amp;"农林水支出"</f>
        <v>六、农林水支出</v>
      </c>
      <c r="D11" s="169">
        <v>10271000</v>
      </c>
    </row>
    <row r="12" ht="18.75" customHeight="1" spans="1:4">
      <c r="A12" s="155" t="s">
        <v>14</v>
      </c>
      <c r="B12" s="169"/>
      <c r="C12" s="170" t="str">
        <f>"七"&amp;"、"&amp;"住房保障支出"</f>
        <v>七、住房保障支出</v>
      </c>
      <c r="D12" s="169">
        <v>2672220</v>
      </c>
    </row>
    <row r="13" ht="18.75" customHeight="1" spans="1:4">
      <c r="A13" s="155" t="s">
        <v>15</v>
      </c>
      <c r="B13" s="169"/>
      <c r="C13" s="170" t="str">
        <f>"八"&amp;"、"&amp;"粮油物资储备支出"</f>
        <v>八、粮油物资储备支出</v>
      </c>
      <c r="D13" s="169">
        <v>1305829.73</v>
      </c>
    </row>
    <row r="14" ht="18.75" customHeight="1" spans="1:4">
      <c r="A14" s="155" t="s">
        <v>16</v>
      </c>
      <c r="B14" s="169"/>
      <c r="C14" s="170" t="str">
        <f>"九"&amp;"、"&amp;"其他支出"</f>
        <v>九、其他支出</v>
      </c>
      <c r="D14" s="169">
        <v>167230000</v>
      </c>
    </row>
    <row r="15" ht="18.75" customHeight="1" spans="1:4">
      <c r="A15" s="155" t="s">
        <v>17</v>
      </c>
      <c r="B15" s="169"/>
      <c r="C15" s="155"/>
      <c r="D15" s="155"/>
    </row>
    <row r="16" ht="18.75" customHeight="1" spans="1:4">
      <c r="A16" s="171" t="s">
        <v>18</v>
      </c>
      <c r="B16" s="169">
        <v>226548003.15</v>
      </c>
      <c r="C16" s="171" t="s">
        <v>19</v>
      </c>
      <c r="D16" s="169">
        <v>266127544.12</v>
      </c>
    </row>
    <row r="17" ht="18.75" customHeight="1" spans="1:4">
      <c r="A17" s="166" t="s">
        <v>20</v>
      </c>
      <c r="B17" s="155"/>
      <c r="C17" s="166" t="s">
        <v>21</v>
      </c>
      <c r="D17" s="155"/>
    </row>
    <row r="18" ht="18.75" customHeight="1" spans="1:4">
      <c r="A18" s="61" t="s">
        <v>22</v>
      </c>
      <c r="B18" s="169">
        <v>39579540.97</v>
      </c>
      <c r="C18" s="61" t="s">
        <v>22</v>
      </c>
      <c r="D18" s="169"/>
    </row>
    <row r="19" ht="18.75" customHeight="1" spans="1:4">
      <c r="A19" s="61" t="s">
        <v>23</v>
      </c>
      <c r="B19" s="169"/>
      <c r="C19" s="61" t="s">
        <v>23</v>
      </c>
      <c r="D19" s="169"/>
    </row>
    <row r="20" ht="18.75" customHeight="1" spans="1:4">
      <c r="A20" s="171" t="s">
        <v>24</v>
      </c>
      <c r="B20" s="169">
        <v>266127544.12</v>
      </c>
      <c r="C20" s="171" t="s">
        <v>25</v>
      </c>
      <c r="D20" s="169">
        <v>266127544.12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B1" s="135"/>
      <c r="F1" s="136" t="s">
        <v>604</v>
      </c>
    </row>
    <row r="2" ht="28.5" customHeight="1" spans="1:6">
      <c r="A2" s="34" t="s">
        <v>605</v>
      </c>
      <c r="B2" s="34"/>
      <c r="C2" s="34"/>
      <c r="D2" s="34"/>
      <c r="E2" s="34"/>
      <c r="F2" s="34"/>
    </row>
    <row r="3" ht="15" customHeight="1" spans="1:6">
      <c r="A3" s="137" t="str">
        <f>"单位名称："&amp;"玉溪市发展和改革委员会"</f>
        <v>单位名称：玉溪市发展和改革委员会</v>
      </c>
      <c r="B3" s="138"/>
      <c r="C3" s="138"/>
      <c r="D3" s="76"/>
      <c r="E3" s="76"/>
      <c r="F3" s="139" t="s">
        <v>606</v>
      </c>
    </row>
    <row r="4" ht="18.75" customHeight="1" spans="1:6">
      <c r="A4" s="37" t="s">
        <v>163</v>
      </c>
      <c r="B4" s="37" t="s">
        <v>74</v>
      </c>
      <c r="C4" s="37" t="s">
        <v>75</v>
      </c>
      <c r="D4" s="38" t="s">
        <v>607</v>
      </c>
      <c r="E4" s="48"/>
      <c r="F4" s="48"/>
    </row>
    <row r="5" ht="30" customHeight="1" spans="1:6">
      <c r="A5" s="47"/>
      <c r="B5" s="47"/>
      <c r="C5" s="47"/>
      <c r="D5" s="38" t="s">
        <v>30</v>
      </c>
      <c r="E5" s="48" t="s">
        <v>78</v>
      </c>
      <c r="F5" s="48" t="s">
        <v>79</v>
      </c>
    </row>
    <row r="6" ht="16.5" customHeight="1" spans="1:6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</row>
    <row r="7" ht="20.25" customHeight="1" spans="1:6">
      <c r="A7" s="50" t="s">
        <v>64</v>
      </c>
      <c r="B7" s="50"/>
      <c r="C7" s="50"/>
      <c r="D7" s="24">
        <v>112501000</v>
      </c>
      <c r="E7" s="140"/>
      <c r="F7" s="140">
        <v>112501000</v>
      </c>
    </row>
    <row r="8" ht="20.25" customHeight="1" spans="1:6">
      <c r="A8" s="141" t="s">
        <v>64</v>
      </c>
      <c r="B8" s="50" t="s">
        <v>116</v>
      </c>
      <c r="C8" s="50" t="s">
        <v>608</v>
      </c>
      <c r="D8" s="24">
        <v>10271000</v>
      </c>
      <c r="E8" s="140"/>
      <c r="F8" s="140">
        <v>10271000</v>
      </c>
    </row>
    <row r="9" ht="20.25" customHeight="1" spans="1:6">
      <c r="A9" s="141" t="s">
        <v>64</v>
      </c>
      <c r="B9" s="141" t="s">
        <v>117</v>
      </c>
      <c r="C9" s="141" t="s">
        <v>609</v>
      </c>
      <c r="D9" s="24">
        <v>3400000</v>
      </c>
      <c r="E9" s="140"/>
      <c r="F9" s="140">
        <v>3400000</v>
      </c>
    </row>
    <row r="10" ht="20.25" customHeight="1" spans="1:6">
      <c r="A10" s="141" t="s">
        <v>64</v>
      </c>
      <c r="B10" s="142" t="s">
        <v>118</v>
      </c>
      <c r="C10" s="142" t="s">
        <v>362</v>
      </c>
      <c r="D10" s="24">
        <v>3400000</v>
      </c>
      <c r="E10" s="140"/>
      <c r="F10" s="140">
        <v>3400000</v>
      </c>
    </row>
    <row r="11" ht="20.25" customHeight="1" spans="1:6">
      <c r="A11" s="141" t="s">
        <v>64</v>
      </c>
      <c r="B11" s="141" t="s">
        <v>119</v>
      </c>
      <c r="C11" s="141" t="s">
        <v>610</v>
      </c>
      <c r="D11" s="24">
        <v>6871000</v>
      </c>
      <c r="E11" s="140"/>
      <c r="F11" s="140">
        <v>6871000</v>
      </c>
    </row>
    <row r="12" ht="20.25" customHeight="1" spans="1:6">
      <c r="A12" s="141" t="s">
        <v>64</v>
      </c>
      <c r="B12" s="142" t="s">
        <v>120</v>
      </c>
      <c r="C12" s="142" t="s">
        <v>391</v>
      </c>
      <c r="D12" s="24">
        <v>6871000</v>
      </c>
      <c r="E12" s="140"/>
      <c r="F12" s="140">
        <v>6871000</v>
      </c>
    </row>
    <row r="13" ht="20.25" customHeight="1" spans="1:6">
      <c r="A13" s="141" t="s">
        <v>64</v>
      </c>
      <c r="B13" s="50" t="s">
        <v>132</v>
      </c>
      <c r="C13" s="50" t="s">
        <v>84</v>
      </c>
      <c r="D13" s="24">
        <v>97230000</v>
      </c>
      <c r="E13" s="140"/>
      <c r="F13" s="140">
        <v>97230000</v>
      </c>
    </row>
    <row r="14" ht="20.25" customHeight="1" spans="1:6">
      <c r="A14" s="141" t="s">
        <v>64</v>
      </c>
      <c r="B14" s="141" t="s">
        <v>133</v>
      </c>
      <c r="C14" s="141" t="s">
        <v>611</v>
      </c>
      <c r="D14" s="24">
        <v>97230000</v>
      </c>
      <c r="E14" s="140"/>
      <c r="F14" s="140">
        <v>97230000</v>
      </c>
    </row>
    <row r="15" ht="20.25" customHeight="1" spans="1:6">
      <c r="A15" s="141" t="s">
        <v>64</v>
      </c>
      <c r="B15" s="142" t="s">
        <v>134</v>
      </c>
      <c r="C15" s="142" t="s">
        <v>348</v>
      </c>
      <c r="D15" s="24">
        <v>97230000</v>
      </c>
      <c r="E15" s="140"/>
      <c r="F15" s="140">
        <v>97230000</v>
      </c>
    </row>
    <row r="16" ht="20.25" customHeight="1" spans="1:6">
      <c r="A16" s="141" t="s">
        <v>71</v>
      </c>
      <c r="B16" s="50" t="s">
        <v>113</v>
      </c>
      <c r="C16" s="50" t="s">
        <v>612</v>
      </c>
      <c r="D16" s="24">
        <v>5000000</v>
      </c>
      <c r="E16" s="140"/>
      <c r="F16" s="140">
        <v>5000000</v>
      </c>
    </row>
    <row r="17" ht="20.25" customHeight="1" spans="1:6">
      <c r="A17" s="141" t="s">
        <v>71</v>
      </c>
      <c r="B17" s="141" t="s">
        <v>114</v>
      </c>
      <c r="C17" s="141" t="s">
        <v>613</v>
      </c>
      <c r="D17" s="24">
        <v>5000000</v>
      </c>
      <c r="E17" s="140"/>
      <c r="F17" s="140">
        <v>5000000</v>
      </c>
    </row>
    <row r="18" ht="20.25" customHeight="1" spans="1:6">
      <c r="A18" s="141" t="s">
        <v>71</v>
      </c>
      <c r="B18" s="142" t="s">
        <v>115</v>
      </c>
      <c r="C18" s="142" t="s">
        <v>413</v>
      </c>
      <c r="D18" s="24">
        <v>5000000</v>
      </c>
      <c r="E18" s="140"/>
      <c r="F18" s="140">
        <v>5000000</v>
      </c>
    </row>
    <row r="19" ht="17.25" customHeight="1" spans="1:6">
      <c r="A19" s="143" t="s">
        <v>414</v>
      </c>
      <c r="B19" s="144"/>
      <c r="C19" s="144" t="s">
        <v>414</v>
      </c>
      <c r="D19" s="140">
        <v>112501000</v>
      </c>
      <c r="E19" s="140"/>
      <c r="F19" s="140">
        <v>112501000</v>
      </c>
    </row>
  </sheetData>
  <mergeCells count="7">
    <mergeCell ref="A2:F2"/>
    <mergeCell ref="A3:E3"/>
    <mergeCell ref="D4:F4"/>
    <mergeCell ref="A19:C1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5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1" t="s">
        <v>614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3"/>
      <c r="P1" s="33"/>
      <c r="Q1" s="31"/>
    </row>
    <row r="2" ht="27.75" customHeight="1" spans="1:17">
      <c r="A2" s="74" t="s">
        <v>615</v>
      </c>
      <c r="B2" s="34"/>
      <c r="C2" s="34"/>
      <c r="D2" s="34"/>
      <c r="E2" s="34"/>
      <c r="F2" s="34"/>
      <c r="G2" s="34"/>
      <c r="H2" s="34"/>
      <c r="I2" s="34"/>
      <c r="J2" s="34"/>
      <c r="K2" s="87"/>
      <c r="L2" s="34"/>
      <c r="M2" s="34"/>
      <c r="N2" s="34"/>
      <c r="O2" s="87"/>
      <c r="P2" s="87"/>
      <c r="Q2" s="34"/>
    </row>
    <row r="3" ht="18.75" customHeight="1" spans="1:17">
      <c r="A3" s="113" t="str">
        <f>"单位名称："&amp;"玉溪市发展和改革委员会"</f>
        <v>单位名称：玉溪市发展和改革委员会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14" t="s">
        <v>2</v>
      </c>
    </row>
    <row r="4" ht="15.75" customHeight="1" spans="1:17">
      <c r="A4" s="37" t="s">
        <v>616</v>
      </c>
      <c r="B4" s="115" t="s">
        <v>617</v>
      </c>
      <c r="C4" s="115" t="s">
        <v>618</v>
      </c>
      <c r="D4" s="115" t="s">
        <v>619</v>
      </c>
      <c r="E4" s="115" t="s">
        <v>620</v>
      </c>
      <c r="F4" s="115" t="s">
        <v>621</v>
      </c>
      <c r="G4" s="116" t="s">
        <v>170</v>
      </c>
      <c r="H4" s="116"/>
      <c r="I4" s="116"/>
      <c r="J4" s="116"/>
      <c r="K4" s="117"/>
      <c r="L4" s="116"/>
      <c r="M4" s="116"/>
      <c r="N4" s="116"/>
      <c r="O4" s="118"/>
      <c r="P4" s="117"/>
      <c r="Q4" s="119"/>
    </row>
    <row r="5" ht="17.25" customHeight="1" spans="1:17">
      <c r="A5" s="43"/>
      <c r="B5" s="120"/>
      <c r="C5" s="120"/>
      <c r="D5" s="120"/>
      <c r="E5" s="120"/>
      <c r="F5" s="120"/>
      <c r="G5" s="120" t="s">
        <v>30</v>
      </c>
      <c r="H5" s="120" t="s">
        <v>33</v>
      </c>
      <c r="I5" s="120" t="s">
        <v>622</v>
      </c>
      <c r="J5" s="120" t="s">
        <v>623</v>
      </c>
      <c r="K5" s="121" t="s">
        <v>624</v>
      </c>
      <c r="L5" s="122" t="s">
        <v>625</v>
      </c>
      <c r="M5" s="122"/>
      <c r="N5" s="122"/>
      <c r="O5" s="123"/>
      <c r="P5" s="124"/>
      <c r="Q5" s="125"/>
    </row>
    <row r="6" ht="54" customHeight="1" spans="1:17">
      <c r="A6" s="46"/>
      <c r="B6" s="125"/>
      <c r="C6" s="125"/>
      <c r="D6" s="125"/>
      <c r="E6" s="125"/>
      <c r="F6" s="125"/>
      <c r="G6" s="125"/>
      <c r="H6" s="125" t="s">
        <v>32</v>
      </c>
      <c r="I6" s="125"/>
      <c r="J6" s="125"/>
      <c r="K6" s="126"/>
      <c r="L6" s="125" t="s">
        <v>32</v>
      </c>
      <c r="M6" s="125" t="s">
        <v>39</v>
      </c>
      <c r="N6" s="125" t="s">
        <v>177</v>
      </c>
      <c r="O6" s="127" t="s">
        <v>41</v>
      </c>
      <c r="P6" s="126" t="s">
        <v>42</v>
      </c>
      <c r="Q6" s="125" t="s">
        <v>43</v>
      </c>
    </row>
    <row r="7" ht="15" customHeight="1" spans="1:17">
      <c r="A7" s="47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9">
        <v>7</v>
      </c>
      <c r="H7" s="129">
        <v>8</v>
      </c>
      <c r="I7" s="129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</row>
    <row r="8" ht="21" customHeight="1" spans="1:17">
      <c r="A8" s="107" t="s">
        <v>64</v>
      </c>
      <c r="B8" s="108"/>
      <c r="C8" s="108"/>
      <c r="D8" s="108"/>
      <c r="E8" s="130"/>
      <c r="F8" s="131">
        <v>1208490.27</v>
      </c>
      <c r="G8" s="52">
        <v>1235090.27</v>
      </c>
      <c r="H8" s="52">
        <v>1235090.27</v>
      </c>
      <c r="I8" s="52"/>
      <c r="J8" s="52"/>
      <c r="K8" s="52"/>
      <c r="L8" s="52"/>
      <c r="M8" s="52"/>
      <c r="N8" s="52"/>
      <c r="O8" s="52"/>
      <c r="P8" s="52"/>
      <c r="Q8" s="52"/>
    </row>
    <row r="9" ht="21" customHeight="1" spans="1:17">
      <c r="A9" s="132" t="s">
        <v>64</v>
      </c>
      <c r="B9" s="108"/>
      <c r="C9" s="108"/>
      <c r="D9" s="133"/>
      <c r="E9" s="134"/>
      <c r="F9" s="131">
        <v>1179690.27</v>
      </c>
      <c r="G9" s="52">
        <v>1192790.27</v>
      </c>
      <c r="H9" s="52">
        <v>1192790.27</v>
      </c>
      <c r="I9" s="52"/>
      <c r="J9" s="52"/>
      <c r="K9" s="52"/>
      <c r="L9" s="52"/>
      <c r="M9" s="52"/>
      <c r="N9" s="52"/>
      <c r="O9" s="52"/>
      <c r="P9" s="52"/>
      <c r="Q9" s="52"/>
    </row>
    <row r="10" ht="21" customHeight="1" spans="1:17">
      <c r="A10" s="107" t="str">
        <f>"      "&amp;"物业管理费"</f>
        <v>      物业管理费</v>
      </c>
      <c r="B10" s="108" t="s">
        <v>626</v>
      </c>
      <c r="C10" s="108" t="str">
        <f>"C21040001"&amp;"  "&amp;"物业管理服务"</f>
        <v>C21040001  物业管理服务</v>
      </c>
      <c r="D10" s="133" t="s">
        <v>468</v>
      </c>
      <c r="E10" s="134">
        <v>1</v>
      </c>
      <c r="F10" s="24">
        <v>703790.27</v>
      </c>
      <c r="G10" s="52">
        <v>703790.27</v>
      </c>
      <c r="H10" s="52">
        <v>703790.27</v>
      </c>
      <c r="I10" s="52"/>
      <c r="J10" s="52"/>
      <c r="K10" s="52"/>
      <c r="L10" s="52"/>
      <c r="M10" s="52"/>
      <c r="N10" s="52"/>
      <c r="O10" s="52"/>
      <c r="P10" s="52"/>
      <c r="Q10" s="52"/>
    </row>
    <row r="11" ht="21" customHeight="1" spans="1:17">
      <c r="A11" s="107" t="str">
        <f>"      "&amp;"公车购置及运维费"</f>
        <v>      公车购置及运维费</v>
      </c>
      <c r="B11" s="108" t="s">
        <v>627</v>
      </c>
      <c r="C11" s="108" t="str">
        <f>"C1804010201"&amp;"  "&amp;"机动车保险服务"</f>
        <v>C1804010201  机动车保险服务</v>
      </c>
      <c r="D11" s="133" t="s">
        <v>628</v>
      </c>
      <c r="E11" s="134">
        <v>1</v>
      </c>
      <c r="F11" s="24"/>
      <c r="G11" s="52">
        <v>4500</v>
      </c>
      <c r="H11" s="52">
        <v>4500</v>
      </c>
      <c r="I11" s="52"/>
      <c r="J11" s="52"/>
      <c r="K11" s="52"/>
      <c r="L11" s="52"/>
      <c r="M11" s="52"/>
      <c r="N11" s="52"/>
      <c r="O11" s="52"/>
      <c r="P11" s="52"/>
      <c r="Q11" s="52"/>
    </row>
    <row r="12" ht="21" customHeight="1" spans="1:17">
      <c r="A12" s="107" t="str">
        <f>"      "&amp;"公车购置及运维费"</f>
        <v>      公车购置及运维费</v>
      </c>
      <c r="B12" s="108" t="s">
        <v>629</v>
      </c>
      <c r="C12" s="108" t="str">
        <f>"C23120302"&amp;"  "&amp;"车辆加油、添加燃料服务"</f>
        <v>C23120302  车辆加油、添加燃料服务</v>
      </c>
      <c r="D12" s="133" t="s">
        <v>628</v>
      </c>
      <c r="E12" s="134">
        <v>1</v>
      </c>
      <c r="F12" s="24"/>
      <c r="G12" s="52">
        <v>8600</v>
      </c>
      <c r="H12" s="52">
        <v>8600</v>
      </c>
      <c r="I12" s="52"/>
      <c r="J12" s="52"/>
      <c r="K12" s="52"/>
      <c r="L12" s="52"/>
      <c r="M12" s="52"/>
      <c r="N12" s="52"/>
      <c r="O12" s="52"/>
      <c r="P12" s="52"/>
      <c r="Q12" s="52"/>
    </row>
    <row r="13" ht="21" customHeight="1" spans="1:17">
      <c r="A13" s="107" t="str">
        <f>"      "&amp;"公车购置及运维费"</f>
        <v>      公车购置及运维费</v>
      </c>
      <c r="B13" s="108" t="s">
        <v>230</v>
      </c>
      <c r="C13" s="108" t="str">
        <f>"C23120301"&amp;"  "&amp;"车辆维修和保养服务"</f>
        <v>C23120301  车辆维修和保养服务</v>
      </c>
      <c r="D13" s="133" t="s">
        <v>628</v>
      </c>
      <c r="E13" s="134">
        <v>1</v>
      </c>
      <c r="F13" s="24">
        <v>12900</v>
      </c>
      <c r="G13" s="52">
        <v>12900</v>
      </c>
      <c r="H13" s="52">
        <v>12900</v>
      </c>
      <c r="I13" s="52"/>
      <c r="J13" s="52"/>
      <c r="K13" s="52"/>
      <c r="L13" s="52"/>
      <c r="M13" s="52"/>
      <c r="N13" s="52"/>
      <c r="O13" s="52"/>
      <c r="P13" s="52"/>
      <c r="Q13" s="52"/>
    </row>
    <row r="14" ht="21" customHeight="1" spans="1:17">
      <c r="A14" s="107" t="str">
        <f t="shared" ref="A14:A19" si="0">"      "&amp;"一般公用经费"</f>
        <v>      一般公用经费</v>
      </c>
      <c r="B14" s="108" t="s">
        <v>630</v>
      </c>
      <c r="C14" s="108" t="str">
        <f>"A02021118"&amp;"  "&amp;"扫描仪"</f>
        <v>A02021118  扫描仪</v>
      </c>
      <c r="D14" s="133" t="s">
        <v>631</v>
      </c>
      <c r="E14" s="134">
        <v>1</v>
      </c>
      <c r="F14" s="24">
        <v>4000</v>
      </c>
      <c r="G14" s="52">
        <v>4000</v>
      </c>
      <c r="H14" s="52">
        <v>4000</v>
      </c>
      <c r="I14" s="52"/>
      <c r="J14" s="52"/>
      <c r="K14" s="52"/>
      <c r="L14" s="52"/>
      <c r="M14" s="52"/>
      <c r="N14" s="52"/>
      <c r="O14" s="52"/>
      <c r="P14" s="52"/>
      <c r="Q14" s="52"/>
    </row>
    <row r="15" ht="21" customHeight="1" spans="1:17">
      <c r="A15" s="107" t="str">
        <f t="shared" si="0"/>
        <v>      一般公用经费</v>
      </c>
      <c r="B15" s="108" t="s">
        <v>632</v>
      </c>
      <c r="C15" s="108" t="str">
        <f>"A05040101"&amp;"  "&amp;"复印纸"</f>
        <v>A05040101  复印纸</v>
      </c>
      <c r="D15" s="133" t="s">
        <v>633</v>
      </c>
      <c r="E15" s="134">
        <v>1</v>
      </c>
      <c r="F15" s="24">
        <v>15100</v>
      </c>
      <c r="G15" s="52">
        <v>15100</v>
      </c>
      <c r="H15" s="52">
        <v>15100</v>
      </c>
      <c r="I15" s="52"/>
      <c r="J15" s="52"/>
      <c r="K15" s="52"/>
      <c r="L15" s="52"/>
      <c r="M15" s="52"/>
      <c r="N15" s="52"/>
      <c r="O15" s="52"/>
      <c r="P15" s="52"/>
      <c r="Q15" s="52"/>
    </row>
    <row r="16" ht="21" customHeight="1" spans="1:17">
      <c r="A16" s="107" t="str">
        <f t="shared" si="0"/>
        <v>      一般公用经费</v>
      </c>
      <c r="B16" s="108" t="s">
        <v>634</v>
      </c>
      <c r="C16" s="108" t="str">
        <f>"A05010504"&amp;"  "&amp;"保密柜"</f>
        <v>A05010504  保密柜</v>
      </c>
      <c r="D16" s="133" t="s">
        <v>635</v>
      </c>
      <c r="E16" s="134">
        <v>2</v>
      </c>
      <c r="F16" s="24">
        <v>6800</v>
      </c>
      <c r="G16" s="52">
        <v>6800</v>
      </c>
      <c r="H16" s="52">
        <v>6800</v>
      </c>
      <c r="I16" s="52"/>
      <c r="J16" s="52"/>
      <c r="K16" s="52"/>
      <c r="L16" s="52"/>
      <c r="M16" s="52"/>
      <c r="N16" s="52"/>
      <c r="O16" s="52"/>
      <c r="P16" s="52"/>
      <c r="Q16" s="52"/>
    </row>
    <row r="17" ht="21" customHeight="1" spans="1:17">
      <c r="A17" s="107" t="str">
        <f t="shared" si="0"/>
        <v>      一般公用经费</v>
      </c>
      <c r="B17" s="108" t="s">
        <v>636</v>
      </c>
      <c r="C17" s="108" t="str">
        <f>"A02021003"&amp;"  "&amp;"A4黑白打印机"</f>
        <v>A02021003  A4黑白打印机</v>
      </c>
      <c r="D17" s="133" t="s">
        <v>631</v>
      </c>
      <c r="E17" s="134">
        <v>5</v>
      </c>
      <c r="F17" s="24">
        <v>7500</v>
      </c>
      <c r="G17" s="52">
        <v>7500</v>
      </c>
      <c r="H17" s="52">
        <v>7500</v>
      </c>
      <c r="I17" s="52"/>
      <c r="J17" s="52"/>
      <c r="K17" s="52"/>
      <c r="L17" s="52"/>
      <c r="M17" s="52"/>
      <c r="N17" s="52"/>
      <c r="O17" s="52"/>
      <c r="P17" s="52"/>
      <c r="Q17" s="52"/>
    </row>
    <row r="18" ht="21" customHeight="1" spans="1:17">
      <c r="A18" s="107" t="str">
        <f t="shared" si="0"/>
        <v>      一般公用经费</v>
      </c>
      <c r="B18" s="108" t="s">
        <v>637</v>
      </c>
      <c r="C18" s="108" t="str">
        <f>"A05010399"&amp;"  "&amp;"其他椅凳类"</f>
        <v>A05010399  其他椅凳类</v>
      </c>
      <c r="D18" s="133" t="s">
        <v>432</v>
      </c>
      <c r="E18" s="134">
        <v>23</v>
      </c>
      <c r="F18" s="24">
        <v>4600</v>
      </c>
      <c r="G18" s="52">
        <v>4600</v>
      </c>
      <c r="H18" s="52">
        <v>4600</v>
      </c>
      <c r="I18" s="52"/>
      <c r="J18" s="52"/>
      <c r="K18" s="52"/>
      <c r="L18" s="52"/>
      <c r="M18" s="52"/>
      <c r="N18" s="52"/>
      <c r="O18" s="52"/>
      <c r="P18" s="52"/>
      <c r="Q18" s="52"/>
    </row>
    <row r="19" ht="21" customHeight="1" spans="1:17">
      <c r="A19" s="107" t="str">
        <f t="shared" si="0"/>
        <v>      一般公用经费</v>
      </c>
      <c r="B19" s="108" t="s">
        <v>638</v>
      </c>
      <c r="C19" s="108" t="str">
        <f>"A02021301"&amp;"  "&amp;"碎纸机"</f>
        <v>A02021301  碎纸机</v>
      </c>
      <c r="D19" s="133" t="s">
        <v>631</v>
      </c>
      <c r="E19" s="134">
        <v>5</v>
      </c>
      <c r="F19" s="24">
        <v>5000</v>
      </c>
      <c r="G19" s="52">
        <v>5000</v>
      </c>
      <c r="H19" s="52">
        <v>5000</v>
      </c>
      <c r="I19" s="52"/>
      <c r="J19" s="52"/>
      <c r="K19" s="52"/>
      <c r="L19" s="52"/>
      <c r="M19" s="52"/>
      <c r="N19" s="52"/>
      <c r="O19" s="52"/>
      <c r="P19" s="52"/>
      <c r="Q19" s="52"/>
    </row>
    <row r="20" ht="21" customHeight="1" spans="1:17">
      <c r="A20" s="107" t="str">
        <f>"      "&amp;"机关后勤购买服务经费"</f>
        <v>      机关后勤购买服务经费</v>
      </c>
      <c r="B20" s="108" t="s">
        <v>639</v>
      </c>
      <c r="C20" s="108" t="str">
        <f>"C22040000"&amp;"  "&amp;"餐饮服务"</f>
        <v>C22040000  餐饮服务</v>
      </c>
      <c r="D20" s="133" t="s">
        <v>628</v>
      </c>
      <c r="E20" s="134">
        <v>1</v>
      </c>
      <c r="F20" s="24">
        <v>420000</v>
      </c>
      <c r="G20" s="52">
        <v>420000</v>
      </c>
      <c r="H20" s="52">
        <v>420000</v>
      </c>
      <c r="I20" s="52"/>
      <c r="J20" s="52"/>
      <c r="K20" s="52"/>
      <c r="L20" s="52"/>
      <c r="M20" s="52"/>
      <c r="N20" s="52"/>
      <c r="O20" s="52"/>
      <c r="P20" s="52"/>
      <c r="Q20" s="52"/>
    </row>
    <row r="21" ht="21" customHeight="1" spans="1:17">
      <c r="A21" s="132" t="s">
        <v>67</v>
      </c>
      <c r="B21" s="27"/>
      <c r="C21" s="27"/>
      <c r="D21" s="27"/>
      <c r="E21" s="27"/>
      <c r="F21" s="131">
        <v>28800</v>
      </c>
      <c r="G21" s="52">
        <v>42300</v>
      </c>
      <c r="H21" s="52">
        <v>42300</v>
      </c>
      <c r="I21" s="52"/>
      <c r="J21" s="52"/>
      <c r="K21" s="52"/>
      <c r="L21" s="52"/>
      <c r="M21" s="52"/>
      <c r="N21" s="52"/>
      <c r="O21" s="52"/>
      <c r="P21" s="52"/>
      <c r="Q21" s="52"/>
    </row>
    <row r="22" ht="21" customHeight="1" spans="1:17">
      <c r="A22" s="107" t="str">
        <f>"      "&amp;"公车购置及运维费"</f>
        <v>      公车购置及运维费</v>
      </c>
      <c r="B22" s="108" t="s">
        <v>230</v>
      </c>
      <c r="C22" s="108" t="str">
        <f>"C1804010201"&amp;"  "&amp;"机动车保险服务"</f>
        <v>C1804010201  机动车保险服务</v>
      </c>
      <c r="D22" s="133" t="s">
        <v>628</v>
      </c>
      <c r="E22" s="134">
        <v>1</v>
      </c>
      <c r="F22" s="24"/>
      <c r="G22" s="52">
        <v>13500</v>
      </c>
      <c r="H22" s="52">
        <v>13500</v>
      </c>
      <c r="I22" s="52"/>
      <c r="J22" s="52"/>
      <c r="K22" s="52"/>
      <c r="L22" s="52"/>
      <c r="M22" s="52"/>
      <c r="N22" s="52"/>
      <c r="O22" s="52"/>
      <c r="P22" s="52"/>
      <c r="Q22" s="52"/>
    </row>
    <row r="23" ht="21" customHeight="1" spans="1:17">
      <c r="A23" s="107" t="str">
        <f>"      "&amp;"公车购置及运维费"</f>
        <v>      公车购置及运维费</v>
      </c>
      <c r="B23" s="108" t="s">
        <v>230</v>
      </c>
      <c r="C23" s="108" t="str">
        <f>"C23120301"&amp;"  "&amp;"车辆维修和保养服务"</f>
        <v>C23120301  车辆维修和保养服务</v>
      </c>
      <c r="D23" s="133" t="s">
        <v>628</v>
      </c>
      <c r="E23" s="134">
        <v>1</v>
      </c>
      <c r="F23" s="24">
        <v>25800</v>
      </c>
      <c r="G23" s="52">
        <v>25800</v>
      </c>
      <c r="H23" s="52">
        <v>25800</v>
      </c>
      <c r="I23" s="52"/>
      <c r="J23" s="52"/>
      <c r="K23" s="52"/>
      <c r="L23" s="52"/>
      <c r="M23" s="52"/>
      <c r="N23" s="52"/>
      <c r="O23" s="52"/>
      <c r="P23" s="52"/>
      <c r="Q23" s="52"/>
    </row>
    <row r="24" ht="21" customHeight="1" spans="1:17">
      <c r="A24" s="107" t="str">
        <f>"      "&amp;"一般公用经费"</f>
        <v>      一般公用经费</v>
      </c>
      <c r="B24" s="108" t="s">
        <v>632</v>
      </c>
      <c r="C24" s="108" t="str">
        <f>"A05040101"&amp;"  "&amp;"复印纸"</f>
        <v>A05040101  复印纸</v>
      </c>
      <c r="D24" s="133" t="s">
        <v>628</v>
      </c>
      <c r="E24" s="134">
        <v>1</v>
      </c>
      <c r="F24" s="24">
        <v>3000</v>
      </c>
      <c r="G24" s="52">
        <v>3000</v>
      </c>
      <c r="H24" s="52">
        <v>3000</v>
      </c>
      <c r="I24" s="52"/>
      <c r="J24" s="52"/>
      <c r="K24" s="52"/>
      <c r="L24" s="52"/>
      <c r="M24" s="52"/>
      <c r="N24" s="52"/>
      <c r="O24" s="52"/>
      <c r="P24" s="52"/>
      <c r="Q24" s="52"/>
    </row>
    <row r="25" ht="21" customHeight="1" spans="1:17">
      <c r="A25" s="110" t="s">
        <v>414</v>
      </c>
      <c r="B25" s="111"/>
      <c r="C25" s="111"/>
      <c r="D25" s="111"/>
      <c r="E25" s="130"/>
      <c r="F25" s="131">
        <v>1208490.27</v>
      </c>
      <c r="G25" s="52">
        <v>1235090.27</v>
      </c>
      <c r="H25" s="52">
        <v>1235090.27</v>
      </c>
      <c r="I25" s="52"/>
      <c r="J25" s="52"/>
      <c r="K25" s="52"/>
      <c r="L25" s="52"/>
      <c r="M25" s="52"/>
      <c r="N25" s="52"/>
      <c r="O25" s="52"/>
      <c r="P25" s="52"/>
      <c r="Q25" s="52"/>
    </row>
  </sheetData>
  <mergeCells count="17">
    <mergeCell ref="A1:Q1"/>
    <mergeCell ref="A2:Q2"/>
    <mergeCell ref="A3:E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81" t="s">
        <v>640</v>
      </c>
      <c r="B1" s="81"/>
      <c r="C1" s="81"/>
      <c r="D1" s="81"/>
      <c r="E1" s="81"/>
      <c r="F1" s="81"/>
      <c r="G1" s="81"/>
      <c r="H1" s="82"/>
      <c r="I1" s="81"/>
      <c r="J1" s="81"/>
      <c r="K1" s="81"/>
      <c r="L1" s="83"/>
      <c r="M1" s="82"/>
      <c r="N1" s="84"/>
    </row>
    <row r="2" ht="27.75" customHeight="1" spans="1:14">
      <c r="A2" s="74" t="s">
        <v>641</v>
      </c>
      <c r="B2" s="85"/>
      <c r="C2" s="85"/>
      <c r="D2" s="85"/>
      <c r="E2" s="85"/>
      <c r="F2" s="85"/>
      <c r="G2" s="85"/>
      <c r="H2" s="86"/>
      <c r="I2" s="85"/>
      <c r="J2" s="85"/>
      <c r="K2" s="85"/>
      <c r="L2" s="87"/>
      <c r="M2" s="86"/>
      <c r="N2" s="85"/>
    </row>
    <row r="3" ht="18.75" customHeight="1" spans="1:14">
      <c r="A3" s="75" t="str">
        <f>"单位名称："&amp;"玉溪市发展和改革委员会"</f>
        <v>单位名称：玉溪市发展和改革委员会</v>
      </c>
      <c r="B3" s="76"/>
      <c r="C3" s="76"/>
      <c r="D3" s="76"/>
      <c r="E3" s="76"/>
      <c r="F3" s="76"/>
      <c r="G3" s="76"/>
      <c r="H3" s="88"/>
      <c r="I3" s="78"/>
      <c r="J3" s="78"/>
      <c r="K3" s="78"/>
      <c r="L3" s="79"/>
      <c r="M3" s="89"/>
      <c r="N3" s="90" t="s">
        <v>2</v>
      </c>
    </row>
    <row r="4" ht="15.75" customHeight="1" spans="1:14">
      <c r="A4" s="91" t="s">
        <v>616</v>
      </c>
      <c r="B4" s="92" t="s">
        <v>642</v>
      </c>
      <c r="C4" s="92" t="s">
        <v>643</v>
      </c>
      <c r="D4" s="93" t="s">
        <v>170</v>
      </c>
      <c r="E4" s="93"/>
      <c r="F4" s="93"/>
      <c r="G4" s="93"/>
      <c r="H4" s="94"/>
      <c r="I4" s="93"/>
      <c r="J4" s="93"/>
      <c r="K4" s="93"/>
      <c r="L4" s="95"/>
      <c r="M4" s="94"/>
      <c r="N4" s="96"/>
    </row>
    <row r="5" ht="17.25" customHeight="1" spans="1:14">
      <c r="A5" s="97"/>
      <c r="B5" s="98"/>
      <c r="C5" s="98"/>
      <c r="D5" s="98" t="s">
        <v>30</v>
      </c>
      <c r="E5" s="98" t="s">
        <v>33</v>
      </c>
      <c r="F5" s="98" t="s">
        <v>622</v>
      </c>
      <c r="G5" s="98" t="s">
        <v>623</v>
      </c>
      <c r="H5" s="99" t="s">
        <v>624</v>
      </c>
      <c r="I5" s="100" t="s">
        <v>625</v>
      </c>
      <c r="J5" s="100"/>
      <c r="K5" s="100"/>
      <c r="L5" s="101"/>
      <c r="M5" s="102"/>
      <c r="N5" s="103"/>
    </row>
    <row r="6" ht="54" customHeight="1" spans="1:14">
      <c r="A6" s="104"/>
      <c r="B6" s="103"/>
      <c r="C6" s="103"/>
      <c r="D6" s="103"/>
      <c r="E6" s="103"/>
      <c r="F6" s="103"/>
      <c r="G6" s="103"/>
      <c r="H6" s="105"/>
      <c r="I6" s="103" t="s">
        <v>32</v>
      </c>
      <c r="J6" s="103" t="s">
        <v>39</v>
      </c>
      <c r="K6" s="103" t="s">
        <v>177</v>
      </c>
      <c r="L6" s="106" t="s">
        <v>41</v>
      </c>
      <c r="M6" s="105" t="s">
        <v>42</v>
      </c>
      <c r="N6" s="103" t="s">
        <v>43</v>
      </c>
    </row>
    <row r="7" ht="15" customHeight="1" spans="1:14">
      <c r="A7" s="104">
        <v>1</v>
      </c>
      <c r="B7" s="103">
        <v>2</v>
      </c>
      <c r="C7" s="103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</row>
    <row r="8" ht="21" customHeight="1" spans="1:14">
      <c r="A8" s="107" t="s">
        <v>64</v>
      </c>
      <c r="B8" s="108"/>
      <c r="C8" s="108"/>
      <c r="D8" s="52">
        <v>1123790.27</v>
      </c>
      <c r="E8" s="52">
        <v>1123790.27</v>
      </c>
      <c r="F8" s="52"/>
      <c r="G8" s="52"/>
      <c r="H8" s="52"/>
      <c r="I8" s="52"/>
      <c r="J8" s="52"/>
      <c r="K8" s="52"/>
      <c r="L8" s="52"/>
      <c r="M8" s="52"/>
      <c r="N8" s="52"/>
    </row>
    <row r="9" ht="21" customHeight="1" spans="1:14">
      <c r="A9" s="109" t="s">
        <v>64</v>
      </c>
      <c r="B9" s="108"/>
      <c r="C9" s="108"/>
      <c r="D9" s="52">
        <v>1123790.27</v>
      </c>
      <c r="E9" s="52">
        <v>1123790.27</v>
      </c>
      <c r="F9" s="52"/>
      <c r="G9" s="52"/>
      <c r="H9" s="52"/>
      <c r="I9" s="52"/>
      <c r="J9" s="52"/>
      <c r="K9" s="52"/>
      <c r="L9" s="52"/>
      <c r="M9" s="52"/>
      <c r="N9" s="52"/>
    </row>
    <row r="10" ht="21" customHeight="1" spans="1:14">
      <c r="A10" s="107" t="str">
        <f>"    "&amp;"物业管理费"</f>
        <v>    物业管理费</v>
      </c>
      <c r="B10" s="108" t="s">
        <v>626</v>
      </c>
      <c r="C10" s="108" t="s">
        <v>644</v>
      </c>
      <c r="D10" s="52">
        <v>703790.27</v>
      </c>
      <c r="E10" s="52">
        <v>703790.27</v>
      </c>
      <c r="F10" s="52"/>
      <c r="G10" s="52"/>
      <c r="H10" s="52"/>
      <c r="I10" s="52"/>
      <c r="J10" s="52"/>
      <c r="K10" s="52"/>
      <c r="L10" s="52"/>
      <c r="M10" s="52"/>
      <c r="N10" s="52"/>
    </row>
    <row r="11" ht="21" customHeight="1" spans="1:14">
      <c r="A11" s="107" t="str">
        <f>"    "&amp;"机关后勤购买服务经费"</f>
        <v>    机关后勤购买服务经费</v>
      </c>
      <c r="B11" s="108" t="s">
        <v>639</v>
      </c>
      <c r="C11" s="108" t="s">
        <v>645</v>
      </c>
      <c r="D11" s="52">
        <v>420000</v>
      </c>
      <c r="E11" s="52">
        <v>420000</v>
      </c>
      <c r="F11" s="52"/>
      <c r="G11" s="52"/>
      <c r="H11" s="52"/>
      <c r="I11" s="52"/>
      <c r="J11" s="52"/>
      <c r="K11" s="52"/>
      <c r="L11" s="52"/>
      <c r="M11" s="52"/>
      <c r="N11" s="52"/>
    </row>
    <row r="12" ht="21" customHeight="1" spans="1:14">
      <c r="A12" s="110" t="s">
        <v>414</v>
      </c>
      <c r="B12" s="111"/>
      <c r="C12" s="112"/>
      <c r="D12" s="52">
        <v>1123790.27</v>
      </c>
      <c r="E12" s="52">
        <v>1123790.27</v>
      </c>
      <c r="F12" s="52"/>
      <c r="G12" s="52"/>
      <c r="H12" s="52"/>
      <c r="I12" s="52"/>
      <c r="J12" s="52"/>
      <c r="K12" s="52"/>
      <c r="L12" s="52"/>
      <c r="M12" s="52"/>
      <c r="N12" s="52"/>
    </row>
  </sheetData>
  <mergeCells count="14">
    <mergeCell ref="A1:N1"/>
    <mergeCell ref="A2:N2"/>
    <mergeCell ref="A3:C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1" t="s">
        <v>646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3"/>
    </row>
    <row r="2" ht="27.75" customHeight="1" spans="1:14">
      <c r="A2" s="74" t="s">
        <v>647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8" customHeight="1" spans="1:14">
      <c r="A3" s="75" t="str">
        <f>"单位名称："&amp;"玉溪市发展和改革委员会"</f>
        <v>单位名称：玉溪市发展和改革委员会</v>
      </c>
      <c r="B3" s="76"/>
      <c r="C3" s="76"/>
      <c r="D3" s="77"/>
      <c r="E3" s="78"/>
      <c r="F3" s="78"/>
      <c r="G3" s="78"/>
      <c r="H3" s="78"/>
      <c r="I3" s="78"/>
      <c r="N3" s="79" t="s">
        <v>2</v>
      </c>
    </row>
    <row r="4" ht="19.5" customHeight="1" spans="1:14">
      <c r="A4" s="38" t="s">
        <v>648</v>
      </c>
      <c r="B4" s="39" t="s">
        <v>170</v>
      </c>
      <c r="C4" s="40"/>
      <c r="D4" s="40"/>
      <c r="E4" s="39" t="s">
        <v>649</v>
      </c>
      <c r="F4" s="40"/>
      <c r="G4" s="40"/>
      <c r="H4" s="40"/>
      <c r="I4" s="40"/>
      <c r="J4" s="40"/>
      <c r="K4" s="40"/>
      <c r="L4" s="40"/>
      <c r="M4" s="40"/>
      <c r="N4" s="40"/>
    </row>
    <row r="5" ht="40.5" customHeight="1" spans="1:14">
      <c r="A5" s="47"/>
      <c r="B5" s="44" t="s">
        <v>30</v>
      </c>
      <c r="C5" s="37" t="s">
        <v>33</v>
      </c>
      <c r="D5" s="80" t="s">
        <v>650</v>
      </c>
      <c r="E5" s="48" t="s">
        <v>651</v>
      </c>
      <c r="F5" s="48" t="s">
        <v>652</v>
      </c>
      <c r="G5" s="48" t="s">
        <v>653</v>
      </c>
      <c r="H5" s="48" t="s">
        <v>654</v>
      </c>
      <c r="I5" s="48" t="s">
        <v>655</v>
      </c>
      <c r="J5" s="48" t="s">
        <v>656</v>
      </c>
      <c r="K5" s="48" t="s">
        <v>657</v>
      </c>
      <c r="L5" s="48" t="s">
        <v>658</v>
      </c>
      <c r="M5" s="48" t="s">
        <v>659</v>
      </c>
      <c r="N5" s="48" t="s">
        <v>660</v>
      </c>
    </row>
    <row r="6" ht="19.5" customHeight="1" spans="1:14">
      <c r="A6" s="48">
        <v>1</v>
      </c>
      <c r="B6" s="48">
        <v>2</v>
      </c>
      <c r="C6" s="48">
        <v>3</v>
      </c>
      <c r="D6" s="39">
        <v>4</v>
      </c>
      <c r="E6" s="48">
        <v>5</v>
      </c>
      <c r="F6" s="48">
        <v>6</v>
      </c>
      <c r="G6" s="48">
        <v>7</v>
      </c>
      <c r="H6" s="39">
        <v>8</v>
      </c>
      <c r="I6" s="48">
        <v>9</v>
      </c>
      <c r="J6" s="48">
        <v>10</v>
      </c>
      <c r="K6" s="48">
        <v>11</v>
      </c>
      <c r="L6" s="39">
        <v>12</v>
      </c>
      <c r="M6" s="48">
        <v>13</v>
      </c>
      <c r="N6" s="48">
        <v>14</v>
      </c>
    </row>
    <row r="7" ht="20.25" customHeight="1" spans="1:14">
      <c r="A7" s="50" t="s">
        <v>64</v>
      </c>
      <c r="B7" s="52">
        <v>70000000</v>
      </c>
      <c r="C7" s="52">
        <v>70000000</v>
      </c>
      <c r="D7" s="52"/>
      <c r="E7" s="52">
        <v>16000000</v>
      </c>
      <c r="F7" s="52">
        <v>6000000</v>
      </c>
      <c r="G7" s="52">
        <v>6000000</v>
      </c>
      <c r="H7" s="52">
        <v>6000000</v>
      </c>
      <c r="I7" s="52">
        <v>6000000</v>
      </c>
      <c r="J7" s="52">
        <v>6000000</v>
      </c>
      <c r="K7" s="52">
        <v>6000000</v>
      </c>
      <c r="L7" s="52">
        <v>6000000</v>
      </c>
      <c r="M7" s="52">
        <v>6000000</v>
      </c>
      <c r="N7" s="52">
        <v>6000000</v>
      </c>
    </row>
    <row r="8" ht="20.25" customHeight="1" spans="1:14">
      <c r="A8" s="50" t="s">
        <v>64</v>
      </c>
      <c r="B8" s="52">
        <v>70000000</v>
      </c>
      <c r="C8" s="52">
        <v>70000000</v>
      </c>
      <c r="D8" s="52"/>
      <c r="E8" s="52">
        <v>16000000</v>
      </c>
      <c r="F8" s="52">
        <v>6000000</v>
      </c>
      <c r="G8" s="52">
        <v>6000000</v>
      </c>
      <c r="H8" s="52">
        <v>6000000</v>
      </c>
      <c r="I8" s="52">
        <v>6000000</v>
      </c>
      <c r="J8" s="52">
        <v>6000000</v>
      </c>
      <c r="K8" s="52">
        <v>6000000</v>
      </c>
      <c r="L8" s="52">
        <v>6000000</v>
      </c>
      <c r="M8" s="52">
        <v>6000000</v>
      </c>
      <c r="N8" s="52">
        <v>6000000</v>
      </c>
    </row>
    <row r="9" ht="20.25" customHeight="1" spans="1:14">
      <c r="A9" s="50" t="str">
        <f>"      "&amp;"市对下重点项目前期工作专项经费"</f>
        <v>      市对下重点项目前期工作专项经费</v>
      </c>
      <c r="B9" s="52">
        <v>70000000</v>
      </c>
      <c r="C9" s="52">
        <v>70000000</v>
      </c>
      <c r="D9" s="52"/>
      <c r="E9" s="52">
        <v>16000000</v>
      </c>
      <c r="F9" s="52">
        <v>6000000</v>
      </c>
      <c r="G9" s="52">
        <v>6000000</v>
      </c>
      <c r="H9" s="52">
        <v>6000000</v>
      </c>
      <c r="I9" s="52">
        <v>6000000</v>
      </c>
      <c r="J9" s="52">
        <v>6000000</v>
      </c>
      <c r="K9" s="52">
        <v>6000000</v>
      </c>
      <c r="L9" s="52">
        <v>6000000</v>
      </c>
      <c r="M9" s="52">
        <v>6000000</v>
      </c>
      <c r="N9" s="52">
        <v>6000000</v>
      </c>
    </row>
    <row r="10" ht="20.25" customHeight="1" spans="1:14">
      <c r="A10" s="71" t="s">
        <v>30</v>
      </c>
      <c r="B10" s="52">
        <v>70000000</v>
      </c>
      <c r="C10" s="52">
        <v>70000000</v>
      </c>
      <c r="D10" s="52"/>
      <c r="E10" s="52">
        <v>16000000</v>
      </c>
      <c r="F10" s="52">
        <v>6000000</v>
      </c>
      <c r="G10" s="52">
        <v>6000000</v>
      </c>
      <c r="H10" s="52">
        <v>6000000</v>
      </c>
      <c r="I10" s="52">
        <v>6000000</v>
      </c>
      <c r="J10" s="52">
        <v>6000000</v>
      </c>
      <c r="K10" s="52">
        <v>6000000</v>
      </c>
      <c r="L10" s="52">
        <v>6000000</v>
      </c>
      <c r="M10" s="52">
        <v>6000000</v>
      </c>
      <c r="N10" s="52">
        <v>6000000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workbookViewId="0">
      <selection activeCell="A1" sqref="A1:J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1" t="s">
        <v>661</v>
      </c>
      <c r="B1" s="31"/>
      <c r="C1" s="31"/>
      <c r="D1" s="31"/>
      <c r="E1" s="31"/>
      <c r="F1" s="31"/>
      <c r="G1" s="31"/>
      <c r="H1" s="31"/>
      <c r="I1" s="31"/>
      <c r="J1" s="33"/>
    </row>
    <row r="2" ht="28.5" customHeight="1" spans="1:10">
      <c r="A2" s="66" t="s">
        <v>662</v>
      </c>
      <c r="B2" s="67"/>
      <c r="C2" s="67"/>
      <c r="D2" s="67"/>
      <c r="E2" s="67"/>
      <c r="F2" s="68"/>
      <c r="G2" s="67"/>
      <c r="H2" s="68"/>
      <c r="I2" s="68"/>
      <c r="J2" s="67"/>
    </row>
    <row r="3" ht="15" customHeight="1" spans="1:10">
      <c r="A3" s="5" t="str">
        <f>"单位名称："&amp;"玉溪市发展和改革委员会"</f>
        <v>单位名称：玉溪市发展和改革委员会</v>
      </c>
    </row>
    <row r="4" ht="14.25" customHeight="1" spans="1:10">
      <c r="A4" s="69" t="s">
        <v>417</v>
      </c>
      <c r="B4" s="69" t="s">
        <v>418</v>
      </c>
      <c r="C4" s="69" t="s">
        <v>419</v>
      </c>
      <c r="D4" s="69" t="s">
        <v>420</v>
      </c>
      <c r="E4" s="69" t="s">
        <v>421</v>
      </c>
      <c r="F4" s="49" t="s">
        <v>422</v>
      </c>
      <c r="G4" s="69" t="s">
        <v>423</v>
      </c>
      <c r="H4" s="49" t="s">
        <v>424</v>
      </c>
      <c r="I4" s="49" t="s">
        <v>425</v>
      </c>
      <c r="J4" s="69" t="s">
        <v>426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49">
        <v>6</v>
      </c>
      <c r="G5" s="69">
        <v>7</v>
      </c>
      <c r="H5" s="49">
        <v>8</v>
      </c>
      <c r="I5" s="49">
        <v>9</v>
      </c>
      <c r="J5" s="69">
        <v>10</v>
      </c>
    </row>
    <row r="6" ht="15" customHeight="1" spans="1:10">
      <c r="A6" s="27" t="s">
        <v>64</v>
      </c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73" t="s">
        <v>64</v>
      </c>
      <c r="B7" s="27"/>
      <c r="C7" s="27"/>
      <c r="D7" s="27"/>
      <c r="E7" s="27"/>
      <c r="F7" s="27"/>
      <c r="G7" s="50"/>
      <c r="H7" s="27"/>
      <c r="I7" s="27"/>
      <c r="J7" s="27"/>
    </row>
    <row r="8" ht="33.75" customHeight="1" spans="1:10">
      <c r="A8" s="27" t="s">
        <v>349</v>
      </c>
      <c r="B8" s="27" t="s">
        <v>427</v>
      </c>
      <c r="C8" s="27" t="s">
        <v>428</v>
      </c>
      <c r="D8" s="27" t="s">
        <v>429</v>
      </c>
      <c r="E8" s="27" t="s">
        <v>430</v>
      </c>
      <c r="F8" s="27" t="s">
        <v>431</v>
      </c>
      <c r="G8" s="50" t="s">
        <v>53</v>
      </c>
      <c r="H8" s="27" t="s">
        <v>432</v>
      </c>
      <c r="I8" s="27" t="s">
        <v>433</v>
      </c>
      <c r="J8" s="27" t="s">
        <v>434</v>
      </c>
    </row>
    <row r="9" ht="33.75" customHeight="1" spans="1:10">
      <c r="A9" s="27" t="s">
        <v>349</v>
      </c>
      <c r="B9" s="27" t="s">
        <v>427</v>
      </c>
      <c r="C9" s="27" t="s">
        <v>428</v>
      </c>
      <c r="D9" s="27" t="s">
        <v>435</v>
      </c>
      <c r="E9" s="27" t="s">
        <v>436</v>
      </c>
      <c r="F9" s="27" t="s">
        <v>431</v>
      </c>
      <c r="G9" s="50" t="s">
        <v>437</v>
      </c>
      <c r="H9" s="27" t="s">
        <v>438</v>
      </c>
      <c r="I9" s="27" t="s">
        <v>433</v>
      </c>
      <c r="J9" s="27" t="s">
        <v>439</v>
      </c>
    </row>
    <row r="10" ht="33.75" customHeight="1" spans="1:10">
      <c r="A10" s="27" t="s">
        <v>349</v>
      </c>
      <c r="B10" s="27" t="s">
        <v>427</v>
      </c>
      <c r="C10" s="27" t="s">
        <v>428</v>
      </c>
      <c r="D10" s="27" t="s">
        <v>440</v>
      </c>
      <c r="E10" s="27" t="s">
        <v>441</v>
      </c>
      <c r="F10" s="27" t="s">
        <v>431</v>
      </c>
      <c r="G10" s="50" t="s">
        <v>437</v>
      </c>
      <c r="H10" s="27" t="s">
        <v>438</v>
      </c>
      <c r="I10" s="27" t="s">
        <v>433</v>
      </c>
      <c r="J10" s="27" t="s">
        <v>442</v>
      </c>
    </row>
    <row r="11" ht="33.75" customHeight="1" spans="1:10">
      <c r="A11" s="27" t="s">
        <v>349</v>
      </c>
      <c r="B11" s="27" t="s">
        <v>427</v>
      </c>
      <c r="C11" s="27" t="s">
        <v>443</v>
      </c>
      <c r="D11" s="27" t="s">
        <v>444</v>
      </c>
      <c r="E11" s="27" t="s">
        <v>445</v>
      </c>
      <c r="F11" s="27" t="s">
        <v>431</v>
      </c>
      <c r="G11" s="50" t="s">
        <v>437</v>
      </c>
      <c r="H11" s="27" t="s">
        <v>438</v>
      </c>
      <c r="I11" s="27" t="s">
        <v>433</v>
      </c>
      <c r="J11" s="27" t="s">
        <v>446</v>
      </c>
    </row>
    <row r="12" ht="33.75" customHeight="1" spans="1:10">
      <c r="A12" s="27" t="s">
        <v>349</v>
      </c>
      <c r="B12" s="27" t="s">
        <v>427</v>
      </c>
      <c r="C12" s="27" t="s">
        <v>447</v>
      </c>
      <c r="D12" s="27" t="s">
        <v>448</v>
      </c>
      <c r="E12" s="27" t="s">
        <v>449</v>
      </c>
      <c r="F12" s="27" t="s">
        <v>450</v>
      </c>
      <c r="G12" s="50" t="s">
        <v>451</v>
      </c>
      <c r="H12" s="27" t="s">
        <v>438</v>
      </c>
      <c r="I12" s="27" t="s">
        <v>433</v>
      </c>
      <c r="J12" s="27" t="s">
        <v>452</v>
      </c>
    </row>
    <row r="13" ht="33.75" customHeight="1" spans="1:10">
      <c r="A13" s="27" t="s">
        <v>389</v>
      </c>
      <c r="B13" s="27" t="s">
        <v>469</v>
      </c>
      <c r="C13" s="27" t="s">
        <v>428</v>
      </c>
      <c r="D13" s="27" t="s">
        <v>429</v>
      </c>
      <c r="E13" s="27" t="s">
        <v>470</v>
      </c>
      <c r="F13" s="27" t="s">
        <v>431</v>
      </c>
      <c r="G13" s="50" t="s">
        <v>471</v>
      </c>
      <c r="H13" s="27" t="s">
        <v>432</v>
      </c>
      <c r="I13" s="27" t="s">
        <v>433</v>
      </c>
      <c r="J13" s="27" t="s">
        <v>472</v>
      </c>
    </row>
    <row r="14" ht="33.75" customHeight="1" spans="1:10">
      <c r="A14" s="27" t="s">
        <v>389</v>
      </c>
      <c r="B14" s="27" t="s">
        <v>469</v>
      </c>
      <c r="C14" s="27" t="s">
        <v>443</v>
      </c>
      <c r="D14" s="27" t="s">
        <v>473</v>
      </c>
      <c r="E14" s="27" t="s">
        <v>474</v>
      </c>
      <c r="F14" s="27" t="s">
        <v>431</v>
      </c>
      <c r="G14" s="50" t="s">
        <v>471</v>
      </c>
      <c r="H14" s="27" t="s">
        <v>432</v>
      </c>
      <c r="I14" s="27" t="s">
        <v>433</v>
      </c>
      <c r="J14" s="27" t="s">
        <v>475</v>
      </c>
    </row>
    <row r="15" ht="33.75" customHeight="1" spans="1:10">
      <c r="A15" s="27" t="s">
        <v>389</v>
      </c>
      <c r="B15" s="27" t="s">
        <v>469</v>
      </c>
      <c r="C15" s="27" t="s">
        <v>443</v>
      </c>
      <c r="D15" s="27" t="s">
        <v>476</v>
      </c>
      <c r="E15" s="27" t="s">
        <v>477</v>
      </c>
      <c r="F15" s="27" t="s">
        <v>431</v>
      </c>
      <c r="G15" s="50" t="s">
        <v>437</v>
      </c>
      <c r="H15" s="27" t="s">
        <v>438</v>
      </c>
      <c r="I15" s="27" t="s">
        <v>433</v>
      </c>
      <c r="J15" s="27" t="s">
        <v>478</v>
      </c>
    </row>
    <row r="16" ht="33.75" customHeight="1" spans="1:10">
      <c r="A16" s="27" t="s">
        <v>389</v>
      </c>
      <c r="B16" s="27" t="s">
        <v>469</v>
      </c>
      <c r="C16" s="27" t="s">
        <v>447</v>
      </c>
      <c r="D16" s="27" t="s">
        <v>448</v>
      </c>
      <c r="E16" s="27" t="s">
        <v>479</v>
      </c>
      <c r="F16" s="27" t="s">
        <v>450</v>
      </c>
      <c r="G16" s="50" t="s">
        <v>451</v>
      </c>
      <c r="H16" s="27" t="s">
        <v>438</v>
      </c>
      <c r="I16" s="27" t="s">
        <v>433</v>
      </c>
      <c r="J16" s="27" t="s">
        <v>480</v>
      </c>
    </row>
    <row r="17" ht="33.75" customHeight="1" spans="1:10">
      <c r="A17" s="27" t="s">
        <v>389</v>
      </c>
      <c r="B17" s="27" t="s">
        <v>469</v>
      </c>
      <c r="C17" s="27" t="s">
        <v>459</v>
      </c>
      <c r="D17" s="27" t="s">
        <v>466</v>
      </c>
      <c r="E17" s="27" t="s">
        <v>466</v>
      </c>
      <c r="F17" s="27" t="s">
        <v>455</v>
      </c>
      <c r="G17" s="50" t="s">
        <v>437</v>
      </c>
      <c r="H17" s="27" t="s">
        <v>438</v>
      </c>
      <c r="I17" s="27" t="s">
        <v>433</v>
      </c>
      <c r="J17" s="27" t="s">
        <v>481</v>
      </c>
    </row>
  </sheetData>
  <mergeCells count="7">
    <mergeCell ref="A1:J1"/>
    <mergeCell ref="A2:J2"/>
    <mergeCell ref="A3:H3"/>
    <mergeCell ref="A8:A12"/>
    <mergeCell ref="A13:A17"/>
    <mergeCell ref="B8:B12"/>
    <mergeCell ref="B13:B17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6" t="s">
        <v>663</v>
      </c>
      <c r="B1" s="56"/>
      <c r="C1" s="56"/>
      <c r="D1" s="56"/>
      <c r="E1" s="56"/>
      <c r="F1" s="56"/>
      <c r="G1" s="56"/>
      <c r="H1" s="56" t="s">
        <v>663</v>
      </c>
    </row>
    <row r="2" ht="28.5" customHeight="1" spans="1:8">
      <c r="A2" s="57" t="s">
        <v>664</v>
      </c>
      <c r="B2" s="57"/>
      <c r="C2" s="57"/>
      <c r="D2" s="57"/>
      <c r="E2" s="57"/>
      <c r="F2" s="57"/>
      <c r="G2" s="57"/>
      <c r="H2" s="57"/>
    </row>
    <row r="3" ht="18.75" customHeight="1" spans="1:8">
      <c r="A3" s="58" t="str">
        <f>"单位名称："&amp;"玉溪市发展和改革委员会"</f>
        <v>单位名称：玉溪市发展和改革委员会</v>
      </c>
      <c r="B3" s="58"/>
      <c r="C3" s="58"/>
      <c r="D3" s="58"/>
      <c r="E3" s="58"/>
      <c r="F3" s="58"/>
      <c r="G3" s="58"/>
      <c r="H3" s="58"/>
    </row>
    <row r="4" ht="18.75" customHeight="1" spans="1:8">
      <c r="A4" s="59" t="s">
        <v>163</v>
      </c>
      <c r="B4" s="59" t="s">
        <v>665</v>
      </c>
      <c r="C4" s="59" t="s">
        <v>666</v>
      </c>
      <c r="D4" s="59" t="s">
        <v>667</v>
      </c>
      <c r="E4" s="59" t="s">
        <v>668</v>
      </c>
      <c r="F4" s="59" t="s">
        <v>669</v>
      </c>
      <c r="G4" s="59"/>
      <c r="H4" s="59"/>
    </row>
    <row r="5" ht="18.75" customHeight="1" spans="1:8">
      <c r="A5" s="59"/>
      <c r="B5" s="59"/>
      <c r="C5" s="59"/>
      <c r="D5" s="59"/>
      <c r="E5" s="59"/>
      <c r="F5" s="59" t="s">
        <v>620</v>
      </c>
      <c r="G5" s="59" t="s">
        <v>670</v>
      </c>
      <c r="H5" s="59" t="s">
        <v>671</v>
      </c>
    </row>
    <row r="6" ht="18.75" customHeight="1" spans="1:8">
      <c r="A6" s="60" t="s">
        <v>44</v>
      </c>
      <c r="B6" s="60" t="s">
        <v>45</v>
      </c>
      <c r="C6" s="60" t="s">
        <v>46</v>
      </c>
      <c r="D6" s="60" t="s">
        <v>47</v>
      </c>
      <c r="E6" s="60" t="s">
        <v>48</v>
      </c>
      <c r="F6" s="60" t="s">
        <v>49</v>
      </c>
      <c r="G6" s="60" t="s">
        <v>50</v>
      </c>
      <c r="H6" s="60" t="s">
        <v>51</v>
      </c>
    </row>
    <row r="7" ht="18" customHeight="1" spans="1:8">
      <c r="A7" s="61" t="s">
        <v>64</v>
      </c>
      <c r="B7" s="61"/>
      <c r="C7" s="61"/>
      <c r="D7" s="61"/>
      <c r="E7" s="62"/>
      <c r="F7" s="63">
        <v>10</v>
      </c>
      <c r="G7" s="64">
        <v>9100</v>
      </c>
      <c r="H7" s="64">
        <v>27200</v>
      </c>
    </row>
    <row r="8" ht="18" customHeight="1" spans="1:8">
      <c r="A8" s="65" t="s">
        <v>64</v>
      </c>
      <c r="B8" s="61" t="s">
        <v>672</v>
      </c>
      <c r="C8" s="61" t="s">
        <v>673</v>
      </c>
      <c r="D8" s="61" t="s">
        <v>674</v>
      </c>
      <c r="E8" s="62" t="s">
        <v>631</v>
      </c>
      <c r="F8" s="63">
        <v>2</v>
      </c>
      <c r="G8" s="64">
        <v>7600</v>
      </c>
      <c r="H8" s="64">
        <v>15200</v>
      </c>
    </row>
    <row r="9" ht="18" customHeight="1" spans="1:8">
      <c r="A9" s="65" t="s">
        <v>64</v>
      </c>
      <c r="B9" s="61" t="s">
        <v>672</v>
      </c>
      <c r="C9" s="61" t="s">
        <v>675</v>
      </c>
      <c r="D9" s="61" t="s">
        <v>676</v>
      </c>
      <c r="E9" s="62" t="s">
        <v>631</v>
      </c>
      <c r="F9" s="63">
        <v>8</v>
      </c>
      <c r="G9" s="64">
        <v>1500</v>
      </c>
      <c r="H9" s="64">
        <v>12000</v>
      </c>
    </row>
    <row r="10" ht="18" customHeight="1" spans="1:8">
      <c r="A10" s="62" t="s">
        <v>30</v>
      </c>
      <c r="B10" s="62"/>
      <c r="C10" s="62"/>
      <c r="D10" s="62"/>
      <c r="E10" s="62"/>
      <c r="F10" s="63">
        <v>10</v>
      </c>
      <c r="G10" s="64"/>
      <c r="H10" s="64">
        <v>27200</v>
      </c>
    </row>
  </sheetData>
  <mergeCells count="10">
    <mergeCell ref="A1:H1"/>
    <mergeCell ref="A2:H2"/>
    <mergeCell ref="A3:H3"/>
    <mergeCell ref="F4:H4"/>
    <mergeCell ref="A10:E10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1" t="s">
        <v>677</v>
      </c>
      <c r="B1" s="31"/>
      <c r="C1" s="31"/>
      <c r="D1" s="32"/>
      <c r="E1" s="32"/>
      <c r="F1" s="32"/>
      <c r="G1" s="32"/>
      <c r="H1" s="31"/>
      <c r="I1" s="31"/>
      <c r="J1" s="31"/>
      <c r="K1" s="33"/>
    </row>
    <row r="2" ht="28.5" customHeight="1" spans="1:11">
      <c r="A2" s="34" t="s">
        <v>678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3.5" customHeight="1" spans="1:11">
      <c r="A3" s="5" t="str">
        <f>"单位名称："&amp;"玉溪市发展和改革委员会"</f>
        <v>单位名称：玉溪市发展和改革委员会</v>
      </c>
      <c r="B3" s="6"/>
      <c r="C3" s="6"/>
      <c r="D3" s="6"/>
      <c r="E3" s="6"/>
      <c r="F3" s="6"/>
      <c r="G3" s="6"/>
      <c r="H3" s="7"/>
      <c r="I3" s="7"/>
      <c r="J3" s="7"/>
      <c r="K3" s="35" t="s">
        <v>2</v>
      </c>
    </row>
    <row r="4" ht="21.75" customHeight="1" spans="1:11">
      <c r="A4" s="36" t="s">
        <v>332</v>
      </c>
      <c r="B4" s="36" t="s">
        <v>165</v>
      </c>
      <c r="C4" s="36" t="s">
        <v>333</v>
      </c>
      <c r="D4" s="37" t="s">
        <v>166</v>
      </c>
      <c r="E4" s="37" t="s">
        <v>167</v>
      </c>
      <c r="F4" s="37" t="s">
        <v>168</v>
      </c>
      <c r="G4" s="37" t="s">
        <v>169</v>
      </c>
      <c r="H4" s="38" t="s">
        <v>30</v>
      </c>
      <c r="I4" s="39" t="s">
        <v>679</v>
      </c>
      <c r="J4" s="40"/>
      <c r="K4" s="41"/>
    </row>
    <row r="5" ht="21.75" customHeight="1" spans="1:11">
      <c r="A5" s="42"/>
      <c r="B5" s="42"/>
      <c r="C5" s="42"/>
      <c r="D5" s="43"/>
      <c r="E5" s="43"/>
      <c r="F5" s="43"/>
      <c r="G5" s="43"/>
      <c r="H5" s="44"/>
      <c r="I5" s="37" t="s">
        <v>33</v>
      </c>
      <c r="J5" s="37" t="s">
        <v>34</v>
      </c>
      <c r="K5" s="37" t="s">
        <v>35</v>
      </c>
    </row>
    <row r="6" ht="40.5" customHeight="1" spans="1:11">
      <c r="A6" s="45"/>
      <c r="B6" s="45"/>
      <c r="C6" s="45"/>
      <c r="D6" s="46"/>
      <c r="E6" s="46"/>
      <c r="F6" s="46"/>
      <c r="G6" s="46"/>
      <c r="H6" s="47"/>
      <c r="I6" s="46" t="s">
        <v>32</v>
      </c>
      <c r="J6" s="46"/>
      <c r="K6" s="46"/>
    </row>
    <row r="7" ht="15" customHeight="1" spans="1:11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9">
        <v>10</v>
      </c>
      <c r="K7" s="49">
        <v>11</v>
      </c>
    </row>
    <row r="8" ht="30.65" customHeight="1" spans="1:11">
      <c r="A8" s="50"/>
      <c r="B8" s="51"/>
      <c r="C8" s="50"/>
      <c r="D8" s="50"/>
      <c r="E8" s="50"/>
      <c r="F8" s="50"/>
      <c r="G8" s="50"/>
      <c r="H8" s="52"/>
      <c r="I8" s="52"/>
      <c r="J8" s="52"/>
      <c r="K8" s="52"/>
    </row>
    <row r="9" ht="30.65" customHeight="1" spans="1:11">
      <c r="A9" s="51"/>
      <c r="B9" s="51"/>
      <c r="C9" s="51"/>
      <c r="D9" s="51"/>
      <c r="E9" s="51"/>
      <c r="F9" s="51"/>
      <c r="G9" s="51"/>
      <c r="H9" s="52"/>
      <c r="I9" s="52"/>
      <c r="J9" s="52"/>
      <c r="K9" s="52"/>
    </row>
    <row r="10" ht="18.75" customHeight="1" spans="1:11">
      <c r="A10" s="53" t="s">
        <v>414</v>
      </c>
      <c r="B10" s="54"/>
      <c r="C10" s="54"/>
      <c r="D10" s="54"/>
      <c r="E10" s="54"/>
      <c r="F10" s="54"/>
      <c r="G10" s="55"/>
      <c r="H10" s="52"/>
      <c r="I10" s="52"/>
      <c r="J10" s="52"/>
      <c r="K10" s="52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680</v>
      </c>
      <c r="B1" s="1"/>
      <c r="C1" s="1"/>
      <c r="D1" s="2"/>
      <c r="E1" s="1"/>
      <c r="F1" s="1"/>
      <c r="G1" s="3"/>
    </row>
    <row r="2" ht="27.75" customHeight="1" spans="1:7">
      <c r="A2" s="4" t="s">
        <v>681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"单位名称："&amp;"玉溪市发展和改革委员会"</f>
        <v>单位名称：玉溪市发展和改革委员会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333</v>
      </c>
      <c r="B4" s="9" t="s">
        <v>332</v>
      </c>
      <c r="C4" s="9" t="s">
        <v>165</v>
      </c>
      <c r="D4" s="10" t="s">
        <v>682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683</v>
      </c>
      <c r="F5" s="10" t="s">
        <v>684</v>
      </c>
      <c r="G5" s="10" t="s">
        <v>685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75992800</v>
      </c>
      <c r="F8" s="24"/>
      <c r="G8" s="24"/>
    </row>
    <row r="9" ht="21" customHeight="1" spans="1:7">
      <c r="A9" s="25" t="s">
        <v>64</v>
      </c>
      <c r="B9" s="21"/>
      <c r="C9" s="21"/>
      <c r="D9" s="26"/>
      <c r="E9" s="24">
        <v>70834000</v>
      </c>
      <c r="F9" s="24"/>
      <c r="G9" s="24"/>
    </row>
    <row r="10" ht="21" customHeight="1" spans="1:7">
      <c r="A10" s="27"/>
      <c r="B10" s="21" t="s">
        <v>686</v>
      </c>
      <c r="C10" s="21" t="s">
        <v>349</v>
      </c>
      <c r="D10" s="26" t="s">
        <v>687</v>
      </c>
      <c r="E10" s="24">
        <v>70000000</v>
      </c>
      <c r="F10" s="24"/>
      <c r="G10" s="24"/>
    </row>
    <row r="11" ht="21" customHeight="1" spans="1:7">
      <c r="A11" s="27"/>
      <c r="B11" s="21" t="s">
        <v>688</v>
      </c>
      <c r="C11" s="21" t="s">
        <v>383</v>
      </c>
      <c r="D11" s="26" t="s">
        <v>689</v>
      </c>
      <c r="E11" s="24">
        <v>50000</v>
      </c>
      <c r="F11" s="24"/>
      <c r="G11" s="24"/>
    </row>
    <row r="12" ht="21" customHeight="1" spans="1:7">
      <c r="A12" s="27"/>
      <c r="B12" s="21" t="s">
        <v>688</v>
      </c>
      <c r="C12" s="21" t="s">
        <v>355</v>
      </c>
      <c r="D12" s="26" t="s">
        <v>689</v>
      </c>
      <c r="E12" s="24">
        <v>200000</v>
      </c>
      <c r="F12" s="24"/>
      <c r="G12" s="24"/>
    </row>
    <row r="13" ht="21" customHeight="1" spans="1:7">
      <c r="A13" s="27"/>
      <c r="B13" s="21" t="s">
        <v>688</v>
      </c>
      <c r="C13" s="21" t="s">
        <v>337</v>
      </c>
      <c r="D13" s="26" t="s">
        <v>689</v>
      </c>
      <c r="E13" s="24">
        <v>197000</v>
      </c>
      <c r="F13" s="24"/>
      <c r="G13" s="24"/>
    </row>
    <row r="14" ht="21" customHeight="1" spans="1:7">
      <c r="A14" s="27"/>
      <c r="B14" s="21" t="s">
        <v>688</v>
      </c>
      <c r="C14" s="21" t="s">
        <v>377</v>
      </c>
      <c r="D14" s="26" t="s">
        <v>689</v>
      </c>
      <c r="E14" s="24">
        <v>250000</v>
      </c>
      <c r="F14" s="24"/>
      <c r="G14" s="24"/>
    </row>
    <row r="15" ht="21" customHeight="1" spans="1:7">
      <c r="A15" s="27"/>
      <c r="B15" s="21" t="s">
        <v>688</v>
      </c>
      <c r="C15" s="21" t="s">
        <v>381</v>
      </c>
      <c r="D15" s="26" t="s">
        <v>689</v>
      </c>
      <c r="E15" s="24">
        <v>137000</v>
      </c>
      <c r="F15" s="24"/>
      <c r="G15" s="24"/>
    </row>
    <row r="16" ht="21" customHeight="1" spans="1:7">
      <c r="A16" s="25" t="s">
        <v>67</v>
      </c>
      <c r="B16" s="27"/>
      <c r="C16" s="27"/>
      <c r="D16" s="27"/>
      <c r="E16" s="24">
        <v>200000</v>
      </c>
      <c r="F16" s="24"/>
      <c r="G16" s="24"/>
    </row>
    <row r="17" ht="21" customHeight="1" spans="1:7">
      <c r="A17" s="27"/>
      <c r="B17" s="21" t="s">
        <v>688</v>
      </c>
      <c r="C17" s="21" t="s">
        <v>392</v>
      </c>
      <c r="D17" s="26" t="s">
        <v>689</v>
      </c>
      <c r="E17" s="24">
        <v>100000</v>
      </c>
      <c r="F17" s="24"/>
      <c r="G17" s="24"/>
    </row>
    <row r="18" ht="21" customHeight="1" spans="1:7">
      <c r="A18" s="27"/>
      <c r="B18" s="21" t="s">
        <v>688</v>
      </c>
      <c r="C18" s="21" t="s">
        <v>394</v>
      </c>
      <c r="D18" s="26" t="s">
        <v>689</v>
      </c>
      <c r="E18" s="24">
        <v>100000</v>
      </c>
      <c r="F18" s="24"/>
      <c r="G18" s="24"/>
    </row>
    <row r="19" ht="21" customHeight="1" spans="1:7">
      <c r="A19" s="25" t="s">
        <v>69</v>
      </c>
      <c r="B19" s="27"/>
      <c r="C19" s="27"/>
      <c r="D19" s="27"/>
      <c r="E19" s="24">
        <v>158800</v>
      </c>
      <c r="F19" s="24"/>
      <c r="G19" s="24"/>
    </row>
    <row r="20" ht="21" customHeight="1" spans="1:7">
      <c r="A20" s="27"/>
      <c r="B20" s="21" t="s">
        <v>688</v>
      </c>
      <c r="C20" s="21" t="s">
        <v>396</v>
      </c>
      <c r="D20" s="26" t="s">
        <v>689</v>
      </c>
      <c r="E20" s="24">
        <v>158800</v>
      </c>
      <c r="F20" s="24"/>
      <c r="G20" s="24"/>
    </row>
    <row r="21" ht="21" customHeight="1" spans="1:7">
      <c r="A21" s="25" t="s">
        <v>71</v>
      </c>
      <c r="B21" s="27"/>
      <c r="C21" s="27"/>
      <c r="D21" s="27"/>
      <c r="E21" s="24">
        <v>4800000</v>
      </c>
      <c r="F21" s="24"/>
      <c r="G21" s="24"/>
    </row>
    <row r="22" ht="21" customHeight="1" spans="1:7">
      <c r="A22" s="27"/>
      <c r="B22" s="21" t="s">
        <v>690</v>
      </c>
      <c r="C22" s="21" t="s">
        <v>409</v>
      </c>
      <c r="D22" s="26" t="s">
        <v>689</v>
      </c>
      <c r="E22" s="24">
        <v>4800000</v>
      </c>
      <c r="F22" s="24"/>
      <c r="G22" s="24"/>
    </row>
    <row r="23" ht="21" customHeight="1" spans="1:7">
      <c r="A23" s="28" t="s">
        <v>30</v>
      </c>
      <c r="B23" s="29" t="s">
        <v>691</v>
      </c>
      <c r="C23" s="29"/>
      <c r="D23" s="30"/>
      <c r="E23" s="24">
        <v>75992800</v>
      </c>
      <c r="F23" s="24"/>
      <c r="G23" s="24"/>
    </row>
  </sheetData>
  <mergeCells count="12">
    <mergeCell ref="A1:G1"/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abSelected="1" workbookViewId="0">
      <selection activeCell="G8" sqref="G8:G13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61" t="s">
        <v>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ht="28.5" customHeight="1" spans="1:19">
      <c r="A2" s="154" t="s">
        <v>27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</row>
    <row r="3" ht="20.25" customHeight="1" spans="1:19">
      <c r="A3" s="155" t="str">
        <f>"单位名称："&amp;"玉溪市发展和改革委员会"</f>
        <v>单位名称：玉溪市发展和改革委员会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62"/>
      <c r="M3" s="162"/>
      <c r="N3" s="162"/>
      <c r="O3" s="162"/>
      <c r="P3" s="162"/>
      <c r="Q3" s="162"/>
      <c r="R3" s="162"/>
      <c r="S3" s="162" t="s">
        <v>2</v>
      </c>
    </row>
    <row r="4" ht="27" customHeight="1" spans="1:19">
      <c r="A4" s="156" t="s">
        <v>28</v>
      </c>
      <c r="B4" s="156" t="s">
        <v>29</v>
      </c>
      <c r="C4" s="156" t="s">
        <v>30</v>
      </c>
      <c r="D4" s="156" t="s">
        <v>31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 t="s">
        <v>20</v>
      </c>
      <c r="P4" s="156"/>
      <c r="Q4" s="156"/>
      <c r="R4" s="156"/>
      <c r="S4" s="156"/>
    </row>
    <row r="5" ht="27" customHeight="1" spans="1:19">
      <c r="A5" s="156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6" t="s">
        <v>37</v>
      </c>
      <c r="J5" s="156"/>
      <c r="K5" s="156"/>
      <c r="L5" s="156"/>
      <c r="M5" s="156"/>
      <c r="N5" s="156"/>
      <c r="O5" s="156" t="s">
        <v>32</v>
      </c>
      <c r="P5" s="156" t="s">
        <v>33</v>
      </c>
      <c r="Q5" s="156" t="s">
        <v>34</v>
      </c>
      <c r="R5" s="156" t="s">
        <v>35</v>
      </c>
      <c r="S5" s="156" t="s">
        <v>38</v>
      </c>
    </row>
    <row r="6" ht="27" customHeight="1" spans="1:19">
      <c r="A6" s="156"/>
      <c r="B6" s="156"/>
      <c r="C6" s="156"/>
      <c r="D6" s="156"/>
      <c r="E6" s="156"/>
      <c r="F6" s="156"/>
      <c r="G6" s="156"/>
      <c r="H6" s="156"/>
      <c r="I6" s="156" t="s">
        <v>32</v>
      </c>
      <c r="J6" s="156" t="s">
        <v>39</v>
      </c>
      <c r="K6" s="156" t="s">
        <v>40</v>
      </c>
      <c r="L6" s="156" t="s">
        <v>41</v>
      </c>
      <c r="M6" s="156" t="s">
        <v>42</v>
      </c>
      <c r="N6" s="156" t="s">
        <v>43</v>
      </c>
      <c r="O6" s="156"/>
      <c r="P6" s="156"/>
      <c r="Q6" s="156"/>
      <c r="R6" s="156"/>
      <c r="S6" s="156"/>
    </row>
    <row r="7" ht="20.25" customHeight="1" spans="1:19">
      <c r="A7" s="160" t="s">
        <v>44</v>
      </c>
      <c r="B7" s="160" t="s">
        <v>45</v>
      </c>
      <c r="C7" s="160" t="s">
        <v>46</v>
      </c>
      <c r="D7" s="160" t="s">
        <v>47</v>
      </c>
      <c r="E7" s="160" t="s">
        <v>48</v>
      </c>
      <c r="F7" s="160" t="s">
        <v>49</v>
      </c>
      <c r="G7" s="160" t="s">
        <v>50</v>
      </c>
      <c r="H7" s="160" t="s">
        <v>51</v>
      </c>
      <c r="I7" s="160" t="s">
        <v>52</v>
      </c>
      <c r="J7" s="160" t="s">
        <v>53</v>
      </c>
      <c r="K7" s="160" t="s">
        <v>54</v>
      </c>
      <c r="L7" s="160" t="s">
        <v>55</v>
      </c>
      <c r="M7" s="160" t="s">
        <v>56</v>
      </c>
      <c r="N7" s="160" t="s">
        <v>57</v>
      </c>
      <c r="O7" s="160" t="s">
        <v>58</v>
      </c>
      <c r="P7" s="160" t="s">
        <v>59</v>
      </c>
      <c r="Q7" s="160" t="s">
        <v>60</v>
      </c>
      <c r="R7" s="160" t="s">
        <v>61</v>
      </c>
      <c r="S7" s="160" t="s">
        <v>62</v>
      </c>
    </row>
    <row r="8" ht="20.25" customHeight="1" spans="1:19">
      <c r="A8" s="155" t="s">
        <v>63</v>
      </c>
      <c r="B8" s="155" t="s">
        <v>64</v>
      </c>
      <c r="C8" s="158">
        <v>266127544.12</v>
      </c>
      <c r="D8" s="158">
        <v>226548003.15</v>
      </c>
      <c r="E8" s="64">
        <v>117447003.15</v>
      </c>
      <c r="F8" s="64">
        <v>109101000</v>
      </c>
      <c r="G8" s="172"/>
      <c r="H8" s="64"/>
      <c r="I8" s="64"/>
      <c r="J8" s="64"/>
      <c r="K8" s="64"/>
      <c r="L8" s="64"/>
      <c r="M8" s="64"/>
      <c r="N8" s="64"/>
      <c r="O8" s="158">
        <v>39579540.97</v>
      </c>
      <c r="P8" s="158">
        <v>36179540.97</v>
      </c>
      <c r="Q8" s="158">
        <v>3400000</v>
      </c>
      <c r="R8" s="158"/>
      <c r="S8" s="158"/>
    </row>
    <row r="9" ht="20.25" customHeight="1" spans="1:19">
      <c r="A9" s="159" t="s">
        <v>65</v>
      </c>
      <c r="B9" s="159" t="s">
        <v>64</v>
      </c>
      <c r="C9" s="158">
        <v>245346194.36</v>
      </c>
      <c r="D9" s="158">
        <v>211064753.39</v>
      </c>
      <c r="E9" s="64">
        <v>106963753.39</v>
      </c>
      <c r="F9" s="64">
        <v>104101000</v>
      </c>
      <c r="G9" s="172"/>
      <c r="H9" s="64"/>
      <c r="I9" s="64"/>
      <c r="J9" s="64"/>
      <c r="K9" s="64"/>
      <c r="L9" s="64"/>
      <c r="M9" s="64"/>
      <c r="N9" s="64"/>
      <c r="O9" s="158">
        <v>34281440.97</v>
      </c>
      <c r="P9" s="158">
        <v>30881440.97</v>
      </c>
      <c r="Q9" s="158">
        <v>3400000</v>
      </c>
      <c r="R9" s="155"/>
      <c r="S9" s="158"/>
    </row>
    <row r="10" ht="20.25" customHeight="1" spans="1:19">
      <c r="A10" s="159" t="s">
        <v>66</v>
      </c>
      <c r="B10" s="159" t="s">
        <v>67</v>
      </c>
      <c r="C10" s="158">
        <v>1252014.93</v>
      </c>
      <c r="D10" s="158">
        <v>1252014.93</v>
      </c>
      <c r="E10" s="64">
        <v>1252014.93</v>
      </c>
      <c r="F10" s="64"/>
      <c r="G10" s="172"/>
      <c r="H10" s="64"/>
      <c r="I10" s="64"/>
      <c r="J10" s="64"/>
      <c r="K10" s="64"/>
      <c r="L10" s="64"/>
      <c r="M10" s="64"/>
      <c r="N10" s="64"/>
      <c r="O10" s="158"/>
      <c r="P10" s="158"/>
      <c r="Q10" s="158"/>
      <c r="R10" s="155"/>
      <c r="S10" s="158"/>
    </row>
    <row r="11" ht="20.25" customHeight="1" spans="1:19">
      <c r="A11" s="159" t="s">
        <v>68</v>
      </c>
      <c r="B11" s="159" t="s">
        <v>69</v>
      </c>
      <c r="C11" s="158">
        <v>1348925.65</v>
      </c>
      <c r="D11" s="158">
        <v>1050825.65</v>
      </c>
      <c r="E11" s="64">
        <v>1050825.65</v>
      </c>
      <c r="F11" s="64"/>
      <c r="G11" s="172"/>
      <c r="H11" s="64"/>
      <c r="I11" s="64"/>
      <c r="J11" s="64"/>
      <c r="K11" s="64"/>
      <c r="L11" s="64"/>
      <c r="M11" s="64"/>
      <c r="N11" s="64"/>
      <c r="O11" s="158">
        <v>298100</v>
      </c>
      <c r="P11" s="158">
        <v>298100</v>
      </c>
      <c r="Q11" s="158"/>
      <c r="R11" s="155"/>
      <c r="S11" s="158"/>
    </row>
    <row r="12" ht="20.25" customHeight="1" spans="1:19">
      <c r="A12" s="159" t="s">
        <v>70</v>
      </c>
      <c r="B12" s="159" t="s">
        <v>71</v>
      </c>
      <c r="C12" s="158">
        <v>18180409.18</v>
      </c>
      <c r="D12" s="158">
        <v>13180409.18</v>
      </c>
      <c r="E12" s="64">
        <v>8180409.18</v>
      </c>
      <c r="F12" s="64">
        <v>5000000</v>
      </c>
      <c r="G12" s="172"/>
      <c r="H12" s="64"/>
      <c r="I12" s="64"/>
      <c r="J12" s="64"/>
      <c r="K12" s="64"/>
      <c r="L12" s="64"/>
      <c r="M12" s="64"/>
      <c r="N12" s="64"/>
      <c r="O12" s="158">
        <v>5000000</v>
      </c>
      <c r="P12" s="158">
        <v>5000000</v>
      </c>
      <c r="Q12" s="158"/>
      <c r="R12" s="155"/>
      <c r="S12" s="158"/>
    </row>
    <row r="13" ht="20.25" customHeight="1" spans="1:19">
      <c r="A13" s="157" t="s">
        <v>30</v>
      </c>
      <c r="B13" s="155"/>
      <c r="C13" s="158">
        <v>266127544.12</v>
      </c>
      <c r="D13" s="158">
        <v>226548003.15</v>
      </c>
      <c r="E13" s="158">
        <v>117447003.15</v>
      </c>
      <c r="F13" s="158">
        <v>109101000</v>
      </c>
      <c r="G13" s="173"/>
      <c r="H13" s="158"/>
      <c r="I13" s="158"/>
      <c r="J13" s="158"/>
      <c r="K13" s="158"/>
      <c r="L13" s="158"/>
      <c r="M13" s="158"/>
      <c r="N13" s="158"/>
      <c r="O13" s="158">
        <v>39579540.97</v>
      </c>
      <c r="P13" s="158">
        <v>36179540.97</v>
      </c>
      <c r="Q13" s="158">
        <v>3400000</v>
      </c>
      <c r="R13" s="158"/>
      <c r="S13" s="158"/>
    </row>
  </sheetData>
  <mergeCells count="20">
    <mergeCell ref="A1:S1"/>
    <mergeCell ref="A2:S2"/>
    <mergeCell ref="A3:R3"/>
    <mergeCell ref="D4:N4"/>
    <mergeCell ref="O4:S4"/>
    <mergeCell ref="I5:N5"/>
    <mergeCell ref="A13:B1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9"/>
  <sheetViews>
    <sheetView showZeros="0" topLeftCell="A31" workbookViewId="0">
      <selection activeCell="C56" sqref="C56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61" t="s">
        <v>72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ht="28.5" customHeight="1" spans="1:1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ht="20.25" customHeight="1" spans="1:15">
      <c r="A3" s="155" t="str">
        <f>"单位名称："&amp;"玉溪市发展和改革委员会"</f>
        <v>单位名称：玉溪市发展和改革委员会</v>
      </c>
      <c r="B3" s="155"/>
      <c r="C3" s="155"/>
      <c r="D3" s="155"/>
      <c r="E3" s="155"/>
      <c r="F3" s="155"/>
      <c r="G3" s="155"/>
      <c r="H3" s="155"/>
      <c r="I3" s="155"/>
      <c r="J3" s="162"/>
      <c r="K3" s="162"/>
      <c r="L3" s="162"/>
      <c r="M3" s="162"/>
      <c r="N3" s="162"/>
      <c r="O3" s="162" t="s">
        <v>2</v>
      </c>
    </row>
    <row r="4" ht="27" customHeight="1" spans="1:15">
      <c r="A4" s="156" t="s">
        <v>74</v>
      </c>
      <c r="B4" s="156" t="s">
        <v>75</v>
      </c>
      <c r="C4" s="156" t="s">
        <v>30</v>
      </c>
      <c r="D4" s="156" t="s">
        <v>33</v>
      </c>
      <c r="E4" s="156"/>
      <c r="F4" s="156"/>
      <c r="G4" s="156" t="s">
        <v>34</v>
      </c>
      <c r="H4" s="156" t="s">
        <v>35</v>
      </c>
      <c r="I4" s="156" t="s">
        <v>76</v>
      </c>
      <c r="J4" s="156" t="s">
        <v>77</v>
      </c>
      <c r="K4" s="156"/>
      <c r="L4" s="156"/>
      <c r="M4" s="156"/>
      <c r="N4" s="156"/>
      <c r="O4" s="156"/>
    </row>
    <row r="5" ht="27" customHeight="1" spans="1:15">
      <c r="A5" s="156"/>
      <c r="B5" s="156"/>
      <c r="C5" s="156"/>
      <c r="D5" s="156" t="s">
        <v>32</v>
      </c>
      <c r="E5" s="156" t="s">
        <v>78</v>
      </c>
      <c r="F5" s="156" t="s">
        <v>79</v>
      </c>
      <c r="G5" s="156"/>
      <c r="H5" s="156"/>
      <c r="I5" s="156"/>
      <c r="J5" s="156" t="s">
        <v>32</v>
      </c>
      <c r="K5" s="156" t="s">
        <v>80</v>
      </c>
      <c r="L5" s="156" t="s">
        <v>81</v>
      </c>
      <c r="M5" s="156" t="s">
        <v>82</v>
      </c>
      <c r="N5" s="156" t="s">
        <v>83</v>
      </c>
      <c r="O5" s="156" t="s">
        <v>84</v>
      </c>
    </row>
    <row r="6" ht="20.25" customHeight="1" spans="1:15">
      <c r="A6" s="160" t="s">
        <v>44</v>
      </c>
      <c r="B6" s="160" t="s">
        <v>45</v>
      </c>
      <c r="C6" s="160" t="s">
        <v>46</v>
      </c>
      <c r="D6" s="160" t="s">
        <v>47</v>
      </c>
      <c r="E6" s="160" t="s">
        <v>48</v>
      </c>
      <c r="F6" s="160" t="s">
        <v>49</v>
      </c>
      <c r="G6" s="160" t="s">
        <v>50</v>
      </c>
      <c r="H6" s="160" t="s">
        <v>51</v>
      </c>
      <c r="I6" s="160" t="s">
        <v>52</v>
      </c>
      <c r="J6" s="160" t="s">
        <v>53</v>
      </c>
      <c r="K6" s="160" t="s">
        <v>54</v>
      </c>
      <c r="L6" s="160" t="s">
        <v>55</v>
      </c>
      <c r="M6" s="160" t="s">
        <v>56</v>
      </c>
      <c r="N6" s="160" t="s">
        <v>57</v>
      </c>
      <c r="O6" s="160" t="s">
        <v>58</v>
      </c>
    </row>
    <row r="7" ht="20.25" customHeight="1" spans="1:15">
      <c r="A7" s="155" t="s">
        <v>85</v>
      </c>
      <c r="B7" s="155" t="str">
        <f>"        "&amp;"一般公共服务支出"</f>
        <v>        一般公共服务支出</v>
      </c>
      <c r="C7" s="64">
        <v>46714140.11</v>
      </c>
      <c r="D7" s="64">
        <v>46714140.11</v>
      </c>
      <c r="E7" s="64">
        <v>25337029.84</v>
      </c>
      <c r="F7" s="64">
        <v>21377110.27</v>
      </c>
      <c r="G7" s="64"/>
      <c r="H7" s="64"/>
      <c r="I7" s="64"/>
      <c r="J7" s="64"/>
      <c r="K7" s="64"/>
      <c r="L7" s="64"/>
      <c r="M7" s="64"/>
      <c r="N7" s="64"/>
      <c r="O7" s="64"/>
    </row>
    <row r="8" ht="20.25" customHeight="1" spans="1:15">
      <c r="A8" s="159" t="s">
        <v>86</v>
      </c>
      <c r="B8" s="159" t="str">
        <f>"        "&amp;"发展与改革事务"</f>
        <v>        发展与改革事务</v>
      </c>
      <c r="C8" s="64">
        <v>46614140.11</v>
      </c>
      <c r="D8" s="64">
        <v>46614140.11</v>
      </c>
      <c r="E8" s="64">
        <v>25337029.84</v>
      </c>
      <c r="F8" s="64">
        <v>21277110.27</v>
      </c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63" t="s">
        <v>87</v>
      </c>
      <c r="B9" s="163" t="str">
        <f>"        "&amp;"行政运行"</f>
        <v>        行政运行</v>
      </c>
      <c r="C9" s="64">
        <v>13944307.45</v>
      </c>
      <c r="D9" s="64">
        <v>13944307.45</v>
      </c>
      <c r="E9" s="64">
        <v>13944307.45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63" t="s">
        <v>88</v>
      </c>
      <c r="B10" s="163" t="str">
        <f>"        "&amp;"一般行政管理事务"</f>
        <v>        一般行政管理事务</v>
      </c>
      <c r="C10" s="64">
        <v>576000</v>
      </c>
      <c r="D10" s="64">
        <v>576000</v>
      </c>
      <c r="E10" s="64">
        <v>576000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63" t="s">
        <v>89</v>
      </c>
      <c r="B11" s="163" t="str">
        <f>"        "&amp;"事业运行"</f>
        <v>        事业运行</v>
      </c>
      <c r="C11" s="64">
        <v>15616722.39</v>
      </c>
      <c r="D11" s="64">
        <v>15616722.39</v>
      </c>
      <c r="E11" s="64">
        <v>10816722.39</v>
      </c>
      <c r="F11" s="64">
        <v>4800000</v>
      </c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63" t="s">
        <v>90</v>
      </c>
      <c r="B12" s="163" t="str">
        <f>"        "&amp;"其他发展与改革事务支出"</f>
        <v>        其他发展与改革事务支出</v>
      </c>
      <c r="C12" s="64">
        <v>16477110.27</v>
      </c>
      <c r="D12" s="64">
        <v>16477110.27</v>
      </c>
      <c r="E12" s="64"/>
      <c r="F12" s="64">
        <v>16477110.27</v>
      </c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59" t="s">
        <v>91</v>
      </c>
      <c r="B13" s="159" t="str">
        <f>"        "&amp;"财政事务"</f>
        <v>        财政事务</v>
      </c>
      <c r="C13" s="64">
        <v>100000</v>
      </c>
      <c r="D13" s="64">
        <v>100000</v>
      </c>
      <c r="E13" s="64"/>
      <c r="F13" s="64">
        <v>100000</v>
      </c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63" t="s">
        <v>92</v>
      </c>
      <c r="B14" s="163" t="str">
        <f>"        "&amp;"其他财政事务支出"</f>
        <v>        其他财政事务支出</v>
      </c>
      <c r="C14" s="64">
        <v>100000</v>
      </c>
      <c r="D14" s="64">
        <v>100000</v>
      </c>
      <c r="E14" s="64"/>
      <c r="F14" s="64">
        <v>100000</v>
      </c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55" t="s">
        <v>93</v>
      </c>
      <c r="B15" s="155" t="str">
        <f>"        "&amp;"国防支出"</f>
        <v>        国防支出</v>
      </c>
      <c r="C15" s="64">
        <v>3687451.76</v>
      </c>
      <c r="D15" s="64">
        <v>3687451.76</v>
      </c>
      <c r="E15" s="64">
        <v>800451.76</v>
      </c>
      <c r="F15" s="64">
        <v>2887000</v>
      </c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59" t="s">
        <v>94</v>
      </c>
      <c r="B16" s="159" t="str">
        <f>"        "&amp;"国防动员"</f>
        <v>        国防动员</v>
      </c>
      <c r="C16" s="64">
        <v>3687451.76</v>
      </c>
      <c r="D16" s="64">
        <v>3687451.76</v>
      </c>
      <c r="E16" s="64">
        <v>800451.76</v>
      </c>
      <c r="F16" s="64">
        <v>2887000</v>
      </c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63" t="s">
        <v>95</v>
      </c>
      <c r="B17" s="163" t="str">
        <f>"        "&amp;"人民防空"</f>
        <v>        人民防空</v>
      </c>
      <c r="C17" s="64">
        <v>2887451.76</v>
      </c>
      <c r="D17" s="64">
        <v>2887451.76</v>
      </c>
      <c r="E17" s="64">
        <v>800451.76</v>
      </c>
      <c r="F17" s="64">
        <v>2087000</v>
      </c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63" t="s">
        <v>96</v>
      </c>
      <c r="B18" s="163" t="str">
        <f>"        "&amp;"其他国防动员支出"</f>
        <v>        其他国防动员支出</v>
      </c>
      <c r="C18" s="64">
        <v>800000</v>
      </c>
      <c r="D18" s="64">
        <v>800000</v>
      </c>
      <c r="E18" s="64"/>
      <c r="F18" s="64">
        <v>800000</v>
      </c>
      <c r="G18" s="64"/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55" t="s">
        <v>97</v>
      </c>
      <c r="B19" s="155" t="str">
        <f>"        "&amp;"社会保障和就业支出"</f>
        <v>        社会保障和就业支出</v>
      </c>
      <c r="C19" s="64">
        <v>7442205.28</v>
      </c>
      <c r="D19" s="64">
        <v>7442205.28</v>
      </c>
      <c r="E19" s="64">
        <v>7442205.28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59" t="s">
        <v>98</v>
      </c>
      <c r="B20" s="159" t="str">
        <f>"        "&amp;"行政事业单位养老支出"</f>
        <v>        行政事业单位养老支出</v>
      </c>
      <c r="C20" s="64">
        <v>7383237.28</v>
      </c>
      <c r="D20" s="64">
        <v>7383237.28</v>
      </c>
      <c r="E20" s="64">
        <v>7383237.28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63" t="s">
        <v>99</v>
      </c>
      <c r="B21" s="163" t="str">
        <f>"        "&amp;"行政单位离退休"</f>
        <v>        行政单位离退休</v>
      </c>
      <c r="C21" s="64">
        <v>2631408</v>
      </c>
      <c r="D21" s="64">
        <v>2631408</v>
      </c>
      <c r="E21" s="64">
        <v>2631408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63" t="s">
        <v>100</v>
      </c>
      <c r="B22" s="163" t="str">
        <f>"        "&amp;"事业单位离退休"</f>
        <v>        事业单位离退休</v>
      </c>
      <c r="C22" s="64">
        <v>351000</v>
      </c>
      <c r="D22" s="64">
        <v>351000</v>
      </c>
      <c r="E22" s="64">
        <v>351000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63" t="s">
        <v>101</v>
      </c>
      <c r="B23" s="163" t="str">
        <f>"        "&amp;"机关事业单位基本养老保险缴费支出"</f>
        <v>        机关事业单位基本养老保险缴费支出</v>
      </c>
      <c r="C23" s="64">
        <v>3050829.28</v>
      </c>
      <c r="D23" s="64">
        <v>3050829.28</v>
      </c>
      <c r="E23" s="64">
        <v>3050829.28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63" t="s">
        <v>102</v>
      </c>
      <c r="B24" s="163" t="str">
        <f>"        "&amp;"机关事业单位职业年金缴费支出"</f>
        <v>        机关事业单位职业年金缴费支出</v>
      </c>
      <c r="C24" s="64">
        <v>1350000</v>
      </c>
      <c r="D24" s="64">
        <v>1350000</v>
      </c>
      <c r="E24" s="64">
        <v>1350000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ht="20.25" customHeight="1" spans="1:15">
      <c r="A25" s="159" t="s">
        <v>103</v>
      </c>
      <c r="B25" s="159" t="str">
        <f>"        "&amp;"抚恤"</f>
        <v>        抚恤</v>
      </c>
      <c r="C25" s="64">
        <v>58968</v>
      </c>
      <c r="D25" s="64">
        <v>58968</v>
      </c>
      <c r="E25" s="64">
        <v>58968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ht="20.25" customHeight="1" spans="1:15">
      <c r="A26" s="163" t="s">
        <v>104</v>
      </c>
      <c r="B26" s="163" t="str">
        <f>"        "&amp;"死亡抚恤"</f>
        <v>        死亡抚恤</v>
      </c>
      <c r="C26" s="64">
        <v>58968</v>
      </c>
      <c r="D26" s="64">
        <v>58968</v>
      </c>
      <c r="E26" s="64">
        <v>58968</v>
      </c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ht="20.25" customHeight="1" spans="1:15">
      <c r="A27" s="155" t="s">
        <v>105</v>
      </c>
      <c r="B27" s="155" t="str">
        <f>"        "&amp;"卫生健康支出"</f>
        <v>        卫生健康支出</v>
      </c>
      <c r="C27" s="64">
        <v>21804697.24</v>
      </c>
      <c r="D27" s="64">
        <v>21804697.24</v>
      </c>
      <c r="E27" s="64">
        <v>3050366.54</v>
      </c>
      <c r="F27" s="64">
        <v>18754330.7</v>
      </c>
      <c r="G27" s="64"/>
      <c r="H27" s="64"/>
      <c r="I27" s="64"/>
      <c r="J27" s="64"/>
      <c r="K27" s="64"/>
      <c r="L27" s="64"/>
      <c r="M27" s="64"/>
      <c r="N27" s="64"/>
      <c r="O27" s="64"/>
    </row>
    <row r="28" ht="20.25" customHeight="1" spans="1:15">
      <c r="A28" s="159" t="s">
        <v>106</v>
      </c>
      <c r="B28" s="159" t="str">
        <f>"        "&amp;"卫生健康管理事务"</f>
        <v>        卫生健康管理事务</v>
      </c>
      <c r="C28" s="64">
        <v>18754330.7</v>
      </c>
      <c r="D28" s="64">
        <v>18754330.7</v>
      </c>
      <c r="E28" s="64"/>
      <c r="F28" s="64">
        <v>18754330.7</v>
      </c>
      <c r="G28" s="64"/>
      <c r="H28" s="64"/>
      <c r="I28" s="64"/>
      <c r="J28" s="64"/>
      <c r="K28" s="64"/>
      <c r="L28" s="64"/>
      <c r="M28" s="64"/>
      <c r="N28" s="64"/>
      <c r="O28" s="64"/>
    </row>
    <row r="29" ht="20.25" customHeight="1" spans="1:15">
      <c r="A29" s="163" t="s">
        <v>107</v>
      </c>
      <c r="B29" s="163" t="str">
        <f>"        "&amp;"其他卫生健康管理事务支出"</f>
        <v>        其他卫生健康管理事务支出</v>
      </c>
      <c r="C29" s="64">
        <v>18754330.7</v>
      </c>
      <c r="D29" s="64">
        <v>18754330.7</v>
      </c>
      <c r="E29" s="64"/>
      <c r="F29" s="64">
        <v>18754330.7</v>
      </c>
      <c r="G29" s="64"/>
      <c r="H29" s="64"/>
      <c r="I29" s="64"/>
      <c r="J29" s="64"/>
      <c r="K29" s="64"/>
      <c r="L29" s="64"/>
      <c r="M29" s="64"/>
      <c r="N29" s="64"/>
      <c r="O29" s="64"/>
    </row>
    <row r="30" ht="20.25" customHeight="1" spans="1:15">
      <c r="A30" s="159" t="s">
        <v>108</v>
      </c>
      <c r="B30" s="159" t="str">
        <f>"        "&amp;"行政事业单位医疗"</f>
        <v>        行政事业单位医疗</v>
      </c>
      <c r="C30" s="64">
        <v>3050366.54</v>
      </c>
      <c r="D30" s="64">
        <v>3050366.54</v>
      </c>
      <c r="E30" s="64">
        <v>3050366.54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ht="20.25" customHeight="1" spans="1:15">
      <c r="A31" s="163" t="s">
        <v>109</v>
      </c>
      <c r="B31" s="163" t="str">
        <f>"        "&amp;"行政单位医疗"</f>
        <v>        行政单位医疗</v>
      </c>
      <c r="C31" s="64">
        <v>942388.79</v>
      </c>
      <c r="D31" s="64">
        <v>942388.79</v>
      </c>
      <c r="E31" s="64">
        <v>942388.79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</row>
    <row r="32" ht="20.25" customHeight="1" spans="1:15">
      <c r="A32" s="163" t="s">
        <v>110</v>
      </c>
      <c r="B32" s="163" t="str">
        <f>"        "&amp;"事业单位医疗"</f>
        <v>        事业单位医疗</v>
      </c>
      <c r="C32" s="64">
        <v>766228.9</v>
      </c>
      <c r="D32" s="64">
        <v>766228.9</v>
      </c>
      <c r="E32" s="64">
        <v>766228.9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</row>
    <row r="33" ht="20.25" customHeight="1" spans="1:15">
      <c r="A33" s="163" t="s">
        <v>111</v>
      </c>
      <c r="B33" s="163" t="str">
        <f>"        "&amp;"公务员医疗补助"</f>
        <v>        公务员医疗补助</v>
      </c>
      <c r="C33" s="64">
        <v>1173339.35</v>
      </c>
      <c r="D33" s="64">
        <v>1173339.35</v>
      </c>
      <c r="E33" s="64">
        <v>1173339.35</v>
      </c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ht="20.25" customHeight="1" spans="1:15">
      <c r="A34" s="163" t="s">
        <v>112</v>
      </c>
      <c r="B34" s="163" t="str">
        <f>"        "&amp;"其他行政事业单位医疗支出"</f>
        <v>        其他行政事业单位医疗支出</v>
      </c>
      <c r="C34" s="64">
        <v>168409.5</v>
      </c>
      <c r="D34" s="64">
        <v>168409.5</v>
      </c>
      <c r="E34" s="64">
        <v>168409.5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ht="20.25" customHeight="1" spans="1:15">
      <c r="A35" s="155" t="s">
        <v>113</v>
      </c>
      <c r="B35" s="155" t="str">
        <f>"        "&amp;"城乡社区支出"</f>
        <v>        城乡社区支出</v>
      </c>
      <c r="C35" s="64">
        <v>5000000</v>
      </c>
      <c r="D35" s="64"/>
      <c r="E35" s="64"/>
      <c r="F35" s="64"/>
      <c r="G35" s="64">
        <v>5000000</v>
      </c>
      <c r="H35" s="64"/>
      <c r="I35" s="64"/>
      <c r="J35" s="64"/>
      <c r="K35" s="64"/>
      <c r="L35" s="64"/>
      <c r="M35" s="64"/>
      <c r="N35" s="64"/>
      <c r="O35" s="64"/>
    </row>
    <row r="36" ht="20.25" customHeight="1" spans="1:15">
      <c r="A36" s="159" t="s">
        <v>114</v>
      </c>
      <c r="B36" s="159" t="str">
        <f>"        "&amp;"国有土地使用权出让收入安排的支出"</f>
        <v>        国有土地使用权出让收入安排的支出</v>
      </c>
      <c r="C36" s="64">
        <v>5000000</v>
      </c>
      <c r="D36" s="64"/>
      <c r="E36" s="64"/>
      <c r="F36" s="64"/>
      <c r="G36" s="64">
        <v>5000000</v>
      </c>
      <c r="H36" s="64"/>
      <c r="I36" s="64"/>
      <c r="J36" s="64"/>
      <c r="K36" s="64"/>
      <c r="L36" s="64"/>
      <c r="M36" s="64"/>
      <c r="N36" s="64"/>
      <c r="O36" s="64"/>
    </row>
    <row r="37" ht="20.25" customHeight="1" spans="1:15">
      <c r="A37" s="163" t="s">
        <v>115</v>
      </c>
      <c r="B37" s="163" t="str">
        <f>"        "&amp;"其他国有土地使用权出让收入安排的支出"</f>
        <v>        其他国有土地使用权出让收入安排的支出</v>
      </c>
      <c r="C37" s="64">
        <v>5000000</v>
      </c>
      <c r="D37" s="64"/>
      <c r="E37" s="64"/>
      <c r="F37" s="64"/>
      <c r="G37" s="64">
        <v>5000000</v>
      </c>
      <c r="H37" s="64"/>
      <c r="I37" s="64"/>
      <c r="J37" s="64"/>
      <c r="K37" s="64"/>
      <c r="L37" s="64"/>
      <c r="M37" s="64"/>
      <c r="N37" s="64"/>
      <c r="O37" s="64"/>
    </row>
    <row r="38" ht="20.25" customHeight="1" spans="1:15">
      <c r="A38" s="155" t="s">
        <v>116</v>
      </c>
      <c r="B38" s="155" t="str">
        <f>"        "&amp;"农林水支出"</f>
        <v>        农林水支出</v>
      </c>
      <c r="C38" s="64">
        <v>10271000</v>
      </c>
      <c r="D38" s="64"/>
      <c r="E38" s="64"/>
      <c r="F38" s="64"/>
      <c r="G38" s="64">
        <v>10271000</v>
      </c>
      <c r="H38" s="64"/>
      <c r="I38" s="64"/>
      <c r="J38" s="64"/>
      <c r="K38" s="64"/>
      <c r="L38" s="64"/>
      <c r="M38" s="64"/>
      <c r="N38" s="64"/>
      <c r="O38" s="64"/>
    </row>
    <row r="39" ht="20.25" customHeight="1" spans="1:15">
      <c r="A39" s="159" t="s">
        <v>117</v>
      </c>
      <c r="B39" s="159" t="str">
        <f>"        "&amp;"大中型水库库区基金安排的支出"</f>
        <v>        大中型水库库区基金安排的支出</v>
      </c>
      <c r="C39" s="64">
        <v>3400000</v>
      </c>
      <c r="D39" s="64"/>
      <c r="E39" s="64"/>
      <c r="F39" s="64"/>
      <c r="G39" s="64">
        <v>3400000</v>
      </c>
      <c r="H39" s="64"/>
      <c r="I39" s="64"/>
      <c r="J39" s="64"/>
      <c r="K39" s="64"/>
      <c r="L39" s="64"/>
      <c r="M39" s="64"/>
      <c r="N39" s="64"/>
      <c r="O39" s="64"/>
    </row>
    <row r="40" ht="20.25" customHeight="1" spans="1:15">
      <c r="A40" s="163" t="s">
        <v>118</v>
      </c>
      <c r="B40" s="163" t="str">
        <f>"        "&amp;"基础设施建设和经济发展"</f>
        <v>        基础设施建设和经济发展</v>
      </c>
      <c r="C40" s="64">
        <v>3400000</v>
      </c>
      <c r="D40" s="64"/>
      <c r="E40" s="64"/>
      <c r="F40" s="64"/>
      <c r="G40" s="64">
        <v>3400000</v>
      </c>
      <c r="H40" s="64"/>
      <c r="I40" s="64"/>
      <c r="J40" s="64"/>
      <c r="K40" s="64"/>
      <c r="L40" s="64"/>
      <c r="M40" s="64"/>
      <c r="N40" s="64"/>
      <c r="O40" s="64"/>
    </row>
    <row r="41" ht="20.25" customHeight="1" spans="1:15">
      <c r="A41" s="159" t="s">
        <v>119</v>
      </c>
      <c r="B41" s="159" t="str">
        <f>"        "&amp;"大中型水库移民后期扶持基金支出"</f>
        <v>        大中型水库移民后期扶持基金支出</v>
      </c>
      <c r="C41" s="64">
        <v>6871000</v>
      </c>
      <c r="D41" s="64"/>
      <c r="E41" s="64"/>
      <c r="F41" s="64"/>
      <c r="G41" s="64">
        <v>6871000</v>
      </c>
      <c r="H41" s="64"/>
      <c r="I41" s="64"/>
      <c r="J41" s="64"/>
      <c r="K41" s="64"/>
      <c r="L41" s="64"/>
      <c r="M41" s="64"/>
      <c r="N41" s="64"/>
      <c r="O41" s="64"/>
    </row>
    <row r="42" ht="20.25" customHeight="1" spans="1:15">
      <c r="A42" s="163" t="s">
        <v>120</v>
      </c>
      <c r="B42" s="163" t="str">
        <f>"        "&amp;"移民补助"</f>
        <v>        移民补助</v>
      </c>
      <c r="C42" s="64">
        <v>6871000</v>
      </c>
      <c r="D42" s="64"/>
      <c r="E42" s="64"/>
      <c r="F42" s="64"/>
      <c r="G42" s="64">
        <v>6871000</v>
      </c>
      <c r="H42" s="64"/>
      <c r="I42" s="64"/>
      <c r="J42" s="64"/>
      <c r="K42" s="64"/>
      <c r="L42" s="64"/>
      <c r="M42" s="64"/>
      <c r="N42" s="64"/>
      <c r="O42" s="64"/>
    </row>
    <row r="43" ht="20.25" customHeight="1" spans="1:15">
      <c r="A43" s="155" t="s">
        <v>121</v>
      </c>
      <c r="B43" s="155" t="str">
        <f>"        "&amp;"住房保障支出"</f>
        <v>        住房保障支出</v>
      </c>
      <c r="C43" s="64">
        <v>2672220</v>
      </c>
      <c r="D43" s="64">
        <v>2672220</v>
      </c>
      <c r="E43" s="64">
        <v>2672220</v>
      </c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ht="20.25" customHeight="1" spans="1:15">
      <c r="A44" s="159" t="s">
        <v>122</v>
      </c>
      <c r="B44" s="159" t="str">
        <f>"        "&amp;"住房改革支出"</f>
        <v>        住房改革支出</v>
      </c>
      <c r="C44" s="64">
        <v>2672220</v>
      </c>
      <c r="D44" s="64">
        <v>2672220</v>
      </c>
      <c r="E44" s="64">
        <v>2672220</v>
      </c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ht="20.25" customHeight="1" spans="1:15">
      <c r="A45" s="163" t="s">
        <v>123</v>
      </c>
      <c r="B45" s="163" t="str">
        <f>"        "&amp;"住房公积金"</f>
        <v>        住房公积金</v>
      </c>
      <c r="C45" s="64">
        <v>2486580</v>
      </c>
      <c r="D45" s="64">
        <v>2486580</v>
      </c>
      <c r="E45" s="64">
        <v>2486580</v>
      </c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ht="20.25" customHeight="1" spans="1:15">
      <c r="A46" s="163" t="s">
        <v>124</v>
      </c>
      <c r="B46" s="163" t="str">
        <f>"        "&amp;"购房补贴"</f>
        <v>        购房补贴</v>
      </c>
      <c r="C46" s="64">
        <v>185640</v>
      </c>
      <c r="D46" s="64">
        <v>185640</v>
      </c>
      <c r="E46" s="64">
        <v>185640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ht="20.25" customHeight="1" spans="1:15">
      <c r="A47" s="155" t="s">
        <v>125</v>
      </c>
      <c r="B47" s="155" t="str">
        <f>"        "&amp;"粮油物资储备支出"</f>
        <v>        粮油物资储备支出</v>
      </c>
      <c r="C47" s="64">
        <v>1305829.73</v>
      </c>
      <c r="D47" s="64">
        <v>1305829.73</v>
      </c>
      <c r="E47" s="64">
        <v>651929.73</v>
      </c>
      <c r="F47" s="64">
        <v>653900</v>
      </c>
      <c r="G47" s="64"/>
      <c r="H47" s="64"/>
      <c r="I47" s="64"/>
      <c r="J47" s="64"/>
      <c r="K47" s="64"/>
      <c r="L47" s="64"/>
      <c r="M47" s="64"/>
      <c r="N47" s="64"/>
      <c r="O47" s="64"/>
    </row>
    <row r="48" ht="20.25" customHeight="1" spans="1:15">
      <c r="A48" s="159" t="s">
        <v>126</v>
      </c>
      <c r="B48" s="159" t="str">
        <f>"        "&amp;"粮油物资事务"</f>
        <v>        粮油物资事务</v>
      </c>
      <c r="C48" s="64">
        <v>1007729.73</v>
      </c>
      <c r="D48" s="64">
        <v>1007729.73</v>
      </c>
      <c r="E48" s="64">
        <v>651929.73</v>
      </c>
      <c r="F48" s="64">
        <v>355800</v>
      </c>
      <c r="G48" s="64"/>
      <c r="H48" s="64"/>
      <c r="I48" s="64"/>
      <c r="J48" s="64"/>
      <c r="K48" s="64"/>
      <c r="L48" s="64"/>
      <c r="M48" s="64"/>
      <c r="N48" s="64"/>
      <c r="O48" s="64"/>
    </row>
    <row r="49" ht="20.25" customHeight="1" spans="1:15">
      <c r="A49" s="163" t="s">
        <v>127</v>
      </c>
      <c r="B49" s="163" t="str">
        <f>"        "&amp;"物资保管保养"</f>
        <v>        物资保管保养</v>
      </c>
      <c r="C49" s="64">
        <v>355800</v>
      </c>
      <c r="D49" s="64">
        <v>355800</v>
      </c>
      <c r="E49" s="64"/>
      <c r="F49" s="64">
        <v>355800</v>
      </c>
      <c r="G49" s="64"/>
      <c r="H49" s="64"/>
      <c r="I49" s="64"/>
      <c r="J49" s="64"/>
      <c r="K49" s="64"/>
      <c r="L49" s="64"/>
      <c r="M49" s="64"/>
      <c r="N49" s="64"/>
      <c r="O49" s="64"/>
    </row>
    <row r="50" ht="20.25" customHeight="1" spans="1:15">
      <c r="A50" s="163" t="s">
        <v>128</v>
      </c>
      <c r="B50" s="163" t="str">
        <f>"        "&amp;"事业运行"</f>
        <v>        事业运行</v>
      </c>
      <c r="C50" s="64">
        <v>611429.73</v>
      </c>
      <c r="D50" s="64">
        <v>611429.73</v>
      </c>
      <c r="E50" s="64">
        <v>611429.73</v>
      </c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ht="20.25" customHeight="1" spans="1:15">
      <c r="A51" s="163" t="s">
        <v>129</v>
      </c>
      <c r="B51" s="163" t="str">
        <f>"        "&amp;"其他粮油物资事务支出"</f>
        <v>        其他粮油物资事务支出</v>
      </c>
      <c r="C51" s="64">
        <v>40500</v>
      </c>
      <c r="D51" s="64">
        <v>40500</v>
      </c>
      <c r="E51" s="64">
        <v>40500</v>
      </c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ht="20.25" customHeight="1" spans="1:15">
      <c r="A52" s="159" t="s">
        <v>130</v>
      </c>
      <c r="B52" s="159" t="str">
        <f>"        "&amp;"重要商品储备"</f>
        <v>        重要商品储备</v>
      </c>
      <c r="C52" s="64">
        <v>298100</v>
      </c>
      <c r="D52" s="64">
        <v>298100</v>
      </c>
      <c r="E52" s="64"/>
      <c r="F52" s="64">
        <v>298100</v>
      </c>
      <c r="G52" s="64"/>
      <c r="H52" s="64"/>
      <c r="I52" s="64"/>
      <c r="J52" s="64"/>
      <c r="K52" s="64"/>
      <c r="L52" s="64"/>
      <c r="M52" s="64"/>
      <c r="N52" s="64"/>
      <c r="O52" s="64"/>
    </row>
    <row r="53" ht="20.25" customHeight="1" spans="1:15">
      <c r="A53" s="163" t="s">
        <v>131</v>
      </c>
      <c r="B53" s="163" t="str">
        <f>"        "&amp;"应急物资储备"</f>
        <v>        应急物资储备</v>
      </c>
      <c r="C53" s="64">
        <v>298100</v>
      </c>
      <c r="D53" s="64">
        <v>298100</v>
      </c>
      <c r="E53" s="64"/>
      <c r="F53" s="64">
        <v>298100</v>
      </c>
      <c r="G53" s="64"/>
      <c r="H53" s="64"/>
      <c r="I53" s="64"/>
      <c r="J53" s="64"/>
      <c r="K53" s="64"/>
      <c r="L53" s="64"/>
      <c r="M53" s="64"/>
      <c r="N53" s="64"/>
      <c r="O53" s="64"/>
    </row>
    <row r="54" ht="20.25" customHeight="1" spans="1:15">
      <c r="A54" s="155" t="s">
        <v>132</v>
      </c>
      <c r="B54" s="155" t="str">
        <f>"        "&amp;"其他支出"</f>
        <v>        其他支出</v>
      </c>
      <c r="C54" s="64">
        <v>167230000</v>
      </c>
      <c r="D54" s="64">
        <v>70000000</v>
      </c>
      <c r="E54" s="64"/>
      <c r="F54" s="64">
        <v>70000000</v>
      </c>
      <c r="G54" s="64">
        <v>97230000</v>
      </c>
      <c r="H54" s="64"/>
      <c r="I54" s="64"/>
      <c r="J54" s="64"/>
      <c r="K54" s="64"/>
      <c r="L54" s="64"/>
      <c r="M54" s="64"/>
      <c r="N54" s="64"/>
      <c r="O54" s="64"/>
    </row>
    <row r="55" ht="20.25" customHeight="1" spans="1:15">
      <c r="A55" s="159" t="s">
        <v>133</v>
      </c>
      <c r="B55" s="159" t="str">
        <f>"        "&amp;"其他政府性基金及对应专项债务收入安排的支出"</f>
        <v>        其他政府性基金及对应专项债务收入安排的支出</v>
      </c>
      <c r="C55" s="64">
        <v>97230000</v>
      </c>
      <c r="D55" s="64"/>
      <c r="E55" s="64"/>
      <c r="F55" s="64"/>
      <c r="G55" s="64">
        <v>97230000</v>
      </c>
      <c r="H55" s="64"/>
      <c r="I55" s="64"/>
      <c r="J55" s="64"/>
      <c r="K55" s="64"/>
      <c r="L55" s="64"/>
      <c r="M55" s="64"/>
      <c r="N55" s="64"/>
      <c r="O55" s="64"/>
    </row>
    <row r="56" ht="20.25" customHeight="1" spans="1:15">
      <c r="A56" s="163" t="s">
        <v>134</v>
      </c>
      <c r="B56" s="163" t="str">
        <f>"        "&amp;"其他政府性基金安排的支出"</f>
        <v>        其他政府性基金安排的支出</v>
      </c>
      <c r="C56" s="64">
        <v>97230000</v>
      </c>
      <c r="D56" s="64"/>
      <c r="E56" s="64"/>
      <c r="F56" s="64"/>
      <c r="G56" s="64">
        <v>97230000</v>
      </c>
      <c r="H56" s="64"/>
      <c r="I56" s="64"/>
      <c r="J56" s="64"/>
      <c r="K56" s="64"/>
      <c r="L56" s="64"/>
      <c r="M56" s="64"/>
      <c r="N56" s="64"/>
      <c r="O56" s="64"/>
    </row>
    <row r="57" ht="20.25" customHeight="1" spans="1:15">
      <c r="A57" s="159" t="s">
        <v>135</v>
      </c>
      <c r="B57" s="159" t="str">
        <f>"        "&amp;"其他支出"</f>
        <v>        其他支出</v>
      </c>
      <c r="C57" s="64">
        <v>70000000</v>
      </c>
      <c r="D57" s="64">
        <v>70000000</v>
      </c>
      <c r="E57" s="64"/>
      <c r="F57" s="64">
        <v>70000000</v>
      </c>
      <c r="G57" s="64"/>
      <c r="H57" s="64"/>
      <c r="I57" s="64"/>
      <c r="J57" s="64"/>
      <c r="K57" s="64"/>
      <c r="L57" s="64"/>
      <c r="M57" s="64"/>
      <c r="N57" s="64"/>
      <c r="O57" s="64"/>
    </row>
    <row r="58" ht="20.25" customHeight="1" spans="1:15">
      <c r="A58" s="163" t="s">
        <v>136</v>
      </c>
      <c r="B58" s="163" t="str">
        <f>"        "&amp;"其他支出"</f>
        <v>        其他支出</v>
      </c>
      <c r="C58" s="64">
        <v>70000000</v>
      </c>
      <c r="D58" s="64">
        <v>70000000</v>
      </c>
      <c r="E58" s="64"/>
      <c r="F58" s="64">
        <v>70000000</v>
      </c>
      <c r="G58" s="64"/>
      <c r="H58" s="64"/>
      <c r="I58" s="64"/>
      <c r="J58" s="64"/>
      <c r="K58" s="64"/>
      <c r="L58" s="64"/>
      <c r="M58" s="64"/>
      <c r="N58" s="64"/>
      <c r="O58" s="64"/>
    </row>
    <row r="59" ht="20.25" customHeight="1" spans="1:15">
      <c r="A59" s="157" t="s">
        <v>30</v>
      </c>
      <c r="B59" s="155"/>
      <c r="C59" s="158">
        <v>266127544.12</v>
      </c>
      <c r="D59" s="158">
        <v>153626544.12</v>
      </c>
      <c r="E59" s="158">
        <v>39954203.15</v>
      </c>
      <c r="F59" s="158">
        <v>113672340.97</v>
      </c>
      <c r="G59" s="158">
        <v>112501000</v>
      </c>
      <c r="H59" s="158"/>
      <c r="I59" s="158"/>
      <c r="J59" s="158"/>
      <c r="K59" s="158"/>
      <c r="L59" s="158"/>
      <c r="M59" s="158"/>
      <c r="N59" s="158"/>
      <c r="O59" s="158"/>
    </row>
  </sheetData>
  <mergeCells count="12">
    <mergeCell ref="A1:O1"/>
    <mergeCell ref="A2:O2"/>
    <mergeCell ref="A3:N3"/>
    <mergeCell ref="D4:F4"/>
    <mergeCell ref="J4:O4"/>
    <mergeCell ref="A59:B5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3" t="s">
        <v>137</v>
      </c>
      <c r="B1" s="164"/>
      <c r="C1" s="164"/>
      <c r="D1" s="164"/>
    </row>
    <row r="2" ht="28.5" customHeight="1" spans="1:4">
      <c r="A2" s="165" t="s">
        <v>138</v>
      </c>
      <c r="B2" s="165"/>
      <c r="C2" s="165"/>
      <c r="D2" s="165"/>
    </row>
    <row r="3" ht="18.75" customHeight="1" spans="1:4">
      <c r="A3" s="155" t="str">
        <f>"单位名称："&amp;"玉溪市发展和改革委员会"</f>
        <v>单位名称：玉溪市发展和改革委员会</v>
      </c>
      <c r="B3" s="155"/>
      <c r="C3" s="155"/>
      <c r="D3" s="153" t="s">
        <v>2</v>
      </c>
    </row>
    <row r="4" ht="18.75" customHeight="1" spans="1:4">
      <c r="A4" s="59" t="s">
        <v>3</v>
      </c>
      <c r="B4" s="59"/>
      <c r="C4" s="59" t="s">
        <v>4</v>
      </c>
      <c r="D4" s="59"/>
    </row>
    <row r="5" ht="18.75" customHeight="1" spans="1:4">
      <c r="A5" s="59" t="s">
        <v>5</v>
      </c>
      <c r="B5" s="59" t="s">
        <v>6</v>
      </c>
      <c r="C5" s="59" t="s">
        <v>139</v>
      </c>
      <c r="D5" s="59" t="s">
        <v>6</v>
      </c>
    </row>
    <row r="6" ht="18.75" customHeight="1" spans="1:4">
      <c r="A6" s="166" t="s">
        <v>140</v>
      </c>
      <c r="B6" s="167"/>
      <c r="C6" s="168" t="s">
        <v>141</v>
      </c>
      <c r="D6" s="167"/>
    </row>
    <row r="7" ht="18.75" customHeight="1" spans="1:4">
      <c r="A7" s="155" t="s">
        <v>142</v>
      </c>
      <c r="B7" s="169">
        <v>117447003.15</v>
      </c>
      <c r="C7" s="170" t="str">
        <f>"（一）"&amp;"一般公共服务支出"</f>
        <v>（一）一般公共服务支出</v>
      </c>
      <c r="D7" s="169">
        <v>46714140.11</v>
      </c>
    </row>
    <row r="8" ht="18.75" customHeight="1" spans="1:4">
      <c r="A8" s="155" t="s">
        <v>143</v>
      </c>
      <c r="B8" s="169">
        <v>109101000</v>
      </c>
      <c r="C8" s="170" t="str">
        <f>"（二）"&amp;"国防支出"</f>
        <v>（二）国防支出</v>
      </c>
      <c r="D8" s="169">
        <v>3687451.76</v>
      </c>
    </row>
    <row r="9" ht="18.75" customHeight="1" spans="1:4">
      <c r="A9" s="155" t="s">
        <v>144</v>
      </c>
      <c r="B9" s="169"/>
      <c r="C9" s="170" t="str">
        <f>"（三）"&amp;"社会保障和就业支出"</f>
        <v>（三）社会保障和就业支出</v>
      </c>
      <c r="D9" s="169">
        <v>7442205.28</v>
      </c>
    </row>
    <row r="10" ht="18.75" customHeight="1" spans="1:4">
      <c r="A10" s="155" t="s">
        <v>145</v>
      </c>
      <c r="B10" s="169"/>
      <c r="C10" s="170" t="str">
        <f>"（四）"&amp;"卫生健康支出"</f>
        <v>（四）卫生健康支出</v>
      </c>
      <c r="D10" s="169">
        <v>21804697.24</v>
      </c>
    </row>
    <row r="11" ht="18.75" customHeight="1" spans="1:4">
      <c r="A11" s="61" t="s">
        <v>142</v>
      </c>
      <c r="B11" s="169">
        <v>36179540.97</v>
      </c>
      <c r="C11" s="170" t="str">
        <f>"（五）"&amp;"城乡社区支出"</f>
        <v>（五）城乡社区支出</v>
      </c>
      <c r="D11" s="169">
        <v>5000000</v>
      </c>
    </row>
    <row r="12" ht="18.75" customHeight="1" spans="1:4">
      <c r="A12" s="61" t="s">
        <v>143</v>
      </c>
      <c r="B12" s="169">
        <v>3400000</v>
      </c>
      <c r="C12" s="170" t="str">
        <f>"（六）"&amp;"农林水支出"</f>
        <v>（六）农林水支出</v>
      </c>
      <c r="D12" s="169">
        <v>10271000</v>
      </c>
    </row>
    <row r="13" ht="18.75" customHeight="1" spans="1:4">
      <c r="A13" s="61" t="s">
        <v>144</v>
      </c>
      <c r="B13" s="169"/>
      <c r="C13" s="170" t="str">
        <f>"（七）"&amp;"住房保障支出"</f>
        <v>（七）住房保障支出</v>
      </c>
      <c r="D13" s="169">
        <v>2672220</v>
      </c>
    </row>
    <row r="14" ht="18.75" customHeight="1" spans="1:4">
      <c r="A14" s="155"/>
      <c r="B14" s="155"/>
      <c r="C14" s="170" t="str">
        <f>"（八）"&amp;"粮油物资储备支出"</f>
        <v>（八）粮油物资储备支出</v>
      </c>
      <c r="D14" s="169">
        <v>1305829.73</v>
      </c>
    </row>
    <row r="15" ht="18.75" customHeight="1" spans="1:4">
      <c r="A15" s="155"/>
      <c r="B15" s="155"/>
      <c r="C15" s="170" t="str">
        <f>"（九）"&amp;"其他支出"</f>
        <v>（九）其他支出</v>
      </c>
      <c r="D15" s="169">
        <v>167230000</v>
      </c>
    </row>
    <row r="16" ht="18.75" customHeight="1" spans="1:4">
      <c r="A16" s="155"/>
      <c r="B16" s="155"/>
      <c r="C16" s="155" t="s">
        <v>146</v>
      </c>
      <c r="D16" s="155"/>
    </row>
    <row r="17" ht="18.75" customHeight="1" spans="1:4">
      <c r="A17" s="171" t="s">
        <v>24</v>
      </c>
      <c r="B17" s="169">
        <v>266127544.12</v>
      </c>
      <c r="C17" s="171" t="s">
        <v>25</v>
      </c>
      <c r="D17" s="169">
        <v>266127544.12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9"/>
  <sheetViews>
    <sheetView showZeros="0" workbookViewId="0">
      <selection activeCell="E32" sqref="E32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1" t="s">
        <v>147</v>
      </c>
      <c r="B1" s="161"/>
      <c r="C1" s="161"/>
      <c r="D1" s="161"/>
      <c r="E1" s="161"/>
      <c r="F1" s="161"/>
      <c r="G1" s="161"/>
    </row>
    <row r="2" ht="28.5" customHeight="1" spans="1:7">
      <c r="A2" s="154" t="s">
        <v>148</v>
      </c>
      <c r="B2" s="154"/>
      <c r="C2" s="154"/>
      <c r="D2" s="154"/>
      <c r="E2" s="154"/>
      <c r="F2" s="154"/>
      <c r="G2" s="154"/>
    </row>
    <row r="3" ht="20.25" customHeight="1" spans="1:7">
      <c r="A3" s="155" t="str">
        <f>"单位名称："&amp;"玉溪市发展和改革委员会"</f>
        <v>单位名称：玉溪市发展和改革委员会</v>
      </c>
      <c r="B3" s="155"/>
      <c r="C3" s="155"/>
      <c r="D3" s="155"/>
      <c r="E3" s="155"/>
      <c r="F3" s="155"/>
      <c r="G3" s="162" t="s">
        <v>2</v>
      </c>
    </row>
    <row r="4" ht="27" customHeight="1" spans="1:7">
      <c r="A4" s="156" t="s">
        <v>149</v>
      </c>
      <c r="B4" s="156"/>
      <c r="C4" s="156" t="s">
        <v>30</v>
      </c>
      <c r="D4" s="156" t="s">
        <v>33</v>
      </c>
      <c r="E4" s="156"/>
      <c r="F4" s="156"/>
      <c r="G4" s="156" t="s">
        <v>79</v>
      </c>
    </row>
    <row r="5" ht="27" customHeight="1" spans="1:7">
      <c r="A5" s="156" t="s">
        <v>74</v>
      </c>
      <c r="B5" s="156" t="s">
        <v>75</v>
      </c>
      <c r="C5" s="156"/>
      <c r="D5" s="156" t="s">
        <v>32</v>
      </c>
      <c r="E5" s="156" t="s">
        <v>150</v>
      </c>
      <c r="F5" s="156" t="s">
        <v>151</v>
      </c>
      <c r="G5" s="156"/>
    </row>
    <row r="6" ht="20.25" customHeight="1" spans="1:7">
      <c r="A6" s="160" t="s">
        <v>44</v>
      </c>
      <c r="B6" s="160" t="s">
        <v>45</v>
      </c>
      <c r="C6" s="160" t="s">
        <v>46</v>
      </c>
      <c r="D6" s="160" t="s">
        <v>47</v>
      </c>
      <c r="E6" s="160" t="s">
        <v>48</v>
      </c>
      <c r="F6" s="160" t="s">
        <v>49</v>
      </c>
      <c r="G6" s="160">
        <v>7</v>
      </c>
    </row>
    <row r="7" ht="20.25" customHeight="1" spans="1:7">
      <c r="A7" s="155" t="s">
        <v>85</v>
      </c>
      <c r="B7" s="155" t="str">
        <f>"        "&amp;"一般公共服务支出"</f>
        <v>        一般公共服务支出</v>
      </c>
      <c r="C7" s="64">
        <v>46714140.11</v>
      </c>
      <c r="D7" s="158">
        <v>25337029.84</v>
      </c>
      <c r="E7" s="64">
        <v>21181169.09</v>
      </c>
      <c r="F7" s="64">
        <v>4155860.75</v>
      </c>
      <c r="G7" s="64">
        <v>21377110.27</v>
      </c>
    </row>
    <row r="8" ht="20.25" customHeight="1" spans="1:7">
      <c r="A8" s="159" t="s">
        <v>86</v>
      </c>
      <c r="B8" s="159" t="str">
        <f>"        "&amp;"发展与改革事务"</f>
        <v>        发展与改革事务</v>
      </c>
      <c r="C8" s="64">
        <v>46614140.11</v>
      </c>
      <c r="D8" s="158">
        <v>25337029.84</v>
      </c>
      <c r="E8" s="64">
        <v>21181169.09</v>
      </c>
      <c r="F8" s="64">
        <v>4155860.75</v>
      </c>
      <c r="G8" s="64">
        <v>21277110.27</v>
      </c>
    </row>
    <row r="9" ht="20.25" customHeight="1" spans="1:7">
      <c r="A9" s="163" t="s">
        <v>87</v>
      </c>
      <c r="B9" s="163" t="str">
        <f>"        "&amp;"行政运行"</f>
        <v>        行政运行</v>
      </c>
      <c r="C9" s="64">
        <v>13944307.45</v>
      </c>
      <c r="D9" s="158">
        <v>13944307.45</v>
      </c>
      <c r="E9" s="64">
        <v>10734936.46</v>
      </c>
      <c r="F9" s="64">
        <v>3209370.99</v>
      </c>
      <c r="G9" s="64"/>
    </row>
    <row r="10" ht="20.25" customHeight="1" spans="1:7">
      <c r="A10" s="163" t="s">
        <v>88</v>
      </c>
      <c r="B10" s="163" t="str">
        <f>"        "&amp;"一般行政管理事务"</f>
        <v>        一般行政管理事务</v>
      </c>
      <c r="C10" s="64">
        <v>576000</v>
      </c>
      <c r="D10" s="158">
        <v>576000</v>
      </c>
      <c r="E10" s="64">
        <v>576000</v>
      </c>
      <c r="F10" s="64"/>
      <c r="G10" s="64"/>
    </row>
    <row r="11" ht="20.25" customHeight="1" spans="1:7">
      <c r="A11" s="163" t="s">
        <v>89</v>
      </c>
      <c r="B11" s="163" t="str">
        <f>"        "&amp;"事业运行"</f>
        <v>        事业运行</v>
      </c>
      <c r="C11" s="64">
        <v>15616722.39</v>
      </c>
      <c r="D11" s="158">
        <v>10816722.39</v>
      </c>
      <c r="E11" s="64">
        <v>9870232.63</v>
      </c>
      <c r="F11" s="64">
        <v>946489.76</v>
      </c>
      <c r="G11" s="64">
        <v>4800000</v>
      </c>
    </row>
    <row r="12" ht="20.25" customHeight="1" spans="1:7">
      <c r="A12" s="163" t="s">
        <v>90</v>
      </c>
      <c r="B12" s="163" t="str">
        <f>"        "&amp;"其他发展与改革事务支出"</f>
        <v>        其他发展与改革事务支出</v>
      </c>
      <c r="C12" s="64">
        <v>16477110.27</v>
      </c>
      <c r="D12" s="158"/>
      <c r="E12" s="64"/>
      <c r="F12" s="64"/>
      <c r="G12" s="64">
        <v>16477110.27</v>
      </c>
    </row>
    <row r="13" ht="20.25" customHeight="1" spans="1:7">
      <c r="A13" s="159" t="s">
        <v>91</v>
      </c>
      <c r="B13" s="159" t="str">
        <f>"        "&amp;"财政事务"</f>
        <v>        财政事务</v>
      </c>
      <c r="C13" s="64">
        <v>100000</v>
      </c>
      <c r="D13" s="158"/>
      <c r="E13" s="64"/>
      <c r="F13" s="64"/>
      <c r="G13" s="64">
        <v>100000</v>
      </c>
    </row>
    <row r="14" ht="20.25" customHeight="1" spans="1:7">
      <c r="A14" s="163" t="s">
        <v>92</v>
      </c>
      <c r="B14" s="163" t="str">
        <f>"        "&amp;"其他财政事务支出"</f>
        <v>        其他财政事务支出</v>
      </c>
      <c r="C14" s="64">
        <v>100000</v>
      </c>
      <c r="D14" s="158"/>
      <c r="E14" s="64"/>
      <c r="F14" s="64"/>
      <c r="G14" s="64">
        <v>100000</v>
      </c>
    </row>
    <row r="15" ht="20.25" customHeight="1" spans="1:7">
      <c r="A15" s="155" t="s">
        <v>93</v>
      </c>
      <c r="B15" s="155" t="str">
        <f>"        "&amp;"国防支出"</f>
        <v>        国防支出</v>
      </c>
      <c r="C15" s="64">
        <v>3687451.76</v>
      </c>
      <c r="D15" s="158">
        <v>800451.76</v>
      </c>
      <c r="E15" s="64">
        <v>670255.28</v>
      </c>
      <c r="F15" s="64">
        <v>130196.48</v>
      </c>
      <c r="G15" s="64">
        <v>2887000</v>
      </c>
    </row>
    <row r="16" ht="20.25" customHeight="1" spans="1:7">
      <c r="A16" s="159" t="s">
        <v>94</v>
      </c>
      <c r="B16" s="159" t="str">
        <f>"        "&amp;"国防动员"</f>
        <v>        国防动员</v>
      </c>
      <c r="C16" s="64">
        <v>3687451.76</v>
      </c>
      <c r="D16" s="158">
        <v>800451.76</v>
      </c>
      <c r="E16" s="64">
        <v>670255.28</v>
      </c>
      <c r="F16" s="64">
        <v>130196.48</v>
      </c>
      <c r="G16" s="64">
        <v>2887000</v>
      </c>
    </row>
    <row r="17" ht="20.25" customHeight="1" spans="1:7">
      <c r="A17" s="163" t="s">
        <v>95</v>
      </c>
      <c r="B17" s="163" t="str">
        <f>"        "&amp;"人民防空"</f>
        <v>        人民防空</v>
      </c>
      <c r="C17" s="64">
        <v>2887451.76</v>
      </c>
      <c r="D17" s="158">
        <v>800451.76</v>
      </c>
      <c r="E17" s="64">
        <v>670255.28</v>
      </c>
      <c r="F17" s="64">
        <v>130196.48</v>
      </c>
      <c r="G17" s="64">
        <v>2087000</v>
      </c>
    </row>
    <row r="18" ht="20.25" customHeight="1" spans="1:7">
      <c r="A18" s="163" t="s">
        <v>96</v>
      </c>
      <c r="B18" s="163" t="str">
        <f>"        "&amp;"其他国防动员支出"</f>
        <v>        其他国防动员支出</v>
      </c>
      <c r="C18" s="64">
        <v>800000</v>
      </c>
      <c r="D18" s="158"/>
      <c r="E18" s="64"/>
      <c r="F18" s="64"/>
      <c r="G18" s="64">
        <v>800000</v>
      </c>
    </row>
    <row r="19" ht="20.25" customHeight="1" spans="1:7">
      <c r="A19" s="155" t="s">
        <v>97</v>
      </c>
      <c r="B19" s="155" t="str">
        <f>"        "&amp;"社会保障和就业支出"</f>
        <v>        社会保障和就业支出</v>
      </c>
      <c r="C19" s="64">
        <v>7442205.28</v>
      </c>
      <c r="D19" s="158">
        <v>7442205.28</v>
      </c>
      <c r="E19" s="64">
        <v>7386405.28</v>
      </c>
      <c r="F19" s="64">
        <v>55800</v>
      </c>
      <c r="G19" s="64"/>
    </row>
    <row r="20" ht="20.25" customHeight="1" spans="1:7">
      <c r="A20" s="159" t="s">
        <v>98</v>
      </c>
      <c r="B20" s="159" t="str">
        <f>"        "&amp;"行政事业单位养老支出"</f>
        <v>        行政事业单位养老支出</v>
      </c>
      <c r="C20" s="64">
        <v>7383237.28</v>
      </c>
      <c r="D20" s="158">
        <v>7383237.28</v>
      </c>
      <c r="E20" s="64">
        <v>7327437.28</v>
      </c>
      <c r="F20" s="64">
        <v>55800</v>
      </c>
      <c r="G20" s="64"/>
    </row>
    <row r="21" ht="20.25" customHeight="1" spans="1:7">
      <c r="A21" s="163" t="s">
        <v>99</v>
      </c>
      <c r="B21" s="163" t="str">
        <f>"        "&amp;"行政单位离退休"</f>
        <v>        行政单位离退休</v>
      </c>
      <c r="C21" s="64">
        <v>2631408</v>
      </c>
      <c r="D21" s="158">
        <v>2631408</v>
      </c>
      <c r="E21" s="64">
        <v>2583408</v>
      </c>
      <c r="F21" s="64">
        <v>48000</v>
      </c>
      <c r="G21" s="64"/>
    </row>
    <row r="22" ht="20.25" customHeight="1" spans="1:7">
      <c r="A22" s="163" t="s">
        <v>100</v>
      </c>
      <c r="B22" s="163" t="str">
        <f>"        "&amp;"事业单位离退休"</f>
        <v>        事业单位离退休</v>
      </c>
      <c r="C22" s="64">
        <v>351000</v>
      </c>
      <c r="D22" s="158">
        <v>351000</v>
      </c>
      <c r="E22" s="64">
        <v>343200</v>
      </c>
      <c r="F22" s="64">
        <v>7800</v>
      </c>
      <c r="G22" s="64"/>
    </row>
    <row r="23" ht="20.25" customHeight="1" spans="1:7">
      <c r="A23" s="163" t="s">
        <v>101</v>
      </c>
      <c r="B23" s="163" t="str">
        <f>"        "&amp;"机关事业单位基本养老保险缴费支出"</f>
        <v>        机关事业单位基本养老保险缴费支出</v>
      </c>
      <c r="C23" s="64">
        <v>3050829.28</v>
      </c>
      <c r="D23" s="158">
        <v>3050829.28</v>
      </c>
      <c r="E23" s="64">
        <v>3050829.28</v>
      </c>
      <c r="F23" s="64"/>
      <c r="G23" s="64"/>
    </row>
    <row r="24" ht="20.25" customHeight="1" spans="1:7">
      <c r="A24" s="163" t="s">
        <v>102</v>
      </c>
      <c r="B24" s="163" t="str">
        <f>"        "&amp;"机关事业单位职业年金缴费支出"</f>
        <v>        机关事业单位职业年金缴费支出</v>
      </c>
      <c r="C24" s="64">
        <v>1350000</v>
      </c>
      <c r="D24" s="158">
        <v>1350000</v>
      </c>
      <c r="E24" s="64">
        <v>1350000</v>
      </c>
      <c r="F24" s="64"/>
      <c r="G24" s="64"/>
    </row>
    <row r="25" ht="20.25" customHeight="1" spans="1:7">
      <c r="A25" s="159" t="s">
        <v>103</v>
      </c>
      <c r="B25" s="159" t="str">
        <f>"        "&amp;"抚恤"</f>
        <v>        抚恤</v>
      </c>
      <c r="C25" s="64">
        <v>58968</v>
      </c>
      <c r="D25" s="158">
        <v>58968</v>
      </c>
      <c r="E25" s="64">
        <v>58968</v>
      </c>
      <c r="F25" s="64"/>
      <c r="G25" s="64"/>
    </row>
    <row r="26" ht="20.25" customHeight="1" spans="1:7">
      <c r="A26" s="163" t="s">
        <v>104</v>
      </c>
      <c r="B26" s="163" t="str">
        <f>"        "&amp;"死亡抚恤"</f>
        <v>        死亡抚恤</v>
      </c>
      <c r="C26" s="64">
        <v>58968</v>
      </c>
      <c r="D26" s="158">
        <v>58968</v>
      </c>
      <c r="E26" s="64">
        <v>58968</v>
      </c>
      <c r="F26" s="64"/>
      <c r="G26" s="64"/>
    </row>
    <row r="27" ht="20.25" customHeight="1" spans="1:7">
      <c r="A27" s="155" t="s">
        <v>105</v>
      </c>
      <c r="B27" s="155" t="str">
        <f>"        "&amp;"卫生健康支出"</f>
        <v>        卫生健康支出</v>
      </c>
      <c r="C27" s="64">
        <v>21804697.24</v>
      </c>
      <c r="D27" s="158">
        <v>3050366.54</v>
      </c>
      <c r="E27" s="64">
        <v>3050366.54</v>
      </c>
      <c r="F27" s="64"/>
      <c r="G27" s="64">
        <v>18754330.7</v>
      </c>
    </row>
    <row r="28" ht="20.25" customHeight="1" spans="1:7">
      <c r="A28" s="159" t="s">
        <v>106</v>
      </c>
      <c r="B28" s="159" t="str">
        <f>"        "&amp;"卫生健康管理事务"</f>
        <v>        卫生健康管理事务</v>
      </c>
      <c r="C28" s="64">
        <v>18754330.7</v>
      </c>
      <c r="D28" s="158"/>
      <c r="E28" s="64"/>
      <c r="F28" s="64"/>
      <c r="G28" s="64">
        <v>18754330.7</v>
      </c>
    </row>
    <row r="29" ht="20.25" customHeight="1" spans="1:7">
      <c r="A29" s="163" t="s">
        <v>107</v>
      </c>
      <c r="B29" s="163" t="str">
        <f>"        "&amp;"其他卫生健康管理事务支出"</f>
        <v>        其他卫生健康管理事务支出</v>
      </c>
      <c r="C29" s="64">
        <v>18754330.7</v>
      </c>
      <c r="D29" s="158"/>
      <c r="E29" s="64"/>
      <c r="F29" s="64"/>
      <c r="G29" s="64">
        <v>18754330.7</v>
      </c>
    </row>
    <row r="30" ht="20.25" customHeight="1" spans="1:7">
      <c r="A30" s="159" t="s">
        <v>108</v>
      </c>
      <c r="B30" s="159" t="str">
        <f>"        "&amp;"行政事业单位医疗"</f>
        <v>        行政事业单位医疗</v>
      </c>
      <c r="C30" s="64">
        <v>3050366.54</v>
      </c>
      <c r="D30" s="158">
        <v>3050366.54</v>
      </c>
      <c r="E30" s="64">
        <v>3050366.54</v>
      </c>
      <c r="F30" s="64"/>
      <c r="G30" s="64"/>
    </row>
    <row r="31" ht="20.25" customHeight="1" spans="1:7">
      <c r="A31" s="163" t="s">
        <v>109</v>
      </c>
      <c r="B31" s="163" t="str">
        <f>"        "&amp;"行政单位医疗"</f>
        <v>        行政单位医疗</v>
      </c>
      <c r="C31" s="64">
        <v>942388.79</v>
      </c>
      <c r="D31" s="158">
        <v>942388.79</v>
      </c>
      <c r="E31" s="64">
        <v>942388.79</v>
      </c>
      <c r="F31" s="64"/>
      <c r="G31" s="64"/>
    </row>
    <row r="32" ht="20.25" customHeight="1" spans="1:7">
      <c r="A32" s="163" t="s">
        <v>110</v>
      </c>
      <c r="B32" s="163" t="str">
        <f>"        "&amp;"事业单位医疗"</f>
        <v>        事业单位医疗</v>
      </c>
      <c r="C32" s="64">
        <v>766228.9</v>
      </c>
      <c r="D32" s="158">
        <v>766228.9</v>
      </c>
      <c r="E32" s="64">
        <v>766228.9</v>
      </c>
      <c r="F32" s="64"/>
      <c r="G32" s="64"/>
    </row>
    <row r="33" ht="20.25" customHeight="1" spans="1:7">
      <c r="A33" s="163" t="s">
        <v>111</v>
      </c>
      <c r="B33" s="163" t="str">
        <f>"        "&amp;"公务员医疗补助"</f>
        <v>        公务员医疗补助</v>
      </c>
      <c r="C33" s="64">
        <v>1173339.35</v>
      </c>
      <c r="D33" s="158">
        <v>1173339.35</v>
      </c>
      <c r="E33" s="64">
        <v>1173339.35</v>
      </c>
      <c r="F33" s="64"/>
      <c r="G33" s="64"/>
    </row>
    <row r="34" ht="20.25" customHeight="1" spans="1:7">
      <c r="A34" s="163" t="s">
        <v>112</v>
      </c>
      <c r="B34" s="163" t="str">
        <f>"        "&amp;"其他行政事业单位医疗支出"</f>
        <v>        其他行政事业单位医疗支出</v>
      </c>
      <c r="C34" s="64">
        <v>168409.5</v>
      </c>
      <c r="D34" s="158">
        <v>168409.5</v>
      </c>
      <c r="E34" s="64">
        <v>168409.5</v>
      </c>
      <c r="F34" s="64"/>
      <c r="G34" s="64"/>
    </row>
    <row r="35" ht="20.25" customHeight="1" spans="1:7">
      <c r="A35" s="155" t="s">
        <v>121</v>
      </c>
      <c r="B35" s="155" t="str">
        <f>"        "&amp;"住房保障支出"</f>
        <v>        住房保障支出</v>
      </c>
      <c r="C35" s="64">
        <v>2672220</v>
      </c>
      <c r="D35" s="158">
        <v>2672220</v>
      </c>
      <c r="E35" s="64">
        <v>2672220</v>
      </c>
      <c r="F35" s="64"/>
      <c r="G35" s="64"/>
    </row>
    <row r="36" ht="20.25" customHeight="1" spans="1:7">
      <c r="A36" s="159" t="s">
        <v>122</v>
      </c>
      <c r="B36" s="159" t="str">
        <f>"        "&amp;"住房改革支出"</f>
        <v>        住房改革支出</v>
      </c>
      <c r="C36" s="64">
        <v>2672220</v>
      </c>
      <c r="D36" s="158">
        <v>2672220</v>
      </c>
      <c r="E36" s="64">
        <v>2672220</v>
      </c>
      <c r="F36" s="64"/>
      <c r="G36" s="64"/>
    </row>
    <row r="37" ht="20.25" customHeight="1" spans="1:7">
      <c r="A37" s="163" t="s">
        <v>123</v>
      </c>
      <c r="B37" s="163" t="str">
        <f>"        "&amp;"住房公积金"</f>
        <v>        住房公积金</v>
      </c>
      <c r="C37" s="64">
        <v>2486580</v>
      </c>
      <c r="D37" s="158">
        <v>2486580</v>
      </c>
      <c r="E37" s="64">
        <v>2486580</v>
      </c>
      <c r="F37" s="64"/>
      <c r="G37" s="64"/>
    </row>
    <row r="38" ht="20.25" customHeight="1" spans="1:7">
      <c r="A38" s="163" t="s">
        <v>124</v>
      </c>
      <c r="B38" s="163" t="str">
        <f>"        "&amp;"购房补贴"</f>
        <v>        购房补贴</v>
      </c>
      <c r="C38" s="64">
        <v>185640</v>
      </c>
      <c r="D38" s="158">
        <v>185640</v>
      </c>
      <c r="E38" s="64">
        <v>185640</v>
      </c>
      <c r="F38" s="64"/>
      <c r="G38" s="64"/>
    </row>
    <row r="39" ht="20.25" customHeight="1" spans="1:7">
      <c r="A39" s="155" t="s">
        <v>125</v>
      </c>
      <c r="B39" s="155" t="str">
        <f>"        "&amp;"粮油物资储备支出"</f>
        <v>        粮油物资储备支出</v>
      </c>
      <c r="C39" s="64">
        <v>1305829.73</v>
      </c>
      <c r="D39" s="158">
        <v>651929.73</v>
      </c>
      <c r="E39" s="64">
        <v>557741.33</v>
      </c>
      <c r="F39" s="64">
        <v>94188.4</v>
      </c>
      <c r="G39" s="64">
        <v>653900</v>
      </c>
    </row>
    <row r="40" ht="20.25" customHeight="1" spans="1:7">
      <c r="A40" s="159" t="s">
        <v>126</v>
      </c>
      <c r="B40" s="159" t="str">
        <f>"        "&amp;"粮油物资事务"</f>
        <v>        粮油物资事务</v>
      </c>
      <c r="C40" s="64">
        <v>1007729.73</v>
      </c>
      <c r="D40" s="158">
        <v>651929.73</v>
      </c>
      <c r="E40" s="64">
        <v>557741.33</v>
      </c>
      <c r="F40" s="64">
        <v>94188.4</v>
      </c>
      <c r="G40" s="64">
        <v>355800</v>
      </c>
    </row>
    <row r="41" ht="20.25" customHeight="1" spans="1:7">
      <c r="A41" s="163" t="s">
        <v>127</v>
      </c>
      <c r="B41" s="163" t="str">
        <f>"        "&amp;"物资保管保养"</f>
        <v>        物资保管保养</v>
      </c>
      <c r="C41" s="64">
        <v>355800</v>
      </c>
      <c r="D41" s="158"/>
      <c r="E41" s="64"/>
      <c r="F41" s="64"/>
      <c r="G41" s="64">
        <v>355800</v>
      </c>
    </row>
    <row r="42" ht="20.25" customHeight="1" spans="1:7">
      <c r="A42" s="163" t="s">
        <v>128</v>
      </c>
      <c r="B42" s="163" t="str">
        <f>"        "&amp;"事业运行"</f>
        <v>        事业运行</v>
      </c>
      <c r="C42" s="64">
        <v>611429.73</v>
      </c>
      <c r="D42" s="158">
        <v>611429.73</v>
      </c>
      <c r="E42" s="64">
        <v>557741.33</v>
      </c>
      <c r="F42" s="64">
        <v>53688.4</v>
      </c>
      <c r="G42" s="64"/>
    </row>
    <row r="43" ht="20.25" customHeight="1" spans="1:7">
      <c r="A43" s="163" t="s">
        <v>129</v>
      </c>
      <c r="B43" s="163" t="str">
        <f>"        "&amp;"其他粮油物资事务支出"</f>
        <v>        其他粮油物资事务支出</v>
      </c>
      <c r="C43" s="64">
        <v>40500</v>
      </c>
      <c r="D43" s="158">
        <v>40500</v>
      </c>
      <c r="E43" s="64"/>
      <c r="F43" s="64">
        <v>40500</v>
      </c>
      <c r="G43" s="64"/>
    </row>
    <row r="44" ht="20.25" customHeight="1" spans="1:7">
      <c r="A44" s="159" t="s">
        <v>130</v>
      </c>
      <c r="B44" s="159" t="str">
        <f>"        "&amp;"重要商品储备"</f>
        <v>        重要商品储备</v>
      </c>
      <c r="C44" s="64">
        <v>298100</v>
      </c>
      <c r="D44" s="158"/>
      <c r="E44" s="64"/>
      <c r="F44" s="64"/>
      <c r="G44" s="64">
        <v>298100</v>
      </c>
    </row>
    <row r="45" ht="20.25" customHeight="1" spans="1:7">
      <c r="A45" s="163" t="s">
        <v>131</v>
      </c>
      <c r="B45" s="163" t="str">
        <f>"        "&amp;"应急物资储备"</f>
        <v>        应急物资储备</v>
      </c>
      <c r="C45" s="64">
        <v>298100</v>
      </c>
      <c r="D45" s="158"/>
      <c r="E45" s="64"/>
      <c r="F45" s="64"/>
      <c r="G45" s="64">
        <v>298100</v>
      </c>
    </row>
    <row r="46" ht="20.25" customHeight="1" spans="1:7">
      <c r="A46" s="155" t="s">
        <v>132</v>
      </c>
      <c r="B46" s="155" t="str">
        <f>"        "&amp;"其他支出"</f>
        <v>        其他支出</v>
      </c>
      <c r="C46" s="64">
        <v>70000000</v>
      </c>
      <c r="D46" s="158"/>
      <c r="E46" s="64"/>
      <c r="F46" s="64"/>
      <c r="G46" s="64">
        <v>70000000</v>
      </c>
    </row>
    <row r="47" ht="20.25" customHeight="1" spans="1:7">
      <c r="A47" s="159" t="s">
        <v>135</v>
      </c>
      <c r="B47" s="159" t="str">
        <f>"        "&amp;"其他支出"</f>
        <v>        其他支出</v>
      </c>
      <c r="C47" s="64">
        <v>70000000</v>
      </c>
      <c r="D47" s="158"/>
      <c r="E47" s="64"/>
      <c r="F47" s="64"/>
      <c r="G47" s="64">
        <v>70000000</v>
      </c>
    </row>
    <row r="48" ht="20.25" customHeight="1" spans="1:7">
      <c r="A48" s="163" t="s">
        <v>136</v>
      </c>
      <c r="B48" s="163" t="str">
        <f>"        "&amp;"其他支出"</f>
        <v>        其他支出</v>
      </c>
      <c r="C48" s="64">
        <v>70000000</v>
      </c>
      <c r="D48" s="158"/>
      <c r="E48" s="64"/>
      <c r="F48" s="64"/>
      <c r="G48" s="64">
        <v>70000000</v>
      </c>
    </row>
    <row r="49" ht="20.25" customHeight="1" spans="1:7">
      <c r="A49" s="157" t="s">
        <v>30</v>
      </c>
      <c r="B49" s="155"/>
      <c r="C49" s="158">
        <v>153626544.12</v>
      </c>
      <c r="D49" s="158">
        <v>39954203.15</v>
      </c>
      <c r="E49" s="158">
        <v>35518157.52</v>
      </c>
      <c r="F49" s="158">
        <v>4436045.63</v>
      </c>
      <c r="G49" s="158">
        <v>113672340.97</v>
      </c>
    </row>
  </sheetData>
  <mergeCells count="8">
    <mergeCell ref="A1:G1"/>
    <mergeCell ref="A2:G2"/>
    <mergeCell ref="A3:F3"/>
    <mergeCell ref="A4:B4"/>
    <mergeCell ref="D4:F4"/>
    <mergeCell ref="A49:B4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53" t="s">
        <v>152</v>
      </c>
      <c r="B1" s="153"/>
      <c r="C1" s="153"/>
      <c r="D1" s="153"/>
      <c r="E1" s="153"/>
      <c r="F1" s="153"/>
    </row>
    <row r="2" ht="28.5" customHeight="1" spans="1:6">
      <c r="A2" s="154" t="s">
        <v>153</v>
      </c>
      <c r="B2" s="154"/>
      <c r="C2" s="154"/>
      <c r="D2" s="154"/>
      <c r="E2" s="154"/>
      <c r="F2" s="154"/>
    </row>
    <row r="3" ht="20.25" customHeight="1" spans="1:6">
      <c r="A3" s="155" t="str">
        <f>"单位名称："&amp;"玉溪市发展和改革委员会"</f>
        <v>单位名称：玉溪市发展和改革委员会</v>
      </c>
      <c r="B3" s="155"/>
      <c r="C3" s="155"/>
      <c r="D3" s="155"/>
      <c r="E3" s="155"/>
      <c r="F3" s="153" t="s">
        <v>2</v>
      </c>
    </row>
    <row r="4" ht="20.25" customHeight="1" spans="1:6">
      <c r="A4" s="156" t="s">
        <v>154</v>
      </c>
      <c r="B4" s="156" t="s">
        <v>155</v>
      </c>
      <c r="C4" s="156" t="s">
        <v>156</v>
      </c>
      <c r="D4" s="156"/>
      <c r="E4" s="156"/>
      <c r="F4" s="156"/>
    </row>
    <row r="5" ht="35.25" customHeight="1" spans="1:6">
      <c r="A5" s="156"/>
      <c r="B5" s="156"/>
      <c r="C5" s="156" t="s">
        <v>32</v>
      </c>
      <c r="D5" s="156" t="s">
        <v>157</v>
      </c>
      <c r="E5" s="156" t="s">
        <v>158</v>
      </c>
      <c r="F5" s="156" t="s">
        <v>159</v>
      </c>
    </row>
    <row r="6" ht="20.25" customHeight="1" spans="1:6">
      <c r="A6" s="160" t="s">
        <v>44</v>
      </c>
      <c r="B6" s="160">
        <v>2</v>
      </c>
      <c r="C6" s="160">
        <v>3</v>
      </c>
      <c r="D6" s="160">
        <v>4</v>
      </c>
      <c r="E6" s="160">
        <v>5</v>
      </c>
      <c r="F6" s="160">
        <v>6</v>
      </c>
    </row>
    <row r="7" ht="20.25" customHeight="1" spans="1:6">
      <c r="A7" s="64">
        <v>144920</v>
      </c>
      <c r="B7" s="64"/>
      <c r="C7" s="64">
        <v>65300</v>
      </c>
      <c r="D7" s="64"/>
      <c r="E7" s="158">
        <v>65300</v>
      </c>
      <c r="F7" s="64">
        <v>79620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8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53" t="s">
        <v>160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ht="28.5" customHeight="1" spans="1:23">
      <c r="A2" s="154" t="s">
        <v>161</v>
      </c>
      <c r="B2" s="154"/>
      <c r="C2" s="154" t="s">
        <v>162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ht="19.5" customHeight="1" spans="1:23">
      <c r="A3" s="155" t="str">
        <f>"单位名称："&amp;"玉溪市发展和改革委员会"</f>
        <v>单位名称：玉溪市发展和改革委员会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3"/>
      <c r="S3" s="153"/>
      <c r="T3" s="153"/>
      <c r="U3" s="153"/>
      <c r="V3" s="153"/>
      <c r="W3" s="153" t="s">
        <v>2</v>
      </c>
    </row>
    <row r="4" ht="19.5" customHeight="1" spans="1:23">
      <c r="A4" s="156" t="s">
        <v>163</v>
      </c>
      <c r="B4" s="156" t="s">
        <v>164</v>
      </c>
      <c r="C4" s="156" t="s">
        <v>165</v>
      </c>
      <c r="D4" s="156" t="s">
        <v>166</v>
      </c>
      <c r="E4" s="156" t="s">
        <v>167</v>
      </c>
      <c r="F4" s="156" t="s">
        <v>168</v>
      </c>
      <c r="G4" s="156" t="s">
        <v>169</v>
      </c>
      <c r="H4" s="156" t="s">
        <v>170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19.5" customHeight="1" spans="1:23">
      <c r="A5" s="156"/>
      <c r="B5" s="156"/>
      <c r="C5" s="156"/>
      <c r="D5" s="156"/>
      <c r="E5" s="156"/>
      <c r="F5" s="156"/>
      <c r="G5" s="156"/>
      <c r="H5" s="156" t="s">
        <v>30</v>
      </c>
      <c r="I5" s="156" t="s">
        <v>33</v>
      </c>
      <c r="J5" s="156"/>
      <c r="K5" s="156"/>
      <c r="L5" s="156"/>
      <c r="M5" s="156"/>
      <c r="N5" s="156" t="s">
        <v>171</v>
      </c>
      <c r="O5" s="156"/>
      <c r="P5" s="156"/>
      <c r="Q5" s="156" t="s">
        <v>36</v>
      </c>
      <c r="R5" s="156" t="s">
        <v>77</v>
      </c>
      <c r="S5" s="156"/>
      <c r="T5" s="156"/>
      <c r="U5" s="156"/>
      <c r="V5" s="156"/>
      <c r="W5" s="156"/>
    </row>
    <row r="6" ht="41.25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172</v>
      </c>
      <c r="J6" s="156" t="s">
        <v>173</v>
      </c>
      <c r="K6" s="156" t="s">
        <v>174</v>
      </c>
      <c r="L6" s="156" t="s">
        <v>175</v>
      </c>
      <c r="M6" s="156" t="s">
        <v>176</v>
      </c>
      <c r="N6" s="156" t="s">
        <v>33</v>
      </c>
      <c r="O6" s="156" t="s">
        <v>34</v>
      </c>
      <c r="P6" s="156" t="s">
        <v>35</v>
      </c>
      <c r="Q6" s="156"/>
      <c r="R6" s="156" t="s">
        <v>32</v>
      </c>
      <c r="S6" s="156" t="s">
        <v>39</v>
      </c>
      <c r="T6" s="156" t="s">
        <v>177</v>
      </c>
      <c r="U6" s="156" t="s">
        <v>41</v>
      </c>
      <c r="V6" s="156" t="s">
        <v>42</v>
      </c>
      <c r="W6" s="156" t="s">
        <v>43</v>
      </c>
    </row>
    <row r="7" ht="20.25" customHeight="1" spans="1:23">
      <c r="A7" s="157" t="s">
        <v>44</v>
      </c>
      <c r="B7" s="157" t="s">
        <v>45</v>
      </c>
      <c r="C7" s="157" t="s">
        <v>46</v>
      </c>
      <c r="D7" s="157" t="s">
        <v>47</v>
      </c>
      <c r="E7" s="157" t="s">
        <v>48</v>
      </c>
      <c r="F7" s="157" t="s">
        <v>49</v>
      </c>
      <c r="G7" s="157" t="s">
        <v>50</v>
      </c>
      <c r="H7" s="157" t="s">
        <v>51</v>
      </c>
      <c r="I7" s="157" t="s">
        <v>52</v>
      </c>
      <c r="J7" s="157" t="s">
        <v>53</v>
      </c>
      <c r="K7" s="157" t="s">
        <v>54</v>
      </c>
      <c r="L7" s="157" t="s">
        <v>55</v>
      </c>
      <c r="M7" s="157" t="s">
        <v>56</v>
      </c>
      <c r="N7" s="157" t="s">
        <v>57</v>
      </c>
      <c r="O7" s="157" t="s">
        <v>58</v>
      </c>
      <c r="P7" s="157" t="s">
        <v>59</v>
      </c>
      <c r="Q7" s="157" t="s">
        <v>60</v>
      </c>
      <c r="R7" s="157" t="s">
        <v>61</v>
      </c>
      <c r="S7" s="157" t="s">
        <v>62</v>
      </c>
      <c r="T7" s="157" t="s">
        <v>178</v>
      </c>
      <c r="U7" s="157" t="s">
        <v>179</v>
      </c>
      <c r="V7" s="157" t="s">
        <v>180</v>
      </c>
      <c r="W7" s="157" t="s">
        <v>181</v>
      </c>
    </row>
    <row r="8" ht="20.25" customHeight="1" spans="1:23">
      <c r="A8" t="s">
        <v>64</v>
      </c>
      <c r="C8" s="155"/>
      <c r="D8" s="155"/>
      <c r="E8" s="155"/>
      <c r="G8" s="155"/>
      <c r="H8" s="158">
        <v>39954203.15</v>
      </c>
      <c r="I8" s="64">
        <v>39954203.15</v>
      </c>
      <c r="J8" s="64">
        <v>7928300.66</v>
      </c>
      <c r="K8" s="64"/>
      <c r="L8" s="64">
        <v>32025902.49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0.25" customHeight="1" spans="1:23">
      <c r="A9" t="s">
        <v>64</v>
      </c>
      <c r="B9" s="155"/>
      <c r="C9" s="155"/>
      <c r="D9" s="155"/>
      <c r="E9" s="155"/>
      <c r="F9" s="155"/>
      <c r="G9" s="155"/>
      <c r="H9" s="158">
        <v>34629753.39</v>
      </c>
      <c r="I9" s="64">
        <v>34629753.39</v>
      </c>
      <c r="J9" s="64">
        <v>6851442.07</v>
      </c>
      <c r="K9" s="64"/>
      <c r="L9" s="64">
        <v>27778311.32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0.25" customHeight="1" spans="1:23">
      <c r="A10" s="155" t="str">
        <f t="shared" ref="A10:A60" si="0">"       "&amp;"玉溪市发展和改革委员会"</f>
        <v>       玉溪市发展和改革委员会</v>
      </c>
      <c r="B10" s="155" t="s">
        <v>182</v>
      </c>
      <c r="C10" s="155" t="s">
        <v>183</v>
      </c>
      <c r="D10" s="155" t="s">
        <v>87</v>
      </c>
      <c r="E10" s="155" t="s">
        <v>184</v>
      </c>
      <c r="F10" s="155" t="s">
        <v>185</v>
      </c>
      <c r="G10" s="155" t="s">
        <v>186</v>
      </c>
      <c r="H10" s="158">
        <v>3759060</v>
      </c>
      <c r="I10" s="64">
        <v>3759060</v>
      </c>
      <c r="J10" s="64">
        <v>939765</v>
      </c>
      <c r="K10" s="155"/>
      <c r="L10" s="64">
        <v>2819295</v>
      </c>
      <c r="M10" s="155"/>
      <c r="N10" s="64"/>
      <c r="O10" s="64"/>
      <c r="P10" s="155"/>
      <c r="Q10" s="64"/>
      <c r="R10" s="64"/>
      <c r="S10" s="64"/>
      <c r="T10" s="64"/>
      <c r="U10" s="64"/>
      <c r="V10" s="64"/>
      <c r="W10" s="64"/>
    </row>
    <row r="11" ht="20.25" customHeight="1" spans="1:23">
      <c r="A11" s="155" t="str">
        <f t="shared" si="0"/>
        <v>       玉溪市发展和改革委员会</v>
      </c>
      <c r="B11" s="155" t="s">
        <v>182</v>
      </c>
      <c r="C11" s="155" t="s">
        <v>183</v>
      </c>
      <c r="D11" s="155" t="s">
        <v>87</v>
      </c>
      <c r="E11" s="155" t="s">
        <v>184</v>
      </c>
      <c r="F11" s="155" t="s">
        <v>187</v>
      </c>
      <c r="G11" s="155" t="s">
        <v>188</v>
      </c>
      <c r="H11" s="158">
        <v>4211976</v>
      </c>
      <c r="I11" s="64">
        <v>4211976</v>
      </c>
      <c r="J11" s="64">
        <v>1052994</v>
      </c>
      <c r="K11" s="155"/>
      <c r="L11" s="64">
        <v>3158982</v>
      </c>
      <c r="M11" s="155"/>
      <c r="N11" s="64"/>
      <c r="O11" s="64"/>
      <c r="P11" s="155"/>
      <c r="Q11" s="64"/>
      <c r="R11" s="64"/>
      <c r="S11" s="64"/>
      <c r="T11" s="64"/>
      <c r="U11" s="64"/>
      <c r="V11" s="64"/>
      <c r="W11" s="64"/>
    </row>
    <row r="12" ht="20.25" customHeight="1" spans="1:23">
      <c r="A12" s="155" t="str">
        <f t="shared" si="0"/>
        <v>       玉溪市发展和改革委员会</v>
      </c>
      <c r="B12" s="155" t="s">
        <v>182</v>
      </c>
      <c r="C12" s="155" t="s">
        <v>183</v>
      </c>
      <c r="D12" s="155" t="s">
        <v>124</v>
      </c>
      <c r="E12" s="155" t="s">
        <v>189</v>
      </c>
      <c r="F12" s="155" t="s">
        <v>187</v>
      </c>
      <c r="G12" s="155" t="s">
        <v>188</v>
      </c>
      <c r="H12" s="158">
        <v>63000</v>
      </c>
      <c r="I12" s="64">
        <v>63000</v>
      </c>
      <c r="J12" s="64">
        <v>15750</v>
      </c>
      <c r="K12" s="155"/>
      <c r="L12" s="64">
        <v>47250</v>
      </c>
      <c r="M12" s="155"/>
      <c r="N12" s="64"/>
      <c r="O12" s="64"/>
      <c r="P12" s="155"/>
      <c r="Q12" s="64"/>
      <c r="R12" s="64"/>
      <c r="S12" s="64"/>
      <c r="T12" s="64"/>
      <c r="U12" s="64"/>
      <c r="V12" s="64"/>
      <c r="W12" s="64"/>
    </row>
    <row r="13" ht="20.25" customHeight="1" spans="1:23">
      <c r="A13" s="155" t="str">
        <f t="shared" si="0"/>
        <v>       玉溪市发展和改革委员会</v>
      </c>
      <c r="B13" s="155" t="s">
        <v>190</v>
      </c>
      <c r="C13" s="155" t="s">
        <v>191</v>
      </c>
      <c r="D13" s="155" t="s">
        <v>89</v>
      </c>
      <c r="E13" s="155" t="s">
        <v>192</v>
      </c>
      <c r="F13" s="155" t="s">
        <v>185</v>
      </c>
      <c r="G13" s="155" t="s">
        <v>186</v>
      </c>
      <c r="H13" s="158">
        <v>2406204</v>
      </c>
      <c r="I13" s="64">
        <v>2406204</v>
      </c>
      <c r="J13" s="64">
        <v>601551</v>
      </c>
      <c r="K13" s="155"/>
      <c r="L13" s="64">
        <v>1804653</v>
      </c>
      <c r="M13" s="155"/>
      <c r="N13" s="64"/>
      <c r="O13" s="64"/>
      <c r="P13" s="155"/>
      <c r="Q13" s="64"/>
      <c r="R13" s="64"/>
      <c r="S13" s="64"/>
      <c r="T13" s="64"/>
      <c r="U13" s="64"/>
      <c r="V13" s="64"/>
      <c r="W13" s="64"/>
    </row>
    <row r="14" ht="20.25" customHeight="1" spans="1:23">
      <c r="A14" s="155" t="str">
        <f t="shared" si="0"/>
        <v>       玉溪市发展和改革委员会</v>
      </c>
      <c r="B14" s="155" t="s">
        <v>190</v>
      </c>
      <c r="C14" s="155" t="s">
        <v>191</v>
      </c>
      <c r="D14" s="155" t="s">
        <v>89</v>
      </c>
      <c r="E14" s="155" t="s">
        <v>192</v>
      </c>
      <c r="F14" s="155" t="s">
        <v>187</v>
      </c>
      <c r="G14" s="155" t="s">
        <v>188</v>
      </c>
      <c r="H14" s="158">
        <v>588</v>
      </c>
      <c r="I14" s="64">
        <v>588</v>
      </c>
      <c r="J14" s="64">
        <v>147</v>
      </c>
      <c r="K14" s="155"/>
      <c r="L14" s="64">
        <v>441</v>
      </c>
      <c r="M14" s="155"/>
      <c r="N14" s="64"/>
      <c r="O14" s="64"/>
      <c r="P14" s="155"/>
      <c r="Q14" s="64"/>
      <c r="R14" s="64"/>
      <c r="S14" s="64"/>
      <c r="T14" s="64"/>
      <c r="U14" s="64"/>
      <c r="V14" s="64"/>
      <c r="W14" s="64"/>
    </row>
    <row r="15" ht="20.25" customHeight="1" spans="1:23">
      <c r="A15" s="155" t="str">
        <f t="shared" si="0"/>
        <v>       玉溪市发展和改革委员会</v>
      </c>
      <c r="B15" s="155" t="s">
        <v>190</v>
      </c>
      <c r="C15" s="155" t="s">
        <v>191</v>
      </c>
      <c r="D15" s="155" t="s">
        <v>89</v>
      </c>
      <c r="E15" s="155" t="s">
        <v>192</v>
      </c>
      <c r="F15" s="155" t="s">
        <v>193</v>
      </c>
      <c r="G15" s="155" t="s">
        <v>194</v>
      </c>
      <c r="H15" s="158">
        <v>877260</v>
      </c>
      <c r="I15" s="64">
        <v>877260</v>
      </c>
      <c r="J15" s="64">
        <v>219315</v>
      </c>
      <c r="K15" s="155"/>
      <c r="L15" s="64">
        <v>657945</v>
      </c>
      <c r="M15" s="155"/>
      <c r="N15" s="64"/>
      <c r="O15" s="64"/>
      <c r="P15" s="155"/>
      <c r="Q15" s="64"/>
      <c r="R15" s="64"/>
      <c r="S15" s="64"/>
      <c r="T15" s="64"/>
      <c r="U15" s="64"/>
      <c r="V15" s="64"/>
      <c r="W15" s="64"/>
    </row>
    <row r="16" ht="20.25" customHeight="1" spans="1:23">
      <c r="A16" s="155" t="str">
        <f t="shared" si="0"/>
        <v>       玉溪市发展和改革委员会</v>
      </c>
      <c r="B16" s="155" t="s">
        <v>190</v>
      </c>
      <c r="C16" s="155" t="s">
        <v>191</v>
      </c>
      <c r="D16" s="155" t="s">
        <v>124</v>
      </c>
      <c r="E16" s="155" t="s">
        <v>189</v>
      </c>
      <c r="F16" s="155" t="s">
        <v>187</v>
      </c>
      <c r="G16" s="155" t="s">
        <v>188</v>
      </c>
      <c r="H16" s="158">
        <v>84084</v>
      </c>
      <c r="I16" s="64">
        <v>84084</v>
      </c>
      <c r="J16" s="64">
        <v>21021</v>
      </c>
      <c r="K16" s="155"/>
      <c r="L16" s="64">
        <v>63063</v>
      </c>
      <c r="M16" s="155"/>
      <c r="N16" s="64"/>
      <c r="O16" s="64"/>
      <c r="P16" s="155"/>
      <c r="Q16" s="64"/>
      <c r="R16" s="64"/>
      <c r="S16" s="64"/>
      <c r="T16" s="64"/>
      <c r="U16" s="64"/>
      <c r="V16" s="64"/>
      <c r="W16" s="64"/>
    </row>
    <row r="17" ht="20.25" customHeight="1" spans="1:23">
      <c r="A17" s="155" t="str">
        <f t="shared" si="0"/>
        <v>       玉溪市发展和改革委员会</v>
      </c>
      <c r="B17" s="155" t="s">
        <v>195</v>
      </c>
      <c r="C17" s="155" t="s">
        <v>196</v>
      </c>
      <c r="D17" s="155" t="s">
        <v>87</v>
      </c>
      <c r="E17" s="155" t="s">
        <v>184</v>
      </c>
      <c r="F17" s="155" t="s">
        <v>197</v>
      </c>
      <c r="G17" s="155" t="s">
        <v>198</v>
      </c>
      <c r="H17" s="158">
        <v>709.46</v>
      </c>
      <c r="I17" s="64">
        <v>709.46</v>
      </c>
      <c r="J17" s="64">
        <v>177.37</v>
      </c>
      <c r="K17" s="155"/>
      <c r="L17" s="64">
        <v>532.09</v>
      </c>
      <c r="M17" s="155"/>
      <c r="N17" s="64"/>
      <c r="O17" s="64"/>
      <c r="P17" s="155"/>
      <c r="Q17" s="64"/>
      <c r="R17" s="64"/>
      <c r="S17" s="64"/>
      <c r="T17" s="64"/>
      <c r="U17" s="64"/>
      <c r="V17" s="64"/>
      <c r="W17" s="64"/>
    </row>
    <row r="18" ht="20.25" customHeight="1" spans="1:23">
      <c r="A18" s="155" t="str">
        <f t="shared" si="0"/>
        <v>       玉溪市发展和改革委员会</v>
      </c>
      <c r="B18" s="155" t="s">
        <v>195</v>
      </c>
      <c r="C18" s="155" t="s">
        <v>196</v>
      </c>
      <c r="D18" s="155" t="s">
        <v>89</v>
      </c>
      <c r="E18" s="155" t="s">
        <v>192</v>
      </c>
      <c r="F18" s="155" t="s">
        <v>197</v>
      </c>
      <c r="G18" s="155" t="s">
        <v>198</v>
      </c>
      <c r="H18" s="158">
        <v>46106.24</v>
      </c>
      <c r="I18" s="64">
        <v>46106.24</v>
      </c>
      <c r="J18" s="64">
        <v>11526.56</v>
      </c>
      <c r="K18" s="155"/>
      <c r="L18" s="64">
        <v>34579.68</v>
      </c>
      <c r="M18" s="155"/>
      <c r="N18" s="64"/>
      <c r="O18" s="64"/>
      <c r="P18" s="155"/>
      <c r="Q18" s="64"/>
      <c r="R18" s="64"/>
      <c r="S18" s="64"/>
      <c r="T18" s="64"/>
      <c r="U18" s="64"/>
      <c r="V18" s="64"/>
      <c r="W18" s="64"/>
    </row>
    <row r="19" ht="20.25" customHeight="1" spans="1:23">
      <c r="A19" s="155" t="str">
        <f t="shared" si="0"/>
        <v>       玉溪市发展和改革委员会</v>
      </c>
      <c r="B19" s="155" t="s">
        <v>195</v>
      </c>
      <c r="C19" s="155" t="s">
        <v>196</v>
      </c>
      <c r="D19" s="155" t="s">
        <v>101</v>
      </c>
      <c r="E19" s="155" t="s">
        <v>199</v>
      </c>
      <c r="F19" s="155" t="s">
        <v>200</v>
      </c>
      <c r="G19" s="155" t="s">
        <v>201</v>
      </c>
      <c r="H19" s="158">
        <v>2610957.28</v>
      </c>
      <c r="I19" s="64">
        <v>2610957.28</v>
      </c>
      <c r="J19" s="64">
        <v>652739.32</v>
      </c>
      <c r="K19" s="155"/>
      <c r="L19" s="64">
        <v>1958217.96</v>
      </c>
      <c r="M19" s="155"/>
      <c r="N19" s="64"/>
      <c r="O19" s="64"/>
      <c r="P19" s="155"/>
      <c r="Q19" s="64"/>
      <c r="R19" s="64"/>
      <c r="S19" s="64"/>
      <c r="T19" s="64"/>
      <c r="U19" s="64"/>
      <c r="V19" s="64"/>
      <c r="W19" s="64"/>
    </row>
    <row r="20" ht="20.25" customHeight="1" spans="1:23">
      <c r="A20" s="155" t="str">
        <f t="shared" si="0"/>
        <v>       玉溪市发展和改革委员会</v>
      </c>
      <c r="B20" s="155" t="s">
        <v>195</v>
      </c>
      <c r="C20" s="155" t="s">
        <v>196</v>
      </c>
      <c r="D20" s="155" t="s">
        <v>109</v>
      </c>
      <c r="E20" s="155" t="s">
        <v>202</v>
      </c>
      <c r="F20" s="155" t="s">
        <v>203</v>
      </c>
      <c r="G20" s="155" t="s">
        <v>204</v>
      </c>
      <c r="H20" s="158">
        <v>824388.79</v>
      </c>
      <c r="I20" s="64">
        <v>824388.79</v>
      </c>
      <c r="J20" s="64">
        <v>206097.2</v>
      </c>
      <c r="K20" s="155"/>
      <c r="L20" s="64">
        <v>618291.59</v>
      </c>
      <c r="M20" s="155"/>
      <c r="N20" s="64"/>
      <c r="O20" s="64"/>
      <c r="P20" s="155"/>
      <c r="Q20" s="64"/>
      <c r="R20" s="64"/>
      <c r="S20" s="64"/>
      <c r="T20" s="64"/>
      <c r="U20" s="64"/>
      <c r="V20" s="64"/>
      <c r="W20" s="64"/>
    </row>
    <row r="21" ht="20.25" customHeight="1" spans="1:23">
      <c r="A21" s="155" t="str">
        <f t="shared" si="0"/>
        <v>       玉溪市发展和改革委员会</v>
      </c>
      <c r="B21" s="155" t="s">
        <v>195</v>
      </c>
      <c r="C21" s="155" t="s">
        <v>196</v>
      </c>
      <c r="D21" s="155" t="s">
        <v>109</v>
      </c>
      <c r="E21" s="155" t="s">
        <v>202</v>
      </c>
      <c r="F21" s="155" t="s">
        <v>205</v>
      </c>
      <c r="G21" s="155" t="s">
        <v>206</v>
      </c>
      <c r="H21" s="158">
        <v>110000</v>
      </c>
      <c r="I21" s="64">
        <v>110000</v>
      </c>
      <c r="J21" s="64">
        <v>110000</v>
      </c>
      <c r="K21" s="155"/>
      <c r="L21" s="64"/>
      <c r="M21" s="155"/>
      <c r="N21" s="64"/>
      <c r="O21" s="64"/>
      <c r="P21" s="155"/>
      <c r="Q21" s="64"/>
      <c r="R21" s="64"/>
      <c r="S21" s="64"/>
      <c r="T21" s="64"/>
      <c r="U21" s="64"/>
      <c r="V21" s="64"/>
      <c r="W21" s="64"/>
    </row>
    <row r="22" ht="20.25" customHeight="1" spans="1:23">
      <c r="A22" s="155" t="str">
        <f t="shared" si="0"/>
        <v>       玉溪市发展和改革委员会</v>
      </c>
      <c r="B22" s="155" t="s">
        <v>195</v>
      </c>
      <c r="C22" s="155" t="s">
        <v>196</v>
      </c>
      <c r="D22" s="155" t="s">
        <v>110</v>
      </c>
      <c r="E22" s="155" t="s">
        <v>207</v>
      </c>
      <c r="F22" s="155" t="s">
        <v>203</v>
      </c>
      <c r="G22" s="155" t="s">
        <v>204</v>
      </c>
      <c r="H22" s="158">
        <v>530045.3</v>
      </c>
      <c r="I22" s="64">
        <v>530045.3</v>
      </c>
      <c r="J22" s="64">
        <v>132511.33</v>
      </c>
      <c r="K22" s="155"/>
      <c r="L22" s="64">
        <v>397533.97</v>
      </c>
      <c r="M22" s="155"/>
      <c r="N22" s="64"/>
      <c r="O22" s="64"/>
      <c r="P22" s="155"/>
      <c r="Q22" s="64"/>
      <c r="R22" s="64"/>
      <c r="S22" s="64"/>
      <c r="T22" s="64"/>
      <c r="U22" s="64"/>
      <c r="V22" s="64"/>
      <c r="W22" s="64"/>
    </row>
    <row r="23" ht="20.25" customHeight="1" spans="1:23">
      <c r="A23" s="155" t="str">
        <f t="shared" si="0"/>
        <v>       玉溪市发展和改革委员会</v>
      </c>
      <c r="B23" s="155" t="s">
        <v>195</v>
      </c>
      <c r="C23" s="155" t="s">
        <v>196</v>
      </c>
      <c r="D23" s="155" t="s">
        <v>111</v>
      </c>
      <c r="E23" s="155" t="s">
        <v>208</v>
      </c>
      <c r="F23" s="155" t="s">
        <v>209</v>
      </c>
      <c r="G23" s="155" t="s">
        <v>210</v>
      </c>
      <c r="H23" s="158">
        <v>1028679.35</v>
      </c>
      <c r="I23" s="64">
        <v>1028679.35</v>
      </c>
      <c r="J23" s="64">
        <v>257169.84</v>
      </c>
      <c r="K23" s="155"/>
      <c r="L23" s="64">
        <v>771509.51</v>
      </c>
      <c r="M23" s="155"/>
      <c r="N23" s="64"/>
      <c r="O23" s="64"/>
      <c r="P23" s="155"/>
      <c r="Q23" s="64"/>
      <c r="R23" s="64"/>
      <c r="S23" s="64"/>
      <c r="T23" s="64"/>
      <c r="U23" s="64"/>
      <c r="V23" s="64"/>
      <c r="W23" s="64"/>
    </row>
    <row r="24" ht="20.25" customHeight="1" spans="1:23">
      <c r="A24" s="155" t="str">
        <f t="shared" si="0"/>
        <v>       玉溪市发展和改革委员会</v>
      </c>
      <c r="B24" s="155" t="s">
        <v>195</v>
      </c>
      <c r="C24" s="155" t="s">
        <v>196</v>
      </c>
      <c r="D24" s="155" t="s">
        <v>112</v>
      </c>
      <c r="E24" s="155" t="s">
        <v>211</v>
      </c>
      <c r="F24" s="155" t="s">
        <v>197</v>
      </c>
      <c r="G24" s="155" t="s">
        <v>198</v>
      </c>
      <c r="H24" s="158">
        <v>147609.78</v>
      </c>
      <c r="I24" s="64">
        <v>147609.78</v>
      </c>
      <c r="J24" s="64">
        <v>97430.45</v>
      </c>
      <c r="K24" s="155"/>
      <c r="L24" s="64">
        <v>50179.33</v>
      </c>
      <c r="M24" s="155"/>
      <c r="N24" s="64"/>
      <c r="O24" s="64"/>
      <c r="P24" s="155"/>
      <c r="Q24" s="64"/>
      <c r="R24" s="64"/>
      <c r="S24" s="64"/>
      <c r="T24" s="64"/>
      <c r="U24" s="64"/>
      <c r="V24" s="64"/>
      <c r="W24" s="64"/>
    </row>
    <row r="25" ht="20.25" customHeight="1" spans="1:23">
      <c r="A25" s="155" t="str">
        <f t="shared" si="0"/>
        <v>       玉溪市发展和改革委员会</v>
      </c>
      <c r="B25" s="155" t="s">
        <v>212</v>
      </c>
      <c r="C25" s="155" t="s">
        <v>213</v>
      </c>
      <c r="D25" s="155" t="s">
        <v>123</v>
      </c>
      <c r="E25" s="155" t="s">
        <v>213</v>
      </c>
      <c r="F25" s="155" t="s">
        <v>214</v>
      </c>
      <c r="G25" s="155" t="s">
        <v>213</v>
      </c>
      <c r="H25" s="158">
        <v>2122212</v>
      </c>
      <c r="I25" s="64">
        <v>2122212</v>
      </c>
      <c r="J25" s="64">
        <v>530553</v>
      </c>
      <c r="K25" s="155"/>
      <c r="L25" s="64">
        <v>1591659</v>
      </c>
      <c r="M25" s="155"/>
      <c r="N25" s="64"/>
      <c r="O25" s="64"/>
      <c r="P25" s="155"/>
      <c r="Q25" s="64"/>
      <c r="R25" s="64"/>
      <c r="S25" s="64"/>
      <c r="T25" s="64"/>
      <c r="U25" s="64"/>
      <c r="V25" s="64"/>
      <c r="W25" s="64"/>
    </row>
    <row r="26" ht="20.25" customHeight="1" spans="1:23">
      <c r="A26" s="155" t="str">
        <f t="shared" si="0"/>
        <v>       玉溪市发展和改革委员会</v>
      </c>
      <c r="B26" s="155" t="s">
        <v>215</v>
      </c>
      <c r="C26" s="155" t="s">
        <v>216</v>
      </c>
      <c r="D26" s="155" t="s">
        <v>99</v>
      </c>
      <c r="E26" s="155" t="s">
        <v>217</v>
      </c>
      <c r="F26" s="155" t="s">
        <v>218</v>
      </c>
      <c r="G26" s="155" t="s">
        <v>219</v>
      </c>
      <c r="H26" s="158">
        <v>277008</v>
      </c>
      <c r="I26" s="64">
        <v>277008</v>
      </c>
      <c r="J26" s="64"/>
      <c r="K26" s="155"/>
      <c r="L26" s="64">
        <v>277008</v>
      </c>
      <c r="M26" s="155"/>
      <c r="N26" s="64"/>
      <c r="O26" s="64"/>
      <c r="P26" s="155"/>
      <c r="Q26" s="64"/>
      <c r="R26" s="64"/>
      <c r="S26" s="64"/>
      <c r="T26" s="64"/>
      <c r="U26" s="64"/>
      <c r="V26" s="64"/>
      <c r="W26" s="64"/>
    </row>
    <row r="27" ht="20.25" customHeight="1" spans="1:23">
      <c r="A27" s="155" t="str">
        <f t="shared" si="0"/>
        <v>       玉溪市发展和改革委员会</v>
      </c>
      <c r="B27" s="155" t="s">
        <v>215</v>
      </c>
      <c r="C27" s="155" t="s">
        <v>216</v>
      </c>
      <c r="D27" s="155" t="s">
        <v>99</v>
      </c>
      <c r="E27" s="155" t="s">
        <v>217</v>
      </c>
      <c r="F27" s="155" t="s">
        <v>220</v>
      </c>
      <c r="G27" s="155" t="s">
        <v>221</v>
      </c>
      <c r="H27" s="158">
        <v>2306400</v>
      </c>
      <c r="I27" s="64">
        <v>2306400</v>
      </c>
      <c r="J27" s="64">
        <v>461280</v>
      </c>
      <c r="K27" s="155"/>
      <c r="L27" s="64">
        <v>1845120</v>
      </c>
      <c r="M27" s="155"/>
      <c r="N27" s="64"/>
      <c r="O27" s="64"/>
      <c r="P27" s="155"/>
      <c r="Q27" s="64"/>
      <c r="R27" s="64"/>
      <c r="S27" s="64"/>
      <c r="T27" s="64"/>
      <c r="U27" s="64"/>
      <c r="V27" s="64"/>
      <c r="W27" s="64"/>
    </row>
    <row r="28" ht="20.25" customHeight="1" spans="1:23">
      <c r="A28" s="155" t="str">
        <f t="shared" si="0"/>
        <v>       玉溪市发展和改革委员会</v>
      </c>
      <c r="B28" s="155" t="s">
        <v>215</v>
      </c>
      <c r="C28" s="155" t="s">
        <v>216</v>
      </c>
      <c r="D28" s="155" t="s">
        <v>100</v>
      </c>
      <c r="E28" s="155" t="s">
        <v>222</v>
      </c>
      <c r="F28" s="155" t="s">
        <v>220</v>
      </c>
      <c r="G28" s="155" t="s">
        <v>221</v>
      </c>
      <c r="H28" s="158">
        <v>290400</v>
      </c>
      <c r="I28" s="64">
        <v>290400</v>
      </c>
      <c r="J28" s="64">
        <v>58080</v>
      </c>
      <c r="K28" s="155"/>
      <c r="L28" s="64">
        <v>232320</v>
      </c>
      <c r="M28" s="155"/>
      <c r="N28" s="64"/>
      <c r="O28" s="64"/>
      <c r="P28" s="155"/>
      <c r="Q28" s="64"/>
      <c r="R28" s="64"/>
      <c r="S28" s="64"/>
      <c r="T28" s="64"/>
      <c r="U28" s="64"/>
      <c r="V28" s="64"/>
      <c r="W28" s="64"/>
    </row>
    <row r="29" ht="20.25" customHeight="1" spans="1:23">
      <c r="A29" s="155" t="str">
        <f t="shared" si="0"/>
        <v>       玉溪市发展和改革委员会</v>
      </c>
      <c r="B29" s="155" t="s">
        <v>223</v>
      </c>
      <c r="C29" s="155" t="s">
        <v>224</v>
      </c>
      <c r="D29" s="155" t="s">
        <v>87</v>
      </c>
      <c r="E29" s="155" t="s">
        <v>184</v>
      </c>
      <c r="F29" s="155" t="s">
        <v>225</v>
      </c>
      <c r="G29" s="155" t="s">
        <v>226</v>
      </c>
      <c r="H29" s="158">
        <v>2449936</v>
      </c>
      <c r="I29" s="64">
        <v>2449936</v>
      </c>
      <c r="J29" s="64">
        <v>612484</v>
      </c>
      <c r="K29" s="155"/>
      <c r="L29" s="64">
        <v>1837452</v>
      </c>
      <c r="M29" s="155"/>
      <c r="N29" s="64"/>
      <c r="O29" s="64"/>
      <c r="P29" s="155"/>
      <c r="Q29" s="64"/>
      <c r="R29" s="64"/>
      <c r="S29" s="64"/>
      <c r="T29" s="64"/>
      <c r="U29" s="64"/>
      <c r="V29" s="64"/>
      <c r="W29" s="64"/>
    </row>
    <row r="30" ht="20.25" customHeight="1" spans="1:23">
      <c r="A30" s="155" t="str">
        <f t="shared" si="0"/>
        <v>       玉溪市发展和改革委员会</v>
      </c>
      <c r="B30" s="155" t="s">
        <v>227</v>
      </c>
      <c r="C30" s="155" t="s">
        <v>228</v>
      </c>
      <c r="D30" s="155" t="s">
        <v>87</v>
      </c>
      <c r="E30" s="155" t="s">
        <v>184</v>
      </c>
      <c r="F30" s="155" t="s">
        <v>229</v>
      </c>
      <c r="G30" s="155" t="s">
        <v>230</v>
      </c>
      <c r="H30" s="158">
        <v>26000</v>
      </c>
      <c r="I30" s="64">
        <v>26000</v>
      </c>
      <c r="J30" s="64"/>
      <c r="K30" s="155"/>
      <c r="L30" s="64">
        <v>26000</v>
      </c>
      <c r="M30" s="155"/>
      <c r="N30" s="64"/>
      <c r="O30" s="64"/>
      <c r="P30" s="155"/>
      <c r="Q30" s="64"/>
      <c r="R30" s="64"/>
      <c r="S30" s="64"/>
      <c r="T30" s="64"/>
      <c r="U30" s="64"/>
      <c r="V30" s="64"/>
      <c r="W30" s="64"/>
    </row>
    <row r="31" ht="20.25" customHeight="1" spans="1:23">
      <c r="A31" s="155" t="str">
        <f t="shared" si="0"/>
        <v>       玉溪市发展和改革委员会</v>
      </c>
      <c r="B31" s="155" t="s">
        <v>231</v>
      </c>
      <c r="C31" s="155" t="s">
        <v>232</v>
      </c>
      <c r="D31" s="155" t="s">
        <v>87</v>
      </c>
      <c r="E31" s="155" t="s">
        <v>184</v>
      </c>
      <c r="F31" s="155" t="s">
        <v>233</v>
      </c>
      <c r="G31" s="155" t="s">
        <v>234</v>
      </c>
      <c r="H31" s="158">
        <v>717000</v>
      </c>
      <c r="I31" s="64">
        <v>717000</v>
      </c>
      <c r="J31" s="64">
        <v>179250</v>
      </c>
      <c r="K31" s="155"/>
      <c r="L31" s="64">
        <v>537750</v>
      </c>
      <c r="M31" s="155"/>
      <c r="N31" s="64"/>
      <c r="O31" s="64"/>
      <c r="P31" s="155"/>
      <c r="Q31" s="64"/>
      <c r="R31" s="64"/>
      <c r="S31" s="64"/>
      <c r="T31" s="64"/>
      <c r="U31" s="64"/>
      <c r="V31" s="64"/>
      <c r="W31" s="64"/>
    </row>
    <row r="32" ht="20.25" customHeight="1" spans="1:23">
      <c r="A32" s="155" t="str">
        <f t="shared" si="0"/>
        <v>       玉溪市发展和改革委员会</v>
      </c>
      <c r="B32" s="155" t="s">
        <v>235</v>
      </c>
      <c r="C32" s="155" t="s">
        <v>236</v>
      </c>
      <c r="D32" s="155" t="s">
        <v>87</v>
      </c>
      <c r="E32" s="155" t="s">
        <v>184</v>
      </c>
      <c r="F32" s="155" t="s">
        <v>237</v>
      </c>
      <c r="G32" s="155" t="s">
        <v>236</v>
      </c>
      <c r="H32" s="158">
        <v>160680.72</v>
      </c>
      <c r="I32" s="64">
        <v>160680.72</v>
      </c>
      <c r="J32" s="64"/>
      <c r="K32" s="155"/>
      <c r="L32" s="64">
        <v>160680.72</v>
      </c>
      <c r="M32" s="155"/>
      <c r="N32" s="64"/>
      <c r="O32" s="64"/>
      <c r="P32" s="155"/>
      <c r="Q32" s="64"/>
      <c r="R32" s="64"/>
      <c r="S32" s="64"/>
      <c r="T32" s="64"/>
      <c r="U32" s="64"/>
      <c r="V32" s="64"/>
      <c r="W32" s="64"/>
    </row>
    <row r="33" ht="20.25" customHeight="1" spans="1:23">
      <c r="A33" s="155" t="str">
        <f t="shared" si="0"/>
        <v>       玉溪市发展和改革委员会</v>
      </c>
      <c r="B33" s="155" t="s">
        <v>235</v>
      </c>
      <c r="C33" s="155" t="s">
        <v>236</v>
      </c>
      <c r="D33" s="155" t="s">
        <v>89</v>
      </c>
      <c r="E33" s="155" t="s">
        <v>192</v>
      </c>
      <c r="F33" s="155" t="s">
        <v>237</v>
      </c>
      <c r="G33" s="155" t="s">
        <v>236</v>
      </c>
      <c r="H33" s="158">
        <v>102535.2</v>
      </c>
      <c r="I33" s="64">
        <v>102535.2</v>
      </c>
      <c r="J33" s="64"/>
      <c r="K33" s="155"/>
      <c r="L33" s="64">
        <v>102535.2</v>
      </c>
      <c r="M33" s="155"/>
      <c r="N33" s="64"/>
      <c r="O33" s="64"/>
      <c r="P33" s="155"/>
      <c r="Q33" s="64"/>
      <c r="R33" s="64"/>
      <c r="S33" s="64"/>
      <c r="T33" s="64"/>
      <c r="U33" s="64"/>
      <c r="V33" s="64"/>
      <c r="W33" s="64"/>
    </row>
    <row r="34" ht="20.25" customHeight="1" spans="1:23">
      <c r="A34" s="155" t="str">
        <f t="shared" si="0"/>
        <v>       玉溪市发展和改革委员会</v>
      </c>
      <c r="B34" s="155" t="s">
        <v>238</v>
      </c>
      <c r="C34" s="155" t="s">
        <v>239</v>
      </c>
      <c r="D34" s="155" t="s">
        <v>87</v>
      </c>
      <c r="E34" s="155" t="s">
        <v>184</v>
      </c>
      <c r="F34" s="155" t="s">
        <v>240</v>
      </c>
      <c r="G34" s="155" t="s">
        <v>241</v>
      </c>
      <c r="H34" s="158">
        <v>99305</v>
      </c>
      <c r="I34" s="64">
        <v>99305</v>
      </c>
      <c r="J34" s="64"/>
      <c r="K34" s="155"/>
      <c r="L34" s="64">
        <v>99305</v>
      </c>
      <c r="M34" s="155"/>
      <c r="N34" s="64"/>
      <c r="O34" s="64"/>
      <c r="P34" s="155"/>
      <c r="Q34" s="64"/>
      <c r="R34" s="64"/>
      <c r="S34" s="64"/>
      <c r="T34" s="64"/>
      <c r="U34" s="64"/>
      <c r="V34" s="64"/>
      <c r="W34" s="64"/>
    </row>
    <row r="35" ht="20.25" customHeight="1" spans="1:23">
      <c r="A35" s="155" t="str">
        <f t="shared" si="0"/>
        <v>       玉溪市发展和改革委员会</v>
      </c>
      <c r="B35" s="155" t="s">
        <v>238</v>
      </c>
      <c r="C35" s="155" t="s">
        <v>239</v>
      </c>
      <c r="D35" s="155" t="s">
        <v>87</v>
      </c>
      <c r="E35" s="155" t="s">
        <v>184</v>
      </c>
      <c r="F35" s="155" t="s">
        <v>242</v>
      </c>
      <c r="G35" s="155" t="s">
        <v>243</v>
      </c>
      <c r="H35" s="158">
        <v>24000</v>
      </c>
      <c r="I35" s="64">
        <v>24000</v>
      </c>
      <c r="J35" s="64"/>
      <c r="K35" s="155"/>
      <c r="L35" s="64">
        <v>24000</v>
      </c>
      <c r="M35" s="155"/>
      <c r="N35" s="64"/>
      <c r="O35" s="64"/>
      <c r="P35" s="155"/>
      <c r="Q35" s="64"/>
      <c r="R35" s="64"/>
      <c r="S35" s="64"/>
      <c r="T35" s="64"/>
      <c r="U35" s="64"/>
      <c r="V35" s="64"/>
      <c r="W35" s="64"/>
    </row>
    <row r="36" ht="20.25" customHeight="1" spans="1:23">
      <c r="A36" s="155" t="str">
        <f t="shared" si="0"/>
        <v>       玉溪市发展和改革委员会</v>
      </c>
      <c r="B36" s="155" t="s">
        <v>238</v>
      </c>
      <c r="C36" s="155" t="s">
        <v>239</v>
      </c>
      <c r="D36" s="155" t="s">
        <v>87</v>
      </c>
      <c r="E36" s="155" t="s">
        <v>184</v>
      </c>
      <c r="F36" s="155" t="s">
        <v>244</v>
      </c>
      <c r="G36" s="155" t="s">
        <v>245</v>
      </c>
      <c r="H36" s="158">
        <v>65000</v>
      </c>
      <c r="I36" s="64">
        <v>65000</v>
      </c>
      <c r="J36" s="64"/>
      <c r="K36" s="155"/>
      <c r="L36" s="64">
        <v>65000</v>
      </c>
      <c r="M36" s="155"/>
      <c r="N36" s="64"/>
      <c r="O36" s="64"/>
      <c r="P36" s="155"/>
      <c r="Q36" s="64"/>
      <c r="R36" s="64"/>
      <c r="S36" s="64"/>
      <c r="T36" s="64"/>
      <c r="U36" s="64"/>
      <c r="V36" s="64"/>
      <c r="W36" s="64"/>
    </row>
    <row r="37" ht="20.25" customHeight="1" spans="1:23">
      <c r="A37" s="155" t="str">
        <f t="shared" si="0"/>
        <v>       玉溪市发展和改革委员会</v>
      </c>
      <c r="B37" s="155" t="s">
        <v>238</v>
      </c>
      <c r="C37" s="155" t="s">
        <v>239</v>
      </c>
      <c r="D37" s="155" t="s">
        <v>87</v>
      </c>
      <c r="E37" s="155" t="s">
        <v>184</v>
      </c>
      <c r="F37" s="155" t="s">
        <v>246</v>
      </c>
      <c r="G37" s="155" t="s">
        <v>247</v>
      </c>
      <c r="H37" s="158">
        <v>35000</v>
      </c>
      <c r="I37" s="64">
        <v>35000</v>
      </c>
      <c r="J37" s="64"/>
      <c r="K37" s="155"/>
      <c r="L37" s="64">
        <v>35000</v>
      </c>
      <c r="M37" s="155"/>
      <c r="N37" s="64"/>
      <c r="O37" s="64"/>
      <c r="P37" s="155"/>
      <c r="Q37" s="64"/>
      <c r="R37" s="64"/>
      <c r="S37" s="64"/>
      <c r="T37" s="64"/>
      <c r="U37" s="64"/>
      <c r="V37" s="64"/>
      <c r="W37" s="64"/>
    </row>
    <row r="38" ht="20.25" customHeight="1" spans="1:23">
      <c r="A38" s="155" t="str">
        <f t="shared" si="0"/>
        <v>       玉溪市发展和改革委员会</v>
      </c>
      <c r="B38" s="155" t="s">
        <v>238</v>
      </c>
      <c r="C38" s="155" t="s">
        <v>239</v>
      </c>
      <c r="D38" s="155" t="s">
        <v>87</v>
      </c>
      <c r="E38" s="155" t="s">
        <v>184</v>
      </c>
      <c r="F38" s="155" t="s">
        <v>248</v>
      </c>
      <c r="G38" s="155" t="s">
        <v>249</v>
      </c>
      <c r="H38" s="158">
        <v>38000</v>
      </c>
      <c r="I38" s="64">
        <v>38000</v>
      </c>
      <c r="J38" s="64"/>
      <c r="K38" s="155"/>
      <c r="L38" s="64">
        <v>38000</v>
      </c>
      <c r="M38" s="155"/>
      <c r="N38" s="64"/>
      <c r="O38" s="64"/>
      <c r="P38" s="155"/>
      <c r="Q38" s="64"/>
      <c r="R38" s="64"/>
      <c r="S38" s="64"/>
      <c r="T38" s="64"/>
      <c r="U38" s="64"/>
      <c r="V38" s="64"/>
      <c r="W38" s="64"/>
    </row>
    <row r="39" ht="20.25" customHeight="1" spans="1:23">
      <c r="A39" s="155" t="str">
        <f t="shared" si="0"/>
        <v>       玉溪市发展和改革委员会</v>
      </c>
      <c r="B39" s="155" t="s">
        <v>238</v>
      </c>
      <c r="C39" s="155" t="s">
        <v>239</v>
      </c>
      <c r="D39" s="155" t="s">
        <v>87</v>
      </c>
      <c r="E39" s="155" t="s">
        <v>184</v>
      </c>
      <c r="F39" s="155" t="s">
        <v>250</v>
      </c>
      <c r="G39" s="155" t="s">
        <v>251</v>
      </c>
      <c r="H39" s="158">
        <v>108400</v>
      </c>
      <c r="I39" s="64">
        <v>108400</v>
      </c>
      <c r="J39" s="64"/>
      <c r="K39" s="155"/>
      <c r="L39" s="64">
        <v>108400</v>
      </c>
      <c r="M39" s="155"/>
      <c r="N39" s="64"/>
      <c r="O39" s="64"/>
      <c r="P39" s="155"/>
      <c r="Q39" s="64"/>
      <c r="R39" s="64"/>
      <c r="S39" s="64"/>
      <c r="T39" s="64"/>
      <c r="U39" s="64"/>
      <c r="V39" s="64"/>
      <c r="W39" s="64"/>
    </row>
    <row r="40" ht="20.25" customHeight="1" spans="1:23">
      <c r="A40" s="155" t="str">
        <f t="shared" si="0"/>
        <v>       玉溪市发展和改革委员会</v>
      </c>
      <c r="B40" s="155" t="s">
        <v>238</v>
      </c>
      <c r="C40" s="155" t="s">
        <v>239</v>
      </c>
      <c r="D40" s="155" t="s">
        <v>87</v>
      </c>
      <c r="E40" s="155" t="s">
        <v>184</v>
      </c>
      <c r="F40" s="155" t="s">
        <v>233</v>
      </c>
      <c r="G40" s="155" t="s">
        <v>234</v>
      </c>
      <c r="H40" s="158">
        <v>374483.57</v>
      </c>
      <c r="I40" s="64">
        <v>374483.57</v>
      </c>
      <c r="J40" s="64"/>
      <c r="K40" s="155"/>
      <c r="L40" s="64">
        <v>374483.57</v>
      </c>
      <c r="M40" s="155"/>
      <c r="N40" s="64"/>
      <c r="O40" s="64"/>
      <c r="P40" s="155"/>
      <c r="Q40" s="64"/>
      <c r="R40" s="64"/>
      <c r="S40" s="64"/>
      <c r="T40" s="64"/>
      <c r="U40" s="64"/>
      <c r="V40" s="64"/>
      <c r="W40" s="64"/>
    </row>
    <row r="41" ht="20.25" customHeight="1" spans="1:23">
      <c r="A41" s="155" t="str">
        <f t="shared" si="0"/>
        <v>       玉溪市发展和改革委员会</v>
      </c>
      <c r="B41" s="155" t="s">
        <v>238</v>
      </c>
      <c r="C41" s="155" t="s">
        <v>239</v>
      </c>
      <c r="D41" s="155" t="s">
        <v>87</v>
      </c>
      <c r="E41" s="155" t="s">
        <v>184</v>
      </c>
      <c r="F41" s="155" t="s">
        <v>252</v>
      </c>
      <c r="G41" s="155" t="s">
        <v>253</v>
      </c>
      <c r="H41" s="158">
        <v>227711.43</v>
      </c>
      <c r="I41" s="64">
        <v>227711.43</v>
      </c>
      <c r="J41" s="64"/>
      <c r="K41" s="155"/>
      <c r="L41" s="64">
        <v>227711.43</v>
      </c>
      <c r="M41" s="155"/>
      <c r="N41" s="64"/>
      <c r="O41" s="64"/>
      <c r="P41" s="155"/>
      <c r="Q41" s="64"/>
      <c r="R41" s="64"/>
      <c r="S41" s="64"/>
      <c r="T41" s="64"/>
      <c r="U41" s="64"/>
      <c r="V41" s="64"/>
      <c r="W41" s="64"/>
    </row>
    <row r="42" ht="20.25" customHeight="1" spans="1:23">
      <c r="A42" s="155" t="str">
        <f t="shared" si="0"/>
        <v>       玉溪市发展和改革委员会</v>
      </c>
      <c r="B42" s="155" t="s">
        <v>238</v>
      </c>
      <c r="C42" s="155" t="s">
        <v>239</v>
      </c>
      <c r="D42" s="155" t="s">
        <v>89</v>
      </c>
      <c r="E42" s="155" t="s">
        <v>192</v>
      </c>
      <c r="F42" s="155" t="s">
        <v>240</v>
      </c>
      <c r="G42" s="155" t="s">
        <v>241</v>
      </c>
      <c r="H42" s="158">
        <v>46000</v>
      </c>
      <c r="I42" s="64">
        <v>46000</v>
      </c>
      <c r="J42" s="64"/>
      <c r="K42" s="155"/>
      <c r="L42" s="64">
        <v>46000</v>
      </c>
      <c r="M42" s="155"/>
      <c r="N42" s="64"/>
      <c r="O42" s="64"/>
      <c r="P42" s="155"/>
      <c r="Q42" s="64"/>
      <c r="R42" s="64"/>
      <c r="S42" s="64"/>
      <c r="T42" s="64"/>
      <c r="U42" s="64"/>
      <c r="V42" s="64"/>
      <c r="W42" s="64"/>
    </row>
    <row r="43" ht="20.25" customHeight="1" spans="1:23">
      <c r="A43" s="155" t="str">
        <f t="shared" si="0"/>
        <v>       玉溪市发展和改革委员会</v>
      </c>
      <c r="B43" s="155" t="s">
        <v>238</v>
      </c>
      <c r="C43" s="155" t="s">
        <v>239</v>
      </c>
      <c r="D43" s="155" t="s">
        <v>89</v>
      </c>
      <c r="E43" s="155" t="s">
        <v>192</v>
      </c>
      <c r="F43" s="155" t="s">
        <v>254</v>
      </c>
      <c r="G43" s="155" t="s">
        <v>255</v>
      </c>
      <c r="H43" s="158">
        <v>405289</v>
      </c>
      <c r="I43" s="64">
        <v>405289</v>
      </c>
      <c r="J43" s="64"/>
      <c r="K43" s="155"/>
      <c r="L43" s="64">
        <v>405289</v>
      </c>
      <c r="M43" s="155"/>
      <c r="N43" s="64"/>
      <c r="O43" s="64"/>
      <c r="P43" s="155"/>
      <c r="Q43" s="64"/>
      <c r="R43" s="64"/>
      <c r="S43" s="64"/>
      <c r="T43" s="64"/>
      <c r="U43" s="64"/>
      <c r="V43" s="64"/>
      <c r="W43" s="64"/>
    </row>
    <row r="44" ht="20.25" customHeight="1" spans="1:23">
      <c r="A44" s="155" t="str">
        <f t="shared" si="0"/>
        <v>       玉溪市发展和改革委员会</v>
      </c>
      <c r="B44" s="155" t="s">
        <v>238</v>
      </c>
      <c r="C44" s="155" t="s">
        <v>239</v>
      </c>
      <c r="D44" s="155" t="s">
        <v>89</v>
      </c>
      <c r="E44" s="155" t="s">
        <v>192</v>
      </c>
      <c r="F44" s="155" t="s">
        <v>256</v>
      </c>
      <c r="G44" s="155" t="s">
        <v>257</v>
      </c>
      <c r="H44" s="158">
        <v>43711</v>
      </c>
      <c r="I44" s="64">
        <v>43711</v>
      </c>
      <c r="J44" s="64"/>
      <c r="K44" s="155"/>
      <c r="L44" s="64">
        <v>43711</v>
      </c>
      <c r="M44" s="155"/>
      <c r="N44" s="64"/>
      <c r="O44" s="64"/>
      <c r="P44" s="155"/>
      <c r="Q44" s="64"/>
      <c r="R44" s="64"/>
      <c r="S44" s="64"/>
      <c r="T44" s="64"/>
      <c r="U44" s="64"/>
      <c r="V44" s="64"/>
      <c r="W44" s="64"/>
    </row>
    <row r="45" ht="20.25" customHeight="1" spans="1:23">
      <c r="A45" s="155" t="str">
        <f t="shared" si="0"/>
        <v>       玉溪市发展和改革委员会</v>
      </c>
      <c r="B45" s="155" t="s">
        <v>238</v>
      </c>
      <c r="C45" s="155" t="s">
        <v>239</v>
      </c>
      <c r="D45" s="155" t="s">
        <v>89</v>
      </c>
      <c r="E45" s="155" t="s">
        <v>192</v>
      </c>
      <c r="F45" s="155" t="s">
        <v>252</v>
      </c>
      <c r="G45" s="155" t="s">
        <v>253</v>
      </c>
      <c r="H45" s="158">
        <v>106000</v>
      </c>
      <c r="I45" s="64">
        <v>106000</v>
      </c>
      <c r="J45" s="64"/>
      <c r="K45" s="155"/>
      <c r="L45" s="64">
        <v>106000</v>
      </c>
      <c r="M45" s="155"/>
      <c r="N45" s="64"/>
      <c r="O45" s="64"/>
      <c r="P45" s="155"/>
      <c r="Q45" s="64"/>
      <c r="R45" s="64"/>
      <c r="S45" s="64"/>
      <c r="T45" s="64"/>
      <c r="U45" s="64"/>
      <c r="V45" s="64"/>
      <c r="W45" s="64"/>
    </row>
    <row r="46" ht="20.25" customHeight="1" spans="1:23">
      <c r="A46" s="155" t="str">
        <f t="shared" si="0"/>
        <v>       玉溪市发展和改革委员会</v>
      </c>
      <c r="B46" s="155" t="s">
        <v>238</v>
      </c>
      <c r="C46" s="155" t="s">
        <v>239</v>
      </c>
      <c r="D46" s="155" t="s">
        <v>89</v>
      </c>
      <c r="E46" s="155" t="s">
        <v>192</v>
      </c>
      <c r="F46" s="155" t="s">
        <v>258</v>
      </c>
      <c r="G46" s="155" t="s">
        <v>259</v>
      </c>
      <c r="H46" s="158">
        <v>43000</v>
      </c>
      <c r="I46" s="64">
        <v>43000</v>
      </c>
      <c r="J46" s="64"/>
      <c r="K46" s="155"/>
      <c r="L46" s="64">
        <v>43000</v>
      </c>
      <c r="M46" s="155"/>
      <c r="N46" s="64"/>
      <c r="O46" s="64"/>
      <c r="P46" s="155"/>
      <c r="Q46" s="64"/>
      <c r="R46" s="64"/>
      <c r="S46" s="64"/>
      <c r="T46" s="64"/>
      <c r="U46" s="64"/>
      <c r="V46" s="64"/>
      <c r="W46" s="64"/>
    </row>
    <row r="47" ht="20.25" customHeight="1" spans="1:23">
      <c r="A47" s="155" t="str">
        <f t="shared" si="0"/>
        <v>       玉溪市发展和改革委员会</v>
      </c>
      <c r="B47" s="155" t="s">
        <v>238</v>
      </c>
      <c r="C47" s="155" t="s">
        <v>239</v>
      </c>
      <c r="D47" s="155" t="s">
        <v>99</v>
      </c>
      <c r="E47" s="155" t="s">
        <v>217</v>
      </c>
      <c r="F47" s="155" t="s">
        <v>252</v>
      </c>
      <c r="G47" s="155" t="s">
        <v>253</v>
      </c>
      <c r="H47" s="158">
        <v>48000</v>
      </c>
      <c r="I47" s="64">
        <v>48000</v>
      </c>
      <c r="J47" s="64"/>
      <c r="K47" s="155"/>
      <c r="L47" s="64">
        <v>48000</v>
      </c>
      <c r="M47" s="155"/>
      <c r="N47" s="64"/>
      <c r="O47" s="64"/>
      <c r="P47" s="155"/>
      <c r="Q47" s="64"/>
      <c r="R47" s="64"/>
      <c r="S47" s="64"/>
      <c r="T47" s="64"/>
      <c r="U47" s="64"/>
      <c r="V47" s="64"/>
      <c r="W47" s="64"/>
    </row>
    <row r="48" ht="20.25" customHeight="1" spans="1:23">
      <c r="A48" s="155" t="str">
        <f t="shared" si="0"/>
        <v>       玉溪市发展和改革委员会</v>
      </c>
      <c r="B48" s="155" t="s">
        <v>238</v>
      </c>
      <c r="C48" s="155" t="s">
        <v>239</v>
      </c>
      <c r="D48" s="155" t="s">
        <v>100</v>
      </c>
      <c r="E48" s="155" t="s">
        <v>222</v>
      </c>
      <c r="F48" s="155" t="s">
        <v>252</v>
      </c>
      <c r="G48" s="155" t="s">
        <v>253</v>
      </c>
      <c r="H48" s="158">
        <v>6600</v>
      </c>
      <c r="I48" s="64">
        <v>6600</v>
      </c>
      <c r="J48" s="64"/>
      <c r="K48" s="155"/>
      <c r="L48" s="64">
        <v>6600</v>
      </c>
      <c r="M48" s="155"/>
      <c r="N48" s="64"/>
      <c r="O48" s="64"/>
      <c r="P48" s="155"/>
      <c r="Q48" s="64"/>
      <c r="R48" s="64"/>
      <c r="S48" s="64"/>
      <c r="T48" s="64"/>
      <c r="U48" s="64"/>
      <c r="V48" s="64"/>
      <c r="W48" s="64"/>
    </row>
    <row r="49" ht="20.25" customHeight="1" spans="1:23">
      <c r="A49" s="155" t="str">
        <f t="shared" si="0"/>
        <v>       玉溪市发展和改革委员会</v>
      </c>
      <c r="B49" s="155" t="s">
        <v>260</v>
      </c>
      <c r="C49" s="155" t="s">
        <v>159</v>
      </c>
      <c r="D49" s="155" t="s">
        <v>87</v>
      </c>
      <c r="E49" s="155" t="s">
        <v>184</v>
      </c>
      <c r="F49" s="155" t="s">
        <v>261</v>
      </c>
      <c r="G49" s="155" t="s">
        <v>159</v>
      </c>
      <c r="H49" s="158">
        <v>66100</v>
      </c>
      <c r="I49" s="64">
        <v>66100</v>
      </c>
      <c r="J49" s="64"/>
      <c r="K49" s="155"/>
      <c r="L49" s="64">
        <v>66100</v>
      </c>
      <c r="M49" s="155"/>
      <c r="N49" s="64"/>
      <c r="O49" s="64"/>
      <c r="P49" s="155"/>
      <c r="Q49" s="64"/>
      <c r="R49" s="64"/>
      <c r="S49" s="64"/>
      <c r="T49" s="64"/>
      <c r="U49" s="64"/>
      <c r="V49" s="64"/>
      <c r="W49" s="64"/>
    </row>
    <row r="50" ht="20.25" customHeight="1" spans="1:23">
      <c r="A50" s="155" t="str">
        <f t="shared" si="0"/>
        <v>       玉溪市发展和改革委员会</v>
      </c>
      <c r="B50" s="155" t="s">
        <v>262</v>
      </c>
      <c r="C50" s="155" t="s">
        <v>263</v>
      </c>
      <c r="D50" s="155" t="s">
        <v>88</v>
      </c>
      <c r="E50" s="155" t="s">
        <v>264</v>
      </c>
      <c r="F50" s="155" t="s">
        <v>265</v>
      </c>
      <c r="G50" s="155" t="s">
        <v>224</v>
      </c>
      <c r="H50" s="158">
        <v>576000</v>
      </c>
      <c r="I50" s="64">
        <v>576000</v>
      </c>
      <c r="J50" s="64"/>
      <c r="K50" s="155"/>
      <c r="L50" s="64">
        <v>576000</v>
      </c>
      <c r="M50" s="155"/>
      <c r="N50" s="64"/>
      <c r="O50" s="64"/>
      <c r="P50" s="155"/>
      <c r="Q50" s="64"/>
      <c r="R50" s="64"/>
      <c r="S50" s="64"/>
      <c r="T50" s="64"/>
      <c r="U50" s="64"/>
      <c r="V50" s="64"/>
      <c r="W50" s="64"/>
    </row>
    <row r="51" ht="20.25" customHeight="1" spans="1:23">
      <c r="A51" s="155" t="str">
        <f t="shared" si="0"/>
        <v>       玉溪市发展和改革委员会</v>
      </c>
      <c r="B51" s="155" t="s">
        <v>266</v>
      </c>
      <c r="C51" s="155" t="s">
        <v>267</v>
      </c>
      <c r="D51" s="155" t="s">
        <v>87</v>
      </c>
      <c r="E51" s="155" t="s">
        <v>184</v>
      </c>
      <c r="F51" s="155" t="s">
        <v>240</v>
      </c>
      <c r="G51" s="155" t="s">
        <v>241</v>
      </c>
      <c r="H51" s="158">
        <v>108000</v>
      </c>
      <c r="I51" s="64">
        <v>108000</v>
      </c>
      <c r="J51" s="64"/>
      <c r="K51" s="155"/>
      <c r="L51" s="64">
        <v>108000</v>
      </c>
      <c r="M51" s="155"/>
      <c r="N51" s="64"/>
      <c r="O51" s="64"/>
      <c r="P51" s="155"/>
      <c r="Q51" s="64"/>
      <c r="R51" s="64"/>
      <c r="S51" s="64"/>
      <c r="T51" s="64"/>
      <c r="U51" s="64"/>
      <c r="V51" s="64"/>
      <c r="W51" s="64"/>
    </row>
    <row r="52" ht="20.25" customHeight="1" spans="1:23">
      <c r="A52" s="155" t="str">
        <f t="shared" si="0"/>
        <v>       玉溪市发展和改革委员会</v>
      </c>
      <c r="B52" s="155" t="s">
        <v>266</v>
      </c>
      <c r="C52" s="155" t="s">
        <v>267</v>
      </c>
      <c r="D52" s="155" t="s">
        <v>87</v>
      </c>
      <c r="E52" s="155" t="s">
        <v>184</v>
      </c>
      <c r="F52" s="155" t="s">
        <v>252</v>
      </c>
      <c r="G52" s="155" t="s">
        <v>253</v>
      </c>
      <c r="H52" s="158">
        <v>35900</v>
      </c>
      <c r="I52" s="64">
        <v>35900</v>
      </c>
      <c r="J52" s="64"/>
      <c r="K52" s="155"/>
      <c r="L52" s="64">
        <v>35900</v>
      </c>
      <c r="M52" s="155"/>
      <c r="N52" s="64"/>
      <c r="O52" s="64"/>
      <c r="P52" s="155"/>
      <c r="Q52" s="64"/>
      <c r="R52" s="64"/>
      <c r="S52" s="64"/>
      <c r="T52" s="64"/>
      <c r="U52" s="64"/>
      <c r="V52" s="64"/>
      <c r="W52" s="64"/>
    </row>
    <row r="53" ht="20.25" customHeight="1" spans="1:23">
      <c r="A53" s="155" t="str">
        <f t="shared" si="0"/>
        <v>       玉溪市发展和改革委员会</v>
      </c>
      <c r="B53" s="155" t="s">
        <v>268</v>
      </c>
      <c r="C53" s="155" t="s">
        <v>269</v>
      </c>
      <c r="D53" s="155" t="s">
        <v>89</v>
      </c>
      <c r="E53" s="155" t="s">
        <v>192</v>
      </c>
      <c r="F53" s="155" t="s">
        <v>193</v>
      </c>
      <c r="G53" s="155" t="s">
        <v>194</v>
      </c>
      <c r="H53" s="158">
        <v>2766400</v>
      </c>
      <c r="I53" s="64">
        <v>2766400</v>
      </c>
      <c r="J53" s="64">
        <v>691600</v>
      </c>
      <c r="K53" s="155"/>
      <c r="L53" s="64">
        <v>2074800</v>
      </c>
      <c r="M53" s="155"/>
      <c r="N53" s="64"/>
      <c r="O53" s="64"/>
      <c r="P53" s="155"/>
      <c r="Q53" s="64"/>
      <c r="R53" s="64"/>
      <c r="S53" s="64"/>
      <c r="T53" s="64"/>
      <c r="U53" s="64"/>
      <c r="V53" s="64"/>
      <c r="W53" s="64"/>
    </row>
    <row r="54" ht="20.25" customHeight="1" spans="1:23">
      <c r="A54" s="155" t="str">
        <f t="shared" si="0"/>
        <v>       玉溪市发展和改革委员会</v>
      </c>
      <c r="B54" s="155" t="s">
        <v>270</v>
      </c>
      <c r="C54" s="155" t="s">
        <v>271</v>
      </c>
      <c r="D54" s="155" t="s">
        <v>89</v>
      </c>
      <c r="E54" s="155" t="s">
        <v>192</v>
      </c>
      <c r="F54" s="155" t="s">
        <v>193</v>
      </c>
      <c r="G54" s="155" t="s">
        <v>194</v>
      </c>
      <c r="H54" s="158">
        <v>1400000</v>
      </c>
      <c r="I54" s="64">
        <v>1400000</v>
      </c>
      <c r="J54" s="64"/>
      <c r="K54" s="155"/>
      <c r="L54" s="64">
        <v>1400000</v>
      </c>
      <c r="M54" s="155"/>
      <c r="N54" s="64"/>
      <c r="O54" s="64"/>
      <c r="P54" s="155"/>
      <c r="Q54" s="64"/>
      <c r="R54" s="64"/>
      <c r="S54" s="64"/>
      <c r="T54" s="64"/>
      <c r="U54" s="64"/>
      <c r="V54" s="64"/>
      <c r="W54" s="64"/>
    </row>
    <row r="55" ht="20.25" customHeight="1" spans="1:23">
      <c r="A55" s="155" t="str">
        <f t="shared" si="0"/>
        <v>       玉溪市发展和改革委员会</v>
      </c>
      <c r="B55" s="155" t="s">
        <v>272</v>
      </c>
      <c r="C55" s="155" t="s">
        <v>273</v>
      </c>
      <c r="D55" s="155" t="s">
        <v>102</v>
      </c>
      <c r="E55" s="155" t="s">
        <v>274</v>
      </c>
      <c r="F55" s="155" t="s">
        <v>275</v>
      </c>
      <c r="G55" s="155" t="s">
        <v>276</v>
      </c>
      <c r="H55" s="158">
        <v>1350000</v>
      </c>
      <c r="I55" s="64">
        <v>1350000</v>
      </c>
      <c r="J55" s="64"/>
      <c r="K55" s="155"/>
      <c r="L55" s="64">
        <v>1350000</v>
      </c>
      <c r="M55" s="155"/>
      <c r="N55" s="64"/>
      <c r="O55" s="64"/>
      <c r="P55" s="155"/>
      <c r="Q55" s="64"/>
      <c r="R55" s="64"/>
      <c r="S55" s="64"/>
      <c r="T55" s="64"/>
      <c r="U55" s="64"/>
      <c r="V55" s="64"/>
      <c r="W55" s="64"/>
    </row>
    <row r="56" ht="20.25" customHeight="1" spans="1:23">
      <c r="A56" s="155" t="str">
        <f t="shared" si="0"/>
        <v>       玉溪市发展和改革委员会</v>
      </c>
      <c r="B56" s="155" t="s">
        <v>277</v>
      </c>
      <c r="C56" s="155" t="s">
        <v>278</v>
      </c>
      <c r="D56" s="155" t="s">
        <v>87</v>
      </c>
      <c r="E56" s="155" t="s">
        <v>184</v>
      </c>
      <c r="F56" s="155" t="s">
        <v>279</v>
      </c>
      <c r="G56" s="155" t="s">
        <v>280</v>
      </c>
      <c r="H56" s="158">
        <v>420000</v>
      </c>
      <c r="I56" s="64">
        <v>420000</v>
      </c>
      <c r="J56" s="64"/>
      <c r="K56" s="155"/>
      <c r="L56" s="64">
        <v>420000</v>
      </c>
      <c r="M56" s="155"/>
      <c r="N56" s="64"/>
      <c r="O56" s="64"/>
      <c r="P56" s="155"/>
      <c r="Q56" s="64"/>
      <c r="R56" s="64"/>
      <c r="S56" s="64"/>
      <c r="T56" s="64"/>
      <c r="U56" s="64"/>
      <c r="V56" s="64"/>
      <c r="W56" s="64"/>
    </row>
    <row r="57" ht="20.25" customHeight="1" spans="1:23">
      <c r="A57" s="155" t="str">
        <f t="shared" si="0"/>
        <v>       玉溪市发展和改革委员会</v>
      </c>
      <c r="B57" s="155" t="s">
        <v>281</v>
      </c>
      <c r="C57" s="155" t="s">
        <v>282</v>
      </c>
      <c r="D57" s="155" t="s">
        <v>104</v>
      </c>
      <c r="E57" s="155" t="s">
        <v>283</v>
      </c>
      <c r="F57" s="155" t="s">
        <v>220</v>
      </c>
      <c r="G57" s="155" t="s">
        <v>221</v>
      </c>
      <c r="H57" s="158">
        <v>58968</v>
      </c>
      <c r="I57" s="64">
        <v>58968</v>
      </c>
      <c r="J57" s="64"/>
      <c r="K57" s="155"/>
      <c r="L57" s="64">
        <v>58968</v>
      </c>
      <c r="M57" s="155"/>
      <c r="N57" s="64"/>
      <c r="O57" s="64"/>
      <c r="P57" s="155"/>
      <c r="Q57" s="64"/>
      <c r="R57" s="64"/>
      <c r="S57" s="64"/>
      <c r="T57" s="64"/>
      <c r="U57" s="64"/>
      <c r="V57" s="64"/>
      <c r="W57" s="64"/>
    </row>
    <row r="58" ht="20.25" customHeight="1" spans="1:23">
      <c r="A58" s="155" t="str">
        <f t="shared" si="0"/>
        <v>       玉溪市发展和改革委员会</v>
      </c>
      <c r="B58" s="155" t="s">
        <v>284</v>
      </c>
      <c r="C58" s="155" t="s">
        <v>285</v>
      </c>
      <c r="D58" s="155" t="s">
        <v>87</v>
      </c>
      <c r="E58" s="155" t="s">
        <v>184</v>
      </c>
      <c r="F58" s="155" t="s">
        <v>225</v>
      </c>
      <c r="G58" s="155" t="s">
        <v>226</v>
      </c>
      <c r="H58" s="158">
        <v>313255</v>
      </c>
      <c r="I58" s="64">
        <v>313255</v>
      </c>
      <c r="J58" s="64"/>
      <c r="K58" s="155"/>
      <c r="L58" s="64">
        <v>313255</v>
      </c>
      <c r="M58" s="155"/>
      <c r="N58" s="64"/>
      <c r="O58" s="64"/>
      <c r="P58" s="155"/>
      <c r="Q58" s="64"/>
      <c r="R58" s="64"/>
      <c r="S58" s="64"/>
      <c r="T58" s="64"/>
      <c r="U58" s="64"/>
      <c r="V58" s="64"/>
      <c r="W58" s="64"/>
    </row>
    <row r="59" ht="20.25" customHeight="1" spans="1:23">
      <c r="A59" s="155" t="str">
        <f t="shared" si="0"/>
        <v>       玉溪市发展和改革委员会</v>
      </c>
      <c r="B59" s="155" t="s">
        <v>286</v>
      </c>
      <c r="C59" s="155" t="s">
        <v>287</v>
      </c>
      <c r="D59" s="155" t="s">
        <v>109</v>
      </c>
      <c r="E59" s="155" t="s">
        <v>202</v>
      </c>
      <c r="F59" s="155" t="s">
        <v>205</v>
      </c>
      <c r="G59" s="155" t="s">
        <v>206</v>
      </c>
      <c r="H59" s="158">
        <v>8000</v>
      </c>
      <c r="I59" s="64">
        <v>8000</v>
      </c>
      <c r="J59" s="64"/>
      <c r="K59" s="155"/>
      <c r="L59" s="64">
        <v>8000</v>
      </c>
      <c r="M59" s="155"/>
      <c r="N59" s="64"/>
      <c r="O59" s="64"/>
      <c r="P59" s="155"/>
      <c r="Q59" s="64"/>
      <c r="R59" s="64"/>
      <c r="S59" s="64"/>
      <c r="T59" s="64"/>
      <c r="U59" s="64"/>
      <c r="V59" s="64"/>
      <c r="W59" s="64"/>
    </row>
    <row r="60" ht="20.25" customHeight="1" spans="1:23">
      <c r="A60" s="155" t="str">
        <f t="shared" si="0"/>
        <v>       玉溪市发展和改革委员会</v>
      </c>
      <c r="B60" s="155" t="s">
        <v>288</v>
      </c>
      <c r="C60" s="155" t="s">
        <v>289</v>
      </c>
      <c r="D60" s="155" t="s">
        <v>87</v>
      </c>
      <c r="E60" s="155" t="s">
        <v>184</v>
      </c>
      <c r="F60" s="155" t="s">
        <v>290</v>
      </c>
      <c r="G60" s="155" t="s">
        <v>289</v>
      </c>
      <c r="H60" s="158">
        <v>703790.27</v>
      </c>
      <c r="I60" s="64">
        <v>703790.27</v>
      </c>
      <c r="J60" s="64"/>
      <c r="K60" s="155"/>
      <c r="L60" s="64">
        <v>703790.27</v>
      </c>
      <c r="M60" s="155"/>
      <c r="N60" s="64"/>
      <c r="O60" s="64"/>
      <c r="P60" s="155"/>
      <c r="Q60" s="64"/>
      <c r="R60" s="64"/>
      <c r="S60" s="64"/>
      <c r="T60" s="64"/>
      <c r="U60" s="64"/>
      <c r="V60" s="64"/>
      <c r="W60" s="64"/>
    </row>
    <row r="61" ht="20.25" customHeight="1" spans="1:23">
      <c r="A61" s="159" t="s">
        <v>67</v>
      </c>
      <c r="B61" s="155"/>
      <c r="C61" s="155"/>
      <c r="D61" s="155"/>
      <c r="E61" s="155"/>
      <c r="F61" s="155"/>
      <c r="G61" s="155"/>
      <c r="H61" s="158">
        <v>1052014.93</v>
      </c>
      <c r="I61" s="64">
        <v>1052014.93</v>
      </c>
      <c r="J61" s="64">
        <v>200284.62</v>
      </c>
      <c r="K61" s="155"/>
      <c r="L61" s="64">
        <v>851730.31</v>
      </c>
      <c r="M61" s="155"/>
      <c r="N61" s="64"/>
      <c r="O61" s="64"/>
      <c r="P61" s="155"/>
      <c r="Q61" s="64"/>
      <c r="R61" s="64"/>
      <c r="S61" s="64"/>
      <c r="T61" s="64"/>
      <c r="U61" s="64"/>
      <c r="V61" s="64"/>
      <c r="W61" s="64"/>
    </row>
    <row r="62" ht="20.25" customHeight="1" spans="1:23">
      <c r="A62" s="155" t="str">
        <f t="shared" ref="A62:A85" si="1">"       "&amp;"玉溪市人防指挥信息保障中心"</f>
        <v>       玉溪市人防指挥信息保障中心</v>
      </c>
      <c r="B62" s="155" t="s">
        <v>291</v>
      </c>
      <c r="C62" s="155" t="s">
        <v>267</v>
      </c>
      <c r="D62" s="155" t="s">
        <v>95</v>
      </c>
      <c r="E62" s="155" t="s">
        <v>292</v>
      </c>
      <c r="F62" s="155" t="s">
        <v>240</v>
      </c>
      <c r="G62" s="155" t="s">
        <v>241</v>
      </c>
      <c r="H62" s="158">
        <v>10800</v>
      </c>
      <c r="I62" s="64">
        <v>10800</v>
      </c>
      <c r="J62" s="64"/>
      <c r="K62" s="155"/>
      <c r="L62" s="64">
        <v>10800</v>
      </c>
      <c r="M62" s="155"/>
      <c r="N62" s="64"/>
      <c r="O62" s="64"/>
      <c r="P62" s="155"/>
      <c r="Q62" s="64"/>
      <c r="R62" s="64"/>
      <c r="S62" s="64"/>
      <c r="T62" s="64"/>
      <c r="U62" s="64"/>
      <c r="V62" s="64"/>
      <c r="W62" s="64"/>
    </row>
    <row r="63" ht="20.25" customHeight="1" spans="1:23">
      <c r="A63" s="155" t="str">
        <f t="shared" si="1"/>
        <v>       玉溪市人防指挥信息保障中心</v>
      </c>
      <c r="B63" s="155" t="s">
        <v>291</v>
      </c>
      <c r="C63" s="155" t="s">
        <v>267</v>
      </c>
      <c r="D63" s="155" t="s">
        <v>95</v>
      </c>
      <c r="E63" s="155" t="s">
        <v>292</v>
      </c>
      <c r="F63" s="155" t="s">
        <v>248</v>
      </c>
      <c r="G63" s="155" t="s">
        <v>249</v>
      </c>
      <c r="H63" s="158">
        <v>13500</v>
      </c>
      <c r="I63" s="64">
        <v>13500</v>
      </c>
      <c r="J63" s="64"/>
      <c r="K63" s="155"/>
      <c r="L63" s="64">
        <v>13500</v>
      </c>
      <c r="M63" s="155"/>
      <c r="N63" s="64"/>
      <c r="O63" s="64"/>
      <c r="P63" s="155"/>
      <c r="Q63" s="64"/>
      <c r="R63" s="64"/>
      <c r="S63" s="64"/>
      <c r="T63" s="64"/>
      <c r="U63" s="64"/>
      <c r="V63" s="64"/>
      <c r="W63" s="64"/>
    </row>
    <row r="64" ht="20.25" customHeight="1" spans="1:23">
      <c r="A64" s="155" t="str">
        <f t="shared" si="1"/>
        <v>       玉溪市人防指挥信息保障中心</v>
      </c>
      <c r="B64" s="155" t="s">
        <v>293</v>
      </c>
      <c r="C64" s="155" t="s">
        <v>269</v>
      </c>
      <c r="D64" s="155" t="s">
        <v>95</v>
      </c>
      <c r="E64" s="155" t="s">
        <v>292</v>
      </c>
      <c r="F64" s="155" t="s">
        <v>193</v>
      </c>
      <c r="G64" s="155" t="s">
        <v>194</v>
      </c>
      <c r="H64" s="158">
        <v>247000</v>
      </c>
      <c r="I64" s="64">
        <v>247000</v>
      </c>
      <c r="J64" s="64">
        <v>61750</v>
      </c>
      <c r="K64" s="155"/>
      <c r="L64" s="64">
        <v>185250</v>
      </c>
      <c r="M64" s="155"/>
      <c r="N64" s="64"/>
      <c r="O64" s="64"/>
      <c r="P64" s="155"/>
      <c r="Q64" s="64"/>
      <c r="R64" s="64"/>
      <c r="S64" s="64"/>
      <c r="T64" s="64"/>
      <c r="U64" s="64"/>
      <c r="V64" s="64"/>
      <c r="W64" s="64"/>
    </row>
    <row r="65" ht="20.25" customHeight="1" spans="1:23">
      <c r="A65" s="155" t="str">
        <f t="shared" si="1"/>
        <v>       玉溪市人防指挥信息保障中心</v>
      </c>
      <c r="B65" s="155" t="s">
        <v>294</v>
      </c>
      <c r="C65" s="155" t="s">
        <v>271</v>
      </c>
      <c r="D65" s="155" t="s">
        <v>95</v>
      </c>
      <c r="E65" s="155" t="s">
        <v>292</v>
      </c>
      <c r="F65" s="155" t="s">
        <v>193</v>
      </c>
      <c r="G65" s="155" t="s">
        <v>194</v>
      </c>
      <c r="H65" s="158">
        <v>125000</v>
      </c>
      <c r="I65" s="64">
        <v>125000</v>
      </c>
      <c r="J65" s="64"/>
      <c r="K65" s="155"/>
      <c r="L65" s="64">
        <v>125000</v>
      </c>
      <c r="M65" s="155"/>
      <c r="N65" s="64"/>
      <c r="O65" s="64"/>
      <c r="P65" s="155"/>
      <c r="Q65" s="64"/>
      <c r="R65" s="64"/>
      <c r="S65" s="64"/>
      <c r="T65" s="64"/>
      <c r="U65" s="64"/>
      <c r="V65" s="64"/>
      <c r="W65" s="64"/>
    </row>
    <row r="66" ht="20.25" customHeight="1" spans="1:23">
      <c r="A66" s="155" t="str">
        <f t="shared" si="1"/>
        <v>       玉溪市人防指挥信息保障中心</v>
      </c>
      <c r="B66" s="155" t="s">
        <v>295</v>
      </c>
      <c r="C66" s="155" t="s">
        <v>196</v>
      </c>
      <c r="D66" s="155" t="s">
        <v>95</v>
      </c>
      <c r="E66" s="155" t="s">
        <v>292</v>
      </c>
      <c r="F66" s="155" t="s">
        <v>197</v>
      </c>
      <c r="G66" s="155" t="s">
        <v>198</v>
      </c>
      <c r="H66" s="158">
        <v>4111.28</v>
      </c>
      <c r="I66" s="64">
        <v>4111.28</v>
      </c>
      <c r="J66" s="64">
        <v>1027.82</v>
      </c>
      <c r="K66" s="155"/>
      <c r="L66" s="64">
        <v>3083.46</v>
      </c>
      <c r="M66" s="155"/>
      <c r="N66" s="64"/>
      <c r="O66" s="64"/>
      <c r="P66" s="155"/>
      <c r="Q66" s="64"/>
      <c r="R66" s="64"/>
      <c r="S66" s="64"/>
      <c r="T66" s="64"/>
      <c r="U66" s="64"/>
      <c r="V66" s="64"/>
      <c r="W66" s="64"/>
    </row>
    <row r="67" ht="20.25" customHeight="1" spans="1:23">
      <c r="A67" s="155" t="str">
        <f t="shared" si="1"/>
        <v>       玉溪市人防指挥信息保障中心</v>
      </c>
      <c r="B67" s="155" t="s">
        <v>295</v>
      </c>
      <c r="C67" s="155" t="s">
        <v>196</v>
      </c>
      <c r="D67" s="155" t="s">
        <v>101</v>
      </c>
      <c r="E67" s="155" t="s">
        <v>199</v>
      </c>
      <c r="F67" s="155" t="s">
        <v>200</v>
      </c>
      <c r="G67" s="155" t="s">
        <v>201</v>
      </c>
      <c r="H67" s="158">
        <v>91146.24</v>
      </c>
      <c r="I67" s="64">
        <v>91146.24</v>
      </c>
      <c r="J67" s="64">
        <v>22786.56</v>
      </c>
      <c r="K67" s="155"/>
      <c r="L67" s="64">
        <v>68359.68</v>
      </c>
      <c r="M67" s="155"/>
      <c r="N67" s="64"/>
      <c r="O67" s="64"/>
      <c r="P67" s="155"/>
      <c r="Q67" s="64"/>
      <c r="R67" s="64"/>
      <c r="S67" s="64"/>
      <c r="T67" s="64"/>
      <c r="U67" s="64"/>
      <c r="V67" s="64"/>
      <c r="W67" s="64"/>
    </row>
    <row r="68" ht="20.25" customHeight="1" spans="1:23">
      <c r="A68" s="155" t="str">
        <f t="shared" si="1"/>
        <v>       玉溪市人防指挥信息保障中心</v>
      </c>
      <c r="B68" s="155" t="s">
        <v>295</v>
      </c>
      <c r="C68" s="155" t="s">
        <v>196</v>
      </c>
      <c r="D68" s="155" t="s">
        <v>110</v>
      </c>
      <c r="E68" s="155" t="s">
        <v>207</v>
      </c>
      <c r="F68" s="155" t="s">
        <v>203</v>
      </c>
      <c r="G68" s="155" t="s">
        <v>204</v>
      </c>
      <c r="H68" s="158">
        <v>47282.11</v>
      </c>
      <c r="I68" s="64">
        <v>47282.11</v>
      </c>
      <c r="J68" s="64">
        <v>11820.53</v>
      </c>
      <c r="K68" s="155"/>
      <c r="L68" s="64">
        <v>35461.58</v>
      </c>
      <c r="M68" s="155"/>
      <c r="N68" s="64"/>
      <c r="O68" s="64"/>
      <c r="P68" s="155"/>
      <c r="Q68" s="64"/>
      <c r="R68" s="64"/>
      <c r="S68" s="64"/>
      <c r="T68" s="64"/>
      <c r="U68" s="64"/>
      <c r="V68" s="64"/>
      <c r="W68" s="64"/>
    </row>
    <row r="69" ht="20.25" customHeight="1" spans="1:23">
      <c r="A69" s="155" t="str">
        <f t="shared" si="1"/>
        <v>       玉溪市人防指挥信息保障中心</v>
      </c>
      <c r="B69" s="155" t="s">
        <v>295</v>
      </c>
      <c r="C69" s="155" t="s">
        <v>196</v>
      </c>
      <c r="D69" s="155" t="s">
        <v>111</v>
      </c>
      <c r="E69" s="155" t="s">
        <v>208</v>
      </c>
      <c r="F69" s="155" t="s">
        <v>209</v>
      </c>
      <c r="G69" s="155" t="s">
        <v>210</v>
      </c>
      <c r="H69" s="158">
        <v>28483.2</v>
      </c>
      <c r="I69" s="64">
        <v>28483.2</v>
      </c>
      <c r="J69" s="64">
        <v>7120.8</v>
      </c>
      <c r="K69" s="155"/>
      <c r="L69" s="64">
        <v>21362.4</v>
      </c>
      <c r="M69" s="155"/>
      <c r="N69" s="64"/>
      <c r="O69" s="64"/>
      <c r="P69" s="155"/>
      <c r="Q69" s="64"/>
      <c r="R69" s="64"/>
      <c r="S69" s="64"/>
      <c r="T69" s="64"/>
      <c r="U69" s="64"/>
      <c r="V69" s="64"/>
      <c r="W69" s="64"/>
    </row>
    <row r="70" ht="20.25" customHeight="1" spans="1:23">
      <c r="A70" s="155" t="str">
        <f t="shared" si="1"/>
        <v>       玉溪市人防指挥信息保障中心</v>
      </c>
      <c r="B70" s="155" t="s">
        <v>295</v>
      </c>
      <c r="C70" s="155" t="s">
        <v>196</v>
      </c>
      <c r="D70" s="155" t="s">
        <v>112</v>
      </c>
      <c r="E70" s="155" t="s">
        <v>211</v>
      </c>
      <c r="F70" s="155" t="s">
        <v>197</v>
      </c>
      <c r="G70" s="155" t="s">
        <v>198</v>
      </c>
      <c r="H70" s="158">
        <v>4275.62</v>
      </c>
      <c r="I70" s="64">
        <v>4275.62</v>
      </c>
      <c r="J70" s="64">
        <v>2523.91</v>
      </c>
      <c r="K70" s="155"/>
      <c r="L70" s="64">
        <v>1751.71</v>
      </c>
      <c r="M70" s="155"/>
      <c r="N70" s="64"/>
      <c r="O70" s="64"/>
      <c r="P70" s="155"/>
      <c r="Q70" s="64"/>
      <c r="R70" s="64"/>
      <c r="S70" s="64"/>
      <c r="T70" s="64"/>
      <c r="U70" s="64"/>
      <c r="V70" s="64"/>
      <c r="W70" s="64"/>
    </row>
    <row r="71" ht="20.25" customHeight="1" spans="1:23">
      <c r="A71" s="155" t="str">
        <f t="shared" si="1"/>
        <v>       玉溪市人防指挥信息保障中心</v>
      </c>
      <c r="B71" s="155" t="s">
        <v>296</v>
      </c>
      <c r="C71" s="155" t="s">
        <v>213</v>
      </c>
      <c r="D71" s="155" t="s">
        <v>123</v>
      </c>
      <c r="E71" s="155" t="s">
        <v>213</v>
      </c>
      <c r="F71" s="155" t="s">
        <v>214</v>
      </c>
      <c r="G71" s="155" t="s">
        <v>213</v>
      </c>
      <c r="H71" s="158">
        <v>75216</v>
      </c>
      <c r="I71" s="64">
        <v>75216</v>
      </c>
      <c r="J71" s="64">
        <v>18804</v>
      </c>
      <c r="K71" s="155"/>
      <c r="L71" s="64">
        <v>56412</v>
      </c>
      <c r="M71" s="155"/>
      <c r="N71" s="64"/>
      <c r="O71" s="64"/>
      <c r="P71" s="155"/>
      <c r="Q71" s="64"/>
      <c r="R71" s="64"/>
      <c r="S71" s="64"/>
      <c r="T71" s="64"/>
      <c r="U71" s="64"/>
      <c r="V71" s="64"/>
      <c r="W71" s="64"/>
    </row>
    <row r="72" ht="20.25" customHeight="1" spans="1:23">
      <c r="A72" s="155" t="str">
        <f t="shared" si="1"/>
        <v>       玉溪市人防指挥信息保障中心</v>
      </c>
      <c r="B72" s="155" t="s">
        <v>297</v>
      </c>
      <c r="C72" s="155" t="s">
        <v>191</v>
      </c>
      <c r="D72" s="155" t="s">
        <v>95</v>
      </c>
      <c r="E72" s="155" t="s">
        <v>292</v>
      </c>
      <c r="F72" s="155" t="s">
        <v>185</v>
      </c>
      <c r="G72" s="155" t="s">
        <v>186</v>
      </c>
      <c r="H72" s="158">
        <v>211944</v>
      </c>
      <c r="I72" s="64">
        <v>211944</v>
      </c>
      <c r="J72" s="64">
        <v>52986</v>
      </c>
      <c r="K72" s="155"/>
      <c r="L72" s="64">
        <v>158958</v>
      </c>
      <c r="M72" s="155"/>
      <c r="N72" s="64"/>
      <c r="O72" s="64"/>
      <c r="P72" s="155"/>
      <c r="Q72" s="64"/>
      <c r="R72" s="64"/>
      <c r="S72" s="64"/>
      <c r="T72" s="64"/>
      <c r="U72" s="64"/>
      <c r="V72" s="64"/>
      <c r="W72" s="64"/>
    </row>
    <row r="73" ht="20.25" customHeight="1" spans="1:23">
      <c r="A73" s="155" t="str">
        <f t="shared" si="1"/>
        <v>       玉溪市人防指挥信息保障中心</v>
      </c>
      <c r="B73" s="155" t="s">
        <v>297</v>
      </c>
      <c r="C73" s="155" t="s">
        <v>191</v>
      </c>
      <c r="D73" s="155" t="s">
        <v>95</v>
      </c>
      <c r="E73" s="155" t="s">
        <v>292</v>
      </c>
      <c r="F73" s="155" t="s">
        <v>193</v>
      </c>
      <c r="G73" s="155" t="s">
        <v>194</v>
      </c>
      <c r="H73" s="158">
        <v>80700</v>
      </c>
      <c r="I73" s="64">
        <v>80700</v>
      </c>
      <c r="J73" s="64">
        <v>20175</v>
      </c>
      <c r="K73" s="155"/>
      <c r="L73" s="64">
        <v>60525</v>
      </c>
      <c r="M73" s="155"/>
      <c r="N73" s="64"/>
      <c r="O73" s="64"/>
      <c r="P73" s="155"/>
      <c r="Q73" s="64"/>
      <c r="R73" s="64"/>
      <c r="S73" s="64"/>
      <c r="T73" s="64"/>
      <c r="U73" s="64"/>
      <c r="V73" s="64"/>
      <c r="W73" s="64"/>
    </row>
    <row r="74" ht="20.25" customHeight="1" spans="1:23">
      <c r="A74" s="155" t="str">
        <f t="shared" si="1"/>
        <v>       玉溪市人防指挥信息保障中心</v>
      </c>
      <c r="B74" s="155" t="s">
        <v>297</v>
      </c>
      <c r="C74" s="155" t="s">
        <v>191</v>
      </c>
      <c r="D74" s="155" t="s">
        <v>124</v>
      </c>
      <c r="E74" s="155" t="s">
        <v>189</v>
      </c>
      <c r="F74" s="155" t="s">
        <v>187</v>
      </c>
      <c r="G74" s="155" t="s">
        <v>188</v>
      </c>
      <c r="H74" s="158">
        <v>5160</v>
      </c>
      <c r="I74" s="64">
        <v>5160</v>
      </c>
      <c r="J74" s="64">
        <v>1290</v>
      </c>
      <c r="K74" s="155"/>
      <c r="L74" s="64">
        <v>3870</v>
      </c>
      <c r="M74" s="155"/>
      <c r="N74" s="64"/>
      <c r="O74" s="64"/>
      <c r="P74" s="155"/>
      <c r="Q74" s="64"/>
      <c r="R74" s="64"/>
      <c r="S74" s="64"/>
      <c r="T74" s="64"/>
      <c r="U74" s="64"/>
      <c r="V74" s="64"/>
      <c r="W74" s="64"/>
    </row>
    <row r="75" ht="20.25" customHeight="1" spans="1:23">
      <c r="A75" s="155" t="str">
        <f t="shared" si="1"/>
        <v>       玉溪市人防指挥信息保障中心</v>
      </c>
      <c r="B75" s="155" t="s">
        <v>298</v>
      </c>
      <c r="C75" s="155" t="s">
        <v>228</v>
      </c>
      <c r="D75" s="155" t="s">
        <v>95</v>
      </c>
      <c r="E75" s="155" t="s">
        <v>292</v>
      </c>
      <c r="F75" s="155" t="s">
        <v>229</v>
      </c>
      <c r="G75" s="155" t="s">
        <v>230</v>
      </c>
      <c r="H75" s="158">
        <v>39300</v>
      </c>
      <c r="I75" s="64">
        <v>39300</v>
      </c>
      <c r="J75" s="64"/>
      <c r="K75" s="155"/>
      <c r="L75" s="64">
        <v>39300</v>
      </c>
      <c r="M75" s="155"/>
      <c r="N75" s="64"/>
      <c r="O75" s="64"/>
      <c r="P75" s="155"/>
      <c r="Q75" s="64"/>
      <c r="R75" s="64"/>
      <c r="S75" s="64"/>
      <c r="T75" s="64"/>
      <c r="U75" s="64"/>
      <c r="V75" s="64"/>
      <c r="W75" s="64"/>
    </row>
    <row r="76" ht="20.25" customHeight="1" spans="1:23">
      <c r="A76" s="155" t="str">
        <f t="shared" si="1"/>
        <v>       玉溪市人防指挥信息保障中心</v>
      </c>
      <c r="B76" s="155" t="s">
        <v>299</v>
      </c>
      <c r="C76" s="155" t="s">
        <v>159</v>
      </c>
      <c r="D76" s="155" t="s">
        <v>95</v>
      </c>
      <c r="E76" s="155" t="s">
        <v>292</v>
      </c>
      <c r="F76" s="155" t="s">
        <v>261</v>
      </c>
      <c r="G76" s="155" t="s">
        <v>159</v>
      </c>
      <c r="H76" s="158">
        <v>1000</v>
      </c>
      <c r="I76" s="64">
        <v>1000</v>
      </c>
      <c r="J76" s="64"/>
      <c r="K76" s="155"/>
      <c r="L76" s="64">
        <v>1000</v>
      </c>
      <c r="M76" s="155"/>
      <c r="N76" s="64"/>
      <c r="O76" s="64"/>
      <c r="P76" s="155"/>
      <c r="Q76" s="64"/>
      <c r="R76" s="64"/>
      <c r="S76" s="64"/>
      <c r="T76" s="64"/>
      <c r="U76" s="64"/>
      <c r="V76" s="64"/>
      <c r="W76" s="64"/>
    </row>
    <row r="77" ht="20.25" customHeight="1" spans="1:23">
      <c r="A77" s="155" t="str">
        <f t="shared" si="1"/>
        <v>       玉溪市人防指挥信息保障中心</v>
      </c>
      <c r="B77" s="155" t="s">
        <v>300</v>
      </c>
      <c r="C77" s="155" t="s">
        <v>239</v>
      </c>
      <c r="D77" s="155" t="s">
        <v>95</v>
      </c>
      <c r="E77" s="155" t="s">
        <v>292</v>
      </c>
      <c r="F77" s="155" t="s">
        <v>240</v>
      </c>
      <c r="G77" s="155" t="s">
        <v>241</v>
      </c>
      <c r="H77" s="158">
        <v>19700</v>
      </c>
      <c r="I77" s="64">
        <v>19700</v>
      </c>
      <c r="J77" s="64"/>
      <c r="K77" s="155"/>
      <c r="L77" s="64">
        <v>19700</v>
      </c>
      <c r="M77" s="155"/>
      <c r="N77" s="64"/>
      <c r="O77" s="64"/>
      <c r="P77" s="155"/>
      <c r="Q77" s="64"/>
      <c r="R77" s="64"/>
      <c r="S77" s="64"/>
      <c r="T77" s="64"/>
      <c r="U77" s="64"/>
      <c r="V77" s="64"/>
      <c r="W77" s="64"/>
    </row>
    <row r="78" ht="20.25" customHeight="1" spans="1:23">
      <c r="A78" s="155" t="str">
        <f t="shared" si="1"/>
        <v>       玉溪市人防指挥信息保障中心</v>
      </c>
      <c r="B78" s="155" t="s">
        <v>300</v>
      </c>
      <c r="C78" s="155" t="s">
        <v>239</v>
      </c>
      <c r="D78" s="155" t="s">
        <v>95</v>
      </c>
      <c r="E78" s="155" t="s">
        <v>292</v>
      </c>
      <c r="F78" s="155" t="s">
        <v>242</v>
      </c>
      <c r="G78" s="155" t="s">
        <v>243</v>
      </c>
      <c r="H78" s="158">
        <v>1500</v>
      </c>
      <c r="I78" s="64">
        <v>1500</v>
      </c>
      <c r="J78" s="64"/>
      <c r="K78" s="155"/>
      <c r="L78" s="64">
        <v>1500</v>
      </c>
      <c r="M78" s="155"/>
      <c r="N78" s="64"/>
      <c r="O78" s="64"/>
      <c r="P78" s="155"/>
      <c r="Q78" s="64"/>
      <c r="R78" s="64"/>
      <c r="S78" s="64"/>
      <c r="T78" s="64"/>
      <c r="U78" s="64"/>
      <c r="V78" s="64"/>
      <c r="W78" s="64"/>
    </row>
    <row r="79" ht="20.25" customHeight="1" spans="1:23">
      <c r="A79" s="155" t="str">
        <f t="shared" si="1"/>
        <v>       玉溪市人防指挥信息保障中心</v>
      </c>
      <c r="B79" s="155" t="s">
        <v>300</v>
      </c>
      <c r="C79" s="155" t="s">
        <v>239</v>
      </c>
      <c r="D79" s="155" t="s">
        <v>95</v>
      </c>
      <c r="E79" s="155" t="s">
        <v>292</v>
      </c>
      <c r="F79" s="155" t="s">
        <v>244</v>
      </c>
      <c r="G79" s="155" t="s">
        <v>245</v>
      </c>
      <c r="H79" s="158">
        <v>1500</v>
      </c>
      <c r="I79" s="64">
        <v>1500</v>
      </c>
      <c r="J79" s="64"/>
      <c r="K79" s="155"/>
      <c r="L79" s="64">
        <v>1500</v>
      </c>
      <c r="M79" s="155"/>
      <c r="N79" s="64"/>
      <c r="O79" s="64"/>
      <c r="P79" s="155"/>
      <c r="Q79" s="64"/>
      <c r="R79" s="64"/>
      <c r="S79" s="64"/>
      <c r="T79" s="64"/>
      <c r="U79" s="64"/>
      <c r="V79" s="64"/>
      <c r="W79" s="64"/>
    </row>
    <row r="80" ht="20.25" customHeight="1" spans="1:23">
      <c r="A80" s="155" t="str">
        <f t="shared" si="1"/>
        <v>       玉溪市人防指挥信息保障中心</v>
      </c>
      <c r="B80" s="155" t="s">
        <v>300</v>
      </c>
      <c r="C80" s="155" t="s">
        <v>239</v>
      </c>
      <c r="D80" s="155" t="s">
        <v>95</v>
      </c>
      <c r="E80" s="155" t="s">
        <v>292</v>
      </c>
      <c r="F80" s="155" t="s">
        <v>246</v>
      </c>
      <c r="G80" s="155" t="s">
        <v>247</v>
      </c>
      <c r="H80" s="158">
        <v>1500</v>
      </c>
      <c r="I80" s="64">
        <v>1500</v>
      </c>
      <c r="J80" s="64"/>
      <c r="K80" s="155"/>
      <c r="L80" s="64">
        <v>1500</v>
      </c>
      <c r="M80" s="155"/>
      <c r="N80" s="64"/>
      <c r="O80" s="64"/>
      <c r="P80" s="155"/>
      <c r="Q80" s="64"/>
      <c r="R80" s="64"/>
      <c r="S80" s="64"/>
      <c r="T80" s="64"/>
      <c r="U80" s="64"/>
      <c r="V80" s="64"/>
      <c r="W80" s="64"/>
    </row>
    <row r="81" ht="20.25" customHeight="1" spans="1:23">
      <c r="A81" s="155" t="str">
        <f t="shared" si="1"/>
        <v>       玉溪市人防指挥信息保障中心</v>
      </c>
      <c r="B81" s="155" t="s">
        <v>300</v>
      </c>
      <c r="C81" s="155" t="s">
        <v>239</v>
      </c>
      <c r="D81" s="155" t="s">
        <v>95</v>
      </c>
      <c r="E81" s="155" t="s">
        <v>292</v>
      </c>
      <c r="F81" s="155" t="s">
        <v>254</v>
      </c>
      <c r="G81" s="155" t="s">
        <v>255</v>
      </c>
      <c r="H81" s="158">
        <v>18000</v>
      </c>
      <c r="I81" s="64">
        <v>18000</v>
      </c>
      <c r="J81" s="64"/>
      <c r="K81" s="155"/>
      <c r="L81" s="64">
        <v>18000</v>
      </c>
      <c r="M81" s="155"/>
      <c r="N81" s="64"/>
      <c r="O81" s="64"/>
      <c r="P81" s="155"/>
      <c r="Q81" s="64"/>
      <c r="R81" s="64"/>
      <c r="S81" s="64"/>
      <c r="T81" s="64"/>
      <c r="U81" s="64"/>
      <c r="V81" s="64"/>
      <c r="W81" s="64"/>
    </row>
    <row r="82" ht="20.25" customHeight="1" spans="1:23">
      <c r="A82" s="155" t="str">
        <f t="shared" si="1"/>
        <v>       玉溪市人防指挥信息保障中心</v>
      </c>
      <c r="B82" s="155" t="s">
        <v>300</v>
      </c>
      <c r="C82" s="155" t="s">
        <v>239</v>
      </c>
      <c r="D82" s="155" t="s">
        <v>95</v>
      </c>
      <c r="E82" s="155" t="s">
        <v>292</v>
      </c>
      <c r="F82" s="155" t="s">
        <v>256</v>
      </c>
      <c r="G82" s="155" t="s">
        <v>257</v>
      </c>
      <c r="H82" s="158">
        <v>2000</v>
      </c>
      <c r="I82" s="64">
        <v>2000</v>
      </c>
      <c r="J82" s="64"/>
      <c r="K82" s="155"/>
      <c r="L82" s="64">
        <v>2000</v>
      </c>
      <c r="M82" s="155"/>
      <c r="N82" s="64"/>
      <c r="O82" s="64"/>
      <c r="P82" s="155"/>
      <c r="Q82" s="64"/>
      <c r="R82" s="64"/>
      <c r="S82" s="64"/>
      <c r="T82" s="64"/>
      <c r="U82" s="64"/>
      <c r="V82" s="64"/>
      <c r="W82" s="64"/>
    </row>
    <row r="83" ht="20.25" customHeight="1" spans="1:23">
      <c r="A83" s="155" t="str">
        <f t="shared" si="1"/>
        <v>       玉溪市人防指挥信息保障中心</v>
      </c>
      <c r="B83" s="155" t="s">
        <v>300</v>
      </c>
      <c r="C83" s="155" t="s">
        <v>239</v>
      </c>
      <c r="D83" s="155" t="s">
        <v>95</v>
      </c>
      <c r="E83" s="155" t="s">
        <v>292</v>
      </c>
      <c r="F83" s="155" t="s">
        <v>252</v>
      </c>
      <c r="G83" s="155" t="s">
        <v>253</v>
      </c>
      <c r="H83" s="158">
        <v>12300</v>
      </c>
      <c r="I83" s="64">
        <v>12300</v>
      </c>
      <c r="J83" s="64"/>
      <c r="K83" s="155"/>
      <c r="L83" s="64">
        <v>12300</v>
      </c>
      <c r="M83" s="155"/>
      <c r="N83" s="64"/>
      <c r="O83" s="64"/>
      <c r="P83" s="155"/>
      <c r="Q83" s="64"/>
      <c r="R83" s="64"/>
      <c r="S83" s="64"/>
      <c r="T83" s="64"/>
      <c r="U83" s="64"/>
      <c r="V83" s="64"/>
      <c r="W83" s="64"/>
    </row>
    <row r="84" ht="20.25" customHeight="1" spans="1:23">
      <c r="A84" s="155" t="str">
        <f t="shared" si="1"/>
        <v>       玉溪市人防指挥信息保障中心</v>
      </c>
      <c r="B84" s="155" t="s">
        <v>301</v>
      </c>
      <c r="C84" s="155" t="s">
        <v>236</v>
      </c>
      <c r="D84" s="155" t="s">
        <v>95</v>
      </c>
      <c r="E84" s="155" t="s">
        <v>292</v>
      </c>
      <c r="F84" s="155" t="s">
        <v>237</v>
      </c>
      <c r="G84" s="155" t="s">
        <v>236</v>
      </c>
      <c r="H84" s="158">
        <v>9096.48</v>
      </c>
      <c r="I84" s="64">
        <v>9096.48</v>
      </c>
      <c r="J84" s="64"/>
      <c r="K84" s="155"/>
      <c r="L84" s="64">
        <v>9096.48</v>
      </c>
      <c r="M84" s="155"/>
      <c r="N84" s="64"/>
      <c r="O84" s="64"/>
      <c r="P84" s="155"/>
      <c r="Q84" s="64"/>
      <c r="R84" s="64"/>
      <c r="S84" s="64"/>
      <c r="T84" s="64"/>
      <c r="U84" s="64"/>
      <c r="V84" s="64"/>
      <c r="W84" s="64"/>
    </row>
    <row r="85" ht="20.25" customHeight="1" spans="1:23">
      <c r="A85" s="155" t="str">
        <f t="shared" si="1"/>
        <v>       玉溪市人防指挥信息保障中心</v>
      </c>
      <c r="B85" s="155" t="s">
        <v>302</v>
      </c>
      <c r="C85" s="155" t="s">
        <v>303</v>
      </c>
      <c r="D85" s="155" t="s">
        <v>95</v>
      </c>
      <c r="E85" s="155" t="s">
        <v>292</v>
      </c>
      <c r="F85" s="155" t="s">
        <v>225</v>
      </c>
      <c r="G85" s="155" t="s">
        <v>226</v>
      </c>
      <c r="H85" s="158">
        <v>1500</v>
      </c>
      <c r="I85" s="64">
        <v>1500</v>
      </c>
      <c r="J85" s="64"/>
      <c r="K85" s="155"/>
      <c r="L85" s="64">
        <v>1500</v>
      </c>
      <c r="M85" s="155"/>
      <c r="N85" s="64"/>
      <c r="O85" s="64"/>
      <c r="P85" s="155"/>
      <c r="Q85" s="64"/>
      <c r="R85" s="64"/>
      <c r="S85" s="64"/>
      <c r="T85" s="64"/>
      <c r="U85" s="64"/>
      <c r="V85" s="64"/>
      <c r="W85" s="64"/>
    </row>
    <row r="86" ht="20.25" customHeight="1" spans="1:23">
      <c r="A86" s="159" t="s">
        <v>69</v>
      </c>
      <c r="B86" s="155"/>
      <c r="C86" s="155"/>
      <c r="D86" s="155"/>
      <c r="E86" s="155"/>
      <c r="F86" s="155"/>
      <c r="G86" s="155"/>
      <c r="H86" s="158">
        <v>892025.65</v>
      </c>
      <c r="I86" s="64">
        <v>892025.65</v>
      </c>
      <c r="J86" s="64">
        <v>174444.31</v>
      </c>
      <c r="K86" s="155"/>
      <c r="L86" s="64">
        <v>717581.34</v>
      </c>
      <c r="M86" s="155"/>
      <c r="N86" s="64"/>
      <c r="O86" s="64"/>
      <c r="P86" s="155"/>
      <c r="Q86" s="64"/>
      <c r="R86" s="64"/>
      <c r="S86" s="64"/>
      <c r="T86" s="64"/>
      <c r="U86" s="64"/>
      <c r="V86" s="64"/>
      <c r="W86" s="64"/>
    </row>
    <row r="87" ht="20.25" customHeight="1" spans="1:23">
      <c r="A87" s="155" t="str">
        <f t="shared" ref="A87:A113" si="2">"       "&amp;"玉溪市救灾物资储备中心"</f>
        <v>       玉溪市救灾物资储备中心</v>
      </c>
      <c r="B87" s="155" t="s">
        <v>304</v>
      </c>
      <c r="C87" s="155" t="s">
        <v>305</v>
      </c>
      <c r="D87" s="155" t="s">
        <v>128</v>
      </c>
      <c r="E87" s="155" t="s">
        <v>192</v>
      </c>
      <c r="F87" s="155" t="s">
        <v>193</v>
      </c>
      <c r="G87" s="155" t="s">
        <v>194</v>
      </c>
      <c r="H87" s="158">
        <v>100000</v>
      </c>
      <c r="I87" s="64">
        <v>100000</v>
      </c>
      <c r="J87" s="64"/>
      <c r="K87" s="155"/>
      <c r="L87" s="64">
        <v>100000</v>
      </c>
      <c r="M87" s="155"/>
      <c r="N87" s="64"/>
      <c r="O87" s="64"/>
      <c r="P87" s="155"/>
      <c r="Q87" s="64"/>
      <c r="R87" s="64"/>
      <c r="S87" s="64"/>
      <c r="T87" s="64"/>
      <c r="U87" s="64"/>
      <c r="V87" s="64"/>
      <c r="W87" s="64"/>
    </row>
    <row r="88" ht="20.25" customHeight="1" spans="1:23">
      <c r="A88" s="155" t="str">
        <f t="shared" si="2"/>
        <v>       玉溪市救灾物资储备中心</v>
      </c>
      <c r="B88" s="155" t="s">
        <v>306</v>
      </c>
      <c r="C88" s="155" t="s">
        <v>307</v>
      </c>
      <c r="D88" s="155" t="s">
        <v>128</v>
      </c>
      <c r="E88" s="155" t="s">
        <v>192</v>
      </c>
      <c r="F88" s="155" t="s">
        <v>193</v>
      </c>
      <c r="G88" s="155" t="s">
        <v>194</v>
      </c>
      <c r="H88" s="158">
        <v>197600</v>
      </c>
      <c r="I88" s="64">
        <v>197600</v>
      </c>
      <c r="J88" s="64">
        <v>49400</v>
      </c>
      <c r="K88" s="155"/>
      <c r="L88" s="64">
        <v>148200</v>
      </c>
      <c r="M88" s="155"/>
      <c r="N88" s="64"/>
      <c r="O88" s="64"/>
      <c r="P88" s="155"/>
      <c r="Q88" s="64"/>
      <c r="R88" s="64"/>
      <c r="S88" s="64"/>
      <c r="T88" s="64"/>
      <c r="U88" s="64"/>
      <c r="V88" s="64"/>
      <c r="W88" s="64"/>
    </row>
    <row r="89" ht="20.25" customHeight="1" spans="1:23">
      <c r="A89" s="155" t="str">
        <f t="shared" si="2"/>
        <v>       玉溪市救灾物资储备中心</v>
      </c>
      <c r="B89" s="155" t="s">
        <v>308</v>
      </c>
      <c r="C89" s="155" t="s">
        <v>267</v>
      </c>
      <c r="D89" s="155" t="s">
        <v>129</v>
      </c>
      <c r="E89" s="155" t="s">
        <v>309</v>
      </c>
      <c r="F89" s="155" t="s">
        <v>240</v>
      </c>
      <c r="G89" s="155" t="s">
        <v>241</v>
      </c>
      <c r="H89" s="158">
        <v>18000</v>
      </c>
      <c r="I89" s="64">
        <v>18000</v>
      </c>
      <c r="J89" s="64"/>
      <c r="K89" s="155"/>
      <c r="L89" s="64">
        <v>18000</v>
      </c>
      <c r="M89" s="155"/>
      <c r="N89" s="64"/>
      <c r="O89" s="64"/>
      <c r="P89" s="155"/>
      <c r="Q89" s="64"/>
      <c r="R89" s="64"/>
      <c r="S89" s="64"/>
      <c r="T89" s="64"/>
      <c r="U89" s="64"/>
      <c r="V89" s="64"/>
      <c r="W89" s="64"/>
    </row>
    <row r="90" ht="20.25" customHeight="1" spans="1:23">
      <c r="A90" s="155" t="str">
        <f t="shared" si="2"/>
        <v>       玉溪市救灾物资储备中心</v>
      </c>
      <c r="B90" s="155" t="s">
        <v>308</v>
      </c>
      <c r="C90" s="155" t="s">
        <v>267</v>
      </c>
      <c r="D90" s="155" t="s">
        <v>129</v>
      </c>
      <c r="E90" s="155" t="s">
        <v>309</v>
      </c>
      <c r="F90" s="155" t="s">
        <v>242</v>
      </c>
      <c r="G90" s="155" t="s">
        <v>243</v>
      </c>
      <c r="H90" s="158">
        <v>1500</v>
      </c>
      <c r="I90" s="64">
        <v>1500</v>
      </c>
      <c r="J90" s="64"/>
      <c r="K90" s="155"/>
      <c r="L90" s="64">
        <v>1500</v>
      </c>
      <c r="M90" s="155"/>
      <c r="N90" s="64"/>
      <c r="O90" s="64"/>
      <c r="P90" s="155"/>
      <c r="Q90" s="64"/>
      <c r="R90" s="64"/>
      <c r="S90" s="64"/>
      <c r="T90" s="64"/>
      <c r="U90" s="64"/>
      <c r="V90" s="64"/>
      <c r="W90" s="64"/>
    </row>
    <row r="91" ht="20.25" customHeight="1" spans="1:23">
      <c r="A91" s="155" t="str">
        <f t="shared" si="2"/>
        <v>       玉溪市救灾物资储备中心</v>
      </c>
      <c r="B91" s="155" t="s">
        <v>308</v>
      </c>
      <c r="C91" s="155" t="s">
        <v>267</v>
      </c>
      <c r="D91" s="155" t="s">
        <v>129</v>
      </c>
      <c r="E91" s="155" t="s">
        <v>309</v>
      </c>
      <c r="F91" s="155" t="s">
        <v>244</v>
      </c>
      <c r="G91" s="155" t="s">
        <v>245</v>
      </c>
      <c r="H91" s="158">
        <v>1000</v>
      </c>
      <c r="I91" s="64">
        <v>1000</v>
      </c>
      <c r="J91" s="64"/>
      <c r="K91" s="155"/>
      <c r="L91" s="64">
        <v>1000</v>
      </c>
      <c r="M91" s="155"/>
      <c r="N91" s="64"/>
      <c r="O91" s="64"/>
      <c r="P91" s="155"/>
      <c r="Q91" s="64"/>
      <c r="R91" s="64"/>
      <c r="S91" s="64"/>
      <c r="T91" s="64"/>
      <c r="U91" s="64"/>
      <c r="V91" s="64"/>
      <c r="W91" s="64"/>
    </row>
    <row r="92" ht="20.25" customHeight="1" spans="1:23">
      <c r="A92" s="155" t="str">
        <f t="shared" si="2"/>
        <v>       玉溪市救灾物资储备中心</v>
      </c>
      <c r="B92" s="155" t="s">
        <v>308</v>
      </c>
      <c r="C92" s="155" t="s">
        <v>267</v>
      </c>
      <c r="D92" s="155" t="s">
        <v>129</v>
      </c>
      <c r="E92" s="155" t="s">
        <v>309</v>
      </c>
      <c r="F92" s="155" t="s">
        <v>248</v>
      </c>
      <c r="G92" s="155" t="s">
        <v>249</v>
      </c>
      <c r="H92" s="158">
        <v>17000</v>
      </c>
      <c r="I92" s="64">
        <v>17000</v>
      </c>
      <c r="J92" s="64"/>
      <c r="K92" s="155"/>
      <c r="L92" s="64">
        <v>17000</v>
      </c>
      <c r="M92" s="155"/>
      <c r="N92" s="64"/>
      <c r="O92" s="64"/>
      <c r="P92" s="155"/>
      <c r="Q92" s="64"/>
      <c r="R92" s="64"/>
      <c r="S92" s="64"/>
      <c r="T92" s="64"/>
      <c r="U92" s="64"/>
      <c r="V92" s="64"/>
      <c r="W92" s="64"/>
    </row>
    <row r="93" ht="20.25" customHeight="1" spans="1:23">
      <c r="A93" s="155" t="str">
        <f t="shared" si="2"/>
        <v>       玉溪市救灾物资储备中心</v>
      </c>
      <c r="B93" s="155" t="s">
        <v>308</v>
      </c>
      <c r="C93" s="155" t="s">
        <v>267</v>
      </c>
      <c r="D93" s="155" t="s">
        <v>129</v>
      </c>
      <c r="E93" s="155" t="s">
        <v>309</v>
      </c>
      <c r="F93" s="155" t="s">
        <v>256</v>
      </c>
      <c r="G93" s="155" t="s">
        <v>257</v>
      </c>
      <c r="H93" s="158">
        <v>3000</v>
      </c>
      <c r="I93" s="64">
        <v>3000</v>
      </c>
      <c r="J93" s="64"/>
      <c r="K93" s="155"/>
      <c r="L93" s="64">
        <v>3000</v>
      </c>
      <c r="M93" s="155"/>
      <c r="N93" s="64"/>
      <c r="O93" s="64"/>
      <c r="P93" s="155"/>
      <c r="Q93" s="64"/>
      <c r="R93" s="64"/>
      <c r="S93" s="64"/>
      <c r="T93" s="64"/>
      <c r="U93" s="64"/>
      <c r="V93" s="64"/>
      <c r="W93" s="64"/>
    </row>
    <row r="94" ht="20.25" customHeight="1" spans="1:23">
      <c r="A94" s="155" t="str">
        <f t="shared" si="2"/>
        <v>       玉溪市救灾物资储备中心</v>
      </c>
      <c r="B94" s="155" t="s">
        <v>310</v>
      </c>
      <c r="C94" s="155" t="s">
        <v>191</v>
      </c>
      <c r="D94" s="155" t="s">
        <v>124</v>
      </c>
      <c r="E94" s="155" t="s">
        <v>189</v>
      </c>
      <c r="F94" s="155" t="s">
        <v>187</v>
      </c>
      <c r="G94" s="155" t="s">
        <v>188</v>
      </c>
      <c r="H94" s="158">
        <v>2124</v>
      </c>
      <c r="I94" s="64">
        <v>2124</v>
      </c>
      <c r="J94" s="64">
        <v>531</v>
      </c>
      <c r="K94" s="155"/>
      <c r="L94" s="64">
        <v>1593</v>
      </c>
      <c r="M94" s="155"/>
      <c r="N94" s="64"/>
      <c r="O94" s="64"/>
      <c r="P94" s="155"/>
      <c r="Q94" s="64"/>
      <c r="R94" s="64"/>
      <c r="S94" s="64"/>
      <c r="T94" s="64"/>
      <c r="U94" s="64"/>
      <c r="V94" s="64"/>
      <c r="W94" s="64"/>
    </row>
    <row r="95" ht="20.25" customHeight="1" spans="1:23">
      <c r="A95" s="155" t="str">
        <f t="shared" si="2"/>
        <v>       玉溪市救灾物资储备中心</v>
      </c>
      <c r="B95" s="155" t="s">
        <v>310</v>
      </c>
      <c r="C95" s="155" t="s">
        <v>191</v>
      </c>
      <c r="D95" s="155" t="s">
        <v>128</v>
      </c>
      <c r="E95" s="155" t="s">
        <v>192</v>
      </c>
      <c r="F95" s="155" t="s">
        <v>185</v>
      </c>
      <c r="G95" s="155" t="s">
        <v>186</v>
      </c>
      <c r="H95" s="158">
        <v>194880</v>
      </c>
      <c r="I95" s="64">
        <v>194880</v>
      </c>
      <c r="J95" s="64">
        <v>48720</v>
      </c>
      <c r="K95" s="155"/>
      <c r="L95" s="64">
        <v>146160</v>
      </c>
      <c r="M95" s="155"/>
      <c r="N95" s="64"/>
      <c r="O95" s="64"/>
      <c r="P95" s="155"/>
      <c r="Q95" s="64"/>
      <c r="R95" s="64"/>
      <c r="S95" s="64"/>
      <c r="T95" s="64"/>
      <c r="U95" s="64"/>
      <c r="V95" s="64"/>
      <c r="W95" s="64"/>
    </row>
    <row r="96" ht="20.25" customHeight="1" spans="1:23">
      <c r="A96" s="155" t="str">
        <f t="shared" si="2"/>
        <v>       玉溪市救灾物资储备中心</v>
      </c>
      <c r="B96" s="155" t="s">
        <v>310</v>
      </c>
      <c r="C96" s="155" t="s">
        <v>191</v>
      </c>
      <c r="D96" s="155" t="s">
        <v>128</v>
      </c>
      <c r="E96" s="155" t="s">
        <v>192</v>
      </c>
      <c r="F96" s="155" t="s">
        <v>187</v>
      </c>
      <c r="G96" s="155" t="s">
        <v>188</v>
      </c>
      <c r="H96" s="158">
        <v>60</v>
      </c>
      <c r="I96" s="64">
        <v>60</v>
      </c>
      <c r="J96" s="64">
        <v>15</v>
      </c>
      <c r="K96" s="155"/>
      <c r="L96" s="64">
        <v>45</v>
      </c>
      <c r="M96" s="155"/>
      <c r="N96" s="64"/>
      <c r="O96" s="64"/>
      <c r="P96" s="155"/>
      <c r="Q96" s="64"/>
      <c r="R96" s="64"/>
      <c r="S96" s="64"/>
      <c r="T96" s="64"/>
      <c r="U96" s="64"/>
      <c r="V96" s="64"/>
      <c r="W96" s="64"/>
    </row>
    <row r="97" ht="20.25" customHeight="1" spans="1:23">
      <c r="A97" s="155" t="str">
        <f t="shared" si="2"/>
        <v>       玉溪市救灾物资储备中心</v>
      </c>
      <c r="B97" s="155" t="s">
        <v>310</v>
      </c>
      <c r="C97" s="155" t="s">
        <v>191</v>
      </c>
      <c r="D97" s="155" t="s">
        <v>128</v>
      </c>
      <c r="E97" s="155" t="s">
        <v>192</v>
      </c>
      <c r="F97" s="155" t="s">
        <v>193</v>
      </c>
      <c r="G97" s="155" t="s">
        <v>194</v>
      </c>
      <c r="H97" s="158">
        <v>61740</v>
      </c>
      <c r="I97" s="64">
        <v>61740</v>
      </c>
      <c r="J97" s="64">
        <v>15435</v>
      </c>
      <c r="K97" s="155"/>
      <c r="L97" s="64">
        <v>46305</v>
      </c>
      <c r="M97" s="155"/>
      <c r="N97" s="64"/>
      <c r="O97" s="64"/>
      <c r="P97" s="155"/>
      <c r="Q97" s="64"/>
      <c r="R97" s="64"/>
      <c r="S97" s="64"/>
      <c r="T97" s="64"/>
      <c r="U97" s="64"/>
      <c r="V97" s="64"/>
      <c r="W97" s="64"/>
    </row>
    <row r="98" ht="20.25" customHeight="1" spans="1:23">
      <c r="A98" s="155" t="str">
        <f t="shared" si="2"/>
        <v>       玉溪市救灾物资储备中心</v>
      </c>
      <c r="B98" s="155" t="s">
        <v>311</v>
      </c>
      <c r="C98" s="155" t="s">
        <v>159</v>
      </c>
      <c r="D98" s="155" t="s">
        <v>128</v>
      </c>
      <c r="E98" s="155" t="s">
        <v>192</v>
      </c>
      <c r="F98" s="155" t="s">
        <v>261</v>
      </c>
      <c r="G98" s="155" t="s">
        <v>159</v>
      </c>
      <c r="H98" s="158">
        <v>2920</v>
      </c>
      <c r="I98" s="64">
        <v>2920</v>
      </c>
      <c r="J98" s="64"/>
      <c r="K98" s="155"/>
      <c r="L98" s="64">
        <v>2920</v>
      </c>
      <c r="M98" s="155"/>
      <c r="N98" s="64"/>
      <c r="O98" s="64"/>
      <c r="P98" s="155"/>
      <c r="Q98" s="64"/>
      <c r="R98" s="64"/>
      <c r="S98" s="64"/>
      <c r="T98" s="64"/>
      <c r="U98" s="64"/>
      <c r="V98" s="64"/>
      <c r="W98" s="64"/>
    </row>
    <row r="99" ht="20.25" customHeight="1" spans="1:23">
      <c r="A99" s="155" t="str">
        <f t="shared" si="2"/>
        <v>       玉溪市救灾物资储备中心</v>
      </c>
      <c r="B99" s="155" t="s">
        <v>312</v>
      </c>
      <c r="C99" s="155" t="s">
        <v>236</v>
      </c>
      <c r="D99" s="155" t="s">
        <v>128</v>
      </c>
      <c r="E99" s="155" t="s">
        <v>192</v>
      </c>
      <c r="F99" s="155" t="s">
        <v>237</v>
      </c>
      <c r="G99" s="155" t="s">
        <v>236</v>
      </c>
      <c r="H99" s="158">
        <v>7688.4</v>
      </c>
      <c r="I99" s="64">
        <v>7688.4</v>
      </c>
      <c r="J99" s="64"/>
      <c r="K99" s="155"/>
      <c r="L99" s="64">
        <v>7688.4</v>
      </c>
      <c r="M99" s="155"/>
      <c r="N99" s="64"/>
      <c r="O99" s="64"/>
      <c r="P99" s="155"/>
      <c r="Q99" s="64"/>
      <c r="R99" s="64"/>
      <c r="S99" s="64"/>
      <c r="T99" s="64"/>
      <c r="U99" s="64"/>
      <c r="V99" s="64"/>
      <c r="W99" s="64"/>
    </row>
    <row r="100" ht="20.25" customHeight="1" spans="1:23">
      <c r="A100" s="155" t="str">
        <f t="shared" si="2"/>
        <v>       玉溪市救灾物资储备中心</v>
      </c>
      <c r="B100" s="155" t="s">
        <v>313</v>
      </c>
      <c r="C100" s="155" t="s">
        <v>239</v>
      </c>
      <c r="D100" s="155" t="s">
        <v>100</v>
      </c>
      <c r="E100" s="155" t="s">
        <v>222</v>
      </c>
      <c r="F100" s="155" t="s">
        <v>252</v>
      </c>
      <c r="G100" s="155" t="s">
        <v>253</v>
      </c>
      <c r="H100" s="158">
        <v>600</v>
      </c>
      <c r="I100" s="64">
        <v>600</v>
      </c>
      <c r="J100" s="64"/>
      <c r="K100" s="155"/>
      <c r="L100" s="64">
        <v>600</v>
      </c>
      <c r="M100" s="155"/>
      <c r="N100" s="64"/>
      <c r="O100" s="64"/>
      <c r="P100" s="155"/>
      <c r="Q100" s="64"/>
      <c r="R100" s="64"/>
      <c r="S100" s="64"/>
      <c r="T100" s="64"/>
      <c r="U100" s="64"/>
      <c r="V100" s="64"/>
      <c r="W100" s="64"/>
    </row>
    <row r="101" ht="20.25" customHeight="1" spans="1:23">
      <c r="A101" s="155" t="str">
        <f t="shared" si="2"/>
        <v>       玉溪市救灾物资储备中心</v>
      </c>
      <c r="B101" s="155" t="s">
        <v>313</v>
      </c>
      <c r="C101" s="155" t="s">
        <v>239</v>
      </c>
      <c r="D101" s="155" t="s">
        <v>128</v>
      </c>
      <c r="E101" s="155" t="s">
        <v>192</v>
      </c>
      <c r="F101" s="155" t="s">
        <v>240</v>
      </c>
      <c r="G101" s="155" t="s">
        <v>241</v>
      </c>
      <c r="H101" s="158">
        <v>11080</v>
      </c>
      <c r="I101" s="64">
        <v>11080</v>
      </c>
      <c r="J101" s="64"/>
      <c r="K101" s="155"/>
      <c r="L101" s="64">
        <v>11080</v>
      </c>
      <c r="M101" s="155"/>
      <c r="N101" s="64"/>
      <c r="O101" s="64"/>
      <c r="P101" s="155"/>
      <c r="Q101" s="64"/>
      <c r="R101" s="64"/>
      <c r="S101" s="64"/>
      <c r="T101" s="64"/>
      <c r="U101" s="64"/>
      <c r="V101" s="64"/>
      <c r="W101" s="64"/>
    </row>
    <row r="102" ht="20.25" customHeight="1" spans="1:23">
      <c r="A102" s="155" t="str">
        <f t="shared" si="2"/>
        <v>       玉溪市救灾物资储备中心</v>
      </c>
      <c r="B102" s="155" t="s">
        <v>313</v>
      </c>
      <c r="C102" s="155" t="s">
        <v>239</v>
      </c>
      <c r="D102" s="155" t="s">
        <v>128</v>
      </c>
      <c r="E102" s="155" t="s">
        <v>192</v>
      </c>
      <c r="F102" s="155" t="s">
        <v>242</v>
      </c>
      <c r="G102" s="155" t="s">
        <v>243</v>
      </c>
      <c r="H102" s="158">
        <v>2000</v>
      </c>
      <c r="I102" s="64">
        <v>2000</v>
      </c>
      <c r="J102" s="64"/>
      <c r="K102" s="155"/>
      <c r="L102" s="64">
        <v>2000</v>
      </c>
      <c r="M102" s="155"/>
      <c r="N102" s="64"/>
      <c r="O102" s="64"/>
      <c r="P102" s="155"/>
      <c r="Q102" s="64"/>
      <c r="R102" s="64"/>
      <c r="S102" s="64"/>
      <c r="T102" s="64"/>
      <c r="U102" s="64"/>
      <c r="V102" s="64"/>
      <c r="W102" s="64"/>
    </row>
    <row r="103" ht="20.25" customHeight="1" spans="1:23">
      <c r="A103" s="155" t="str">
        <f t="shared" si="2"/>
        <v>       玉溪市救灾物资储备中心</v>
      </c>
      <c r="B103" s="155" t="s">
        <v>313</v>
      </c>
      <c r="C103" s="155" t="s">
        <v>239</v>
      </c>
      <c r="D103" s="155" t="s">
        <v>128</v>
      </c>
      <c r="E103" s="155" t="s">
        <v>192</v>
      </c>
      <c r="F103" s="155" t="s">
        <v>244</v>
      </c>
      <c r="G103" s="155" t="s">
        <v>245</v>
      </c>
      <c r="H103" s="158">
        <v>2000</v>
      </c>
      <c r="I103" s="64">
        <v>2000</v>
      </c>
      <c r="J103" s="64"/>
      <c r="K103" s="155"/>
      <c r="L103" s="64">
        <v>2000</v>
      </c>
      <c r="M103" s="155"/>
      <c r="N103" s="64"/>
      <c r="O103" s="64"/>
      <c r="P103" s="155"/>
      <c r="Q103" s="64"/>
      <c r="R103" s="64"/>
      <c r="S103" s="64"/>
      <c r="T103" s="64"/>
      <c r="U103" s="64"/>
      <c r="V103" s="64"/>
      <c r="W103" s="64"/>
    </row>
    <row r="104" ht="20.25" customHeight="1" spans="1:23">
      <c r="A104" s="155" t="str">
        <f t="shared" si="2"/>
        <v>       玉溪市救灾物资储备中心</v>
      </c>
      <c r="B104" s="155" t="s">
        <v>313</v>
      </c>
      <c r="C104" s="155" t="s">
        <v>239</v>
      </c>
      <c r="D104" s="155" t="s">
        <v>128</v>
      </c>
      <c r="E104" s="155" t="s">
        <v>192</v>
      </c>
      <c r="F104" s="155" t="s">
        <v>254</v>
      </c>
      <c r="G104" s="155" t="s">
        <v>255</v>
      </c>
      <c r="H104" s="158">
        <v>6000</v>
      </c>
      <c r="I104" s="64">
        <v>6000</v>
      </c>
      <c r="J104" s="64"/>
      <c r="K104" s="155"/>
      <c r="L104" s="64">
        <v>6000</v>
      </c>
      <c r="M104" s="155"/>
      <c r="N104" s="64"/>
      <c r="O104" s="64"/>
      <c r="P104" s="155"/>
      <c r="Q104" s="64"/>
      <c r="R104" s="64"/>
      <c r="S104" s="64"/>
      <c r="T104" s="64"/>
      <c r="U104" s="64"/>
      <c r="V104" s="64"/>
      <c r="W104" s="64"/>
    </row>
    <row r="105" ht="20.25" customHeight="1" spans="1:23">
      <c r="A105" s="155" t="str">
        <f t="shared" si="2"/>
        <v>       玉溪市救灾物资储备中心</v>
      </c>
      <c r="B105" s="155" t="s">
        <v>313</v>
      </c>
      <c r="C105" s="155" t="s">
        <v>239</v>
      </c>
      <c r="D105" s="155" t="s">
        <v>128</v>
      </c>
      <c r="E105" s="155" t="s">
        <v>192</v>
      </c>
      <c r="F105" s="155" t="s">
        <v>233</v>
      </c>
      <c r="G105" s="155" t="s">
        <v>234</v>
      </c>
      <c r="H105" s="158">
        <v>8000</v>
      </c>
      <c r="I105" s="64">
        <v>8000</v>
      </c>
      <c r="J105" s="64"/>
      <c r="K105" s="155"/>
      <c r="L105" s="64">
        <v>8000</v>
      </c>
      <c r="M105" s="155"/>
      <c r="N105" s="64"/>
      <c r="O105" s="64"/>
      <c r="P105" s="155"/>
      <c r="Q105" s="64"/>
      <c r="R105" s="64"/>
      <c r="S105" s="64"/>
      <c r="T105" s="64"/>
      <c r="U105" s="64"/>
      <c r="V105" s="64"/>
      <c r="W105" s="64"/>
    </row>
    <row r="106" ht="20.25" customHeight="1" spans="1:23">
      <c r="A106" s="155" t="str">
        <f t="shared" si="2"/>
        <v>       玉溪市救灾物资储备中心</v>
      </c>
      <c r="B106" s="155" t="s">
        <v>313</v>
      </c>
      <c r="C106" s="155" t="s">
        <v>239</v>
      </c>
      <c r="D106" s="155" t="s">
        <v>128</v>
      </c>
      <c r="E106" s="155" t="s">
        <v>192</v>
      </c>
      <c r="F106" s="155" t="s">
        <v>252</v>
      </c>
      <c r="G106" s="155" t="s">
        <v>253</v>
      </c>
      <c r="H106" s="158">
        <v>14000</v>
      </c>
      <c r="I106" s="64">
        <v>14000</v>
      </c>
      <c r="J106" s="64"/>
      <c r="K106" s="155"/>
      <c r="L106" s="64">
        <v>14000</v>
      </c>
      <c r="M106" s="155"/>
      <c r="N106" s="64"/>
      <c r="O106" s="64"/>
      <c r="P106" s="155"/>
      <c r="Q106" s="64"/>
      <c r="R106" s="64"/>
      <c r="S106" s="64"/>
      <c r="T106" s="64"/>
      <c r="U106" s="64"/>
      <c r="V106" s="64"/>
      <c r="W106" s="64"/>
    </row>
    <row r="107" ht="20.25" customHeight="1" spans="1:23">
      <c r="A107" s="155" t="str">
        <f t="shared" si="2"/>
        <v>       玉溪市救灾物资储备中心</v>
      </c>
      <c r="B107" s="155" t="s">
        <v>314</v>
      </c>
      <c r="C107" s="155" t="s">
        <v>196</v>
      </c>
      <c r="D107" s="155" t="s">
        <v>101</v>
      </c>
      <c r="E107" s="155" t="s">
        <v>199</v>
      </c>
      <c r="F107" s="155" t="s">
        <v>200</v>
      </c>
      <c r="G107" s="155" t="s">
        <v>201</v>
      </c>
      <c r="H107" s="158">
        <v>76517.76</v>
      </c>
      <c r="I107" s="64">
        <v>76517.76</v>
      </c>
      <c r="J107" s="64">
        <v>19129.44</v>
      </c>
      <c r="K107" s="155"/>
      <c r="L107" s="64">
        <v>57388.32</v>
      </c>
      <c r="M107" s="155"/>
      <c r="N107" s="64"/>
      <c r="O107" s="64"/>
      <c r="P107" s="155"/>
      <c r="Q107" s="64"/>
      <c r="R107" s="64"/>
      <c r="S107" s="64"/>
      <c r="T107" s="64"/>
      <c r="U107" s="64"/>
      <c r="V107" s="64"/>
      <c r="W107" s="64"/>
    </row>
    <row r="108" ht="20.25" customHeight="1" spans="1:23">
      <c r="A108" s="155" t="str">
        <f t="shared" si="2"/>
        <v>       玉溪市救灾物资储备中心</v>
      </c>
      <c r="B108" s="155" t="s">
        <v>314</v>
      </c>
      <c r="C108" s="155" t="s">
        <v>196</v>
      </c>
      <c r="D108" s="155" t="s">
        <v>110</v>
      </c>
      <c r="E108" s="155" t="s">
        <v>207</v>
      </c>
      <c r="F108" s="155" t="s">
        <v>203</v>
      </c>
      <c r="G108" s="155" t="s">
        <v>204</v>
      </c>
      <c r="H108" s="158">
        <v>39693.59</v>
      </c>
      <c r="I108" s="64">
        <v>39693.59</v>
      </c>
      <c r="J108" s="64">
        <v>9923.4</v>
      </c>
      <c r="K108" s="155"/>
      <c r="L108" s="64">
        <v>29770.19</v>
      </c>
      <c r="M108" s="155"/>
      <c r="N108" s="64"/>
      <c r="O108" s="64"/>
      <c r="P108" s="155"/>
      <c r="Q108" s="64"/>
      <c r="R108" s="64"/>
      <c r="S108" s="64"/>
      <c r="T108" s="64"/>
      <c r="U108" s="64"/>
      <c r="V108" s="64"/>
      <c r="W108" s="64"/>
    </row>
    <row r="109" ht="20.25" customHeight="1" spans="1:23">
      <c r="A109" s="155" t="str">
        <f t="shared" si="2"/>
        <v>       玉溪市救灾物资储备中心</v>
      </c>
      <c r="B109" s="155" t="s">
        <v>314</v>
      </c>
      <c r="C109" s="155" t="s">
        <v>196</v>
      </c>
      <c r="D109" s="155" t="s">
        <v>111</v>
      </c>
      <c r="E109" s="155" t="s">
        <v>208</v>
      </c>
      <c r="F109" s="155" t="s">
        <v>209</v>
      </c>
      <c r="G109" s="155" t="s">
        <v>210</v>
      </c>
      <c r="H109" s="158">
        <v>27511.8</v>
      </c>
      <c r="I109" s="64">
        <v>27511.8</v>
      </c>
      <c r="J109" s="64">
        <v>6877.95</v>
      </c>
      <c r="K109" s="155"/>
      <c r="L109" s="64">
        <v>20633.85</v>
      </c>
      <c r="M109" s="155"/>
      <c r="N109" s="64"/>
      <c r="O109" s="64"/>
      <c r="P109" s="155"/>
      <c r="Q109" s="64"/>
      <c r="R109" s="64"/>
      <c r="S109" s="64"/>
      <c r="T109" s="64"/>
      <c r="U109" s="64"/>
      <c r="V109" s="64"/>
      <c r="W109" s="64"/>
    </row>
    <row r="110" ht="20.25" customHeight="1" spans="1:23">
      <c r="A110" s="155" t="str">
        <f t="shared" si="2"/>
        <v>       玉溪市救灾物资储备中心</v>
      </c>
      <c r="B110" s="155" t="s">
        <v>314</v>
      </c>
      <c r="C110" s="155" t="s">
        <v>196</v>
      </c>
      <c r="D110" s="155" t="s">
        <v>112</v>
      </c>
      <c r="E110" s="155" t="s">
        <v>211</v>
      </c>
      <c r="F110" s="155" t="s">
        <v>197</v>
      </c>
      <c r="G110" s="155" t="s">
        <v>198</v>
      </c>
      <c r="H110" s="158">
        <v>3900.77</v>
      </c>
      <c r="I110" s="64">
        <v>3900.77</v>
      </c>
      <c r="J110" s="64">
        <v>2430.19</v>
      </c>
      <c r="K110" s="155"/>
      <c r="L110" s="64">
        <v>1470.58</v>
      </c>
      <c r="M110" s="155"/>
      <c r="N110" s="64"/>
      <c r="O110" s="64"/>
      <c r="P110" s="155"/>
      <c r="Q110" s="64"/>
      <c r="R110" s="64"/>
      <c r="S110" s="64"/>
      <c r="T110" s="64"/>
      <c r="U110" s="64"/>
      <c r="V110" s="64"/>
      <c r="W110" s="64"/>
    </row>
    <row r="111" ht="20.25" customHeight="1" spans="1:23">
      <c r="A111" s="155" t="str">
        <f t="shared" si="2"/>
        <v>       玉溪市救灾物资储备中心</v>
      </c>
      <c r="B111" s="155" t="s">
        <v>314</v>
      </c>
      <c r="C111" s="155" t="s">
        <v>196</v>
      </c>
      <c r="D111" s="155" t="s">
        <v>128</v>
      </c>
      <c r="E111" s="155" t="s">
        <v>192</v>
      </c>
      <c r="F111" s="155" t="s">
        <v>197</v>
      </c>
      <c r="G111" s="155" t="s">
        <v>198</v>
      </c>
      <c r="H111" s="158">
        <v>3461.33</v>
      </c>
      <c r="I111" s="64">
        <v>3461.33</v>
      </c>
      <c r="J111" s="64">
        <v>865.33</v>
      </c>
      <c r="K111" s="155"/>
      <c r="L111" s="64">
        <v>2596</v>
      </c>
      <c r="M111" s="155"/>
      <c r="N111" s="64"/>
      <c r="O111" s="64"/>
      <c r="P111" s="155"/>
      <c r="Q111" s="64"/>
      <c r="R111" s="64"/>
      <c r="S111" s="64"/>
      <c r="T111" s="64"/>
      <c r="U111" s="64"/>
      <c r="V111" s="64"/>
      <c r="W111" s="64"/>
    </row>
    <row r="112" ht="20.25" customHeight="1" spans="1:23">
      <c r="A112" s="155" t="str">
        <f t="shared" si="2"/>
        <v>       玉溪市救灾物资储备中心</v>
      </c>
      <c r="B112" s="155" t="s">
        <v>315</v>
      </c>
      <c r="C112" s="155" t="s">
        <v>213</v>
      </c>
      <c r="D112" s="155" t="s">
        <v>123</v>
      </c>
      <c r="E112" s="155" t="s">
        <v>213</v>
      </c>
      <c r="F112" s="155" t="s">
        <v>214</v>
      </c>
      <c r="G112" s="155" t="s">
        <v>213</v>
      </c>
      <c r="H112" s="158">
        <v>63348</v>
      </c>
      <c r="I112" s="64">
        <v>63348</v>
      </c>
      <c r="J112" s="64">
        <v>15837</v>
      </c>
      <c r="K112" s="155"/>
      <c r="L112" s="64">
        <v>47511</v>
      </c>
      <c r="M112" s="155"/>
      <c r="N112" s="64"/>
      <c r="O112" s="64"/>
      <c r="P112" s="155"/>
      <c r="Q112" s="64"/>
      <c r="R112" s="64"/>
      <c r="S112" s="64"/>
      <c r="T112" s="64"/>
      <c r="U112" s="64"/>
      <c r="V112" s="64"/>
      <c r="W112" s="64"/>
    </row>
    <row r="113" ht="20.25" customHeight="1" spans="1:23">
      <c r="A113" s="155" t="str">
        <f t="shared" si="2"/>
        <v>       玉溪市救灾物资储备中心</v>
      </c>
      <c r="B113" s="155" t="s">
        <v>316</v>
      </c>
      <c r="C113" s="155" t="s">
        <v>216</v>
      </c>
      <c r="D113" s="155" t="s">
        <v>100</v>
      </c>
      <c r="E113" s="155" t="s">
        <v>222</v>
      </c>
      <c r="F113" s="155" t="s">
        <v>220</v>
      </c>
      <c r="G113" s="155" t="s">
        <v>221</v>
      </c>
      <c r="H113" s="158">
        <v>26400</v>
      </c>
      <c r="I113" s="64">
        <v>26400</v>
      </c>
      <c r="J113" s="64">
        <v>5280</v>
      </c>
      <c r="K113" s="155"/>
      <c r="L113" s="64">
        <v>21120</v>
      </c>
      <c r="M113" s="155"/>
      <c r="N113" s="64"/>
      <c r="O113" s="64"/>
      <c r="P113" s="155"/>
      <c r="Q113" s="64"/>
      <c r="R113" s="64"/>
      <c r="S113" s="64"/>
      <c r="T113" s="64"/>
      <c r="U113" s="64"/>
      <c r="V113" s="64"/>
      <c r="W113" s="64"/>
    </row>
    <row r="114" ht="20.25" customHeight="1" spans="1:23">
      <c r="A114" s="159" t="s">
        <v>71</v>
      </c>
      <c r="B114" s="155"/>
      <c r="C114" s="155"/>
      <c r="D114" s="155"/>
      <c r="E114" s="155"/>
      <c r="F114" s="155"/>
      <c r="G114" s="155"/>
      <c r="H114" s="158">
        <v>3380409.18</v>
      </c>
      <c r="I114" s="64">
        <v>3380409.18</v>
      </c>
      <c r="J114" s="64">
        <v>702129.66</v>
      </c>
      <c r="K114" s="155"/>
      <c r="L114" s="64">
        <v>2678279.52</v>
      </c>
      <c r="M114" s="155"/>
      <c r="N114" s="64"/>
      <c r="O114" s="64"/>
      <c r="P114" s="155"/>
      <c r="Q114" s="64"/>
      <c r="R114" s="64"/>
      <c r="S114" s="64"/>
      <c r="T114" s="64"/>
      <c r="U114" s="64"/>
      <c r="V114" s="64"/>
      <c r="W114" s="64"/>
    </row>
    <row r="115" ht="20.25" customHeight="1" spans="1:23">
      <c r="A115" s="155" t="str">
        <f t="shared" ref="A115:A137" si="3">"       "&amp;"玉溪市数字玉溪建设服务中心"</f>
        <v>       玉溪市数字玉溪建设服务中心</v>
      </c>
      <c r="B115" s="155" t="s">
        <v>317</v>
      </c>
      <c r="C115" s="155" t="s">
        <v>213</v>
      </c>
      <c r="D115" s="155" t="s">
        <v>123</v>
      </c>
      <c r="E115" s="155" t="s">
        <v>213</v>
      </c>
      <c r="F115" s="155" t="s">
        <v>214</v>
      </c>
      <c r="G115" s="155" t="s">
        <v>213</v>
      </c>
      <c r="H115" s="158">
        <v>225804</v>
      </c>
      <c r="I115" s="64">
        <v>225804</v>
      </c>
      <c r="J115" s="64">
        <v>56451</v>
      </c>
      <c r="K115" s="155"/>
      <c r="L115" s="64">
        <v>169353</v>
      </c>
      <c r="M115" s="155"/>
      <c r="N115" s="64"/>
      <c r="O115" s="64"/>
      <c r="P115" s="155"/>
      <c r="Q115" s="64"/>
      <c r="R115" s="64"/>
      <c r="S115" s="64"/>
      <c r="T115" s="64"/>
      <c r="U115" s="64"/>
      <c r="V115" s="64"/>
      <c r="W115" s="64"/>
    </row>
    <row r="116" ht="20.25" customHeight="1" spans="1:23">
      <c r="A116" s="155" t="str">
        <f t="shared" si="3"/>
        <v>       玉溪市数字玉溪建设服务中心</v>
      </c>
      <c r="B116" s="155" t="s">
        <v>318</v>
      </c>
      <c r="C116" s="155" t="s">
        <v>196</v>
      </c>
      <c r="D116" s="155" t="s">
        <v>89</v>
      </c>
      <c r="E116" s="155" t="s">
        <v>192</v>
      </c>
      <c r="F116" s="155" t="s">
        <v>197</v>
      </c>
      <c r="G116" s="155" t="s">
        <v>198</v>
      </c>
      <c r="H116" s="158">
        <v>12278.39</v>
      </c>
      <c r="I116" s="64">
        <v>12278.39</v>
      </c>
      <c r="J116" s="64">
        <v>3069.6</v>
      </c>
      <c r="K116" s="155"/>
      <c r="L116" s="64">
        <v>9208.79</v>
      </c>
      <c r="M116" s="155"/>
      <c r="N116" s="64"/>
      <c r="O116" s="64"/>
      <c r="P116" s="155"/>
      <c r="Q116" s="64"/>
      <c r="R116" s="64"/>
      <c r="S116" s="64"/>
      <c r="T116" s="64"/>
      <c r="U116" s="64"/>
      <c r="V116" s="64"/>
      <c r="W116" s="64"/>
    </row>
    <row r="117" ht="20.25" customHeight="1" spans="1:23">
      <c r="A117" s="155" t="str">
        <f t="shared" si="3"/>
        <v>       玉溪市数字玉溪建设服务中心</v>
      </c>
      <c r="B117" s="155" t="s">
        <v>318</v>
      </c>
      <c r="C117" s="155" t="s">
        <v>196</v>
      </c>
      <c r="D117" s="155" t="s">
        <v>101</v>
      </c>
      <c r="E117" s="155" t="s">
        <v>199</v>
      </c>
      <c r="F117" s="155" t="s">
        <v>200</v>
      </c>
      <c r="G117" s="155" t="s">
        <v>201</v>
      </c>
      <c r="H117" s="158">
        <v>272208</v>
      </c>
      <c r="I117" s="64">
        <v>272208</v>
      </c>
      <c r="J117" s="64">
        <v>68052</v>
      </c>
      <c r="K117" s="155"/>
      <c r="L117" s="64">
        <v>204156</v>
      </c>
      <c r="M117" s="155"/>
      <c r="N117" s="64"/>
      <c r="O117" s="64"/>
      <c r="P117" s="155"/>
      <c r="Q117" s="64"/>
      <c r="R117" s="64"/>
      <c r="S117" s="64"/>
      <c r="T117" s="64"/>
      <c r="U117" s="64"/>
      <c r="V117" s="64"/>
      <c r="W117" s="64"/>
    </row>
    <row r="118" ht="20.25" customHeight="1" spans="1:23">
      <c r="A118" s="155" t="str">
        <f t="shared" si="3"/>
        <v>       玉溪市数字玉溪建设服务中心</v>
      </c>
      <c r="B118" s="155" t="s">
        <v>318</v>
      </c>
      <c r="C118" s="155" t="s">
        <v>196</v>
      </c>
      <c r="D118" s="155" t="s">
        <v>110</v>
      </c>
      <c r="E118" s="155" t="s">
        <v>207</v>
      </c>
      <c r="F118" s="155" t="s">
        <v>203</v>
      </c>
      <c r="G118" s="155" t="s">
        <v>204</v>
      </c>
      <c r="H118" s="158">
        <v>141207.9</v>
      </c>
      <c r="I118" s="64">
        <v>141207.9</v>
      </c>
      <c r="J118" s="64">
        <v>35301.98</v>
      </c>
      <c r="K118" s="155"/>
      <c r="L118" s="64">
        <v>105905.92</v>
      </c>
      <c r="M118" s="155"/>
      <c r="N118" s="64"/>
      <c r="O118" s="64"/>
      <c r="P118" s="155"/>
      <c r="Q118" s="64"/>
      <c r="R118" s="64"/>
      <c r="S118" s="64"/>
      <c r="T118" s="64"/>
      <c r="U118" s="64"/>
      <c r="V118" s="64"/>
      <c r="W118" s="64"/>
    </row>
    <row r="119" ht="20.25" customHeight="1" spans="1:23">
      <c r="A119" s="155" t="str">
        <f t="shared" si="3"/>
        <v>       玉溪市数字玉溪建设服务中心</v>
      </c>
      <c r="B119" s="155" t="s">
        <v>318</v>
      </c>
      <c r="C119" s="155" t="s">
        <v>196</v>
      </c>
      <c r="D119" s="155" t="s">
        <v>111</v>
      </c>
      <c r="E119" s="155" t="s">
        <v>208</v>
      </c>
      <c r="F119" s="155" t="s">
        <v>209</v>
      </c>
      <c r="G119" s="155" t="s">
        <v>210</v>
      </c>
      <c r="H119" s="158">
        <v>88665</v>
      </c>
      <c r="I119" s="64">
        <v>88665</v>
      </c>
      <c r="J119" s="64">
        <v>22166.25</v>
      </c>
      <c r="K119" s="155"/>
      <c r="L119" s="64">
        <v>66498.75</v>
      </c>
      <c r="M119" s="155"/>
      <c r="N119" s="64"/>
      <c r="O119" s="64"/>
      <c r="P119" s="155"/>
      <c r="Q119" s="64"/>
      <c r="R119" s="64"/>
      <c r="S119" s="64"/>
      <c r="T119" s="64"/>
      <c r="U119" s="64"/>
      <c r="V119" s="64"/>
      <c r="W119" s="64"/>
    </row>
    <row r="120" ht="20.25" customHeight="1" spans="1:23">
      <c r="A120" s="155" t="str">
        <f t="shared" si="3"/>
        <v>       玉溪市数字玉溪建设服务中心</v>
      </c>
      <c r="B120" s="155" t="s">
        <v>318</v>
      </c>
      <c r="C120" s="155" t="s">
        <v>196</v>
      </c>
      <c r="D120" s="155" t="s">
        <v>112</v>
      </c>
      <c r="E120" s="155" t="s">
        <v>211</v>
      </c>
      <c r="F120" s="155" t="s">
        <v>197</v>
      </c>
      <c r="G120" s="155" t="s">
        <v>198</v>
      </c>
      <c r="H120" s="158">
        <v>12623.33</v>
      </c>
      <c r="I120" s="64">
        <v>12623.33</v>
      </c>
      <c r="J120" s="64">
        <v>7391.83</v>
      </c>
      <c r="K120" s="155"/>
      <c r="L120" s="64">
        <v>5231.5</v>
      </c>
      <c r="M120" s="155"/>
      <c r="N120" s="64"/>
      <c r="O120" s="64"/>
      <c r="P120" s="155"/>
      <c r="Q120" s="64"/>
      <c r="R120" s="64"/>
      <c r="S120" s="64"/>
      <c r="T120" s="64"/>
      <c r="U120" s="64"/>
      <c r="V120" s="64"/>
      <c r="W120" s="64"/>
    </row>
    <row r="121" ht="20.25" customHeight="1" spans="1:23">
      <c r="A121" s="155" t="str">
        <f t="shared" si="3"/>
        <v>       玉溪市数字玉溪建设服务中心</v>
      </c>
      <c r="B121" s="155" t="s">
        <v>319</v>
      </c>
      <c r="C121" s="155" t="s">
        <v>191</v>
      </c>
      <c r="D121" s="155" t="s">
        <v>89</v>
      </c>
      <c r="E121" s="155" t="s">
        <v>192</v>
      </c>
      <c r="F121" s="155" t="s">
        <v>185</v>
      </c>
      <c r="G121" s="155" t="s">
        <v>186</v>
      </c>
      <c r="H121" s="158">
        <v>633060</v>
      </c>
      <c r="I121" s="64">
        <v>633060</v>
      </c>
      <c r="J121" s="64">
        <v>158265</v>
      </c>
      <c r="K121" s="155"/>
      <c r="L121" s="64">
        <v>474795</v>
      </c>
      <c r="M121" s="155"/>
      <c r="N121" s="64"/>
      <c r="O121" s="64"/>
      <c r="P121" s="155"/>
      <c r="Q121" s="64"/>
      <c r="R121" s="64"/>
      <c r="S121" s="64"/>
      <c r="T121" s="64"/>
      <c r="U121" s="64"/>
      <c r="V121" s="64"/>
      <c r="W121" s="64"/>
    </row>
    <row r="122" ht="20.25" customHeight="1" spans="1:23">
      <c r="A122" s="155" t="str">
        <f t="shared" si="3"/>
        <v>       玉溪市数字玉溪建设服务中心</v>
      </c>
      <c r="B122" s="155" t="s">
        <v>319</v>
      </c>
      <c r="C122" s="155" t="s">
        <v>191</v>
      </c>
      <c r="D122" s="155" t="s">
        <v>89</v>
      </c>
      <c r="E122" s="155" t="s">
        <v>192</v>
      </c>
      <c r="F122" s="155" t="s">
        <v>187</v>
      </c>
      <c r="G122" s="155" t="s">
        <v>188</v>
      </c>
      <c r="H122" s="158">
        <v>156</v>
      </c>
      <c r="I122" s="64">
        <v>156</v>
      </c>
      <c r="J122" s="64">
        <v>39</v>
      </c>
      <c r="K122" s="155"/>
      <c r="L122" s="64">
        <v>117</v>
      </c>
      <c r="M122" s="155"/>
      <c r="N122" s="64"/>
      <c r="O122" s="64"/>
      <c r="P122" s="155"/>
      <c r="Q122" s="64"/>
      <c r="R122" s="64"/>
      <c r="S122" s="64"/>
      <c r="T122" s="64"/>
      <c r="U122" s="64"/>
      <c r="V122" s="64"/>
      <c r="W122" s="64"/>
    </row>
    <row r="123" ht="20.25" customHeight="1" spans="1:23">
      <c r="A123" s="155" t="str">
        <f t="shared" si="3"/>
        <v>       玉溪市数字玉溪建设服务中心</v>
      </c>
      <c r="B123" s="155" t="s">
        <v>319</v>
      </c>
      <c r="C123" s="155" t="s">
        <v>191</v>
      </c>
      <c r="D123" s="155" t="s">
        <v>89</v>
      </c>
      <c r="E123" s="155" t="s">
        <v>192</v>
      </c>
      <c r="F123" s="155" t="s">
        <v>193</v>
      </c>
      <c r="G123" s="155" t="s">
        <v>194</v>
      </c>
      <c r="H123" s="158">
        <v>237180</v>
      </c>
      <c r="I123" s="64">
        <v>237180</v>
      </c>
      <c r="J123" s="64">
        <v>59295</v>
      </c>
      <c r="K123" s="155"/>
      <c r="L123" s="64">
        <v>177885</v>
      </c>
      <c r="M123" s="155"/>
      <c r="N123" s="64"/>
      <c r="O123" s="64"/>
      <c r="P123" s="155"/>
      <c r="Q123" s="64"/>
      <c r="R123" s="64"/>
      <c r="S123" s="64"/>
      <c r="T123" s="64"/>
      <c r="U123" s="64"/>
      <c r="V123" s="64"/>
      <c r="W123" s="64"/>
    </row>
    <row r="124" ht="20.25" customHeight="1" spans="1:23">
      <c r="A124" s="155" t="str">
        <f t="shared" si="3"/>
        <v>       玉溪市数字玉溪建设服务中心</v>
      </c>
      <c r="B124" s="155" t="s">
        <v>319</v>
      </c>
      <c r="C124" s="155" t="s">
        <v>191</v>
      </c>
      <c r="D124" s="155" t="s">
        <v>124</v>
      </c>
      <c r="E124" s="155" t="s">
        <v>189</v>
      </c>
      <c r="F124" s="155" t="s">
        <v>187</v>
      </c>
      <c r="G124" s="155" t="s">
        <v>188</v>
      </c>
      <c r="H124" s="158">
        <v>31272</v>
      </c>
      <c r="I124" s="64">
        <v>31272</v>
      </c>
      <c r="J124" s="64">
        <v>7818</v>
      </c>
      <c r="K124" s="155"/>
      <c r="L124" s="64">
        <v>23454</v>
      </c>
      <c r="M124" s="155"/>
      <c r="N124" s="64"/>
      <c r="O124" s="64"/>
      <c r="P124" s="155"/>
      <c r="Q124" s="64"/>
      <c r="R124" s="64"/>
      <c r="S124" s="64"/>
      <c r="T124" s="64"/>
      <c r="U124" s="64"/>
      <c r="V124" s="64"/>
      <c r="W124" s="64"/>
    </row>
    <row r="125" ht="20.25" customHeight="1" spans="1:23">
      <c r="A125" s="155" t="str">
        <f t="shared" si="3"/>
        <v>       玉溪市数字玉溪建设服务中心</v>
      </c>
      <c r="B125" s="155" t="s">
        <v>320</v>
      </c>
      <c r="C125" s="155" t="s">
        <v>216</v>
      </c>
      <c r="D125" s="155" t="s">
        <v>100</v>
      </c>
      <c r="E125" s="155" t="s">
        <v>222</v>
      </c>
      <c r="F125" s="155" t="s">
        <v>220</v>
      </c>
      <c r="G125" s="155" t="s">
        <v>221</v>
      </c>
      <c r="H125" s="158">
        <v>26400</v>
      </c>
      <c r="I125" s="64">
        <v>26400</v>
      </c>
      <c r="J125" s="64">
        <v>5280</v>
      </c>
      <c r="K125" s="155"/>
      <c r="L125" s="64">
        <v>21120</v>
      </c>
      <c r="M125" s="155"/>
      <c r="N125" s="64"/>
      <c r="O125" s="64"/>
      <c r="P125" s="155"/>
      <c r="Q125" s="64"/>
      <c r="R125" s="64"/>
      <c r="S125" s="64"/>
      <c r="T125" s="64"/>
      <c r="U125" s="64"/>
      <c r="V125" s="64"/>
      <c r="W125" s="64"/>
    </row>
    <row r="126" ht="20.25" customHeight="1" spans="1:23">
      <c r="A126" s="155" t="str">
        <f t="shared" si="3"/>
        <v>       玉溪市数字玉溪建设服务中心</v>
      </c>
      <c r="B126" s="155" t="s">
        <v>321</v>
      </c>
      <c r="C126" s="155" t="s">
        <v>159</v>
      </c>
      <c r="D126" s="155" t="s">
        <v>89</v>
      </c>
      <c r="E126" s="155" t="s">
        <v>192</v>
      </c>
      <c r="F126" s="155" t="s">
        <v>261</v>
      </c>
      <c r="G126" s="155" t="s">
        <v>159</v>
      </c>
      <c r="H126" s="158">
        <v>9600</v>
      </c>
      <c r="I126" s="64">
        <v>9600</v>
      </c>
      <c r="J126" s="64"/>
      <c r="K126" s="155"/>
      <c r="L126" s="64">
        <v>9600</v>
      </c>
      <c r="M126" s="155"/>
      <c r="N126" s="64"/>
      <c r="O126" s="64"/>
      <c r="P126" s="155"/>
      <c r="Q126" s="64"/>
      <c r="R126" s="64"/>
      <c r="S126" s="64"/>
      <c r="T126" s="64"/>
      <c r="U126" s="64"/>
      <c r="V126" s="64"/>
      <c r="W126" s="64"/>
    </row>
    <row r="127" ht="20.25" customHeight="1" spans="1:23">
      <c r="A127" s="155" t="str">
        <f t="shared" si="3"/>
        <v>       玉溪市数字玉溪建设服务中心</v>
      </c>
      <c r="B127" s="155" t="s">
        <v>322</v>
      </c>
      <c r="C127" s="155" t="s">
        <v>236</v>
      </c>
      <c r="D127" s="155" t="s">
        <v>89</v>
      </c>
      <c r="E127" s="155" t="s">
        <v>192</v>
      </c>
      <c r="F127" s="155" t="s">
        <v>237</v>
      </c>
      <c r="G127" s="155" t="s">
        <v>236</v>
      </c>
      <c r="H127" s="158">
        <v>27454.56</v>
      </c>
      <c r="I127" s="64">
        <v>27454.56</v>
      </c>
      <c r="J127" s="64"/>
      <c r="K127" s="155"/>
      <c r="L127" s="64">
        <v>27454.56</v>
      </c>
      <c r="M127" s="155"/>
      <c r="N127" s="64"/>
      <c r="O127" s="64"/>
      <c r="P127" s="155"/>
      <c r="Q127" s="64"/>
      <c r="R127" s="64"/>
      <c r="S127" s="64"/>
      <c r="T127" s="64"/>
      <c r="U127" s="64"/>
      <c r="V127" s="64"/>
      <c r="W127" s="64"/>
    </row>
    <row r="128" ht="20.25" customHeight="1" spans="1:23">
      <c r="A128" s="155" t="str">
        <f t="shared" si="3"/>
        <v>       玉溪市数字玉溪建设服务中心</v>
      </c>
      <c r="B128" s="155" t="s">
        <v>323</v>
      </c>
      <c r="C128" s="155" t="s">
        <v>239</v>
      </c>
      <c r="D128" s="155" t="s">
        <v>89</v>
      </c>
      <c r="E128" s="155" t="s">
        <v>192</v>
      </c>
      <c r="F128" s="155" t="s">
        <v>240</v>
      </c>
      <c r="G128" s="155" t="s">
        <v>241</v>
      </c>
      <c r="H128" s="158">
        <v>80500</v>
      </c>
      <c r="I128" s="64">
        <v>80500</v>
      </c>
      <c r="J128" s="64"/>
      <c r="K128" s="155"/>
      <c r="L128" s="64">
        <v>80500</v>
      </c>
      <c r="M128" s="155"/>
      <c r="N128" s="64"/>
      <c r="O128" s="64"/>
      <c r="P128" s="155"/>
      <c r="Q128" s="64"/>
      <c r="R128" s="64"/>
      <c r="S128" s="64"/>
      <c r="T128" s="64"/>
      <c r="U128" s="64"/>
      <c r="V128" s="64"/>
      <c r="W128" s="64"/>
    </row>
    <row r="129" ht="20.25" customHeight="1" spans="1:23">
      <c r="A129" s="155" t="str">
        <f t="shared" si="3"/>
        <v>       玉溪市数字玉溪建设服务中心</v>
      </c>
      <c r="B129" s="155" t="s">
        <v>323</v>
      </c>
      <c r="C129" s="155" t="s">
        <v>239</v>
      </c>
      <c r="D129" s="155" t="s">
        <v>89</v>
      </c>
      <c r="E129" s="155" t="s">
        <v>192</v>
      </c>
      <c r="F129" s="155" t="s">
        <v>254</v>
      </c>
      <c r="G129" s="155" t="s">
        <v>255</v>
      </c>
      <c r="H129" s="158">
        <v>30000</v>
      </c>
      <c r="I129" s="64">
        <v>30000</v>
      </c>
      <c r="J129" s="64"/>
      <c r="K129" s="155"/>
      <c r="L129" s="64">
        <v>30000</v>
      </c>
      <c r="M129" s="155"/>
      <c r="N129" s="64"/>
      <c r="O129" s="64"/>
      <c r="P129" s="155"/>
      <c r="Q129" s="64"/>
      <c r="R129" s="64"/>
      <c r="S129" s="64"/>
      <c r="T129" s="64"/>
      <c r="U129" s="64"/>
      <c r="V129" s="64"/>
      <c r="W129" s="64"/>
    </row>
    <row r="130" ht="20.25" customHeight="1" spans="1:23">
      <c r="A130" s="155" t="str">
        <f t="shared" si="3"/>
        <v>       玉溪市数字玉溪建设服务中心</v>
      </c>
      <c r="B130" s="155" t="s">
        <v>323</v>
      </c>
      <c r="C130" s="155" t="s">
        <v>239</v>
      </c>
      <c r="D130" s="155" t="s">
        <v>89</v>
      </c>
      <c r="E130" s="155" t="s">
        <v>192</v>
      </c>
      <c r="F130" s="155" t="s">
        <v>250</v>
      </c>
      <c r="G130" s="155" t="s">
        <v>251</v>
      </c>
      <c r="H130" s="158">
        <v>5000</v>
      </c>
      <c r="I130" s="64">
        <v>5000</v>
      </c>
      <c r="J130" s="64"/>
      <c r="K130" s="155"/>
      <c r="L130" s="64">
        <v>5000</v>
      </c>
      <c r="M130" s="155"/>
      <c r="N130" s="64"/>
      <c r="O130" s="64"/>
      <c r="P130" s="155"/>
      <c r="Q130" s="64"/>
      <c r="R130" s="64"/>
      <c r="S130" s="64"/>
      <c r="T130" s="64"/>
      <c r="U130" s="64"/>
      <c r="V130" s="64"/>
      <c r="W130" s="64"/>
    </row>
    <row r="131" ht="20.25" customHeight="1" spans="1:23">
      <c r="A131" s="155" t="str">
        <f t="shared" si="3"/>
        <v>       玉溪市数字玉溪建设服务中心</v>
      </c>
      <c r="B131" s="155" t="s">
        <v>323</v>
      </c>
      <c r="C131" s="155" t="s">
        <v>239</v>
      </c>
      <c r="D131" s="155" t="s">
        <v>89</v>
      </c>
      <c r="E131" s="155" t="s">
        <v>192</v>
      </c>
      <c r="F131" s="155" t="s">
        <v>256</v>
      </c>
      <c r="G131" s="155" t="s">
        <v>257</v>
      </c>
      <c r="H131" s="158">
        <v>4400</v>
      </c>
      <c r="I131" s="64">
        <v>4400</v>
      </c>
      <c r="J131" s="64"/>
      <c r="K131" s="155"/>
      <c r="L131" s="64">
        <v>4400</v>
      </c>
      <c r="M131" s="155"/>
      <c r="N131" s="64"/>
      <c r="O131" s="64"/>
      <c r="P131" s="155"/>
      <c r="Q131" s="64"/>
      <c r="R131" s="64"/>
      <c r="S131" s="64"/>
      <c r="T131" s="64"/>
      <c r="U131" s="64"/>
      <c r="V131" s="64"/>
      <c r="W131" s="64"/>
    </row>
    <row r="132" ht="20.25" customHeight="1" spans="1:23">
      <c r="A132" s="155" t="str">
        <f t="shared" si="3"/>
        <v>       玉溪市数字玉溪建设服务中心</v>
      </c>
      <c r="B132" s="155" t="s">
        <v>323</v>
      </c>
      <c r="C132" s="155" t="s">
        <v>239</v>
      </c>
      <c r="D132" s="155" t="s">
        <v>89</v>
      </c>
      <c r="E132" s="155" t="s">
        <v>192</v>
      </c>
      <c r="F132" s="155" t="s">
        <v>233</v>
      </c>
      <c r="G132" s="155" t="s">
        <v>234</v>
      </c>
      <c r="H132" s="158">
        <v>10000</v>
      </c>
      <c r="I132" s="64">
        <v>10000</v>
      </c>
      <c r="J132" s="64"/>
      <c r="K132" s="155"/>
      <c r="L132" s="64">
        <v>10000</v>
      </c>
      <c r="M132" s="155"/>
      <c r="N132" s="64"/>
      <c r="O132" s="64"/>
      <c r="P132" s="155"/>
      <c r="Q132" s="64"/>
      <c r="R132" s="64"/>
      <c r="S132" s="64"/>
      <c r="T132" s="64"/>
      <c r="U132" s="64"/>
      <c r="V132" s="64"/>
      <c r="W132" s="64"/>
    </row>
    <row r="133" ht="20.25" customHeight="1" spans="1:23">
      <c r="A133" s="155" t="str">
        <f t="shared" si="3"/>
        <v>       玉溪市数字玉溪建设服务中心</v>
      </c>
      <c r="B133" s="155" t="s">
        <v>323</v>
      </c>
      <c r="C133" s="155" t="s">
        <v>239</v>
      </c>
      <c r="D133" s="155" t="s">
        <v>89</v>
      </c>
      <c r="E133" s="155" t="s">
        <v>192</v>
      </c>
      <c r="F133" s="155" t="s">
        <v>252</v>
      </c>
      <c r="G133" s="155" t="s">
        <v>253</v>
      </c>
      <c r="H133" s="158">
        <v>33000</v>
      </c>
      <c r="I133" s="64">
        <v>33000</v>
      </c>
      <c r="J133" s="64"/>
      <c r="K133" s="155"/>
      <c r="L133" s="64">
        <v>33000</v>
      </c>
      <c r="M133" s="155"/>
      <c r="N133" s="64"/>
      <c r="O133" s="64"/>
      <c r="P133" s="155"/>
      <c r="Q133" s="64"/>
      <c r="R133" s="64"/>
      <c r="S133" s="64"/>
      <c r="T133" s="64"/>
      <c r="U133" s="64"/>
      <c r="V133" s="64"/>
      <c r="W133" s="64"/>
    </row>
    <row r="134" ht="20.25" customHeight="1" spans="1:23">
      <c r="A134" s="155" t="str">
        <f t="shared" si="3"/>
        <v>       玉溪市数字玉溪建设服务中心</v>
      </c>
      <c r="B134" s="155" t="s">
        <v>323</v>
      </c>
      <c r="C134" s="155" t="s">
        <v>239</v>
      </c>
      <c r="D134" s="155" t="s">
        <v>100</v>
      </c>
      <c r="E134" s="155" t="s">
        <v>222</v>
      </c>
      <c r="F134" s="155" t="s">
        <v>252</v>
      </c>
      <c r="G134" s="155" t="s">
        <v>253</v>
      </c>
      <c r="H134" s="158">
        <v>600</v>
      </c>
      <c r="I134" s="64">
        <v>600</v>
      </c>
      <c r="J134" s="64"/>
      <c r="K134" s="155"/>
      <c r="L134" s="64">
        <v>600</v>
      </c>
      <c r="M134" s="155"/>
      <c r="N134" s="64"/>
      <c r="O134" s="64"/>
      <c r="P134" s="155"/>
      <c r="Q134" s="64"/>
      <c r="R134" s="64"/>
      <c r="S134" s="64"/>
      <c r="T134" s="64"/>
      <c r="U134" s="64"/>
      <c r="V134" s="64"/>
      <c r="W134" s="64"/>
    </row>
    <row r="135" ht="20.25" customHeight="1" spans="1:23">
      <c r="A135" s="155" t="str">
        <f t="shared" si="3"/>
        <v>       玉溪市数字玉溪建设服务中心</v>
      </c>
      <c r="B135" s="155" t="s">
        <v>324</v>
      </c>
      <c r="C135" s="155" t="s">
        <v>325</v>
      </c>
      <c r="D135" s="155" t="s">
        <v>110</v>
      </c>
      <c r="E135" s="155" t="s">
        <v>207</v>
      </c>
      <c r="F135" s="155" t="s">
        <v>205</v>
      </c>
      <c r="G135" s="155" t="s">
        <v>206</v>
      </c>
      <c r="H135" s="158">
        <v>8000</v>
      </c>
      <c r="I135" s="64">
        <v>8000</v>
      </c>
      <c r="J135" s="64"/>
      <c r="K135" s="155"/>
      <c r="L135" s="64">
        <v>8000</v>
      </c>
      <c r="M135" s="155"/>
      <c r="N135" s="64"/>
      <c r="O135" s="64"/>
      <c r="P135" s="155"/>
      <c r="Q135" s="64"/>
      <c r="R135" s="64"/>
      <c r="S135" s="64"/>
      <c r="T135" s="64"/>
      <c r="U135" s="64"/>
      <c r="V135" s="64"/>
      <c r="W135" s="64"/>
    </row>
    <row r="136" ht="20.25" customHeight="1" spans="1:23">
      <c r="A136" s="155" t="str">
        <f t="shared" si="3"/>
        <v>       玉溪市数字玉溪建设服务中心</v>
      </c>
      <c r="B136" s="155" t="s">
        <v>326</v>
      </c>
      <c r="C136" s="155" t="s">
        <v>327</v>
      </c>
      <c r="D136" s="155" t="s">
        <v>89</v>
      </c>
      <c r="E136" s="155" t="s">
        <v>192</v>
      </c>
      <c r="F136" s="155" t="s">
        <v>193</v>
      </c>
      <c r="G136" s="155" t="s">
        <v>194</v>
      </c>
      <c r="H136" s="158">
        <v>1116000</v>
      </c>
      <c r="I136" s="64">
        <v>1116000</v>
      </c>
      <c r="J136" s="64">
        <v>279000</v>
      </c>
      <c r="K136" s="155"/>
      <c r="L136" s="64">
        <v>837000</v>
      </c>
      <c r="M136" s="155"/>
      <c r="N136" s="64"/>
      <c r="O136" s="64"/>
      <c r="P136" s="155"/>
      <c r="Q136" s="64"/>
      <c r="R136" s="64"/>
      <c r="S136" s="64"/>
      <c r="T136" s="64"/>
      <c r="U136" s="64"/>
      <c r="V136" s="64"/>
      <c r="W136" s="64"/>
    </row>
    <row r="137" ht="20.25" customHeight="1" spans="1:23">
      <c r="A137" s="155" t="str">
        <f t="shared" si="3"/>
        <v>       玉溪市数字玉溪建设服务中心</v>
      </c>
      <c r="B137" s="155" t="s">
        <v>328</v>
      </c>
      <c r="C137" s="155" t="s">
        <v>329</v>
      </c>
      <c r="D137" s="155" t="s">
        <v>89</v>
      </c>
      <c r="E137" s="155" t="s">
        <v>192</v>
      </c>
      <c r="F137" s="155" t="s">
        <v>193</v>
      </c>
      <c r="G137" s="155" t="s">
        <v>194</v>
      </c>
      <c r="H137" s="158">
        <v>375000</v>
      </c>
      <c r="I137" s="64">
        <v>375000</v>
      </c>
      <c r="J137" s="64"/>
      <c r="K137" s="155"/>
      <c r="L137" s="64">
        <v>375000</v>
      </c>
      <c r="M137" s="155"/>
      <c r="N137" s="64"/>
      <c r="O137" s="64"/>
      <c r="P137" s="155"/>
      <c r="Q137" s="64"/>
      <c r="R137" s="64"/>
      <c r="S137" s="64"/>
      <c r="T137" s="64"/>
      <c r="U137" s="64"/>
      <c r="V137" s="64"/>
      <c r="W137" s="64"/>
    </row>
    <row r="138" ht="20.25" customHeight="1" spans="1:23">
      <c r="A138" s="157" t="s">
        <v>30</v>
      </c>
      <c r="B138" s="157"/>
      <c r="C138" s="157"/>
      <c r="D138" s="157"/>
      <c r="E138" s="157"/>
      <c r="F138" s="157"/>
      <c r="G138" s="157"/>
      <c r="H138" s="64">
        <v>39954203.15</v>
      </c>
      <c r="I138" s="64">
        <v>39954203.15</v>
      </c>
      <c r="J138" s="64">
        <v>7928300.66</v>
      </c>
      <c r="K138" s="64"/>
      <c r="L138" s="64">
        <v>32025902.49</v>
      </c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138:G138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8"/>
  <sheetViews>
    <sheetView showZeros="0" workbookViewId="0">
      <selection activeCell="E4" sqref="E4:E6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B1" s="135"/>
      <c r="E1" s="147"/>
      <c r="F1" s="147"/>
      <c r="G1" s="147"/>
      <c r="H1" s="147"/>
      <c r="K1" s="135"/>
      <c r="N1" s="135"/>
      <c r="O1" s="135"/>
      <c r="P1" s="135"/>
      <c r="U1" s="148"/>
      <c r="W1" s="136" t="s">
        <v>330</v>
      </c>
    </row>
    <row r="2" ht="27.75" customHeight="1" spans="1:23">
      <c r="A2" s="34" t="s">
        <v>331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5" t="str">
        <f>"单位名称："&amp;"玉溪市发展和改革委员会"</f>
        <v>单位名称：玉溪市发展和改革委员会</v>
      </c>
      <c r="B3" s="149" t="str">
        <f>"单位名称："&amp;"玉溪市发展和改革委员会"</f>
        <v>单位名称：玉溪市发展和改革委员会</v>
      </c>
      <c r="C3" s="149"/>
      <c r="D3" s="149"/>
      <c r="E3" s="149"/>
      <c r="F3" s="149"/>
      <c r="G3" s="149"/>
      <c r="H3" s="149"/>
      <c r="I3" s="149"/>
      <c r="J3" s="7"/>
      <c r="K3" s="7"/>
      <c r="L3" s="7"/>
      <c r="M3" s="7"/>
      <c r="N3" s="7"/>
      <c r="O3" s="7"/>
      <c r="P3" s="7"/>
      <c r="Q3" s="7"/>
      <c r="U3" s="148"/>
      <c r="W3" s="139" t="s">
        <v>2</v>
      </c>
    </row>
    <row r="4" ht="21.75" customHeight="1" spans="1:23">
      <c r="A4" s="9" t="s">
        <v>332</v>
      </c>
      <c r="B4" s="9" t="s">
        <v>164</v>
      </c>
      <c r="C4" s="9" t="s">
        <v>165</v>
      </c>
      <c r="D4" s="9" t="s">
        <v>333</v>
      </c>
      <c r="E4" s="10" t="s">
        <v>166</v>
      </c>
      <c r="F4" s="10" t="s">
        <v>167</v>
      </c>
      <c r="G4" s="10" t="s">
        <v>168</v>
      </c>
      <c r="H4" s="10" t="s">
        <v>169</v>
      </c>
      <c r="I4" s="20" t="s">
        <v>30</v>
      </c>
      <c r="J4" s="20" t="s">
        <v>334</v>
      </c>
      <c r="K4" s="20"/>
      <c r="L4" s="20"/>
      <c r="M4" s="20"/>
      <c r="N4" s="20" t="s">
        <v>171</v>
      </c>
      <c r="O4" s="20"/>
      <c r="P4" s="20"/>
      <c r="Q4" s="10" t="s">
        <v>36</v>
      </c>
      <c r="R4" s="11" t="s">
        <v>335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50" t="s">
        <v>33</v>
      </c>
      <c r="K5" s="150"/>
      <c r="L5" s="150" t="s">
        <v>34</v>
      </c>
      <c r="M5" s="150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177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50" t="s">
        <v>32</v>
      </c>
      <c r="K6" s="150" t="s">
        <v>336</v>
      </c>
      <c r="L6" s="150"/>
      <c r="M6" s="150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51">
        <v>1</v>
      </c>
      <c r="B7" s="151">
        <v>2</v>
      </c>
      <c r="C7" s="151">
        <v>3</v>
      </c>
      <c r="D7" s="151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  <c r="T7" s="151">
        <v>20</v>
      </c>
      <c r="U7" s="151">
        <v>21</v>
      </c>
      <c r="V7" s="151">
        <v>22</v>
      </c>
      <c r="W7" s="151">
        <v>23</v>
      </c>
    </row>
    <row r="8" ht="32.9" customHeight="1" spans="1:23">
      <c r="A8" s="27"/>
      <c r="B8" s="152"/>
      <c r="C8" s="27" t="s">
        <v>337</v>
      </c>
      <c r="D8" s="27"/>
      <c r="E8" s="27"/>
      <c r="F8" s="27"/>
      <c r="G8" s="27"/>
      <c r="H8" s="27"/>
      <c r="I8" s="52">
        <v>197000</v>
      </c>
      <c r="J8" s="52">
        <v>197000</v>
      </c>
      <c r="K8" s="52">
        <v>197000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ht="32.9" customHeight="1" spans="1:23">
      <c r="A9" s="27" t="s">
        <v>338</v>
      </c>
      <c r="B9" s="152" t="s">
        <v>339</v>
      </c>
      <c r="C9" s="27" t="s">
        <v>337</v>
      </c>
      <c r="D9" s="27" t="s">
        <v>64</v>
      </c>
      <c r="E9" s="27" t="s">
        <v>127</v>
      </c>
      <c r="F9" s="27" t="s">
        <v>340</v>
      </c>
      <c r="G9" s="27" t="s">
        <v>290</v>
      </c>
      <c r="H9" s="27" t="s">
        <v>289</v>
      </c>
      <c r="I9" s="52">
        <v>197000</v>
      </c>
      <c r="J9" s="52">
        <v>197000</v>
      </c>
      <c r="K9" s="52">
        <v>197000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ht="32.9" customHeight="1" spans="1:23">
      <c r="A10" s="27"/>
      <c r="B10" s="27"/>
      <c r="C10" s="27" t="s">
        <v>341</v>
      </c>
      <c r="D10" s="27"/>
      <c r="E10" s="27"/>
      <c r="F10" s="27"/>
      <c r="G10" s="27"/>
      <c r="H10" s="27"/>
      <c r="I10" s="52">
        <v>1500000</v>
      </c>
      <c r="J10" s="52">
        <v>1500000</v>
      </c>
      <c r="K10" s="52">
        <v>1500000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ht="32.9" customHeight="1" spans="1:23">
      <c r="A11" s="27" t="s">
        <v>342</v>
      </c>
      <c r="B11" s="152" t="s">
        <v>343</v>
      </c>
      <c r="C11" s="27" t="s">
        <v>341</v>
      </c>
      <c r="D11" s="27" t="s">
        <v>64</v>
      </c>
      <c r="E11" s="27" t="s">
        <v>95</v>
      </c>
      <c r="F11" s="27" t="s">
        <v>292</v>
      </c>
      <c r="G11" s="27" t="s">
        <v>279</v>
      </c>
      <c r="H11" s="27" t="s">
        <v>280</v>
      </c>
      <c r="I11" s="52">
        <v>700000</v>
      </c>
      <c r="J11" s="52">
        <v>700000</v>
      </c>
      <c r="K11" s="52">
        <v>700000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ht="32.9" customHeight="1" spans="1:23">
      <c r="A12" s="27" t="s">
        <v>342</v>
      </c>
      <c r="B12" s="152" t="s">
        <v>343</v>
      </c>
      <c r="C12" s="27" t="s">
        <v>341</v>
      </c>
      <c r="D12" s="27" t="s">
        <v>64</v>
      </c>
      <c r="E12" s="27" t="s">
        <v>95</v>
      </c>
      <c r="F12" s="27" t="s">
        <v>292</v>
      </c>
      <c r="G12" s="27" t="s">
        <v>344</v>
      </c>
      <c r="H12" s="27" t="s">
        <v>345</v>
      </c>
      <c r="I12" s="52">
        <v>800000</v>
      </c>
      <c r="J12" s="52">
        <v>800000</v>
      </c>
      <c r="K12" s="52">
        <v>800000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ht="32.9" customHeight="1" spans="1:23">
      <c r="A13" s="27"/>
      <c r="B13" s="27"/>
      <c r="C13" s="27" t="s">
        <v>346</v>
      </c>
      <c r="D13" s="27"/>
      <c r="E13" s="27"/>
      <c r="F13" s="27"/>
      <c r="G13" s="27"/>
      <c r="H13" s="27"/>
      <c r="I13" s="52">
        <v>80000000</v>
      </c>
      <c r="J13" s="52"/>
      <c r="K13" s="52"/>
      <c r="L13" s="52">
        <v>80000000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ht="32.9" customHeight="1" spans="1:23">
      <c r="A14" s="27" t="s">
        <v>338</v>
      </c>
      <c r="B14" s="152" t="s">
        <v>347</v>
      </c>
      <c r="C14" s="27" t="s">
        <v>346</v>
      </c>
      <c r="D14" s="27" t="s">
        <v>64</v>
      </c>
      <c r="E14" s="27" t="s">
        <v>134</v>
      </c>
      <c r="F14" s="27" t="s">
        <v>348</v>
      </c>
      <c r="G14" s="27" t="s">
        <v>279</v>
      </c>
      <c r="H14" s="27" t="s">
        <v>280</v>
      </c>
      <c r="I14" s="52">
        <v>80000000</v>
      </c>
      <c r="J14" s="52"/>
      <c r="K14" s="52"/>
      <c r="L14" s="52">
        <v>80000000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ht="32.9" customHeight="1" spans="1:23">
      <c r="A15" s="27"/>
      <c r="B15" s="27"/>
      <c r="C15" s="27" t="s">
        <v>349</v>
      </c>
      <c r="D15" s="27"/>
      <c r="E15" s="27"/>
      <c r="F15" s="27"/>
      <c r="G15" s="27"/>
      <c r="H15" s="27"/>
      <c r="I15" s="52">
        <v>70000000</v>
      </c>
      <c r="J15" s="52">
        <v>70000000</v>
      </c>
      <c r="K15" s="52">
        <v>70000000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ht="32.9" customHeight="1" spans="1:23">
      <c r="A16" s="27" t="s">
        <v>338</v>
      </c>
      <c r="B16" s="152" t="s">
        <v>350</v>
      </c>
      <c r="C16" s="27" t="s">
        <v>349</v>
      </c>
      <c r="D16" s="27" t="s">
        <v>64</v>
      </c>
      <c r="E16" s="27" t="s">
        <v>136</v>
      </c>
      <c r="F16" s="27" t="s">
        <v>84</v>
      </c>
      <c r="G16" s="27" t="s">
        <v>351</v>
      </c>
      <c r="H16" s="27" t="s">
        <v>84</v>
      </c>
      <c r="I16" s="52">
        <v>70000000</v>
      </c>
      <c r="J16" s="52">
        <v>70000000</v>
      </c>
      <c r="K16" s="52">
        <v>70000000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ht="32.9" customHeight="1" spans="1:23">
      <c r="A17" s="27"/>
      <c r="B17" s="27"/>
      <c r="C17" s="27" t="s">
        <v>352</v>
      </c>
      <c r="D17" s="27"/>
      <c r="E17" s="27"/>
      <c r="F17" s="27"/>
      <c r="G17" s="27"/>
      <c r="H17" s="27"/>
      <c r="I17" s="52">
        <v>18754330.7</v>
      </c>
      <c r="J17" s="52"/>
      <c r="K17" s="52"/>
      <c r="L17" s="52"/>
      <c r="M17" s="52"/>
      <c r="N17" s="52">
        <v>18754330.7</v>
      </c>
      <c r="O17" s="52"/>
      <c r="P17" s="52"/>
      <c r="Q17" s="52"/>
      <c r="R17" s="52"/>
      <c r="S17" s="52"/>
      <c r="T17" s="52"/>
      <c r="U17" s="52"/>
      <c r="V17" s="52"/>
      <c r="W17" s="52"/>
    </row>
    <row r="18" ht="32.9" customHeight="1" spans="1:23">
      <c r="A18" s="27" t="s">
        <v>342</v>
      </c>
      <c r="B18" s="152" t="s">
        <v>353</v>
      </c>
      <c r="C18" s="27" t="s">
        <v>352</v>
      </c>
      <c r="D18" s="27" t="s">
        <v>64</v>
      </c>
      <c r="E18" s="27" t="s">
        <v>107</v>
      </c>
      <c r="F18" s="27" t="s">
        <v>354</v>
      </c>
      <c r="G18" s="27" t="s">
        <v>279</v>
      </c>
      <c r="H18" s="27" t="s">
        <v>280</v>
      </c>
      <c r="I18" s="52">
        <v>18754330.7</v>
      </c>
      <c r="J18" s="52"/>
      <c r="K18" s="52"/>
      <c r="L18" s="52"/>
      <c r="M18" s="52"/>
      <c r="N18" s="52">
        <v>18754330.7</v>
      </c>
      <c r="O18" s="52"/>
      <c r="P18" s="52"/>
      <c r="Q18" s="52"/>
      <c r="R18" s="52"/>
      <c r="S18" s="52"/>
      <c r="T18" s="52"/>
      <c r="U18" s="52"/>
      <c r="V18" s="52"/>
      <c r="W18" s="52"/>
    </row>
    <row r="19" ht="32.9" customHeight="1" spans="1:23">
      <c r="A19" s="27"/>
      <c r="B19" s="27"/>
      <c r="C19" s="27" t="s">
        <v>355</v>
      </c>
      <c r="D19" s="27"/>
      <c r="E19" s="27"/>
      <c r="F19" s="27"/>
      <c r="G19" s="27"/>
      <c r="H19" s="27"/>
      <c r="I19" s="52">
        <v>200000</v>
      </c>
      <c r="J19" s="52">
        <v>200000</v>
      </c>
      <c r="K19" s="52">
        <v>200000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ht="32.9" customHeight="1" spans="1:23">
      <c r="A20" s="27" t="s">
        <v>338</v>
      </c>
      <c r="B20" s="152" t="s">
        <v>356</v>
      </c>
      <c r="C20" s="27" t="s">
        <v>355</v>
      </c>
      <c r="D20" s="27" t="s">
        <v>64</v>
      </c>
      <c r="E20" s="27" t="s">
        <v>95</v>
      </c>
      <c r="F20" s="27" t="s">
        <v>292</v>
      </c>
      <c r="G20" s="27" t="s">
        <v>279</v>
      </c>
      <c r="H20" s="27" t="s">
        <v>280</v>
      </c>
      <c r="I20" s="52">
        <v>200000</v>
      </c>
      <c r="J20" s="52">
        <v>200000</v>
      </c>
      <c r="K20" s="52">
        <v>200000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ht="32.9" customHeight="1" spans="1:23">
      <c r="A21" s="27"/>
      <c r="B21" s="27"/>
      <c r="C21" s="27" t="s">
        <v>357</v>
      </c>
      <c r="D21" s="27"/>
      <c r="E21" s="27"/>
      <c r="F21" s="27"/>
      <c r="G21" s="27"/>
      <c r="H21" s="27"/>
      <c r="I21" s="52">
        <v>800000</v>
      </c>
      <c r="J21" s="52"/>
      <c r="K21" s="52"/>
      <c r="L21" s="52"/>
      <c r="M21" s="52"/>
      <c r="N21" s="52">
        <v>800000</v>
      </c>
      <c r="O21" s="52"/>
      <c r="P21" s="52"/>
      <c r="Q21" s="52"/>
      <c r="R21" s="52"/>
      <c r="S21" s="52"/>
      <c r="T21" s="52"/>
      <c r="U21" s="52"/>
      <c r="V21" s="52"/>
      <c r="W21" s="52"/>
    </row>
    <row r="22" ht="32.9" customHeight="1" spans="1:23">
      <c r="A22" s="27" t="s">
        <v>338</v>
      </c>
      <c r="B22" s="152" t="s">
        <v>358</v>
      </c>
      <c r="C22" s="27" t="s">
        <v>357</v>
      </c>
      <c r="D22" s="27" t="s">
        <v>64</v>
      </c>
      <c r="E22" s="27" t="s">
        <v>96</v>
      </c>
      <c r="F22" s="27" t="s">
        <v>359</v>
      </c>
      <c r="G22" s="27" t="s">
        <v>344</v>
      </c>
      <c r="H22" s="27" t="s">
        <v>345</v>
      </c>
      <c r="I22" s="52">
        <v>800000</v>
      </c>
      <c r="J22" s="52"/>
      <c r="K22" s="52"/>
      <c r="L22" s="52"/>
      <c r="M22" s="52"/>
      <c r="N22" s="52">
        <v>800000</v>
      </c>
      <c r="O22" s="52"/>
      <c r="P22" s="52"/>
      <c r="Q22" s="52"/>
      <c r="R22" s="52"/>
      <c r="S22" s="52"/>
      <c r="T22" s="52"/>
      <c r="U22" s="52"/>
      <c r="V22" s="52"/>
      <c r="W22" s="52"/>
    </row>
    <row r="23" ht="32.9" customHeight="1" spans="1:23">
      <c r="A23" s="27"/>
      <c r="B23" s="27"/>
      <c r="C23" s="27" t="s">
        <v>360</v>
      </c>
      <c r="D23" s="27"/>
      <c r="E23" s="27"/>
      <c r="F23" s="27"/>
      <c r="G23" s="27"/>
      <c r="H23" s="27"/>
      <c r="I23" s="52">
        <v>1000000</v>
      </c>
      <c r="J23" s="52"/>
      <c r="K23" s="52"/>
      <c r="L23" s="52"/>
      <c r="M23" s="52"/>
      <c r="N23" s="52"/>
      <c r="O23" s="52">
        <v>1000000</v>
      </c>
      <c r="P23" s="52"/>
      <c r="Q23" s="52"/>
      <c r="R23" s="52"/>
      <c r="S23" s="52"/>
      <c r="T23" s="52"/>
      <c r="U23" s="52"/>
      <c r="V23" s="52"/>
      <c r="W23" s="52"/>
    </row>
    <row r="24" ht="32.9" customHeight="1" spans="1:23">
      <c r="A24" s="27" t="s">
        <v>342</v>
      </c>
      <c r="B24" s="152" t="s">
        <v>361</v>
      </c>
      <c r="C24" s="27" t="s">
        <v>360</v>
      </c>
      <c r="D24" s="27" t="s">
        <v>64</v>
      </c>
      <c r="E24" s="27" t="s">
        <v>118</v>
      </c>
      <c r="F24" s="27" t="s">
        <v>362</v>
      </c>
      <c r="G24" s="27" t="s">
        <v>279</v>
      </c>
      <c r="H24" s="27" t="s">
        <v>280</v>
      </c>
      <c r="I24" s="52">
        <v>1000000</v>
      </c>
      <c r="J24" s="52"/>
      <c r="K24" s="52"/>
      <c r="L24" s="52"/>
      <c r="M24" s="52"/>
      <c r="N24" s="52"/>
      <c r="O24" s="52">
        <v>1000000</v>
      </c>
      <c r="P24" s="52"/>
      <c r="Q24" s="52"/>
      <c r="R24" s="52"/>
      <c r="S24" s="52"/>
      <c r="T24" s="52"/>
      <c r="U24" s="52"/>
      <c r="V24" s="52"/>
      <c r="W24" s="52"/>
    </row>
    <row r="25" ht="32.9" customHeight="1" spans="1:23">
      <c r="A25" s="27"/>
      <c r="B25" s="27"/>
      <c r="C25" s="27" t="s">
        <v>363</v>
      </c>
      <c r="D25" s="27"/>
      <c r="E25" s="27"/>
      <c r="F25" s="27"/>
      <c r="G25" s="27"/>
      <c r="H25" s="27"/>
      <c r="I25" s="52">
        <v>11226110.27</v>
      </c>
      <c r="J25" s="52"/>
      <c r="K25" s="52"/>
      <c r="L25" s="52"/>
      <c r="M25" s="52"/>
      <c r="N25" s="52">
        <v>11226110.27</v>
      </c>
      <c r="O25" s="52"/>
      <c r="P25" s="52"/>
      <c r="Q25" s="52"/>
      <c r="R25" s="52"/>
      <c r="S25" s="52"/>
      <c r="T25" s="52"/>
      <c r="U25" s="52"/>
      <c r="V25" s="52"/>
      <c r="W25" s="52"/>
    </row>
    <row r="26" ht="32.9" customHeight="1" spans="1:23">
      <c r="A26" s="27" t="s">
        <v>342</v>
      </c>
      <c r="B26" s="152" t="s">
        <v>364</v>
      </c>
      <c r="C26" s="27" t="s">
        <v>363</v>
      </c>
      <c r="D26" s="27" t="s">
        <v>64</v>
      </c>
      <c r="E26" s="27" t="s">
        <v>90</v>
      </c>
      <c r="F26" s="27" t="s">
        <v>365</v>
      </c>
      <c r="G26" s="27" t="s">
        <v>366</v>
      </c>
      <c r="H26" s="27" t="s">
        <v>367</v>
      </c>
      <c r="I26" s="52">
        <v>11226110.27</v>
      </c>
      <c r="J26" s="52"/>
      <c r="K26" s="52"/>
      <c r="L26" s="52"/>
      <c r="M26" s="52"/>
      <c r="N26" s="52">
        <v>11226110.27</v>
      </c>
      <c r="O26" s="52"/>
      <c r="P26" s="52"/>
      <c r="Q26" s="52"/>
      <c r="R26" s="52"/>
      <c r="S26" s="52"/>
      <c r="T26" s="52"/>
      <c r="U26" s="52"/>
      <c r="V26" s="52"/>
      <c r="W26" s="52"/>
    </row>
    <row r="27" ht="32.9" customHeight="1" spans="1:23">
      <c r="A27" s="27"/>
      <c r="B27" s="27"/>
      <c r="C27" s="27" t="s">
        <v>368</v>
      </c>
      <c r="D27" s="27"/>
      <c r="E27" s="27"/>
      <c r="F27" s="27"/>
      <c r="G27" s="27"/>
      <c r="H27" s="27"/>
      <c r="I27" s="52">
        <v>2400000</v>
      </c>
      <c r="J27" s="52"/>
      <c r="K27" s="52"/>
      <c r="L27" s="52"/>
      <c r="M27" s="52"/>
      <c r="N27" s="52"/>
      <c r="O27" s="52">
        <v>2400000</v>
      </c>
      <c r="P27" s="52"/>
      <c r="Q27" s="52"/>
      <c r="R27" s="52"/>
      <c r="S27" s="52"/>
      <c r="T27" s="52"/>
      <c r="U27" s="52"/>
      <c r="V27" s="52"/>
      <c r="W27" s="52"/>
    </row>
    <row r="28" ht="32.9" customHeight="1" spans="1:23">
      <c r="A28" s="27" t="s">
        <v>342</v>
      </c>
      <c r="B28" s="152" t="s">
        <v>369</v>
      </c>
      <c r="C28" s="27" t="s">
        <v>368</v>
      </c>
      <c r="D28" s="27" t="s">
        <v>64</v>
      </c>
      <c r="E28" s="27" t="s">
        <v>118</v>
      </c>
      <c r="F28" s="27" t="s">
        <v>362</v>
      </c>
      <c r="G28" s="27" t="s">
        <v>279</v>
      </c>
      <c r="H28" s="27" t="s">
        <v>280</v>
      </c>
      <c r="I28" s="52">
        <v>2400000</v>
      </c>
      <c r="J28" s="52"/>
      <c r="K28" s="52"/>
      <c r="L28" s="52"/>
      <c r="M28" s="52"/>
      <c r="N28" s="52"/>
      <c r="O28" s="52">
        <v>2400000</v>
      </c>
      <c r="P28" s="52"/>
      <c r="Q28" s="52"/>
      <c r="R28" s="52"/>
      <c r="S28" s="52"/>
      <c r="T28" s="52"/>
      <c r="U28" s="52"/>
      <c r="V28" s="52"/>
      <c r="W28" s="52"/>
    </row>
    <row r="29" ht="32.9" customHeight="1" spans="1:23">
      <c r="A29" s="27"/>
      <c r="B29" s="27"/>
      <c r="C29" s="27" t="s">
        <v>370</v>
      </c>
      <c r="D29" s="27"/>
      <c r="E29" s="27"/>
      <c r="F29" s="27"/>
      <c r="G29" s="27"/>
      <c r="H29" s="27"/>
      <c r="I29" s="52">
        <v>1000</v>
      </c>
      <c r="J29" s="52"/>
      <c r="K29" s="52"/>
      <c r="L29" s="52"/>
      <c r="M29" s="52"/>
      <c r="N29" s="52">
        <v>1000</v>
      </c>
      <c r="O29" s="52"/>
      <c r="P29" s="52"/>
      <c r="Q29" s="52"/>
      <c r="R29" s="52"/>
      <c r="S29" s="52"/>
      <c r="T29" s="52"/>
      <c r="U29" s="52"/>
      <c r="V29" s="52"/>
      <c r="W29" s="52"/>
    </row>
    <row r="30" ht="32.9" customHeight="1" spans="1:23">
      <c r="A30" s="27" t="s">
        <v>338</v>
      </c>
      <c r="B30" s="152" t="s">
        <v>371</v>
      </c>
      <c r="C30" s="27" t="s">
        <v>370</v>
      </c>
      <c r="D30" s="27" t="s">
        <v>64</v>
      </c>
      <c r="E30" s="27" t="s">
        <v>90</v>
      </c>
      <c r="F30" s="27" t="s">
        <v>365</v>
      </c>
      <c r="G30" s="27" t="s">
        <v>279</v>
      </c>
      <c r="H30" s="27" t="s">
        <v>280</v>
      </c>
      <c r="I30" s="52">
        <v>1000</v>
      </c>
      <c r="J30" s="52"/>
      <c r="K30" s="52"/>
      <c r="L30" s="52"/>
      <c r="M30" s="52"/>
      <c r="N30" s="52">
        <v>1000</v>
      </c>
      <c r="O30" s="52"/>
      <c r="P30" s="52"/>
      <c r="Q30" s="52"/>
      <c r="R30" s="52"/>
      <c r="S30" s="52"/>
      <c r="T30" s="52"/>
      <c r="U30" s="52"/>
      <c r="V30" s="52"/>
      <c r="W30" s="52"/>
    </row>
    <row r="31" ht="32.9" customHeight="1" spans="1:23">
      <c r="A31" s="27"/>
      <c r="B31" s="27"/>
      <c r="C31" s="27" t="s">
        <v>372</v>
      </c>
      <c r="D31" s="27"/>
      <c r="E31" s="27"/>
      <c r="F31" s="27"/>
      <c r="G31" s="27"/>
      <c r="H31" s="27"/>
      <c r="I31" s="52">
        <v>100000</v>
      </c>
      <c r="J31" s="52"/>
      <c r="K31" s="52"/>
      <c r="L31" s="52"/>
      <c r="M31" s="52"/>
      <c r="N31" s="52">
        <v>100000</v>
      </c>
      <c r="O31" s="52"/>
      <c r="P31" s="52"/>
      <c r="Q31" s="52"/>
      <c r="R31" s="52"/>
      <c r="S31" s="52"/>
      <c r="T31" s="52"/>
      <c r="U31" s="52"/>
      <c r="V31" s="52"/>
      <c r="W31" s="52"/>
    </row>
    <row r="32" ht="32.9" customHeight="1" spans="1:23">
      <c r="A32" s="27" t="s">
        <v>338</v>
      </c>
      <c r="B32" s="152" t="s">
        <v>373</v>
      </c>
      <c r="C32" s="27" t="s">
        <v>372</v>
      </c>
      <c r="D32" s="27" t="s">
        <v>64</v>
      </c>
      <c r="E32" s="27" t="s">
        <v>92</v>
      </c>
      <c r="F32" s="27" t="s">
        <v>374</v>
      </c>
      <c r="G32" s="27" t="s">
        <v>375</v>
      </c>
      <c r="H32" s="27" t="s">
        <v>376</v>
      </c>
      <c r="I32" s="52">
        <v>20000</v>
      </c>
      <c r="J32" s="52"/>
      <c r="K32" s="52"/>
      <c r="L32" s="52"/>
      <c r="M32" s="52"/>
      <c r="N32" s="52">
        <v>20000</v>
      </c>
      <c r="O32" s="52"/>
      <c r="P32" s="52"/>
      <c r="Q32" s="52"/>
      <c r="R32" s="52"/>
      <c r="S32" s="52"/>
      <c r="T32" s="52"/>
      <c r="U32" s="52"/>
      <c r="V32" s="52"/>
      <c r="W32" s="52"/>
    </row>
    <row r="33" ht="32.9" customHeight="1" spans="1:23">
      <c r="A33" s="27" t="s">
        <v>338</v>
      </c>
      <c r="B33" s="152" t="s">
        <v>373</v>
      </c>
      <c r="C33" s="27" t="s">
        <v>372</v>
      </c>
      <c r="D33" s="27" t="s">
        <v>64</v>
      </c>
      <c r="E33" s="27" t="s">
        <v>92</v>
      </c>
      <c r="F33" s="27" t="s">
        <v>374</v>
      </c>
      <c r="G33" s="27" t="s">
        <v>254</v>
      </c>
      <c r="H33" s="27" t="s">
        <v>255</v>
      </c>
      <c r="I33" s="52">
        <v>50000</v>
      </c>
      <c r="J33" s="52"/>
      <c r="K33" s="52"/>
      <c r="L33" s="52"/>
      <c r="M33" s="52"/>
      <c r="N33" s="52">
        <v>50000</v>
      </c>
      <c r="O33" s="52"/>
      <c r="P33" s="52"/>
      <c r="Q33" s="52"/>
      <c r="R33" s="52"/>
      <c r="S33" s="52"/>
      <c r="T33" s="52"/>
      <c r="U33" s="52"/>
      <c r="V33" s="52"/>
      <c r="W33" s="52"/>
    </row>
    <row r="34" ht="32.9" customHeight="1" spans="1:23">
      <c r="A34" s="27" t="s">
        <v>338</v>
      </c>
      <c r="B34" s="152" t="s">
        <v>373</v>
      </c>
      <c r="C34" s="27" t="s">
        <v>372</v>
      </c>
      <c r="D34" s="27" t="s">
        <v>64</v>
      </c>
      <c r="E34" s="27" t="s">
        <v>92</v>
      </c>
      <c r="F34" s="27" t="s">
        <v>374</v>
      </c>
      <c r="G34" s="27" t="s">
        <v>250</v>
      </c>
      <c r="H34" s="27" t="s">
        <v>251</v>
      </c>
      <c r="I34" s="52">
        <v>30000</v>
      </c>
      <c r="J34" s="52"/>
      <c r="K34" s="52"/>
      <c r="L34" s="52"/>
      <c r="M34" s="52"/>
      <c r="N34" s="52">
        <v>30000</v>
      </c>
      <c r="O34" s="52"/>
      <c r="P34" s="52"/>
      <c r="Q34" s="52"/>
      <c r="R34" s="52"/>
      <c r="S34" s="52"/>
      <c r="T34" s="52"/>
      <c r="U34" s="52"/>
      <c r="V34" s="52"/>
      <c r="W34" s="52"/>
    </row>
    <row r="35" ht="32.9" customHeight="1" spans="1:23">
      <c r="A35" s="27"/>
      <c r="B35" s="27"/>
      <c r="C35" s="27" t="s">
        <v>377</v>
      </c>
      <c r="D35" s="27"/>
      <c r="E35" s="27"/>
      <c r="F35" s="27"/>
      <c r="G35" s="27"/>
      <c r="H35" s="27"/>
      <c r="I35" s="52">
        <v>250000</v>
      </c>
      <c r="J35" s="52">
        <v>250000</v>
      </c>
      <c r="K35" s="52">
        <v>250000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ht="32.9" customHeight="1" spans="1:23">
      <c r="A36" s="27" t="s">
        <v>338</v>
      </c>
      <c r="B36" s="152" t="s">
        <v>378</v>
      </c>
      <c r="C36" s="27" t="s">
        <v>377</v>
      </c>
      <c r="D36" s="27" t="s">
        <v>64</v>
      </c>
      <c r="E36" s="27" t="s">
        <v>90</v>
      </c>
      <c r="F36" s="27" t="s">
        <v>365</v>
      </c>
      <c r="G36" s="27" t="s">
        <v>379</v>
      </c>
      <c r="H36" s="27" t="s">
        <v>380</v>
      </c>
      <c r="I36" s="52">
        <v>250000</v>
      </c>
      <c r="J36" s="52">
        <v>250000</v>
      </c>
      <c r="K36" s="52">
        <v>250000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ht="32.9" customHeight="1" spans="1:23">
      <c r="A37" s="27"/>
      <c r="B37" s="27"/>
      <c r="C37" s="27" t="s">
        <v>381</v>
      </c>
      <c r="D37" s="27"/>
      <c r="E37" s="27"/>
      <c r="F37" s="27"/>
      <c r="G37" s="27"/>
      <c r="H37" s="27"/>
      <c r="I37" s="52">
        <v>137000</v>
      </c>
      <c r="J37" s="52">
        <v>137000</v>
      </c>
      <c r="K37" s="52">
        <v>137000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ht="32.9" customHeight="1" spans="1:23">
      <c r="A38" s="27" t="s">
        <v>338</v>
      </c>
      <c r="B38" s="152" t="s">
        <v>382</v>
      </c>
      <c r="C38" s="27" t="s">
        <v>381</v>
      </c>
      <c r="D38" s="27" t="s">
        <v>64</v>
      </c>
      <c r="E38" s="27" t="s">
        <v>95</v>
      </c>
      <c r="F38" s="27" t="s">
        <v>292</v>
      </c>
      <c r="G38" s="27" t="s">
        <v>290</v>
      </c>
      <c r="H38" s="27" t="s">
        <v>289</v>
      </c>
      <c r="I38" s="52">
        <v>137000</v>
      </c>
      <c r="J38" s="52">
        <v>137000</v>
      </c>
      <c r="K38" s="52">
        <v>137000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ht="32.9" customHeight="1" spans="1:23">
      <c r="A39" s="27"/>
      <c r="B39" s="27"/>
      <c r="C39" s="27" t="s">
        <v>383</v>
      </c>
      <c r="D39" s="27"/>
      <c r="E39" s="27"/>
      <c r="F39" s="27"/>
      <c r="G39" s="27"/>
      <c r="H39" s="27"/>
      <c r="I39" s="52">
        <v>50000</v>
      </c>
      <c r="J39" s="52">
        <v>50000</v>
      </c>
      <c r="K39" s="52">
        <v>50000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ht="32.9" customHeight="1" spans="1:23">
      <c r="A40" s="27" t="s">
        <v>338</v>
      </c>
      <c r="B40" s="152" t="s">
        <v>384</v>
      </c>
      <c r="C40" s="27" t="s">
        <v>383</v>
      </c>
      <c r="D40" s="27" t="s">
        <v>64</v>
      </c>
      <c r="E40" s="27" t="s">
        <v>95</v>
      </c>
      <c r="F40" s="27" t="s">
        <v>292</v>
      </c>
      <c r="G40" s="27" t="s">
        <v>279</v>
      </c>
      <c r="H40" s="27" t="s">
        <v>280</v>
      </c>
      <c r="I40" s="52">
        <v>50000</v>
      </c>
      <c r="J40" s="52">
        <v>50000</v>
      </c>
      <c r="K40" s="52">
        <v>50000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ht="32.9" customHeight="1" spans="1:23">
      <c r="A41" s="27"/>
      <c r="B41" s="27"/>
      <c r="C41" s="27" t="s">
        <v>385</v>
      </c>
      <c r="D41" s="27"/>
      <c r="E41" s="27"/>
      <c r="F41" s="27"/>
      <c r="G41" s="27"/>
      <c r="H41" s="27"/>
      <c r="I41" s="52">
        <v>17230000</v>
      </c>
      <c r="J41" s="52"/>
      <c r="K41" s="52"/>
      <c r="L41" s="52">
        <v>17230000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ht="32.9" customHeight="1" spans="1:23">
      <c r="A42" s="27" t="s">
        <v>338</v>
      </c>
      <c r="B42" s="152" t="s">
        <v>386</v>
      </c>
      <c r="C42" s="27" t="s">
        <v>385</v>
      </c>
      <c r="D42" s="27" t="s">
        <v>64</v>
      </c>
      <c r="E42" s="27" t="s">
        <v>134</v>
      </c>
      <c r="F42" s="27" t="s">
        <v>348</v>
      </c>
      <c r="G42" s="27" t="s">
        <v>387</v>
      </c>
      <c r="H42" s="27" t="s">
        <v>388</v>
      </c>
      <c r="I42" s="52">
        <v>17230000</v>
      </c>
      <c r="J42" s="52"/>
      <c r="K42" s="52"/>
      <c r="L42" s="52">
        <v>17230000</v>
      </c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ht="32.9" customHeight="1" spans="1:23">
      <c r="A43" s="27"/>
      <c r="B43" s="27"/>
      <c r="C43" s="27" t="s">
        <v>389</v>
      </c>
      <c r="D43" s="27"/>
      <c r="E43" s="27"/>
      <c r="F43" s="27"/>
      <c r="G43" s="27"/>
      <c r="H43" s="27"/>
      <c r="I43" s="52">
        <v>6871000</v>
      </c>
      <c r="J43" s="52"/>
      <c r="K43" s="52"/>
      <c r="L43" s="52">
        <v>6871000</v>
      </c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ht="32.9" customHeight="1" spans="1:23">
      <c r="A44" s="27" t="s">
        <v>342</v>
      </c>
      <c r="B44" s="152" t="s">
        <v>390</v>
      </c>
      <c r="C44" s="27" t="s">
        <v>389</v>
      </c>
      <c r="D44" s="27" t="s">
        <v>64</v>
      </c>
      <c r="E44" s="27" t="s">
        <v>120</v>
      </c>
      <c r="F44" s="27" t="s">
        <v>391</v>
      </c>
      <c r="G44" s="27" t="s">
        <v>351</v>
      </c>
      <c r="H44" s="27" t="s">
        <v>84</v>
      </c>
      <c r="I44" s="52">
        <v>6871000</v>
      </c>
      <c r="J44" s="52"/>
      <c r="K44" s="52"/>
      <c r="L44" s="52">
        <v>6871000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ht="32.9" customHeight="1" spans="1:23">
      <c r="A45" s="27"/>
      <c r="B45" s="27"/>
      <c r="C45" s="27" t="s">
        <v>392</v>
      </c>
      <c r="D45" s="27"/>
      <c r="E45" s="27"/>
      <c r="F45" s="27"/>
      <c r="G45" s="27"/>
      <c r="H45" s="27"/>
      <c r="I45" s="52">
        <v>100000</v>
      </c>
      <c r="J45" s="52">
        <v>100000</v>
      </c>
      <c r="K45" s="52">
        <v>100000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ht="32.9" customHeight="1" spans="1:23">
      <c r="A46" s="27" t="s">
        <v>338</v>
      </c>
      <c r="B46" s="152" t="s">
        <v>393</v>
      </c>
      <c r="C46" s="27" t="s">
        <v>392</v>
      </c>
      <c r="D46" s="27" t="s">
        <v>67</v>
      </c>
      <c r="E46" s="27" t="s">
        <v>95</v>
      </c>
      <c r="F46" s="27" t="s">
        <v>292</v>
      </c>
      <c r="G46" s="27" t="s">
        <v>279</v>
      </c>
      <c r="H46" s="27" t="s">
        <v>280</v>
      </c>
      <c r="I46" s="52">
        <v>100000</v>
      </c>
      <c r="J46" s="52">
        <v>100000</v>
      </c>
      <c r="K46" s="52">
        <v>100000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ht="32.9" customHeight="1" spans="1:23">
      <c r="A47" s="27"/>
      <c r="B47" s="27"/>
      <c r="C47" s="27" t="s">
        <v>394</v>
      </c>
      <c r="D47" s="27"/>
      <c r="E47" s="27"/>
      <c r="F47" s="27"/>
      <c r="G47" s="27"/>
      <c r="H47" s="27"/>
      <c r="I47" s="52">
        <v>100000</v>
      </c>
      <c r="J47" s="52">
        <v>100000</v>
      </c>
      <c r="K47" s="52">
        <v>100000</v>
      </c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ht="32.9" customHeight="1" spans="1:23">
      <c r="A48" s="27" t="s">
        <v>338</v>
      </c>
      <c r="B48" s="152" t="s">
        <v>395</v>
      </c>
      <c r="C48" s="27" t="s">
        <v>394</v>
      </c>
      <c r="D48" s="27" t="s">
        <v>67</v>
      </c>
      <c r="E48" s="27" t="s">
        <v>95</v>
      </c>
      <c r="F48" s="27" t="s">
        <v>292</v>
      </c>
      <c r="G48" s="27" t="s">
        <v>279</v>
      </c>
      <c r="H48" s="27" t="s">
        <v>280</v>
      </c>
      <c r="I48" s="52">
        <v>100000</v>
      </c>
      <c r="J48" s="52">
        <v>100000</v>
      </c>
      <c r="K48" s="52">
        <v>100000</v>
      </c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ht="32.9" customHeight="1" spans="1:23">
      <c r="A49" s="27"/>
      <c r="B49" s="27"/>
      <c r="C49" s="27" t="s">
        <v>396</v>
      </c>
      <c r="D49" s="27"/>
      <c r="E49" s="27"/>
      <c r="F49" s="27"/>
      <c r="G49" s="27"/>
      <c r="H49" s="27"/>
      <c r="I49" s="52">
        <v>158800</v>
      </c>
      <c r="J49" s="52">
        <v>158800</v>
      </c>
      <c r="K49" s="52">
        <v>158800</v>
      </c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</row>
    <row r="50" ht="32.9" customHeight="1" spans="1:23">
      <c r="A50" s="27" t="s">
        <v>338</v>
      </c>
      <c r="B50" s="152" t="s">
        <v>397</v>
      </c>
      <c r="C50" s="27" t="s">
        <v>396</v>
      </c>
      <c r="D50" s="27" t="s">
        <v>69</v>
      </c>
      <c r="E50" s="27" t="s">
        <v>127</v>
      </c>
      <c r="F50" s="27" t="s">
        <v>340</v>
      </c>
      <c r="G50" s="27" t="s">
        <v>240</v>
      </c>
      <c r="H50" s="27" t="s">
        <v>241</v>
      </c>
      <c r="I50" s="52">
        <v>30000</v>
      </c>
      <c r="J50" s="52">
        <v>30000</v>
      </c>
      <c r="K50" s="52">
        <v>30000</v>
      </c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ht="32.9" customHeight="1" spans="1:23">
      <c r="A51" s="27" t="s">
        <v>338</v>
      </c>
      <c r="B51" s="152" t="s">
        <v>397</v>
      </c>
      <c r="C51" s="27" t="s">
        <v>396</v>
      </c>
      <c r="D51" s="27" t="s">
        <v>69</v>
      </c>
      <c r="E51" s="27" t="s">
        <v>127</v>
      </c>
      <c r="F51" s="27" t="s">
        <v>340</v>
      </c>
      <c r="G51" s="27" t="s">
        <v>279</v>
      </c>
      <c r="H51" s="27" t="s">
        <v>280</v>
      </c>
      <c r="I51" s="52">
        <v>112000</v>
      </c>
      <c r="J51" s="52">
        <v>112000</v>
      </c>
      <c r="K51" s="52">
        <v>112000</v>
      </c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</row>
    <row r="52" ht="32.9" customHeight="1" spans="1:23">
      <c r="A52" s="27" t="s">
        <v>338</v>
      </c>
      <c r="B52" s="152" t="s">
        <v>397</v>
      </c>
      <c r="C52" s="27" t="s">
        <v>396</v>
      </c>
      <c r="D52" s="27" t="s">
        <v>69</v>
      </c>
      <c r="E52" s="27" t="s">
        <v>127</v>
      </c>
      <c r="F52" s="27" t="s">
        <v>340</v>
      </c>
      <c r="G52" s="27" t="s">
        <v>258</v>
      </c>
      <c r="H52" s="27" t="s">
        <v>259</v>
      </c>
      <c r="I52" s="52">
        <v>16800</v>
      </c>
      <c r="J52" s="52">
        <v>16800</v>
      </c>
      <c r="K52" s="52">
        <v>16800</v>
      </c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</row>
    <row r="53" ht="32.9" customHeight="1" spans="1:23">
      <c r="A53" s="27"/>
      <c r="B53" s="27"/>
      <c r="C53" s="27" t="s">
        <v>398</v>
      </c>
      <c r="D53" s="27"/>
      <c r="E53" s="27"/>
      <c r="F53" s="27"/>
      <c r="G53" s="27"/>
      <c r="H53" s="27"/>
      <c r="I53" s="52">
        <v>298100</v>
      </c>
      <c r="J53" s="52"/>
      <c r="K53" s="52"/>
      <c r="L53" s="52"/>
      <c r="M53" s="52"/>
      <c r="N53" s="52">
        <v>298100</v>
      </c>
      <c r="O53" s="52"/>
      <c r="P53" s="52"/>
      <c r="Q53" s="52"/>
      <c r="R53" s="52"/>
      <c r="S53" s="52"/>
      <c r="T53" s="52"/>
      <c r="U53" s="52"/>
      <c r="V53" s="52"/>
      <c r="W53" s="52"/>
    </row>
    <row r="54" ht="32.9" customHeight="1" spans="1:23">
      <c r="A54" s="27" t="s">
        <v>338</v>
      </c>
      <c r="B54" s="152" t="s">
        <v>399</v>
      </c>
      <c r="C54" s="27" t="s">
        <v>398</v>
      </c>
      <c r="D54" s="27" t="s">
        <v>69</v>
      </c>
      <c r="E54" s="27" t="s">
        <v>131</v>
      </c>
      <c r="F54" s="27" t="s">
        <v>400</v>
      </c>
      <c r="G54" s="27" t="s">
        <v>242</v>
      </c>
      <c r="H54" s="27" t="s">
        <v>243</v>
      </c>
      <c r="I54" s="52">
        <v>40000</v>
      </c>
      <c r="J54" s="52"/>
      <c r="K54" s="52"/>
      <c r="L54" s="52"/>
      <c r="M54" s="52"/>
      <c r="N54" s="52">
        <v>40000</v>
      </c>
      <c r="O54" s="52"/>
      <c r="P54" s="52"/>
      <c r="Q54" s="52"/>
      <c r="R54" s="52"/>
      <c r="S54" s="52"/>
      <c r="T54" s="52"/>
      <c r="U54" s="52"/>
      <c r="V54" s="52"/>
      <c r="W54" s="52"/>
    </row>
    <row r="55" ht="32.9" customHeight="1" spans="1:23">
      <c r="A55" s="27" t="s">
        <v>338</v>
      </c>
      <c r="B55" s="152" t="s">
        <v>399</v>
      </c>
      <c r="C55" s="27" t="s">
        <v>398</v>
      </c>
      <c r="D55" s="27" t="s">
        <v>69</v>
      </c>
      <c r="E55" s="27" t="s">
        <v>131</v>
      </c>
      <c r="F55" s="27" t="s">
        <v>400</v>
      </c>
      <c r="G55" s="27" t="s">
        <v>244</v>
      </c>
      <c r="H55" s="27" t="s">
        <v>245</v>
      </c>
      <c r="I55" s="52">
        <v>20000</v>
      </c>
      <c r="J55" s="52"/>
      <c r="K55" s="52"/>
      <c r="L55" s="52"/>
      <c r="M55" s="52"/>
      <c r="N55" s="52">
        <v>20000</v>
      </c>
      <c r="O55" s="52"/>
      <c r="P55" s="52"/>
      <c r="Q55" s="52"/>
      <c r="R55" s="52"/>
      <c r="S55" s="52"/>
      <c r="T55" s="52"/>
      <c r="U55" s="52"/>
      <c r="V55" s="52"/>
      <c r="W55" s="52"/>
    </row>
    <row r="56" ht="32.9" customHeight="1" spans="1:23">
      <c r="A56" s="27" t="s">
        <v>338</v>
      </c>
      <c r="B56" s="152" t="s">
        <v>399</v>
      </c>
      <c r="C56" s="27" t="s">
        <v>398</v>
      </c>
      <c r="D56" s="27" t="s">
        <v>69</v>
      </c>
      <c r="E56" s="27" t="s">
        <v>131</v>
      </c>
      <c r="F56" s="27" t="s">
        <v>400</v>
      </c>
      <c r="G56" s="27" t="s">
        <v>246</v>
      </c>
      <c r="H56" s="27" t="s">
        <v>247</v>
      </c>
      <c r="I56" s="52">
        <v>20000</v>
      </c>
      <c r="J56" s="52"/>
      <c r="K56" s="52"/>
      <c r="L56" s="52"/>
      <c r="M56" s="52"/>
      <c r="N56" s="52">
        <v>20000</v>
      </c>
      <c r="O56" s="52"/>
      <c r="P56" s="52"/>
      <c r="Q56" s="52"/>
      <c r="R56" s="52"/>
      <c r="S56" s="52"/>
      <c r="T56" s="52"/>
      <c r="U56" s="52"/>
      <c r="V56" s="52"/>
      <c r="W56" s="52"/>
    </row>
    <row r="57" ht="32.9" customHeight="1" spans="1:23">
      <c r="A57" s="27" t="s">
        <v>338</v>
      </c>
      <c r="B57" s="152" t="s">
        <v>399</v>
      </c>
      <c r="C57" s="27" t="s">
        <v>398</v>
      </c>
      <c r="D57" s="27" t="s">
        <v>69</v>
      </c>
      <c r="E57" s="27" t="s">
        <v>131</v>
      </c>
      <c r="F57" s="27" t="s">
        <v>400</v>
      </c>
      <c r="G57" s="27" t="s">
        <v>290</v>
      </c>
      <c r="H57" s="27" t="s">
        <v>289</v>
      </c>
      <c r="I57" s="52">
        <v>50000</v>
      </c>
      <c r="J57" s="52"/>
      <c r="K57" s="52"/>
      <c r="L57" s="52"/>
      <c r="M57" s="52"/>
      <c r="N57" s="52">
        <v>50000</v>
      </c>
      <c r="O57" s="52"/>
      <c r="P57" s="52"/>
      <c r="Q57" s="52"/>
      <c r="R57" s="52"/>
      <c r="S57" s="52"/>
      <c r="T57" s="52"/>
      <c r="U57" s="52"/>
      <c r="V57" s="52"/>
      <c r="W57" s="52"/>
    </row>
    <row r="58" ht="32.9" customHeight="1" spans="1:23">
      <c r="A58" s="27" t="s">
        <v>338</v>
      </c>
      <c r="B58" s="152" t="s">
        <v>399</v>
      </c>
      <c r="C58" s="27" t="s">
        <v>398</v>
      </c>
      <c r="D58" s="27" t="s">
        <v>69</v>
      </c>
      <c r="E58" s="27" t="s">
        <v>131</v>
      </c>
      <c r="F58" s="27" t="s">
        <v>400</v>
      </c>
      <c r="G58" s="27" t="s">
        <v>401</v>
      </c>
      <c r="H58" s="27" t="s">
        <v>402</v>
      </c>
      <c r="I58" s="52">
        <v>60000</v>
      </c>
      <c r="J58" s="52"/>
      <c r="K58" s="52"/>
      <c r="L58" s="52"/>
      <c r="M58" s="52"/>
      <c r="N58" s="52">
        <v>60000</v>
      </c>
      <c r="O58" s="52"/>
      <c r="P58" s="52"/>
      <c r="Q58" s="52"/>
      <c r="R58" s="52"/>
      <c r="S58" s="52"/>
      <c r="T58" s="52"/>
      <c r="U58" s="52"/>
      <c r="V58" s="52"/>
      <c r="W58" s="52"/>
    </row>
    <row r="59" ht="32.9" customHeight="1" spans="1:23">
      <c r="A59" s="27" t="s">
        <v>338</v>
      </c>
      <c r="B59" s="152" t="s">
        <v>399</v>
      </c>
      <c r="C59" s="27" t="s">
        <v>398</v>
      </c>
      <c r="D59" s="27" t="s">
        <v>69</v>
      </c>
      <c r="E59" s="27" t="s">
        <v>131</v>
      </c>
      <c r="F59" s="27" t="s">
        <v>400</v>
      </c>
      <c r="G59" s="27" t="s">
        <v>403</v>
      </c>
      <c r="H59" s="27" t="s">
        <v>404</v>
      </c>
      <c r="I59" s="52">
        <v>28100</v>
      </c>
      <c r="J59" s="52"/>
      <c r="K59" s="52"/>
      <c r="L59" s="52"/>
      <c r="M59" s="52"/>
      <c r="N59" s="52">
        <v>28100</v>
      </c>
      <c r="O59" s="52"/>
      <c r="P59" s="52"/>
      <c r="Q59" s="52"/>
      <c r="R59" s="52"/>
      <c r="S59" s="52"/>
      <c r="T59" s="52"/>
      <c r="U59" s="52"/>
      <c r="V59" s="52"/>
      <c r="W59" s="52"/>
    </row>
    <row r="60" ht="32.9" customHeight="1" spans="1:23">
      <c r="A60" s="27" t="s">
        <v>338</v>
      </c>
      <c r="B60" s="152" t="s">
        <v>399</v>
      </c>
      <c r="C60" s="27" t="s">
        <v>398</v>
      </c>
      <c r="D60" s="27" t="s">
        <v>69</v>
      </c>
      <c r="E60" s="27" t="s">
        <v>131</v>
      </c>
      <c r="F60" s="27" t="s">
        <v>400</v>
      </c>
      <c r="G60" s="27" t="s">
        <v>405</v>
      </c>
      <c r="H60" s="27" t="s">
        <v>406</v>
      </c>
      <c r="I60" s="52">
        <v>50000</v>
      </c>
      <c r="J60" s="52"/>
      <c r="K60" s="52"/>
      <c r="L60" s="52"/>
      <c r="M60" s="52"/>
      <c r="N60" s="52">
        <v>50000</v>
      </c>
      <c r="O60" s="52"/>
      <c r="P60" s="52"/>
      <c r="Q60" s="52"/>
      <c r="R60" s="52"/>
      <c r="S60" s="52"/>
      <c r="T60" s="52"/>
      <c r="U60" s="52"/>
      <c r="V60" s="52"/>
      <c r="W60" s="52"/>
    </row>
    <row r="61" ht="32.9" customHeight="1" spans="1:23">
      <c r="A61" s="27" t="s">
        <v>338</v>
      </c>
      <c r="B61" s="152" t="s">
        <v>399</v>
      </c>
      <c r="C61" s="27" t="s">
        <v>398</v>
      </c>
      <c r="D61" s="27" t="s">
        <v>69</v>
      </c>
      <c r="E61" s="27" t="s">
        <v>131</v>
      </c>
      <c r="F61" s="27" t="s">
        <v>400</v>
      </c>
      <c r="G61" s="27" t="s">
        <v>279</v>
      </c>
      <c r="H61" s="27" t="s">
        <v>280</v>
      </c>
      <c r="I61" s="52">
        <v>30000</v>
      </c>
      <c r="J61" s="52"/>
      <c r="K61" s="52"/>
      <c r="L61" s="52"/>
      <c r="M61" s="52"/>
      <c r="N61" s="52">
        <v>30000</v>
      </c>
      <c r="O61" s="52"/>
      <c r="P61" s="52"/>
      <c r="Q61" s="52"/>
      <c r="R61" s="52"/>
      <c r="S61" s="52"/>
      <c r="T61" s="52"/>
      <c r="U61" s="52"/>
      <c r="V61" s="52"/>
      <c r="W61" s="52"/>
    </row>
    <row r="62" ht="32.9" customHeight="1" spans="1:23">
      <c r="A62" s="27"/>
      <c r="B62" s="27"/>
      <c r="C62" s="27" t="s">
        <v>407</v>
      </c>
      <c r="D62" s="27"/>
      <c r="E62" s="27"/>
      <c r="F62" s="27"/>
      <c r="G62" s="27"/>
      <c r="H62" s="27"/>
      <c r="I62" s="52">
        <v>5000000</v>
      </c>
      <c r="J62" s="52"/>
      <c r="K62" s="52"/>
      <c r="L62" s="52"/>
      <c r="M62" s="52"/>
      <c r="N62" s="52">
        <v>5000000</v>
      </c>
      <c r="O62" s="52"/>
      <c r="P62" s="52"/>
      <c r="Q62" s="52"/>
      <c r="R62" s="52"/>
      <c r="S62" s="52"/>
      <c r="T62" s="52"/>
      <c r="U62" s="52"/>
      <c r="V62" s="52"/>
      <c r="W62" s="52"/>
    </row>
    <row r="63" ht="32.9" customHeight="1" spans="1:23">
      <c r="A63" s="27" t="s">
        <v>342</v>
      </c>
      <c r="B63" s="152" t="s">
        <v>408</v>
      </c>
      <c r="C63" s="27" t="s">
        <v>407</v>
      </c>
      <c r="D63" s="27" t="s">
        <v>71</v>
      </c>
      <c r="E63" s="27" t="s">
        <v>90</v>
      </c>
      <c r="F63" s="27" t="s">
        <v>365</v>
      </c>
      <c r="G63" s="27" t="s">
        <v>252</v>
      </c>
      <c r="H63" s="27" t="s">
        <v>253</v>
      </c>
      <c r="I63" s="52">
        <v>5000000</v>
      </c>
      <c r="J63" s="52"/>
      <c r="K63" s="52"/>
      <c r="L63" s="52"/>
      <c r="M63" s="52"/>
      <c r="N63" s="52">
        <v>5000000</v>
      </c>
      <c r="O63" s="52"/>
      <c r="P63" s="52"/>
      <c r="Q63" s="52"/>
      <c r="R63" s="52"/>
      <c r="S63" s="52"/>
      <c r="T63" s="52"/>
      <c r="U63" s="52"/>
      <c r="V63" s="52"/>
      <c r="W63" s="52"/>
    </row>
    <row r="64" ht="32.9" customHeight="1" spans="1:23">
      <c r="A64" s="27"/>
      <c r="B64" s="27"/>
      <c r="C64" s="27" t="s">
        <v>409</v>
      </c>
      <c r="D64" s="27"/>
      <c r="E64" s="27"/>
      <c r="F64" s="27"/>
      <c r="G64" s="27"/>
      <c r="H64" s="27"/>
      <c r="I64" s="52">
        <v>4800000</v>
      </c>
      <c r="J64" s="52">
        <v>4800000</v>
      </c>
      <c r="K64" s="52">
        <v>4800000</v>
      </c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</row>
    <row r="65" ht="32.9" customHeight="1" spans="1:23">
      <c r="A65" s="27" t="s">
        <v>342</v>
      </c>
      <c r="B65" s="152" t="s">
        <v>410</v>
      </c>
      <c r="C65" s="27" t="s">
        <v>409</v>
      </c>
      <c r="D65" s="27" t="s">
        <v>71</v>
      </c>
      <c r="E65" s="27" t="s">
        <v>89</v>
      </c>
      <c r="F65" s="27" t="s">
        <v>192</v>
      </c>
      <c r="G65" s="27" t="s">
        <v>279</v>
      </c>
      <c r="H65" s="27" t="s">
        <v>280</v>
      </c>
      <c r="I65" s="52">
        <v>4800000</v>
      </c>
      <c r="J65" s="52">
        <v>4800000</v>
      </c>
      <c r="K65" s="52">
        <v>4800000</v>
      </c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</row>
    <row r="66" ht="32.9" customHeight="1" spans="1:23">
      <c r="A66" s="27"/>
      <c r="B66" s="27"/>
      <c r="C66" s="27" t="s">
        <v>411</v>
      </c>
      <c r="D66" s="27"/>
      <c r="E66" s="27"/>
      <c r="F66" s="27"/>
      <c r="G66" s="27"/>
      <c r="H66" s="27"/>
      <c r="I66" s="52">
        <v>5000000</v>
      </c>
      <c r="J66" s="52"/>
      <c r="K66" s="52"/>
      <c r="L66" s="52">
        <v>5000000</v>
      </c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</row>
    <row r="67" ht="32.9" customHeight="1" spans="1:23">
      <c r="A67" s="27" t="s">
        <v>342</v>
      </c>
      <c r="B67" s="152" t="s">
        <v>412</v>
      </c>
      <c r="C67" s="27" t="s">
        <v>411</v>
      </c>
      <c r="D67" s="27" t="s">
        <v>71</v>
      </c>
      <c r="E67" s="27" t="s">
        <v>115</v>
      </c>
      <c r="F67" s="27" t="s">
        <v>413</v>
      </c>
      <c r="G67" s="27" t="s">
        <v>279</v>
      </c>
      <c r="H67" s="27" t="s">
        <v>280</v>
      </c>
      <c r="I67" s="52">
        <v>5000000</v>
      </c>
      <c r="J67" s="52"/>
      <c r="K67" s="52"/>
      <c r="L67" s="52">
        <v>5000000</v>
      </c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</row>
    <row r="68" ht="18.75" customHeight="1" spans="1:23">
      <c r="A68" s="53" t="s">
        <v>414</v>
      </c>
      <c r="B68" s="54"/>
      <c r="C68" s="54"/>
      <c r="D68" s="54"/>
      <c r="E68" s="54"/>
      <c r="F68" s="54"/>
      <c r="G68" s="54"/>
      <c r="H68" s="55"/>
      <c r="I68" s="52">
        <v>226173340.97</v>
      </c>
      <c r="J68" s="52">
        <v>77492800</v>
      </c>
      <c r="K68" s="52">
        <v>77492800</v>
      </c>
      <c r="L68" s="52">
        <v>109101000</v>
      </c>
      <c r="M68" s="52"/>
      <c r="N68" s="52">
        <v>36179540.97</v>
      </c>
      <c r="O68" s="52">
        <v>3400000</v>
      </c>
      <c r="P68" s="52"/>
      <c r="Q68" s="52"/>
      <c r="R68" s="52"/>
      <c r="S68" s="52"/>
      <c r="T68" s="52"/>
      <c r="U68" s="52"/>
      <c r="V68" s="52"/>
      <c r="W68" s="52"/>
    </row>
  </sheetData>
  <mergeCells count="28">
    <mergeCell ref="A2:W2"/>
    <mergeCell ref="A3:I3"/>
    <mergeCell ref="J4:M4"/>
    <mergeCell ref="N4:P4"/>
    <mergeCell ref="R4:W4"/>
    <mergeCell ref="J5:K5"/>
    <mergeCell ref="A68:H6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6"/>
  <sheetViews>
    <sheetView showZeros="0" topLeftCell="A53" workbookViewId="0">
      <selection activeCell="J58" sqref="J58:J6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145" t="s">
        <v>415</v>
      </c>
    </row>
    <row r="2" ht="28.5" customHeight="1" spans="1:10">
      <c r="A2" s="146" t="s">
        <v>416</v>
      </c>
      <c r="B2" s="34"/>
      <c r="C2" s="34"/>
      <c r="D2" s="34"/>
      <c r="E2" s="34"/>
      <c r="F2" s="87"/>
      <c r="G2" s="34"/>
      <c r="H2" s="87"/>
      <c r="I2" s="87"/>
      <c r="J2" s="34"/>
    </row>
    <row r="3" ht="15" customHeight="1" spans="1:10">
      <c r="A3" s="5" t="str">
        <f>"单位名称："&amp;"玉溪市发展和改革委员会"</f>
        <v>单位名称：玉溪市发展和改革委员会</v>
      </c>
    </row>
    <row r="4" ht="14.25" customHeight="1" spans="1:10">
      <c r="A4" s="69" t="s">
        <v>417</v>
      </c>
      <c r="B4" s="69" t="s">
        <v>418</v>
      </c>
      <c r="C4" s="69" t="s">
        <v>419</v>
      </c>
      <c r="D4" s="69" t="s">
        <v>420</v>
      </c>
      <c r="E4" s="69" t="s">
        <v>421</v>
      </c>
      <c r="F4" s="49" t="s">
        <v>422</v>
      </c>
      <c r="G4" s="69" t="s">
        <v>423</v>
      </c>
      <c r="H4" s="49" t="s">
        <v>424</v>
      </c>
      <c r="I4" s="49" t="s">
        <v>425</v>
      </c>
      <c r="J4" s="69" t="s">
        <v>426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49">
        <v>6</v>
      </c>
      <c r="G5" s="69">
        <v>7</v>
      </c>
      <c r="H5" s="49">
        <v>8</v>
      </c>
      <c r="I5" s="49">
        <v>9</v>
      </c>
      <c r="J5" s="69">
        <v>10</v>
      </c>
    </row>
    <row r="6" ht="15" customHeight="1" spans="1:10">
      <c r="A6" s="27" t="s">
        <v>64</v>
      </c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73" t="s">
        <v>64</v>
      </c>
      <c r="B7" s="27"/>
      <c r="C7" s="27"/>
      <c r="D7" s="27"/>
      <c r="E7" s="27"/>
      <c r="F7" s="27"/>
      <c r="G7" s="50"/>
      <c r="H7" s="27"/>
      <c r="I7" s="27"/>
      <c r="J7" s="27"/>
    </row>
    <row r="8" ht="33.75" customHeight="1" spans="1:10">
      <c r="A8" s="27" t="s">
        <v>349</v>
      </c>
      <c r="B8" s="27" t="s">
        <v>427</v>
      </c>
      <c r="C8" s="27" t="s">
        <v>428</v>
      </c>
      <c r="D8" s="27" t="s">
        <v>429</v>
      </c>
      <c r="E8" s="27" t="s">
        <v>430</v>
      </c>
      <c r="F8" s="27" t="s">
        <v>431</v>
      </c>
      <c r="G8" s="50" t="s">
        <v>53</v>
      </c>
      <c r="H8" s="27" t="s">
        <v>432</v>
      </c>
      <c r="I8" s="27" t="s">
        <v>433</v>
      </c>
      <c r="J8" s="27" t="s">
        <v>434</v>
      </c>
    </row>
    <row r="9" ht="33.75" customHeight="1" spans="1:10">
      <c r="A9" s="27" t="s">
        <v>349</v>
      </c>
      <c r="B9" s="27" t="s">
        <v>427</v>
      </c>
      <c r="C9" s="27" t="s">
        <v>428</v>
      </c>
      <c r="D9" s="27" t="s">
        <v>435</v>
      </c>
      <c r="E9" s="27" t="s">
        <v>436</v>
      </c>
      <c r="F9" s="27" t="s">
        <v>431</v>
      </c>
      <c r="G9" s="50" t="s">
        <v>437</v>
      </c>
      <c r="H9" s="27" t="s">
        <v>438</v>
      </c>
      <c r="I9" s="27" t="s">
        <v>433</v>
      </c>
      <c r="J9" s="27" t="s">
        <v>439</v>
      </c>
    </row>
    <row r="10" ht="33.75" customHeight="1" spans="1:10">
      <c r="A10" s="27" t="s">
        <v>349</v>
      </c>
      <c r="B10" s="27" t="s">
        <v>427</v>
      </c>
      <c r="C10" s="27" t="s">
        <v>428</v>
      </c>
      <c r="D10" s="27" t="s">
        <v>440</v>
      </c>
      <c r="E10" s="27" t="s">
        <v>441</v>
      </c>
      <c r="F10" s="27" t="s">
        <v>431</v>
      </c>
      <c r="G10" s="50" t="s">
        <v>437</v>
      </c>
      <c r="H10" s="27" t="s">
        <v>438</v>
      </c>
      <c r="I10" s="27" t="s">
        <v>433</v>
      </c>
      <c r="J10" s="27" t="s">
        <v>442</v>
      </c>
    </row>
    <row r="11" ht="33.75" customHeight="1" spans="1:10">
      <c r="A11" s="27" t="s">
        <v>349</v>
      </c>
      <c r="B11" s="27" t="s">
        <v>427</v>
      </c>
      <c r="C11" s="27" t="s">
        <v>443</v>
      </c>
      <c r="D11" s="27" t="s">
        <v>444</v>
      </c>
      <c r="E11" s="27" t="s">
        <v>445</v>
      </c>
      <c r="F11" s="27" t="s">
        <v>431</v>
      </c>
      <c r="G11" s="50" t="s">
        <v>437</v>
      </c>
      <c r="H11" s="27" t="s">
        <v>438</v>
      </c>
      <c r="I11" s="27" t="s">
        <v>433</v>
      </c>
      <c r="J11" s="27" t="s">
        <v>446</v>
      </c>
    </row>
    <row r="12" ht="33.75" customHeight="1" spans="1:10">
      <c r="A12" s="27" t="s">
        <v>349</v>
      </c>
      <c r="B12" s="27" t="s">
        <v>427</v>
      </c>
      <c r="C12" s="27" t="s">
        <v>447</v>
      </c>
      <c r="D12" s="27" t="s">
        <v>448</v>
      </c>
      <c r="E12" s="27" t="s">
        <v>449</v>
      </c>
      <c r="F12" s="27" t="s">
        <v>450</v>
      </c>
      <c r="G12" s="50" t="s">
        <v>451</v>
      </c>
      <c r="H12" s="27" t="s">
        <v>438</v>
      </c>
      <c r="I12" s="27" t="s">
        <v>433</v>
      </c>
      <c r="J12" s="27" t="s">
        <v>452</v>
      </c>
    </row>
    <row r="13" ht="33.75" customHeight="1" spans="1:10">
      <c r="A13" s="27" t="s">
        <v>385</v>
      </c>
      <c r="B13" s="27" t="s">
        <v>453</v>
      </c>
      <c r="C13" s="27" t="s">
        <v>428</v>
      </c>
      <c r="D13" s="27" t="s">
        <v>429</v>
      </c>
      <c r="E13" s="27" t="s">
        <v>454</v>
      </c>
      <c r="F13" s="27" t="s">
        <v>455</v>
      </c>
      <c r="G13" s="50" t="s">
        <v>437</v>
      </c>
      <c r="H13" s="27" t="s">
        <v>456</v>
      </c>
      <c r="I13" s="27" t="s">
        <v>433</v>
      </c>
      <c r="J13" s="27" t="s">
        <v>454</v>
      </c>
    </row>
    <row r="14" ht="33.75" customHeight="1" spans="1:10">
      <c r="A14" s="27" t="s">
        <v>385</v>
      </c>
      <c r="B14" s="27" t="s">
        <v>453</v>
      </c>
      <c r="C14" s="27" t="s">
        <v>428</v>
      </c>
      <c r="D14" s="27" t="s">
        <v>429</v>
      </c>
      <c r="E14" s="27" t="s">
        <v>454</v>
      </c>
      <c r="F14" s="27" t="s">
        <v>455</v>
      </c>
      <c r="G14" s="50" t="s">
        <v>437</v>
      </c>
      <c r="H14" s="27" t="s">
        <v>456</v>
      </c>
      <c r="I14" s="27" t="s">
        <v>433</v>
      </c>
      <c r="J14" s="27" t="s">
        <v>454</v>
      </c>
    </row>
    <row r="15" ht="33.75" customHeight="1" spans="1:10">
      <c r="A15" s="27" t="s">
        <v>385</v>
      </c>
      <c r="B15" s="27" t="s">
        <v>453</v>
      </c>
      <c r="C15" s="27" t="s">
        <v>443</v>
      </c>
      <c r="D15" s="27" t="s">
        <v>457</v>
      </c>
      <c r="E15" s="27" t="s">
        <v>454</v>
      </c>
      <c r="F15" s="27" t="s">
        <v>455</v>
      </c>
      <c r="G15" s="50" t="s">
        <v>437</v>
      </c>
      <c r="H15" s="27" t="s">
        <v>456</v>
      </c>
      <c r="I15" s="27" t="s">
        <v>433</v>
      </c>
      <c r="J15" s="27" t="s">
        <v>454</v>
      </c>
    </row>
    <row r="16" ht="33.75" customHeight="1" spans="1:10">
      <c r="A16" s="27" t="s">
        <v>385</v>
      </c>
      <c r="B16" s="27" t="s">
        <v>453</v>
      </c>
      <c r="C16" s="27" t="s">
        <v>447</v>
      </c>
      <c r="D16" s="27" t="s">
        <v>448</v>
      </c>
      <c r="E16" s="27" t="s">
        <v>454</v>
      </c>
      <c r="F16" s="27" t="s">
        <v>450</v>
      </c>
      <c r="G16" s="50" t="s">
        <v>458</v>
      </c>
      <c r="H16" s="27" t="s">
        <v>438</v>
      </c>
      <c r="I16" s="27" t="s">
        <v>433</v>
      </c>
      <c r="J16" s="27" t="s">
        <v>454</v>
      </c>
    </row>
    <row r="17" ht="33.75" customHeight="1" spans="1:10">
      <c r="A17" s="27" t="s">
        <v>385</v>
      </c>
      <c r="B17" s="27" t="s">
        <v>453</v>
      </c>
      <c r="C17" s="27" t="s">
        <v>459</v>
      </c>
      <c r="D17" s="27" t="s">
        <v>460</v>
      </c>
      <c r="E17" s="27" t="s">
        <v>454</v>
      </c>
      <c r="F17" s="27" t="s">
        <v>455</v>
      </c>
      <c r="G17" s="50" t="s">
        <v>437</v>
      </c>
      <c r="H17" s="27" t="s">
        <v>456</v>
      </c>
      <c r="I17" s="27" t="s">
        <v>433</v>
      </c>
      <c r="J17" s="27" t="s">
        <v>454</v>
      </c>
    </row>
    <row r="18" ht="33.75" customHeight="1" spans="1:10">
      <c r="A18" s="27" t="s">
        <v>383</v>
      </c>
      <c r="B18" s="27" t="s">
        <v>461</v>
      </c>
      <c r="C18" s="27" t="s">
        <v>428</v>
      </c>
      <c r="D18" s="27" t="s">
        <v>429</v>
      </c>
      <c r="E18" s="27" t="s">
        <v>454</v>
      </c>
      <c r="F18" s="27" t="s">
        <v>450</v>
      </c>
      <c r="G18" s="50" t="s">
        <v>45</v>
      </c>
      <c r="H18" s="27" t="s">
        <v>462</v>
      </c>
      <c r="I18" s="27" t="s">
        <v>433</v>
      </c>
      <c r="J18" s="27" t="s">
        <v>454</v>
      </c>
    </row>
    <row r="19" ht="33.75" customHeight="1" spans="1:10">
      <c r="A19" s="27" t="s">
        <v>383</v>
      </c>
      <c r="B19" s="27" t="s">
        <v>461</v>
      </c>
      <c r="C19" s="27" t="s">
        <v>428</v>
      </c>
      <c r="D19" s="27" t="s">
        <v>440</v>
      </c>
      <c r="E19" s="27" t="s">
        <v>454</v>
      </c>
      <c r="F19" s="27" t="s">
        <v>450</v>
      </c>
      <c r="G19" s="50" t="s">
        <v>463</v>
      </c>
      <c r="H19" s="27"/>
      <c r="I19" s="27" t="s">
        <v>464</v>
      </c>
      <c r="J19" s="27" t="s">
        <v>454</v>
      </c>
    </row>
    <row r="20" ht="33.75" customHeight="1" spans="1:10">
      <c r="A20" s="27" t="s">
        <v>383</v>
      </c>
      <c r="B20" s="27" t="s">
        <v>461</v>
      </c>
      <c r="C20" s="27" t="s">
        <v>443</v>
      </c>
      <c r="D20" s="27" t="s">
        <v>457</v>
      </c>
      <c r="E20" s="27" t="s">
        <v>454</v>
      </c>
      <c r="F20" s="27" t="s">
        <v>431</v>
      </c>
      <c r="G20" s="50" t="s">
        <v>465</v>
      </c>
      <c r="H20" s="27"/>
      <c r="I20" s="27" t="s">
        <v>464</v>
      </c>
      <c r="J20" s="27" t="s">
        <v>454</v>
      </c>
    </row>
    <row r="21" ht="33.75" customHeight="1" spans="1:10">
      <c r="A21" s="27" t="s">
        <v>383</v>
      </c>
      <c r="B21" s="27" t="s">
        <v>461</v>
      </c>
      <c r="C21" s="27" t="s">
        <v>447</v>
      </c>
      <c r="D21" s="27" t="s">
        <v>448</v>
      </c>
      <c r="E21" s="27" t="s">
        <v>454</v>
      </c>
      <c r="F21" s="27" t="s">
        <v>450</v>
      </c>
      <c r="G21" s="50" t="s">
        <v>458</v>
      </c>
      <c r="H21" s="27" t="s">
        <v>438</v>
      </c>
      <c r="I21" s="27" t="s">
        <v>433</v>
      </c>
      <c r="J21" s="27" t="s">
        <v>454</v>
      </c>
    </row>
    <row r="22" ht="33.75" customHeight="1" spans="1:10">
      <c r="A22" s="27" t="s">
        <v>383</v>
      </c>
      <c r="B22" s="27" t="s">
        <v>461</v>
      </c>
      <c r="C22" s="27" t="s">
        <v>459</v>
      </c>
      <c r="D22" s="27" t="s">
        <v>466</v>
      </c>
      <c r="E22" s="27" t="s">
        <v>454</v>
      </c>
      <c r="F22" s="27" t="s">
        <v>455</v>
      </c>
      <c r="G22" s="50" t="s">
        <v>467</v>
      </c>
      <c r="H22" s="27" t="s">
        <v>468</v>
      </c>
      <c r="I22" s="27" t="s">
        <v>433</v>
      </c>
      <c r="J22" s="27" t="s">
        <v>454</v>
      </c>
    </row>
    <row r="23" ht="33.75" customHeight="1" spans="1:10">
      <c r="A23" s="27" t="s">
        <v>389</v>
      </c>
      <c r="B23" s="27" t="s">
        <v>469</v>
      </c>
      <c r="C23" s="27" t="s">
        <v>428</v>
      </c>
      <c r="D23" s="27" t="s">
        <v>429</v>
      </c>
      <c r="E23" s="27" t="s">
        <v>470</v>
      </c>
      <c r="F23" s="27" t="s">
        <v>431</v>
      </c>
      <c r="G23" s="50" t="s">
        <v>471</v>
      </c>
      <c r="H23" s="27" t="s">
        <v>432</v>
      </c>
      <c r="I23" s="27" t="s">
        <v>433</v>
      </c>
      <c r="J23" s="27" t="s">
        <v>472</v>
      </c>
    </row>
    <row r="24" ht="33.75" customHeight="1" spans="1:10">
      <c r="A24" s="27" t="s">
        <v>389</v>
      </c>
      <c r="B24" s="27" t="s">
        <v>469</v>
      </c>
      <c r="C24" s="27" t="s">
        <v>443</v>
      </c>
      <c r="D24" s="27" t="s">
        <v>473</v>
      </c>
      <c r="E24" s="27" t="s">
        <v>474</v>
      </c>
      <c r="F24" s="27" t="s">
        <v>431</v>
      </c>
      <c r="G24" s="50" t="s">
        <v>471</v>
      </c>
      <c r="H24" s="27" t="s">
        <v>432</v>
      </c>
      <c r="I24" s="27" t="s">
        <v>433</v>
      </c>
      <c r="J24" s="27" t="s">
        <v>475</v>
      </c>
    </row>
    <row r="25" ht="33.75" customHeight="1" spans="1:10">
      <c r="A25" s="27" t="s">
        <v>389</v>
      </c>
      <c r="B25" s="27" t="s">
        <v>469</v>
      </c>
      <c r="C25" s="27" t="s">
        <v>443</v>
      </c>
      <c r="D25" s="27" t="s">
        <v>476</v>
      </c>
      <c r="E25" s="27" t="s">
        <v>477</v>
      </c>
      <c r="F25" s="27" t="s">
        <v>431</v>
      </c>
      <c r="G25" s="50" t="s">
        <v>437</v>
      </c>
      <c r="H25" s="27" t="s">
        <v>438</v>
      </c>
      <c r="I25" s="27" t="s">
        <v>433</v>
      </c>
      <c r="J25" s="27" t="s">
        <v>478</v>
      </c>
    </row>
    <row r="26" ht="33.75" customHeight="1" spans="1:10">
      <c r="A26" s="27" t="s">
        <v>389</v>
      </c>
      <c r="B26" s="27" t="s">
        <v>469</v>
      </c>
      <c r="C26" s="27" t="s">
        <v>447</v>
      </c>
      <c r="D26" s="27" t="s">
        <v>448</v>
      </c>
      <c r="E26" s="27" t="s">
        <v>479</v>
      </c>
      <c r="F26" s="27" t="s">
        <v>450</v>
      </c>
      <c r="G26" s="50" t="s">
        <v>451</v>
      </c>
      <c r="H26" s="27" t="s">
        <v>438</v>
      </c>
      <c r="I26" s="27" t="s">
        <v>433</v>
      </c>
      <c r="J26" s="27" t="s">
        <v>480</v>
      </c>
    </row>
    <row r="27" ht="33.75" customHeight="1" spans="1:10">
      <c r="A27" s="27" t="s">
        <v>389</v>
      </c>
      <c r="B27" s="27" t="s">
        <v>469</v>
      </c>
      <c r="C27" s="27" t="s">
        <v>459</v>
      </c>
      <c r="D27" s="27" t="s">
        <v>466</v>
      </c>
      <c r="E27" s="27" t="s">
        <v>466</v>
      </c>
      <c r="F27" s="27" t="s">
        <v>455</v>
      </c>
      <c r="G27" s="50" t="s">
        <v>437</v>
      </c>
      <c r="H27" s="27" t="s">
        <v>438</v>
      </c>
      <c r="I27" s="27" t="s">
        <v>433</v>
      </c>
      <c r="J27" s="27" t="s">
        <v>481</v>
      </c>
    </row>
    <row r="28" ht="33.75" customHeight="1" spans="1:10">
      <c r="A28" s="27" t="s">
        <v>355</v>
      </c>
      <c r="B28" s="27" t="s">
        <v>482</v>
      </c>
      <c r="C28" s="27" t="s">
        <v>428</v>
      </c>
      <c r="D28" s="27" t="s">
        <v>435</v>
      </c>
      <c r="E28" s="27" t="s">
        <v>483</v>
      </c>
      <c r="F28" s="27" t="s">
        <v>450</v>
      </c>
      <c r="G28" s="50" t="s">
        <v>484</v>
      </c>
      <c r="H28" s="27" t="s">
        <v>438</v>
      </c>
      <c r="I28" s="27" t="s">
        <v>433</v>
      </c>
      <c r="J28" s="27" t="s">
        <v>485</v>
      </c>
    </row>
    <row r="29" ht="33.75" customHeight="1" spans="1:10">
      <c r="A29" s="27" t="s">
        <v>355</v>
      </c>
      <c r="B29" s="27" t="s">
        <v>482</v>
      </c>
      <c r="C29" s="27" t="s">
        <v>428</v>
      </c>
      <c r="D29" s="27" t="s">
        <v>440</v>
      </c>
      <c r="E29" s="27" t="s">
        <v>483</v>
      </c>
      <c r="F29" s="27" t="s">
        <v>486</v>
      </c>
      <c r="G29" s="50" t="s">
        <v>487</v>
      </c>
      <c r="H29" s="27" t="s">
        <v>488</v>
      </c>
      <c r="I29" s="27" t="s">
        <v>433</v>
      </c>
      <c r="J29" s="27" t="s">
        <v>489</v>
      </c>
    </row>
    <row r="30" ht="33.75" customHeight="1" spans="1:10">
      <c r="A30" s="27" t="s">
        <v>355</v>
      </c>
      <c r="B30" s="27" t="s">
        <v>482</v>
      </c>
      <c r="C30" s="27" t="s">
        <v>443</v>
      </c>
      <c r="D30" s="27" t="s">
        <v>444</v>
      </c>
      <c r="E30" s="27" t="s">
        <v>490</v>
      </c>
      <c r="F30" s="27" t="s">
        <v>455</v>
      </c>
      <c r="G30" s="50" t="s">
        <v>491</v>
      </c>
      <c r="H30" s="27" t="s">
        <v>468</v>
      </c>
      <c r="I30" s="27" t="s">
        <v>433</v>
      </c>
      <c r="J30" s="27" t="s">
        <v>492</v>
      </c>
    </row>
    <row r="31" ht="33.75" customHeight="1" spans="1:10">
      <c r="A31" s="27" t="s">
        <v>355</v>
      </c>
      <c r="B31" s="27" t="s">
        <v>482</v>
      </c>
      <c r="C31" s="27" t="s">
        <v>447</v>
      </c>
      <c r="D31" s="27" t="s">
        <v>448</v>
      </c>
      <c r="E31" s="27" t="s">
        <v>483</v>
      </c>
      <c r="F31" s="27" t="s">
        <v>450</v>
      </c>
      <c r="G31" s="50" t="s">
        <v>458</v>
      </c>
      <c r="H31" s="27" t="s">
        <v>438</v>
      </c>
      <c r="I31" s="27" t="s">
        <v>433</v>
      </c>
      <c r="J31" s="27" t="s">
        <v>493</v>
      </c>
    </row>
    <row r="32" ht="33.75" customHeight="1" spans="1:10">
      <c r="A32" s="27" t="s">
        <v>355</v>
      </c>
      <c r="B32" s="27" t="s">
        <v>482</v>
      </c>
      <c r="C32" s="27" t="s">
        <v>459</v>
      </c>
      <c r="D32" s="27" t="s">
        <v>466</v>
      </c>
      <c r="E32" s="27" t="s">
        <v>490</v>
      </c>
      <c r="F32" s="27" t="s">
        <v>455</v>
      </c>
      <c r="G32" s="50" t="s">
        <v>491</v>
      </c>
      <c r="H32" s="27" t="s">
        <v>468</v>
      </c>
      <c r="I32" s="27" t="s">
        <v>433</v>
      </c>
      <c r="J32" s="27" t="s">
        <v>492</v>
      </c>
    </row>
    <row r="33" ht="33.75" customHeight="1" spans="1:10">
      <c r="A33" s="27" t="s">
        <v>346</v>
      </c>
      <c r="B33" s="27" t="s">
        <v>494</v>
      </c>
      <c r="C33" s="27" t="s">
        <v>428</v>
      </c>
      <c r="D33" s="27" t="s">
        <v>429</v>
      </c>
      <c r="E33" s="27" t="s">
        <v>495</v>
      </c>
      <c r="F33" s="27" t="s">
        <v>450</v>
      </c>
      <c r="G33" s="50" t="s">
        <v>496</v>
      </c>
      <c r="H33" s="27" t="s">
        <v>432</v>
      </c>
      <c r="I33" s="27" t="s">
        <v>433</v>
      </c>
      <c r="J33" s="27" t="s">
        <v>497</v>
      </c>
    </row>
    <row r="34" ht="33.75" customHeight="1" spans="1:10">
      <c r="A34" s="27" t="s">
        <v>346</v>
      </c>
      <c r="B34" s="27" t="s">
        <v>494</v>
      </c>
      <c r="C34" s="27" t="s">
        <v>428</v>
      </c>
      <c r="D34" s="27" t="s">
        <v>435</v>
      </c>
      <c r="E34" s="27" t="s">
        <v>436</v>
      </c>
      <c r="F34" s="27" t="s">
        <v>431</v>
      </c>
      <c r="G34" s="50" t="s">
        <v>437</v>
      </c>
      <c r="H34" s="27" t="s">
        <v>438</v>
      </c>
      <c r="I34" s="27" t="s">
        <v>433</v>
      </c>
      <c r="J34" s="27" t="s">
        <v>439</v>
      </c>
    </row>
    <row r="35" ht="33.75" customHeight="1" spans="1:10">
      <c r="A35" s="27" t="s">
        <v>346</v>
      </c>
      <c r="B35" s="27" t="s">
        <v>494</v>
      </c>
      <c r="C35" s="27" t="s">
        <v>428</v>
      </c>
      <c r="D35" s="27" t="s">
        <v>440</v>
      </c>
      <c r="E35" s="27" t="s">
        <v>441</v>
      </c>
      <c r="F35" s="27" t="s">
        <v>450</v>
      </c>
      <c r="G35" s="50" t="s">
        <v>458</v>
      </c>
      <c r="H35" s="27" t="s">
        <v>438</v>
      </c>
      <c r="I35" s="27" t="s">
        <v>433</v>
      </c>
      <c r="J35" s="27" t="s">
        <v>442</v>
      </c>
    </row>
    <row r="36" ht="33.75" customHeight="1" spans="1:10">
      <c r="A36" s="27" t="s">
        <v>346</v>
      </c>
      <c r="B36" s="27" t="s">
        <v>494</v>
      </c>
      <c r="C36" s="27" t="s">
        <v>443</v>
      </c>
      <c r="D36" s="27" t="s">
        <v>444</v>
      </c>
      <c r="E36" s="27" t="s">
        <v>498</v>
      </c>
      <c r="F36" s="27" t="s">
        <v>431</v>
      </c>
      <c r="G36" s="50" t="s">
        <v>437</v>
      </c>
      <c r="H36" s="27" t="s">
        <v>438</v>
      </c>
      <c r="I36" s="27" t="s">
        <v>433</v>
      </c>
      <c r="J36" s="27" t="s">
        <v>499</v>
      </c>
    </row>
    <row r="37" ht="33.75" customHeight="1" spans="1:10">
      <c r="A37" s="27" t="s">
        <v>346</v>
      </c>
      <c r="B37" s="27" t="s">
        <v>494</v>
      </c>
      <c r="C37" s="27" t="s">
        <v>447</v>
      </c>
      <c r="D37" s="27" t="s">
        <v>448</v>
      </c>
      <c r="E37" s="27" t="s">
        <v>449</v>
      </c>
      <c r="F37" s="27" t="s">
        <v>450</v>
      </c>
      <c r="G37" s="50" t="s">
        <v>451</v>
      </c>
      <c r="H37" s="27" t="s">
        <v>438</v>
      </c>
      <c r="I37" s="27" t="s">
        <v>433</v>
      </c>
      <c r="J37" s="27" t="s">
        <v>452</v>
      </c>
    </row>
    <row r="38" ht="33.75" customHeight="1" spans="1:10">
      <c r="A38" s="27" t="s">
        <v>337</v>
      </c>
      <c r="B38" s="27" t="s">
        <v>500</v>
      </c>
      <c r="C38" s="27" t="s">
        <v>428</v>
      </c>
      <c r="D38" s="27" t="s">
        <v>429</v>
      </c>
      <c r="E38" s="27" t="s">
        <v>501</v>
      </c>
      <c r="F38" s="27" t="s">
        <v>450</v>
      </c>
      <c r="G38" s="50" t="s">
        <v>55</v>
      </c>
      <c r="H38" s="27" t="s">
        <v>462</v>
      </c>
      <c r="I38" s="27" t="s">
        <v>433</v>
      </c>
      <c r="J38" s="27" t="s">
        <v>502</v>
      </c>
    </row>
    <row r="39" ht="33.75" customHeight="1" spans="1:10">
      <c r="A39" s="27" t="s">
        <v>337</v>
      </c>
      <c r="B39" s="27" t="s">
        <v>500</v>
      </c>
      <c r="C39" s="27" t="s">
        <v>428</v>
      </c>
      <c r="D39" s="27" t="s">
        <v>429</v>
      </c>
      <c r="E39" s="27" t="s">
        <v>503</v>
      </c>
      <c r="F39" s="27" t="s">
        <v>450</v>
      </c>
      <c r="G39" s="50" t="s">
        <v>55</v>
      </c>
      <c r="H39" s="27" t="s">
        <v>462</v>
      </c>
      <c r="I39" s="27" t="s">
        <v>433</v>
      </c>
      <c r="J39" s="27" t="s">
        <v>504</v>
      </c>
    </row>
    <row r="40" ht="33.75" customHeight="1" spans="1:10">
      <c r="A40" s="27" t="s">
        <v>337</v>
      </c>
      <c r="B40" s="27" t="s">
        <v>500</v>
      </c>
      <c r="C40" s="27" t="s">
        <v>428</v>
      </c>
      <c r="D40" s="27" t="s">
        <v>429</v>
      </c>
      <c r="E40" s="27" t="s">
        <v>505</v>
      </c>
      <c r="F40" s="27" t="s">
        <v>450</v>
      </c>
      <c r="G40" s="50" t="s">
        <v>506</v>
      </c>
      <c r="H40" s="27" t="s">
        <v>507</v>
      </c>
      <c r="I40" s="27" t="s">
        <v>433</v>
      </c>
      <c r="J40" s="27" t="s">
        <v>508</v>
      </c>
    </row>
    <row r="41" ht="33.75" customHeight="1" spans="1:10">
      <c r="A41" s="27" t="s">
        <v>337</v>
      </c>
      <c r="B41" s="27" t="s">
        <v>500</v>
      </c>
      <c r="C41" s="27" t="s">
        <v>428</v>
      </c>
      <c r="D41" s="27" t="s">
        <v>429</v>
      </c>
      <c r="E41" s="27" t="s">
        <v>509</v>
      </c>
      <c r="F41" s="27" t="s">
        <v>450</v>
      </c>
      <c r="G41" s="50" t="s">
        <v>510</v>
      </c>
      <c r="H41" s="27" t="s">
        <v>462</v>
      </c>
      <c r="I41" s="27" t="s">
        <v>433</v>
      </c>
      <c r="J41" s="27" t="s">
        <v>511</v>
      </c>
    </row>
    <row r="42" ht="33.75" customHeight="1" spans="1:10">
      <c r="A42" s="27" t="s">
        <v>337</v>
      </c>
      <c r="B42" s="27" t="s">
        <v>500</v>
      </c>
      <c r="C42" s="27" t="s">
        <v>428</v>
      </c>
      <c r="D42" s="27" t="s">
        <v>435</v>
      </c>
      <c r="E42" s="27" t="s">
        <v>512</v>
      </c>
      <c r="F42" s="27" t="s">
        <v>450</v>
      </c>
      <c r="G42" s="50" t="s">
        <v>513</v>
      </c>
      <c r="H42" s="27" t="s">
        <v>438</v>
      </c>
      <c r="I42" s="27" t="s">
        <v>433</v>
      </c>
      <c r="J42" s="27" t="s">
        <v>514</v>
      </c>
    </row>
    <row r="43" ht="33.75" customHeight="1" spans="1:10">
      <c r="A43" s="27" t="s">
        <v>337</v>
      </c>
      <c r="B43" s="27" t="s">
        <v>500</v>
      </c>
      <c r="C43" s="27" t="s">
        <v>428</v>
      </c>
      <c r="D43" s="27" t="s">
        <v>435</v>
      </c>
      <c r="E43" s="27" t="s">
        <v>515</v>
      </c>
      <c r="F43" s="27" t="s">
        <v>431</v>
      </c>
      <c r="G43" s="50" t="s">
        <v>437</v>
      </c>
      <c r="H43" s="27" t="s">
        <v>438</v>
      </c>
      <c r="I43" s="27" t="s">
        <v>433</v>
      </c>
      <c r="J43" s="27" t="s">
        <v>516</v>
      </c>
    </row>
    <row r="44" ht="33.75" customHeight="1" spans="1:10">
      <c r="A44" s="27" t="s">
        <v>337</v>
      </c>
      <c r="B44" s="27" t="s">
        <v>500</v>
      </c>
      <c r="C44" s="27" t="s">
        <v>428</v>
      </c>
      <c r="D44" s="27" t="s">
        <v>440</v>
      </c>
      <c r="E44" s="27" t="s">
        <v>517</v>
      </c>
      <c r="F44" s="27" t="s">
        <v>450</v>
      </c>
      <c r="G44" s="50" t="s">
        <v>484</v>
      </c>
      <c r="H44" s="27" t="s">
        <v>438</v>
      </c>
      <c r="I44" s="27" t="s">
        <v>433</v>
      </c>
      <c r="J44" s="27" t="s">
        <v>518</v>
      </c>
    </row>
    <row r="45" ht="33.75" customHeight="1" spans="1:10">
      <c r="A45" s="27" t="s">
        <v>337</v>
      </c>
      <c r="B45" s="27" t="s">
        <v>500</v>
      </c>
      <c r="C45" s="27" t="s">
        <v>428</v>
      </c>
      <c r="D45" s="27" t="s">
        <v>440</v>
      </c>
      <c r="E45" s="27" t="s">
        <v>519</v>
      </c>
      <c r="F45" s="27" t="s">
        <v>455</v>
      </c>
      <c r="G45" s="50" t="s">
        <v>55</v>
      </c>
      <c r="H45" s="27" t="s">
        <v>520</v>
      </c>
      <c r="I45" s="27" t="s">
        <v>433</v>
      </c>
      <c r="J45" s="27" t="s">
        <v>521</v>
      </c>
    </row>
    <row r="46" ht="33.75" customHeight="1" spans="1:10">
      <c r="A46" s="27" t="s">
        <v>337</v>
      </c>
      <c r="B46" s="27" t="s">
        <v>500</v>
      </c>
      <c r="C46" s="27" t="s">
        <v>443</v>
      </c>
      <c r="D46" s="27" t="s">
        <v>457</v>
      </c>
      <c r="E46" s="27" t="s">
        <v>522</v>
      </c>
      <c r="F46" s="27" t="s">
        <v>455</v>
      </c>
      <c r="G46" s="50" t="s">
        <v>44</v>
      </c>
      <c r="H46" s="27" t="s">
        <v>462</v>
      </c>
      <c r="I46" s="27" t="s">
        <v>433</v>
      </c>
      <c r="J46" s="27" t="s">
        <v>523</v>
      </c>
    </row>
    <row r="47" ht="33.75" customHeight="1" spans="1:10">
      <c r="A47" s="27" t="s">
        <v>337</v>
      </c>
      <c r="B47" s="27" t="s">
        <v>500</v>
      </c>
      <c r="C47" s="27" t="s">
        <v>447</v>
      </c>
      <c r="D47" s="27" t="s">
        <v>448</v>
      </c>
      <c r="E47" s="27" t="s">
        <v>524</v>
      </c>
      <c r="F47" s="27" t="s">
        <v>450</v>
      </c>
      <c r="G47" s="50" t="s">
        <v>484</v>
      </c>
      <c r="H47" s="27" t="s">
        <v>438</v>
      </c>
      <c r="I47" s="27" t="s">
        <v>433</v>
      </c>
      <c r="J47" s="27" t="s">
        <v>525</v>
      </c>
    </row>
    <row r="48" ht="33.75" customHeight="1" spans="1:10">
      <c r="A48" s="27" t="s">
        <v>377</v>
      </c>
      <c r="B48" s="27" t="s">
        <v>526</v>
      </c>
      <c r="C48" s="27" t="s">
        <v>428</v>
      </c>
      <c r="D48" s="27" t="s">
        <v>429</v>
      </c>
      <c r="E48" s="27" t="s">
        <v>527</v>
      </c>
      <c r="F48" s="27" t="s">
        <v>431</v>
      </c>
      <c r="G48" s="50" t="s">
        <v>528</v>
      </c>
      <c r="H48" s="27" t="s">
        <v>432</v>
      </c>
      <c r="I48" s="27" t="s">
        <v>433</v>
      </c>
      <c r="J48" s="27" t="s">
        <v>529</v>
      </c>
    </row>
    <row r="49" ht="33.75" customHeight="1" spans="1:10">
      <c r="A49" s="27" t="s">
        <v>377</v>
      </c>
      <c r="B49" s="27" t="s">
        <v>526</v>
      </c>
      <c r="C49" s="27" t="s">
        <v>428</v>
      </c>
      <c r="D49" s="27" t="s">
        <v>429</v>
      </c>
      <c r="E49" s="27" t="s">
        <v>530</v>
      </c>
      <c r="F49" s="27" t="s">
        <v>431</v>
      </c>
      <c r="G49" s="50" t="s">
        <v>437</v>
      </c>
      <c r="H49" s="27" t="s">
        <v>438</v>
      </c>
      <c r="I49" s="27" t="s">
        <v>433</v>
      </c>
      <c r="J49" s="27" t="s">
        <v>531</v>
      </c>
    </row>
    <row r="50" ht="33.75" customHeight="1" spans="1:10">
      <c r="A50" s="27" t="s">
        <v>377</v>
      </c>
      <c r="B50" s="27" t="s">
        <v>526</v>
      </c>
      <c r="C50" s="27" t="s">
        <v>443</v>
      </c>
      <c r="D50" s="27" t="s">
        <v>457</v>
      </c>
      <c r="E50" s="27" t="s">
        <v>532</v>
      </c>
      <c r="F50" s="27" t="s">
        <v>431</v>
      </c>
      <c r="G50" s="50" t="s">
        <v>533</v>
      </c>
      <c r="H50" s="27"/>
      <c r="I50" s="27" t="s">
        <v>464</v>
      </c>
      <c r="J50" s="27" t="s">
        <v>534</v>
      </c>
    </row>
    <row r="51" ht="33.75" customHeight="1" spans="1:10">
      <c r="A51" s="27" t="s">
        <v>377</v>
      </c>
      <c r="B51" s="27" t="s">
        <v>526</v>
      </c>
      <c r="C51" s="27" t="s">
        <v>447</v>
      </c>
      <c r="D51" s="27" t="s">
        <v>448</v>
      </c>
      <c r="E51" s="27" t="s">
        <v>535</v>
      </c>
      <c r="F51" s="27" t="s">
        <v>450</v>
      </c>
      <c r="G51" s="50" t="s">
        <v>458</v>
      </c>
      <c r="H51" s="27" t="s">
        <v>438</v>
      </c>
      <c r="I51" s="27" t="s">
        <v>433</v>
      </c>
      <c r="J51" s="27" t="s">
        <v>535</v>
      </c>
    </row>
    <row r="52" ht="33.75" customHeight="1" spans="1:10">
      <c r="A52" s="27" t="s">
        <v>377</v>
      </c>
      <c r="B52" s="27" t="s">
        <v>526</v>
      </c>
      <c r="C52" s="27" t="s">
        <v>459</v>
      </c>
      <c r="D52" s="27" t="s">
        <v>466</v>
      </c>
      <c r="E52" s="27" t="s">
        <v>536</v>
      </c>
      <c r="F52" s="27" t="s">
        <v>455</v>
      </c>
      <c r="G52" s="50" t="s">
        <v>537</v>
      </c>
      <c r="H52" s="27" t="s">
        <v>468</v>
      </c>
      <c r="I52" s="27" t="s">
        <v>433</v>
      </c>
      <c r="J52" s="27" t="s">
        <v>536</v>
      </c>
    </row>
    <row r="53" ht="33.75" customHeight="1" spans="1:10">
      <c r="A53" s="27" t="s">
        <v>381</v>
      </c>
      <c r="B53" s="27" t="s">
        <v>538</v>
      </c>
      <c r="C53" s="27" t="s">
        <v>428</v>
      </c>
      <c r="D53" s="27" t="s">
        <v>429</v>
      </c>
      <c r="E53" s="27" t="s">
        <v>454</v>
      </c>
      <c r="F53" s="27" t="s">
        <v>450</v>
      </c>
      <c r="G53" s="50" t="s">
        <v>45</v>
      </c>
      <c r="H53" s="27" t="s">
        <v>462</v>
      </c>
      <c r="I53" s="27" t="s">
        <v>433</v>
      </c>
      <c r="J53" s="27" t="s">
        <v>454</v>
      </c>
    </row>
    <row r="54" ht="33.75" customHeight="1" spans="1:10">
      <c r="A54" s="27" t="s">
        <v>381</v>
      </c>
      <c r="B54" s="27" t="s">
        <v>538</v>
      </c>
      <c r="C54" s="27" t="s">
        <v>428</v>
      </c>
      <c r="D54" s="27" t="s">
        <v>435</v>
      </c>
      <c r="E54" s="27" t="s">
        <v>454</v>
      </c>
      <c r="F54" s="27" t="s">
        <v>450</v>
      </c>
      <c r="G54" s="50" t="s">
        <v>458</v>
      </c>
      <c r="H54" s="27" t="s">
        <v>438</v>
      </c>
      <c r="I54" s="27" t="s">
        <v>433</v>
      </c>
      <c r="J54" s="27" t="s">
        <v>454</v>
      </c>
    </row>
    <row r="55" ht="33.75" customHeight="1" spans="1:10">
      <c r="A55" s="27" t="s">
        <v>381</v>
      </c>
      <c r="B55" s="27" t="s">
        <v>538</v>
      </c>
      <c r="C55" s="27" t="s">
        <v>443</v>
      </c>
      <c r="D55" s="27" t="s">
        <v>457</v>
      </c>
      <c r="E55" s="27" t="s">
        <v>454</v>
      </c>
      <c r="F55" s="27" t="s">
        <v>455</v>
      </c>
      <c r="G55" s="50" t="s">
        <v>539</v>
      </c>
      <c r="H55" s="27" t="s">
        <v>462</v>
      </c>
      <c r="I55" s="27" t="s">
        <v>433</v>
      </c>
      <c r="J55" s="27" t="s">
        <v>454</v>
      </c>
    </row>
    <row r="56" ht="33.75" customHeight="1" spans="1:10">
      <c r="A56" s="27" t="s">
        <v>381</v>
      </c>
      <c r="B56" s="27" t="s">
        <v>538</v>
      </c>
      <c r="C56" s="27" t="s">
        <v>447</v>
      </c>
      <c r="D56" s="27" t="s">
        <v>448</v>
      </c>
      <c r="E56" s="27" t="s">
        <v>454</v>
      </c>
      <c r="F56" s="27" t="s">
        <v>450</v>
      </c>
      <c r="G56" s="50" t="s">
        <v>458</v>
      </c>
      <c r="H56" s="27" t="s">
        <v>438</v>
      </c>
      <c r="I56" s="27" t="s">
        <v>433</v>
      </c>
      <c r="J56" s="27" t="s">
        <v>454</v>
      </c>
    </row>
    <row r="57" ht="33.75" customHeight="1" spans="1:10">
      <c r="A57" s="27" t="s">
        <v>381</v>
      </c>
      <c r="B57" s="27" t="s">
        <v>538</v>
      </c>
      <c r="C57" s="27" t="s">
        <v>459</v>
      </c>
      <c r="D57" s="27" t="s">
        <v>466</v>
      </c>
      <c r="E57" s="27" t="s">
        <v>454</v>
      </c>
      <c r="F57" s="27" t="s">
        <v>455</v>
      </c>
      <c r="G57" s="50" t="s">
        <v>540</v>
      </c>
      <c r="H57" s="27" t="s">
        <v>468</v>
      </c>
      <c r="I57" s="27" t="s">
        <v>433</v>
      </c>
      <c r="J57" s="27" t="s">
        <v>454</v>
      </c>
    </row>
    <row r="58" ht="33.75" customHeight="1" spans="1:10">
      <c r="A58" s="27" t="s">
        <v>341</v>
      </c>
      <c r="B58" s="27" t="s">
        <v>541</v>
      </c>
      <c r="C58" s="27" t="s">
        <v>428</v>
      </c>
      <c r="D58" s="27" t="s">
        <v>429</v>
      </c>
      <c r="E58" s="27" t="s">
        <v>454</v>
      </c>
      <c r="F58" s="27" t="s">
        <v>431</v>
      </c>
      <c r="G58" s="50" t="s">
        <v>437</v>
      </c>
      <c r="H58" s="27" t="s">
        <v>438</v>
      </c>
      <c r="I58" s="27" t="s">
        <v>433</v>
      </c>
      <c r="J58" s="27" t="s">
        <v>454</v>
      </c>
    </row>
    <row r="59" ht="33.75" customHeight="1" spans="1:10">
      <c r="A59" s="27" t="s">
        <v>341</v>
      </c>
      <c r="B59" s="27" t="s">
        <v>541</v>
      </c>
      <c r="C59" s="27" t="s">
        <v>428</v>
      </c>
      <c r="D59" s="27" t="s">
        <v>440</v>
      </c>
      <c r="E59" s="27" t="s">
        <v>454</v>
      </c>
      <c r="F59" s="27" t="s">
        <v>455</v>
      </c>
      <c r="G59" s="50" t="s">
        <v>542</v>
      </c>
      <c r="H59" s="27" t="s">
        <v>543</v>
      </c>
      <c r="I59" s="27" t="s">
        <v>433</v>
      </c>
      <c r="J59" s="27" t="s">
        <v>454</v>
      </c>
    </row>
    <row r="60" ht="33.75" customHeight="1" spans="1:10">
      <c r="A60" s="27" t="s">
        <v>341</v>
      </c>
      <c r="B60" s="27" t="s">
        <v>541</v>
      </c>
      <c r="C60" s="27" t="s">
        <v>443</v>
      </c>
      <c r="D60" s="27" t="s">
        <v>457</v>
      </c>
      <c r="E60" s="27" t="s">
        <v>454</v>
      </c>
      <c r="F60" s="27" t="s">
        <v>431</v>
      </c>
      <c r="G60" s="50" t="s">
        <v>544</v>
      </c>
      <c r="H60" s="27"/>
      <c r="I60" s="27" t="s">
        <v>464</v>
      </c>
      <c r="J60" s="27" t="s">
        <v>454</v>
      </c>
    </row>
    <row r="61" ht="33.75" customHeight="1" spans="1:10">
      <c r="A61" s="27" t="s">
        <v>341</v>
      </c>
      <c r="B61" s="27" t="s">
        <v>541</v>
      </c>
      <c r="C61" s="27" t="s">
        <v>447</v>
      </c>
      <c r="D61" s="27" t="s">
        <v>448</v>
      </c>
      <c r="E61" s="27" t="s">
        <v>454</v>
      </c>
      <c r="F61" s="27" t="s">
        <v>450</v>
      </c>
      <c r="G61" s="50" t="s">
        <v>451</v>
      </c>
      <c r="H61" s="27" t="s">
        <v>438</v>
      </c>
      <c r="I61" s="27" t="s">
        <v>433</v>
      </c>
      <c r="J61" s="27" t="s">
        <v>454</v>
      </c>
    </row>
    <row r="62" ht="33.75" customHeight="1" spans="1:10">
      <c r="A62" s="27" t="s">
        <v>341</v>
      </c>
      <c r="B62" s="27" t="s">
        <v>541</v>
      </c>
      <c r="C62" s="27" t="s">
        <v>459</v>
      </c>
      <c r="D62" s="27" t="s">
        <v>466</v>
      </c>
      <c r="E62" s="27" t="s">
        <v>454</v>
      </c>
      <c r="F62" s="27" t="s">
        <v>455</v>
      </c>
      <c r="G62" s="50" t="s">
        <v>437</v>
      </c>
      <c r="H62" s="27" t="s">
        <v>438</v>
      </c>
      <c r="I62" s="27" t="s">
        <v>433</v>
      </c>
      <c r="J62" s="27" t="s">
        <v>454</v>
      </c>
    </row>
    <row r="63" ht="33.75" customHeight="1" spans="1:10">
      <c r="A63" s="73" t="s">
        <v>67</v>
      </c>
      <c r="B63" s="27"/>
      <c r="C63" s="27"/>
      <c r="D63" s="27"/>
      <c r="E63" s="27"/>
      <c r="F63" s="27"/>
      <c r="G63" s="27"/>
      <c r="H63" s="27"/>
      <c r="I63" s="27"/>
      <c r="J63" s="27"/>
    </row>
    <row r="64" ht="33.75" customHeight="1" spans="1:10">
      <c r="A64" s="27" t="s">
        <v>392</v>
      </c>
      <c r="B64" s="27" t="s">
        <v>545</v>
      </c>
      <c r="C64" s="27" t="s">
        <v>428</v>
      </c>
      <c r="D64" s="27" t="s">
        <v>429</v>
      </c>
      <c r="E64" s="27" t="s">
        <v>546</v>
      </c>
      <c r="F64" s="27" t="s">
        <v>450</v>
      </c>
      <c r="G64" s="50" t="s">
        <v>55</v>
      </c>
      <c r="H64" s="27" t="s">
        <v>462</v>
      </c>
      <c r="I64" s="27" t="s">
        <v>433</v>
      </c>
      <c r="J64" s="27" t="s">
        <v>547</v>
      </c>
    </row>
    <row r="65" ht="33.75" customHeight="1" spans="1:10">
      <c r="A65" s="27" t="s">
        <v>392</v>
      </c>
      <c r="B65" s="27" t="s">
        <v>545</v>
      </c>
      <c r="C65" s="27" t="s">
        <v>428</v>
      </c>
      <c r="D65" s="27" t="s">
        <v>435</v>
      </c>
      <c r="E65" s="27" t="s">
        <v>548</v>
      </c>
      <c r="F65" s="27" t="s">
        <v>455</v>
      </c>
      <c r="G65" s="50" t="s">
        <v>45</v>
      </c>
      <c r="H65" s="27" t="s">
        <v>520</v>
      </c>
      <c r="I65" s="27" t="s">
        <v>433</v>
      </c>
      <c r="J65" s="27" t="s">
        <v>549</v>
      </c>
    </row>
    <row r="66" ht="33.75" customHeight="1" spans="1:10">
      <c r="A66" s="27" t="s">
        <v>392</v>
      </c>
      <c r="B66" s="27" t="s">
        <v>545</v>
      </c>
      <c r="C66" s="27" t="s">
        <v>428</v>
      </c>
      <c r="D66" s="27" t="s">
        <v>440</v>
      </c>
      <c r="E66" s="27" t="s">
        <v>550</v>
      </c>
      <c r="F66" s="27" t="s">
        <v>450</v>
      </c>
      <c r="G66" s="50" t="s">
        <v>55</v>
      </c>
      <c r="H66" s="27" t="s">
        <v>462</v>
      </c>
      <c r="I66" s="27" t="s">
        <v>433</v>
      </c>
      <c r="J66" s="27" t="s">
        <v>551</v>
      </c>
    </row>
    <row r="67" ht="33.75" customHeight="1" spans="1:10">
      <c r="A67" s="27" t="s">
        <v>392</v>
      </c>
      <c r="B67" s="27" t="s">
        <v>545</v>
      </c>
      <c r="C67" s="27" t="s">
        <v>443</v>
      </c>
      <c r="D67" s="27" t="s">
        <v>457</v>
      </c>
      <c r="E67" s="27" t="s">
        <v>552</v>
      </c>
      <c r="F67" s="27" t="s">
        <v>431</v>
      </c>
      <c r="G67" s="50" t="s">
        <v>437</v>
      </c>
      <c r="H67" s="27" t="s">
        <v>438</v>
      </c>
      <c r="I67" s="27" t="s">
        <v>433</v>
      </c>
      <c r="J67" s="27" t="s">
        <v>552</v>
      </c>
    </row>
    <row r="68" ht="33.75" customHeight="1" spans="1:10">
      <c r="A68" s="27" t="s">
        <v>392</v>
      </c>
      <c r="B68" s="27" t="s">
        <v>545</v>
      </c>
      <c r="C68" s="27" t="s">
        <v>447</v>
      </c>
      <c r="D68" s="27" t="s">
        <v>448</v>
      </c>
      <c r="E68" s="27" t="s">
        <v>449</v>
      </c>
      <c r="F68" s="27" t="s">
        <v>450</v>
      </c>
      <c r="G68" s="50" t="s">
        <v>458</v>
      </c>
      <c r="H68" s="27" t="s">
        <v>438</v>
      </c>
      <c r="I68" s="27" t="s">
        <v>433</v>
      </c>
      <c r="J68" s="27" t="s">
        <v>553</v>
      </c>
    </row>
    <row r="69" ht="33.75" customHeight="1" spans="1:10">
      <c r="A69" s="27" t="s">
        <v>394</v>
      </c>
      <c r="B69" s="27" t="s">
        <v>554</v>
      </c>
      <c r="C69" s="27" t="s">
        <v>428</v>
      </c>
      <c r="D69" s="27" t="s">
        <v>429</v>
      </c>
      <c r="E69" s="27" t="s">
        <v>546</v>
      </c>
      <c r="F69" s="27" t="s">
        <v>450</v>
      </c>
      <c r="G69" s="50" t="s">
        <v>55</v>
      </c>
      <c r="H69" s="27" t="s">
        <v>462</v>
      </c>
      <c r="I69" s="27" t="s">
        <v>433</v>
      </c>
      <c r="J69" s="27" t="s">
        <v>555</v>
      </c>
    </row>
    <row r="70" ht="33.75" customHeight="1" spans="1:10">
      <c r="A70" s="27" t="s">
        <v>394</v>
      </c>
      <c r="B70" s="27" t="s">
        <v>554</v>
      </c>
      <c r="C70" s="27" t="s">
        <v>428</v>
      </c>
      <c r="D70" s="27" t="s">
        <v>435</v>
      </c>
      <c r="E70" s="27" t="s">
        <v>556</v>
      </c>
      <c r="F70" s="27" t="s">
        <v>431</v>
      </c>
      <c r="G70" s="50" t="s">
        <v>437</v>
      </c>
      <c r="H70" s="27" t="s">
        <v>438</v>
      </c>
      <c r="I70" s="27" t="s">
        <v>433</v>
      </c>
      <c r="J70" s="27" t="s">
        <v>557</v>
      </c>
    </row>
    <row r="71" ht="33.75" customHeight="1" spans="1:10">
      <c r="A71" s="27" t="s">
        <v>394</v>
      </c>
      <c r="B71" s="27" t="s">
        <v>554</v>
      </c>
      <c r="C71" s="27" t="s">
        <v>428</v>
      </c>
      <c r="D71" s="27" t="s">
        <v>440</v>
      </c>
      <c r="E71" s="27" t="s">
        <v>558</v>
      </c>
      <c r="F71" s="27" t="s">
        <v>455</v>
      </c>
      <c r="G71" s="50" t="s">
        <v>463</v>
      </c>
      <c r="H71" s="27"/>
      <c r="I71" s="27" t="s">
        <v>464</v>
      </c>
      <c r="J71" s="27" t="s">
        <v>559</v>
      </c>
    </row>
    <row r="72" ht="33.75" customHeight="1" spans="1:10">
      <c r="A72" s="27" t="s">
        <v>394</v>
      </c>
      <c r="B72" s="27" t="s">
        <v>554</v>
      </c>
      <c r="C72" s="27" t="s">
        <v>443</v>
      </c>
      <c r="D72" s="27" t="s">
        <v>457</v>
      </c>
      <c r="E72" s="27" t="s">
        <v>560</v>
      </c>
      <c r="F72" s="27" t="s">
        <v>431</v>
      </c>
      <c r="G72" s="50" t="s">
        <v>437</v>
      </c>
      <c r="H72" s="27" t="s">
        <v>438</v>
      </c>
      <c r="I72" s="27" t="s">
        <v>433</v>
      </c>
      <c r="J72" s="27" t="s">
        <v>561</v>
      </c>
    </row>
    <row r="73" ht="33.75" customHeight="1" spans="1:10">
      <c r="A73" s="27" t="s">
        <v>394</v>
      </c>
      <c r="B73" s="27" t="s">
        <v>554</v>
      </c>
      <c r="C73" s="27" t="s">
        <v>447</v>
      </c>
      <c r="D73" s="27" t="s">
        <v>448</v>
      </c>
      <c r="E73" s="27" t="s">
        <v>449</v>
      </c>
      <c r="F73" s="27" t="s">
        <v>450</v>
      </c>
      <c r="G73" s="50" t="s">
        <v>451</v>
      </c>
      <c r="H73" s="27" t="s">
        <v>438</v>
      </c>
      <c r="I73" s="27" t="s">
        <v>433</v>
      </c>
      <c r="J73" s="27" t="s">
        <v>553</v>
      </c>
    </row>
    <row r="74" ht="33.75" customHeight="1" spans="1:10">
      <c r="A74" s="27" t="s">
        <v>394</v>
      </c>
      <c r="B74" s="27" t="s">
        <v>554</v>
      </c>
      <c r="C74" s="27" t="s">
        <v>459</v>
      </c>
      <c r="D74" s="27" t="s">
        <v>466</v>
      </c>
      <c r="E74" s="27" t="s">
        <v>466</v>
      </c>
      <c r="F74" s="27" t="s">
        <v>455</v>
      </c>
      <c r="G74" s="50" t="s">
        <v>56</v>
      </c>
      <c r="H74" s="27" t="s">
        <v>456</v>
      </c>
      <c r="I74" s="27" t="s">
        <v>433</v>
      </c>
      <c r="J74" s="27" t="s">
        <v>562</v>
      </c>
    </row>
    <row r="75" ht="33.75" customHeight="1" spans="1:10">
      <c r="A75" s="73" t="s">
        <v>69</v>
      </c>
      <c r="B75" s="27"/>
      <c r="C75" s="27"/>
      <c r="D75" s="27"/>
      <c r="E75" s="27"/>
      <c r="F75" s="27"/>
      <c r="G75" s="27"/>
      <c r="H75" s="27"/>
      <c r="I75" s="27"/>
      <c r="J75" s="27"/>
    </row>
    <row r="76" ht="33.75" customHeight="1" spans="1:10">
      <c r="A76" s="27" t="s">
        <v>396</v>
      </c>
      <c r="B76" s="27" t="s">
        <v>563</v>
      </c>
      <c r="C76" s="27" t="s">
        <v>428</v>
      </c>
      <c r="D76" s="27" t="s">
        <v>429</v>
      </c>
      <c r="E76" s="27" t="s">
        <v>564</v>
      </c>
      <c r="F76" s="27" t="s">
        <v>431</v>
      </c>
      <c r="G76" s="50" t="s">
        <v>437</v>
      </c>
      <c r="H76" s="27" t="s">
        <v>438</v>
      </c>
      <c r="I76" s="27" t="s">
        <v>433</v>
      </c>
      <c r="J76" s="27" t="s">
        <v>565</v>
      </c>
    </row>
    <row r="77" ht="33.75" customHeight="1" spans="1:10">
      <c r="A77" s="27" t="s">
        <v>396</v>
      </c>
      <c r="B77" s="27" t="s">
        <v>563</v>
      </c>
      <c r="C77" s="27" t="s">
        <v>428</v>
      </c>
      <c r="D77" s="27" t="s">
        <v>435</v>
      </c>
      <c r="E77" s="27" t="s">
        <v>566</v>
      </c>
      <c r="F77" s="27" t="s">
        <v>567</v>
      </c>
      <c r="G77" s="50" t="s">
        <v>568</v>
      </c>
      <c r="H77" s="27" t="s">
        <v>438</v>
      </c>
      <c r="I77" s="27" t="s">
        <v>433</v>
      </c>
      <c r="J77" s="27" t="s">
        <v>569</v>
      </c>
    </row>
    <row r="78" ht="33.75" customHeight="1" spans="1:10">
      <c r="A78" s="27" t="s">
        <v>396</v>
      </c>
      <c r="B78" s="27" t="s">
        <v>563</v>
      </c>
      <c r="C78" s="27" t="s">
        <v>428</v>
      </c>
      <c r="D78" s="27" t="s">
        <v>435</v>
      </c>
      <c r="E78" s="27" t="s">
        <v>556</v>
      </c>
      <c r="F78" s="27" t="s">
        <v>567</v>
      </c>
      <c r="G78" s="50" t="s">
        <v>568</v>
      </c>
      <c r="H78" s="27" t="s">
        <v>438</v>
      </c>
      <c r="I78" s="27" t="s">
        <v>433</v>
      </c>
      <c r="J78" s="27" t="s">
        <v>570</v>
      </c>
    </row>
    <row r="79" ht="33.75" customHeight="1" spans="1:10">
      <c r="A79" s="27" t="s">
        <v>396</v>
      </c>
      <c r="B79" s="27" t="s">
        <v>563</v>
      </c>
      <c r="C79" s="27" t="s">
        <v>428</v>
      </c>
      <c r="D79" s="27" t="s">
        <v>440</v>
      </c>
      <c r="E79" s="27" t="s">
        <v>571</v>
      </c>
      <c r="F79" s="27" t="s">
        <v>455</v>
      </c>
      <c r="G79" s="50" t="s">
        <v>47</v>
      </c>
      <c r="H79" s="27" t="s">
        <v>520</v>
      </c>
      <c r="I79" s="27" t="s">
        <v>433</v>
      </c>
      <c r="J79" s="27" t="s">
        <v>572</v>
      </c>
    </row>
    <row r="80" ht="33.75" customHeight="1" spans="1:10">
      <c r="A80" s="27" t="s">
        <v>396</v>
      </c>
      <c r="B80" s="27" t="s">
        <v>563</v>
      </c>
      <c r="C80" s="27" t="s">
        <v>443</v>
      </c>
      <c r="D80" s="27" t="s">
        <v>457</v>
      </c>
      <c r="E80" s="27" t="s">
        <v>573</v>
      </c>
      <c r="F80" s="27" t="s">
        <v>450</v>
      </c>
      <c r="G80" s="50" t="s">
        <v>574</v>
      </c>
      <c r="H80" s="27" t="s">
        <v>575</v>
      </c>
      <c r="I80" s="27" t="s">
        <v>433</v>
      </c>
      <c r="J80" s="27" t="s">
        <v>576</v>
      </c>
    </row>
    <row r="81" ht="33.75" customHeight="1" spans="1:10">
      <c r="A81" s="27" t="s">
        <v>396</v>
      </c>
      <c r="B81" s="27" t="s">
        <v>563</v>
      </c>
      <c r="C81" s="27" t="s">
        <v>447</v>
      </c>
      <c r="D81" s="27" t="s">
        <v>448</v>
      </c>
      <c r="E81" s="27" t="s">
        <v>577</v>
      </c>
      <c r="F81" s="27" t="s">
        <v>450</v>
      </c>
      <c r="G81" s="50" t="s">
        <v>458</v>
      </c>
      <c r="H81" s="27" t="s">
        <v>438</v>
      </c>
      <c r="I81" s="27" t="s">
        <v>433</v>
      </c>
      <c r="J81" s="27" t="s">
        <v>578</v>
      </c>
    </row>
    <row r="82" ht="33.75" customHeight="1" spans="1:10">
      <c r="A82" s="73" t="s">
        <v>71</v>
      </c>
      <c r="B82" s="27"/>
      <c r="C82" s="27"/>
      <c r="D82" s="27"/>
      <c r="E82" s="27"/>
      <c r="F82" s="27"/>
      <c r="G82" s="27"/>
      <c r="H82" s="27"/>
      <c r="I82" s="27"/>
      <c r="J82" s="27"/>
    </row>
    <row r="83" ht="33.75" customHeight="1" spans="1:10">
      <c r="A83" s="27" t="s">
        <v>411</v>
      </c>
      <c r="B83" s="27" t="s">
        <v>579</v>
      </c>
      <c r="C83" s="27" t="s">
        <v>428</v>
      </c>
      <c r="D83" s="27" t="s">
        <v>429</v>
      </c>
      <c r="E83" s="27" t="s">
        <v>580</v>
      </c>
      <c r="F83" s="27" t="s">
        <v>450</v>
      </c>
      <c r="G83" s="50" t="s">
        <v>45</v>
      </c>
      <c r="H83" s="27" t="s">
        <v>581</v>
      </c>
      <c r="I83" s="27" t="s">
        <v>433</v>
      </c>
      <c r="J83" s="27" t="s">
        <v>582</v>
      </c>
    </row>
    <row r="84" ht="33.75" customHeight="1" spans="1:10">
      <c r="A84" s="27" t="s">
        <v>411</v>
      </c>
      <c r="B84" s="27" t="s">
        <v>579</v>
      </c>
      <c r="C84" s="27" t="s">
        <v>428</v>
      </c>
      <c r="D84" s="27" t="s">
        <v>429</v>
      </c>
      <c r="E84" s="27" t="s">
        <v>583</v>
      </c>
      <c r="F84" s="27" t="s">
        <v>450</v>
      </c>
      <c r="G84" s="50" t="s">
        <v>584</v>
      </c>
      <c r="H84" s="27" t="s">
        <v>438</v>
      </c>
      <c r="I84" s="27" t="s">
        <v>433</v>
      </c>
      <c r="J84" s="27" t="s">
        <v>585</v>
      </c>
    </row>
    <row r="85" ht="33.75" customHeight="1" spans="1:10">
      <c r="A85" s="27" t="s">
        <v>411</v>
      </c>
      <c r="B85" s="27" t="s">
        <v>579</v>
      </c>
      <c r="C85" s="27" t="s">
        <v>428</v>
      </c>
      <c r="D85" s="27" t="s">
        <v>435</v>
      </c>
      <c r="E85" s="27" t="s">
        <v>586</v>
      </c>
      <c r="F85" s="27" t="s">
        <v>450</v>
      </c>
      <c r="G85" s="50" t="s">
        <v>587</v>
      </c>
      <c r="H85" s="27" t="s">
        <v>438</v>
      </c>
      <c r="I85" s="27" t="s">
        <v>433</v>
      </c>
      <c r="J85" s="27" t="s">
        <v>588</v>
      </c>
    </row>
    <row r="86" ht="33.75" customHeight="1" spans="1:10">
      <c r="A86" s="27" t="s">
        <v>411</v>
      </c>
      <c r="B86" s="27" t="s">
        <v>579</v>
      </c>
      <c r="C86" s="27" t="s">
        <v>428</v>
      </c>
      <c r="D86" s="27" t="s">
        <v>435</v>
      </c>
      <c r="E86" s="27" t="s">
        <v>589</v>
      </c>
      <c r="F86" s="27" t="s">
        <v>450</v>
      </c>
      <c r="G86" s="50" t="s">
        <v>590</v>
      </c>
      <c r="H86" s="27" t="s">
        <v>438</v>
      </c>
      <c r="I86" s="27" t="s">
        <v>433</v>
      </c>
      <c r="J86" s="27" t="s">
        <v>591</v>
      </c>
    </row>
    <row r="87" ht="33.75" customHeight="1" spans="1:10">
      <c r="A87" s="27" t="s">
        <v>411</v>
      </c>
      <c r="B87" s="27" t="s">
        <v>579</v>
      </c>
      <c r="C87" s="27" t="s">
        <v>443</v>
      </c>
      <c r="D87" s="27" t="s">
        <v>457</v>
      </c>
      <c r="E87" s="27" t="s">
        <v>592</v>
      </c>
      <c r="F87" s="27" t="s">
        <v>431</v>
      </c>
      <c r="G87" s="50" t="s">
        <v>437</v>
      </c>
      <c r="H87" s="27" t="s">
        <v>438</v>
      </c>
      <c r="I87" s="27" t="s">
        <v>433</v>
      </c>
      <c r="J87" s="27" t="s">
        <v>593</v>
      </c>
    </row>
    <row r="88" ht="33.75" customHeight="1" spans="1:10">
      <c r="A88" s="27" t="s">
        <v>411</v>
      </c>
      <c r="B88" s="27" t="s">
        <v>579</v>
      </c>
      <c r="C88" s="27" t="s">
        <v>443</v>
      </c>
      <c r="D88" s="27" t="s">
        <v>457</v>
      </c>
      <c r="E88" s="27" t="s">
        <v>594</v>
      </c>
      <c r="F88" s="27" t="s">
        <v>450</v>
      </c>
      <c r="G88" s="50" t="s">
        <v>595</v>
      </c>
      <c r="H88" s="27" t="s">
        <v>596</v>
      </c>
      <c r="I88" s="27" t="s">
        <v>433</v>
      </c>
      <c r="J88" s="27" t="s">
        <v>597</v>
      </c>
    </row>
    <row r="89" ht="33.75" customHeight="1" spans="1:10">
      <c r="A89" s="27" t="s">
        <v>411</v>
      </c>
      <c r="B89" s="27" t="s">
        <v>579</v>
      </c>
      <c r="C89" s="27" t="s">
        <v>447</v>
      </c>
      <c r="D89" s="27" t="s">
        <v>448</v>
      </c>
      <c r="E89" s="27" t="s">
        <v>598</v>
      </c>
      <c r="F89" s="27" t="s">
        <v>450</v>
      </c>
      <c r="G89" s="50" t="s">
        <v>484</v>
      </c>
      <c r="H89" s="27" t="s">
        <v>438</v>
      </c>
      <c r="I89" s="27" t="s">
        <v>433</v>
      </c>
      <c r="J89" s="27" t="s">
        <v>599</v>
      </c>
    </row>
    <row r="90" ht="33.75" customHeight="1" spans="1:10">
      <c r="A90" s="27" t="s">
        <v>409</v>
      </c>
      <c r="B90" s="27" t="s">
        <v>579</v>
      </c>
      <c r="C90" s="27" t="s">
        <v>428</v>
      </c>
      <c r="D90" s="27" t="s">
        <v>429</v>
      </c>
      <c r="E90" s="27" t="s">
        <v>600</v>
      </c>
      <c r="F90" s="27" t="s">
        <v>450</v>
      </c>
      <c r="G90" s="50" t="s">
        <v>45</v>
      </c>
      <c r="H90" s="27" t="s">
        <v>581</v>
      </c>
      <c r="I90" s="27" t="s">
        <v>433</v>
      </c>
      <c r="J90" s="27" t="s">
        <v>601</v>
      </c>
    </row>
    <row r="91" ht="33.75" customHeight="1" spans="1:10">
      <c r="A91" s="27" t="s">
        <v>409</v>
      </c>
      <c r="B91" s="27" t="s">
        <v>579</v>
      </c>
      <c r="C91" s="27" t="s">
        <v>428</v>
      </c>
      <c r="D91" s="27" t="s">
        <v>429</v>
      </c>
      <c r="E91" s="27" t="s">
        <v>583</v>
      </c>
      <c r="F91" s="27" t="s">
        <v>450</v>
      </c>
      <c r="G91" s="50" t="s">
        <v>584</v>
      </c>
      <c r="H91" s="27" t="s">
        <v>438</v>
      </c>
      <c r="I91" s="27" t="s">
        <v>433</v>
      </c>
      <c r="J91" s="27" t="s">
        <v>585</v>
      </c>
    </row>
    <row r="92" ht="33.75" customHeight="1" spans="1:10">
      <c r="A92" s="27" t="s">
        <v>409</v>
      </c>
      <c r="B92" s="27" t="s">
        <v>579</v>
      </c>
      <c r="C92" s="27" t="s">
        <v>428</v>
      </c>
      <c r="D92" s="27" t="s">
        <v>435</v>
      </c>
      <c r="E92" s="27" t="s">
        <v>586</v>
      </c>
      <c r="F92" s="27" t="s">
        <v>450</v>
      </c>
      <c r="G92" s="50" t="s">
        <v>587</v>
      </c>
      <c r="H92" s="27" t="s">
        <v>438</v>
      </c>
      <c r="I92" s="27" t="s">
        <v>433</v>
      </c>
      <c r="J92" s="27" t="s">
        <v>588</v>
      </c>
    </row>
    <row r="93" ht="33.75" customHeight="1" spans="1:10">
      <c r="A93" s="27" t="s">
        <v>409</v>
      </c>
      <c r="B93" s="27" t="s">
        <v>579</v>
      </c>
      <c r="C93" s="27" t="s">
        <v>428</v>
      </c>
      <c r="D93" s="27" t="s">
        <v>435</v>
      </c>
      <c r="E93" s="27" t="s">
        <v>589</v>
      </c>
      <c r="F93" s="27" t="s">
        <v>450</v>
      </c>
      <c r="G93" s="50" t="s">
        <v>590</v>
      </c>
      <c r="H93" s="27" t="s">
        <v>438</v>
      </c>
      <c r="I93" s="27" t="s">
        <v>433</v>
      </c>
      <c r="J93" s="27" t="s">
        <v>591</v>
      </c>
    </row>
    <row r="94" ht="33.75" customHeight="1" spans="1:10">
      <c r="A94" s="27" t="s">
        <v>409</v>
      </c>
      <c r="B94" s="27" t="s">
        <v>579</v>
      </c>
      <c r="C94" s="27" t="s">
        <v>443</v>
      </c>
      <c r="D94" s="27" t="s">
        <v>457</v>
      </c>
      <c r="E94" s="27" t="s">
        <v>602</v>
      </c>
      <c r="F94" s="27" t="s">
        <v>431</v>
      </c>
      <c r="G94" s="50" t="s">
        <v>437</v>
      </c>
      <c r="H94" s="27" t="s">
        <v>438</v>
      </c>
      <c r="I94" s="27" t="s">
        <v>433</v>
      </c>
      <c r="J94" s="27" t="s">
        <v>593</v>
      </c>
    </row>
    <row r="95" ht="33.75" customHeight="1" spans="1:10">
      <c r="A95" s="27" t="s">
        <v>409</v>
      </c>
      <c r="B95" s="27" t="s">
        <v>579</v>
      </c>
      <c r="C95" s="27" t="s">
        <v>443</v>
      </c>
      <c r="D95" s="27" t="s">
        <v>457</v>
      </c>
      <c r="E95" s="27" t="s">
        <v>603</v>
      </c>
      <c r="F95" s="27" t="s">
        <v>450</v>
      </c>
      <c r="G95" s="50" t="s">
        <v>595</v>
      </c>
      <c r="H95" s="27" t="s">
        <v>596</v>
      </c>
      <c r="I95" s="27" t="s">
        <v>433</v>
      </c>
      <c r="J95" s="27" t="s">
        <v>597</v>
      </c>
    </row>
    <row r="96" ht="33.75" customHeight="1" spans="1:10">
      <c r="A96" s="27" t="s">
        <v>409</v>
      </c>
      <c r="B96" s="27" t="s">
        <v>579</v>
      </c>
      <c r="C96" s="27" t="s">
        <v>447</v>
      </c>
      <c r="D96" s="27" t="s">
        <v>448</v>
      </c>
      <c r="E96" s="27" t="s">
        <v>598</v>
      </c>
      <c r="F96" s="27" t="s">
        <v>450</v>
      </c>
      <c r="G96" s="50" t="s">
        <v>484</v>
      </c>
      <c r="H96" s="27" t="s">
        <v>438</v>
      </c>
      <c r="I96" s="27" t="s">
        <v>433</v>
      </c>
      <c r="J96" s="27" t="s">
        <v>599</v>
      </c>
    </row>
  </sheetData>
  <mergeCells count="32">
    <mergeCell ref="A2:J2"/>
    <mergeCell ref="A3:H3"/>
    <mergeCell ref="A8:A12"/>
    <mergeCell ref="A13:A17"/>
    <mergeCell ref="A18:A22"/>
    <mergeCell ref="A23:A27"/>
    <mergeCell ref="A28:A32"/>
    <mergeCell ref="A33:A37"/>
    <mergeCell ref="A38:A47"/>
    <mergeCell ref="A48:A52"/>
    <mergeCell ref="A53:A57"/>
    <mergeCell ref="A58:A62"/>
    <mergeCell ref="A64:A68"/>
    <mergeCell ref="A69:A74"/>
    <mergeCell ref="A76:A81"/>
    <mergeCell ref="A83:A89"/>
    <mergeCell ref="A90:A96"/>
    <mergeCell ref="B8:B12"/>
    <mergeCell ref="B13:B17"/>
    <mergeCell ref="B18:B22"/>
    <mergeCell ref="B23:B27"/>
    <mergeCell ref="B28:B32"/>
    <mergeCell ref="B33:B37"/>
    <mergeCell ref="B38:B47"/>
    <mergeCell ref="B48:B52"/>
    <mergeCell ref="B53:B57"/>
    <mergeCell ref="B58:B62"/>
    <mergeCell ref="B64:B68"/>
    <mergeCell ref="B69:B74"/>
    <mergeCell ref="B76:B81"/>
    <mergeCell ref="B83:B89"/>
    <mergeCell ref="B90:B9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 Kim。</cp:lastModifiedBy>
  <dcterms:created xsi:type="dcterms:W3CDTF">2026-02-02T07:06:00Z</dcterms:created>
  <dcterms:modified xsi:type="dcterms:W3CDTF">2026-02-05T02:39:16Z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24BE69B27FB04CE5B5DE3317D46CA4D6_12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