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<sst xmlns="http://schemas.openxmlformats.org/spreadsheetml/2006/main" count="1361" uniqueCount="443">
  <si>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</si>
  <si>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</si>
  <si>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</si>
  <si>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</si>
  <si>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</si>
  <si>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</si>
  <si>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</si>
  <si>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</si>
  <si>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</si>
  <si>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</si>
  <si>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</si>
  <si>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</si>
  <si>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</si>
  <si>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</si>
  <si>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</si>
  <si>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</si>
  <si>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</si>
  <si>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</si>
  <si>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</si>
  <si>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</si>
  <si>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</si>
  <si>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</si>
  <si>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</si>
  <si>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</si>
  <si>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</si>
  <si>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</si>
  <si>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</si>
  <si>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</si>
  <si>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</si>
  <si>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</si>
  <si>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</si>
  <si>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</si>
  <si>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</si>
  <si>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</si>
  <si>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</si>
  <si>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</si>
  <si>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</si>
  <si>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</si>
  <si>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</si>
  <si>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</si>
  <si>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</si>
  <si>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</si>
  <si>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</si>
  <si>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</si>
  <si>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</si>
  <si>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</si>
  <si>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</si>
  <si>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</si>
  <si>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</si>
  <si>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</si>
  <si>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</si>
  <si>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</si>
  <si>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</si>
  <si>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</si>
  <si>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</si>
  <si>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</si>
  <si>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</si>
  <si>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</si>
  <si>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</si>
  <si>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</si>
  <si>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</si>
  <si>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</si>
  <si>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</si>
  <si>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125012</t>
  </si>
  <si>
    <t>玉溪市农业科学院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</si>
  <si>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</si>
  <si>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</si>
  <si>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</si>
  <si>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</si>
  <si>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</si>
  <si>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</si>
  <si>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</si>
  <si>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</si>
  <si>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</si>
  <si>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</si>
  <si>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</si>
  <si>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</si>
  <si>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</si>
  <si>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206</t>
  </si>
  <si>
    <t>20603</t>
  </si>
  <si>
    <t>2060302</t>
  </si>
  <si>
    <t>20604</t>
  </si>
  <si>
    <t>2060405</t>
  </si>
  <si>
    <t>2060499</t>
  </si>
  <si>
    <t>20607</t>
  </si>
  <si>
    <t>2060702</t>
  </si>
  <si>
    <t>20609</t>
  </si>
  <si>
    <t>2060902</t>
  </si>
  <si>
    <t>208</t>
  </si>
  <si>
    <t>20805</t>
  </si>
  <si>
    <t>2080502</t>
  </si>
  <si>
    <t>2080505</t>
  </si>
  <si>
    <t>2080506</t>
  </si>
  <si>
    <t>20808</t>
  </si>
  <si>
    <t>2080801</t>
  </si>
  <si>
    <t>210</t>
  </si>
  <si>
    <t>21011</t>
  </si>
  <si>
    <t>2101101</t>
  </si>
  <si>
    <t>2101102</t>
  </si>
  <si>
    <t>2101103</t>
  </si>
  <si>
    <t>2101199</t>
  </si>
  <si>
    <t>213</t>
  </si>
  <si>
    <t>21301</t>
  </si>
  <si>
    <t>2130106</t>
  </si>
  <si>
    <t>2130122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</si>
  <si>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</si>
  <si>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</si>
  <si>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</si>
  <si>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</si>
  <si>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</si>
  <si>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</si>
  <si>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</si>
  <si>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</si>
  <si>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</si>
  <si>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</si>
  <si>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</si>
  <si>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</si>
  <si>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</si>
  <si>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</si>
  <si>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</si>
  <si>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</si>
  <si>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</si>
  <si>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</si>
  <si>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</si>
  <si>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</si>
  <si>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</si>
  <si>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</si>
  <si>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</si>
  <si>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</si>
  <si>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</si>
  <si>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</si>
  <si>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</si>
  <si>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</si>
  <si>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</si>
  <si>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</si>
  <si>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</si>
  <si>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</si>
  <si>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</si>
  <si>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</si>
  <si>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</si>
  <si>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</si>
  <si>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</si>
  <si>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</si>
  <si>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</si>
  <si>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</si>
  <si>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</si>
  <si>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</si>
  <si>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</si>
  <si>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</si>
  <si>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</si>
  <si>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</si>
  <si>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</si>
  <si>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</si>
  <si>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</si>
  <si>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530400210000000630529</t>
  </si>
  <si>
    <t>事业人员工资支出</t>
  </si>
  <si>
    <t>社会公益研究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</si>
  <si>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</si>
  <si>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</si>
  <si>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</si>
  <si>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</si>
  <si>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</si>
  <si>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</si>
  <si>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</si>
  <si>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530400210000000630530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</si>
  <si>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</si>
  <si>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</si>
  <si>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</si>
  <si>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</si>
  <si>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</si>
  <si>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</si>
  <si>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</si>
  <si>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</si>
  <si>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</si>
  <si>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</si>
  <si>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</si>
  <si>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</si>
  <si>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</si>
  <si>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530400210000000630531</t>
  </si>
  <si>
    <t>住房公积金</t>
  </si>
  <si>
    <t>30113</t>
  </si>
  <si>
    <t>530400210000000630532</t>
  </si>
  <si>
    <t>对个人和家庭的补助</t>
  </si>
  <si>
    <t>事业单位离退休</t>
  </si>
  <si>
    <t>30305</t>
  </si>
  <si>
    <t>生活补助</t>
  </si>
  <si>
    <t>530400210000000630534</t>
  </si>
  <si>
    <t>公车购置及运维费</t>
  </si>
  <si>
    <t>30231</t>
  </si>
  <si>
    <t>公务用车运行维护费</t>
  </si>
  <si>
    <t>530400210000000630535</t>
  </si>
  <si>
    <t>工会经费</t>
  </si>
  <si>
    <t>30228</t>
  </si>
  <si>
    <t>530400210000000630536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</si>
  <si>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</si>
  <si>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</si>
  <si>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</si>
  <si>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</si>
  <si>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</si>
  <si>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</si>
  <si>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</si>
  <si>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</si>
  <si>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</si>
  <si>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</si>
  <si>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</si>
  <si>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</si>
  <si>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</si>
  <si>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30239</t>
  </si>
  <si>
    <t>其他交通费用</t>
  </si>
  <si>
    <t>30299</t>
  </si>
  <si>
    <t>其他商品和服务支出</t>
  </si>
  <si>
    <t>31002</t>
  </si>
  <si>
    <t>办公设备购置</t>
  </si>
  <si>
    <t>530400221100000618330</t>
  </si>
  <si>
    <t>30217</t>
  </si>
  <si>
    <t>530400261100004912718</t>
  </si>
  <si>
    <t>职业年金记实经费</t>
  </si>
  <si>
    <t>机关事业单位职业年金缴费支出</t>
  </si>
  <si>
    <t>30109</t>
  </si>
  <si>
    <t>职业年金缴费</t>
  </si>
  <si>
    <t>530400261100004925628</t>
  </si>
  <si>
    <t>市直单位医疗照顾人员门诊医疗统筹补助经费</t>
  </si>
  <si>
    <t>30307</t>
  </si>
  <si>
    <t>医疗费补助</t>
  </si>
  <si>
    <t>530400261100004926338</t>
  </si>
  <si>
    <t>奖励性绩效工资（工资部分）经费</t>
  </si>
  <si>
    <t>530400261100005164542</t>
  </si>
  <si>
    <t>奖励性绩效工资（高于部分）经费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</si>
  <si>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</si>
  <si>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</si>
  <si>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</si>
  <si>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</si>
  <si>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</si>
  <si>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</si>
  <si>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</si>
  <si>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遗嘱补助经费</t>
  </si>
  <si>
    <t>民生类</t>
  </si>
  <si>
    <t>530400251100003582589</t>
  </si>
  <si>
    <t>死亡抚恤</t>
  </si>
  <si>
    <t>云财农【2024】167号玉溪市豌豆绿色高产高效示范经费</t>
  </si>
  <si>
    <t>事业发展类</t>
  </si>
  <si>
    <t>530400251100004183319</t>
  </si>
  <si>
    <t>科技转化与推广服务</t>
  </si>
  <si>
    <t>30216</t>
  </si>
  <si>
    <t>培训费</t>
  </si>
  <si>
    <t>30218</t>
  </si>
  <si>
    <t>专用材料费</t>
  </si>
  <si>
    <t>30227</t>
  </si>
  <si>
    <t>委托业务费</t>
  </si>
  <si>
    <t>2025年云南省玉溪市农业科学院科技特派员项目专项经费</t>
  </si>
  <si>
    <t>530400251100004348105</t>
  </si>
  <si>
    <t>共性技术研究与开发</t>
  </si>
  <si>
    <t>30215</t>
  </si>
  <si>
    <t>会议费</t>
  </si>
  <si>
    <t>30226</t>
  </si>
  <si>
    <t>劳务费</t>
  </si>
  <si>
    <t>2024年云南省玉溪市农业科学院科技特派员项目专项经费</t>
  </si>
  <si>
    <t>530400251100004348161</t>
  </si>
  <si>
    <t>其他技术研究与开发支出</t>
  </si>
  <si>
    <t>云财农〔2025〕34号云南省省级农作物种质资源玉溪库建设专项经费</t>
  </si>
  <si>
    <t>530400251100004425196</t>
  </si>
  <si>
    <t>农业生产发展</t>
  </si>
  <si>
    <t>30214</t>
  </si>
  <si>
    <t>租赁费</t>
  </si>
  <si>
    <t>云财农〔2025〕34号玉溪市粮经（烟）协同推广项目补助资金</t>
  </si>
  <si>
    <t>530400251100004425907</t>
  </si>
  <si>
    <t>30202</t>
  </si>
  <si>
    <t>印刷费</t>
  </si>
  <si>
    <t>云财农〔2025〕55号省级绿色高质高效与协作项目补助资金</t>
  </si>
  <si>
    <t>530400251100004456570</t>
  </si>
  <si>
    <t>云财教〔2024〕331号三区科技人才支持计划中央补助资金</t>
  </si>
  <si>
    <t>530400251100004491690</t>
  </si>
  <si>
    <t>重点研发计划</t>
  </si>
  <si>
    <t>草莓蔬菜“减肥减药”高效栽培技术示范与推广补助资金</t>
  </si>
  <si>
    <t>530400251100004663293</t>
  </si>
  <si>
    <t>科普活动</t>
  </si>
  <si>
    <t>玉溪市农科院科研基地建设与管理补助资金</t>
  </si>
  <si>
    <t>530400261100004847653</t>
  </si>
  <si>
    <t>玉溪市农科院协作项目专项经费</t>
  </si>
  <si>
    <t>530400261100004850786</t>
  </si>
  <si>
    <t>30213</t>
  </si>
  <si>
    <t>维修（护）费</t>
  </si>
  <si>
    <t>30240</t>
  </si>
  <si>
    <t>税金及附加费用</t>
  </si>
  <si>
    <t>30903</t>
  </si>
  <si>
    <t>专用设备购置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</si>
  <si>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</si>
  <si>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</si>
  <si>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</si>
  <si>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</si>
  <si>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</si>
  <si>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</si>
  <si>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</si>
  <si>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</si>
  <si>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</si>
  <si>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</si>
  <si>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</si>
  <si>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</si>
  <si>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</si>
  <si>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做好本部门死亡职工遗嘱生活补助发放工作，按规定落实相关政策，支持部门正常履职。</t>
  </si>
  <si>
    <t>产出指标</t>
  </si>
  <si>
    <t>数量指标</t>
  </si>
  <si>
    <t>获补对象数</t>
  </si>
  <si>
    <t>=</t>
  </si>
  <si>
    <t>人</t>
  </si>
  <si>
    <t>定量指标</t>
  </si>
  <si>
    <t>反映获补助人员、企业的数量情况，也适用补贴、资助等形式的补助。</t>
  </si>
  <si>
    <t>质量指标</t>
  </si>
  <si>
    <t>获补对象准确率</t>
  </si>
  <si>
    <t>&gt;=</t>
  </si>
  <si>
    <t>90</t>
  </si>
  <si>
    <t>%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</si>
  <si>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</si>
  <si>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</si>
  <si>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</si>
  <si>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</si>
  <si>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</si>
  <si>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</si>
  <si>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</si>
  <si>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</si>
  <si>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生活状况改善</t>
  </si>
  <si>
    <t>定性指标</t>
  </si>
  <si>
    <t>反映补助促进受助对象生活状况改善的情况。</t>
  </si>
  <si>
    <t>满意度指标</t>
  </si>
  <si>
    <t>服务对象满意度</t>
  </si>
  <si>
    <t>受益对象满意度</t>
  </si>
  <si>
    <t>反映获补助受益对象的满意程度。</t>
  </si>
  <si>
    <t>2026年计划与省内外高校、科研院所、行业部门、企业等单位合作开展农业科研试验、农业新技术、新品种示范推广等项目：一是开展番茄和南瓜等特色蔬菜种质资源的收集、保存、鉴定评价、优良自交系材料选育以及新品种新技术试验示范等；二是开展玉溪草莓新品种绿色高效生产集成创新与产业化示范，引进10个草莓新品种栽培试验、100多个材料繁殖、5组生产试验；三是开展草莓产业关键技术集成与示范，引进草莓新品种2个示范200亩以上；四是开展国家柑橘产业技术体系云南极早熟柑橘综合试验工作，主要开展不同海拔高度柑桔的修剪、施肥、品质提升、特早熟温州蜜柑浮皮机理等技术研究、技术示范800亩，推广应用10000亩；五是开展柑橘黄龙病绿色防控与示范推广1000亩；六是开展早中熟柑橘大面积丰产增效轻简化栽培技术集成示范1000亩，实现柑桔生产节本增效；七是开展多年生稻育种与应用的基础研究，多年生稻试验1组、在新平、元江两县补助核心示范区300亩，辐射带动周边地区1400亩；八是开展云南优质食味水稻种质创新与新品种培育工作；九是开展优质高产大豆新品种生物育种及示范项目，收集当地大豆种质资源、新品种繁育、集成一套高效种植技术；十是开展油菜品种区域试验2组；十一是开展绞股蓝种植技术；引进和收集绞股蓝野生及栽培的种质资源10-20份、绞股蓝种苗繁育技术研究；十二是开展切花月季等花卉新品种选育、试验，新技术的研究、开发，种植示范。圆满完成上级部门下达的科研、农业产业发展项目任务；按照与省内外高校、科研院所、企业等单位合签订的项目合同内容，以科技创新的态度、科学的方法实施农业科研试验、农业新技术、新品种示范推广，为玉溪高原特色农业发展贡献力量。</t>
  </si>
  <si>
    <t>建设示范基地</t>
  </si>
  <si>
    <t>4000</t>
  </si>
  <si>
    <t>亩</t>
  </si>
  <si>
    <t>反映农业科技成果示范和推广应用完成情况。</t>
  </si>
  <si>
    <t>新技术研发项目数</t>
  </si>
  <si>
    <t>个</t>
  </si>
  <si>
    <t>反映植物选育新品种登记数量。</t>
  </si>
  <si>
    <t>专利数</t>
  </si>
  <si>
    <t>反映部门申请或授权发明专利、实用新型专利、外观设计专利情况。</t>
  </si>
  <si>
    <t>制订标准数</t>
  </si>
  <si>
    <t>项</t>
  </si>
  <si>
    <t>反映部门制订国际、国内、行业、地方、企业标准情况。</t>
  </si>
  <si>
    <t>科研论文数</t>
  </si>
  <si>
    <t>篇</t>
  </si>
  <si>
    <t>反映部门科技水平贡献情况。</t>
  </si>
  <si>
    <t>项目验收合格率</t>
  </si>
  <si>
    <t>反映科技研究项目完成质量。
项目验收合格率=（验收合格项目数/科研项目数）*100%</t>
  </si>
  <si>
    <t>经济效益</t>
  </si>
  <si>
    <t>带动收入增加</t>
  </si>
  <si>
    <t>50</t>
  </si>
  <si>
    <t>万元</t>
  </si>
  <si>
    <t>反映项目实施后带动示范区受益人群的增加收入情况。</t>
  </si>
  <si>
    <t>人才培养数</t>
  </si>
  <si>
    <t>1500</t>
  </si>
  <si>
    <t>反映科技培训开展情况，提高受益人群的科技素质。</t>
  </si>
  <si>
    <t>可持续影响</t>
  </si>
  <si>
    <t>示范推广数量</t>
  </si>
  <si>
    <t>10000</t>
  </si>
  <si>
    <t>反映项目成果的示范推广成效。</t>
  </si>
  <si>
    <t>按合同支付2026年148.32亩土地租金、100立方米作物冷藏库租金和9.5亩蓄水池租金，缴纳水电费，维护基地水、电、路、大棚设施设备，开展新品种新技术研发项目11项，示范推广新品种新技术数量2项，组织观摩技术培训200人次，推进农业科技成果转化，提高农业科技贡献率。</t>
  </si>
  <si>
    <t>反映基地内新品种新技术研发数量情况。</t>
  </si>
  <si>
    <t>发放技术资料数</t>
  </si>
  <si>
    <t>1.0</t>
  </si>
  <si>
    <t>座</t>
  </si>
  <si>
    <t>反映租用冷藏库情况。</t>
  </si>
  <si>
    <t>反映租用蓄水池情况。</t>
  </si>
  <si>
    <t>148.32</t>
  </si>
  <si>
    <t>反映基地租用面积</t>
  </si>
  <si>
    <t>反映在基地实施的项目验收通过率。
完成率=研发项目验收合格数量/项目实施数量*100%</t>
  </si>
  <si>
    <t>3000</t>
  </si>
  <si>
    <t>元/户</t>
  </si>
  <si>
    <t>反映基地周边农户通过出让土地和务工增加收入情况。完成率=实际收入增加值/目标值*100%。</t>
  </si>
  <si>
    <t>产学研合作单位数</t>
  </si>
  <si>
    <t>反映通过项目实施后带动产学研合作情况。</t>
  </si>
  <si>
    <t>预算06表</t>
  </si>
  <si>
    <t>2026年部门政府性基金预算支出预算表</t>
  </si>
  <si>
    <t>单位:元</t>
  </si>
  <si>
    <t>政府性基金预算支出</t>
  </si>
  <si>
    <t>备注：2026年无政府性基金预算支出，此表为空。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</si>
  <si>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</si>
  <si>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</si>
  <si>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</si>
  <si>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</si>
  <si>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</si>
  <si>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</si>
  <si>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</si>
  <si>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</si>
  <si>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</si>
  <si>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</si>
  <si>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</si>
  <si>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</si>
  <si>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办公椅</t>
  </si>
  <si>
    <t>把</t>
  </si>
  <si>
    <t>预算08表</t>
  </si>
  <si>
    <t>2026年部门政府购买服务预算表</t>
  </si>
  <si>
    <t>政府购买服务项目</t>
  </si>
  <si>
    <t>政府购买服务目录</t>
  </si>
  <si>
    <t>备注：2026年无政府购买服务预算，此表为空。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</si>
  <si>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</si>
  <si>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</si>
  <si>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</si>
  <si>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</si>
  <si>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</si>
  <si>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</si>
  <si>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</si>
  <si>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</si>
  <si>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</si>
  <si>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</si>
  <si>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</si>
  <si>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</si>
  <si>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</si>
  <si>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</si>
  <si>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</si>
  <si>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备注：2026年无市对下转移支付预算，此表为空。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</si>
  <si>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</si>
  <si>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</si>
  <si>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</si>
  <si>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</si>
  <si>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</si>
  <si>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</si>
  <si>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</si>
  <si>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</si>
  <si>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</si>
  <si>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</si>
  <si>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</si>
  <si>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</si>
  <si>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A02091209 录音外围设备</t>
  </si>
  <si>
    <t>录音笔</t>
  </si>
  <si>
    <t>台</t>
  </si>
  <si>
    <t>家具和用品</t>
  </si>
  <si>
    <t>A05010301 办公椅</t>
  </si>
  <si>
    <t>预算11表</t>
  </si>
  <si>
    <t>2026年上级补助项目支出预算表</t>
  </si>
  <si>
    <t>上级补助</t>
  </si>
  <si>
    <t>备注：2026年无上级补助项目支出预算，此表为空。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</si>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</sst>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hh:mm:ss"/>
    <numFmt numFmtId="179" formatCode="#,##0.00;\-#,##0.00;;@"/>
    <numFmt numFmtId="180" formatCode="#,##0;\-#,##0;;@"/>
  </numFmts>
  <fonts count="42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6" fontId="12" fillId="0" borderId="7">
      <alignment horizontal="right"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7" fontId="12" fillId="0" borderId="7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20" fillId="7" borderId="15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18" applyNumberFormat="0" applyAlignment="0" applyProtection="0">
      <alignment vertical="center"/>
    </xf>
    <xf numFmtId="0" fontId="36" fillId="11" borderId="14" applyNumberFormat="0" applyAlignment="0" applyProtection="0">
      <alignment vertical="center"/>
    </xf>
    <xf numFmtId="0" fontId="37" fillId="12" borderId="19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10" fontId="12" fillId="0" borderId="7">
      <alignment horizontal="right"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9" fontId="12" fillId="0" borderId="7">
      <alignment horizontal="right" vertical="center"/>
    </xf>
    <xf numFmtId="49" fontId="12" fillId="0" borderId="7">
      <alignment horizontal="left" vertical="center" wrapText="1"/>
    </xf>
    <xf numFmtId="179" fontId="12" fillId="0" borderId="7">
      <alignment horizontal="right" vertical="center"/>
    </xf>
    <xf numFmtId="178" fontId="12" fillId="0" borderId="7">
      <alignment horizontal="right" vertical="center"/>
    </xf>
    <xf numFmtId="180" fontId="12" fillId="0" borderId="7">
      <alignment horizontal="right" vertical="center"/>
    </xf>
  </cellStyleXfs>
  <cellXfs count="167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79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9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1" fillId="0" borderId="0" xfId="0" applyFont="1">
      <alignment vertical="top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2" fillId="0" borderId="0" xfId="53" applyNumberFormat="1" applyFont="1" applyBorder="1" applyAlignment="1">
      <alignment horizontal="right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49" fontId="12" fillId="0" borderId="0" xfId="53" applyNumberFormat="1" applyFont="1" applyBorder="1">
      <alignment horizontal="left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180" fontId="12" fillId="0" borderId="7" xfId="0" applyNumberFormat="1" applyFont="1" applyBorder="1" applyAlignment="1">
      <alignment horizontal="right" vertical="center" wrapText="1"/>
    </xf>
    <xf numFmtId="179" fontId="12" fillId="0" borderId="7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9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9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20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9" fontId="7" fillId="0" borderId="7" xfId="54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2" fillId="0" borderId="7" xfId="53" applyNumberFormat="1" applyFont="1" applyBorder="1" applyAlignment="1">
      <alignment horizontal="right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>
      <alignment horizontal="left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179" fontId="12" fillId="0" borderId="7" xfId="53" applyNumberFormat="1" applyFont="1" applyBorder="1" applyAlignment="1">
      <alignment horizontal="right" vertical="center" wrapText="1"/>
    </xf>
    <xf numFmtId="180" fontId="12" fillId="0" borderId="7" xfId="56" applyNumberFormat="1" applyFont="1" applyBorder="1" applyAlignment="1">
      <alignment horizontal="center" vertical="center" wrapText="1"/>
    </xf>
    <xf numFmtId="49" fontId="21" fillId="0" borderId="7" xfId="53" applyNumberFormat="1" applyFont="1" applyBorder="1" applyAlignment="1">
      <alignment horizontal="right" vertical="center" wrapText="1"/>
    </xf>
    <xf numFmtId="49" fontId="12" fillId="0" borderId="10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 applyAlignment="1">
      <alignment horizontal="left" vertical="center" wrapText="1" indent="2"/>
    </xf>
    <xf numFmtId="49" fontId="12" fillId="0" borderId="7" xfId="53" applyNumberFormat="1" applyFont="1" applyBorder="1" applyAlignment="1">
      <alignment horizontal="left" vertical="center" wrapText="1" indent="4"/>
    </xf>
    <xf numFmtId="49" fontId="22" fillId="0" borderId="7" xfId="0" applyNumberFormat="1" applyFont="1" applyBorder="1" applyAlignment="1">
      <alignment horizontal="righ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22" fillId="0" borderId="7" xfId="53" applyNumberFormat="1" applyFont="1" applyBorder="1">
      <alignment horizontal="left" vertical="center" wrapText="1"/>
    </xf>
    <xf numFmtId="179" fontId="12" fillId="0" borderId="7" xfId="0" applyNumberFormat="1" applyFont="1" applyBorder="1" applyAlignment="1">
      <alignment horizontal="right" vertical="center"/>
    </xf>
    <xf numFmtId="179" fontId="22" fillId="0" borderId="7" xfId="0" applyNumberFormat="1" applyFont="1" applyBorder="1" applyAlignment="1">
      <alignment horizontal="left" vertical="center"/>
    </xf>
    <xf numFmtId="179" fontId="12" fillId="0" borderId="7" xfId="54" applyNumberFormat="1" applyFont="1" applyBorder="1">
      <alignment horizontal="right" vertical="center"/>
    </xf>
    <xf numFmtId="179" fontId="12" fillId="0" borderId="7" xfId="0" applyNumberFormat="1" applyFont="1" applyBorder="1" applyAlignment="1">
      <alignment horizontal="left" vertical="center"/>
    </xf>
    <xf numFmtId="49" fontId="22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workbookViewId="0">
      <selection activeCell="F26" sqref="F26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8" t="s">
        <v>0</v>
      </c>
      <c r="B1" s="159"/>
      <c r="C1" s="159"/>
      <c r="D1" s="159"/>
    </row>
    <row r="2" ht="28.5" customHeight="1" spans="1:4">
      <c r="A2" s="160" t="s">
        <v>1</v>
      </c>
      <c r="B2" s="160"/>
      <c r="C2" s="160"/>
      <c r="D2" s="160"/>
    </row>
    <row r="3" ht="18.75" customHeight="1" spans="1:4">
      <c r="A3" s="150" t="str">
        <f>"单位名称："&amp;"玉溪市农业科学院"</f>
        <v>单位名称：玉溪市农业科学院</v>
      </c>
      <c r="B3" s="150"/>
      <c r="C3" s="150"/>
      <c r="D3" s="148" t="s">
        <v>2</v>
      </c>
    </row>
    <row r="4" ht="18.75" customHeight="1" spans="1:4">
      <c r="A4" s="151" t="s">
        <v>3</v>
      </c>
      <c r="B4" s="151"/>
      <c r="C4" s="151" t="s">
        <v>4</v>
      </c>
      <c r="D4" s="151"/>
    </row>
    <row r="5" ht="18.75" customHeight="1" spans="1:4">
      <c r="A5" s="151" t="s">
        <v>5</v>
      </c>
      <c r="B5" s="151" t="s">
        <v>6</v>
      </c>
      <c r="C5" s="151" t="s">
        <v>7</v>
      </c>
      <c r="D5" s="151" t="s">
        <v>6</v>
      </c>
    </row>
    <row r="6" ht="18.75" customHeight="1" spans="1:4">
      <c r="A6" s="150" t="s">
        <v>8</v>
      </c>
      <c r="B6" s="164">
        <v>12737895.75</v>
      </c>
      <c r="C6" s="165" t="str">
        <f>"一"&amp;"、"&amp;"科学技术支出"</f>
        <v>一、科学技术支出</v>
      </c>
      <c r="D6" s="164">
        <v>8618655.2</v>
      </c>
    </row>
    <row r="7" ht="18.75" customHeight="1" spans="1:4">
      <c r="A7" s="150" t="s">
        <v>9</v>
      </c>
      <c r="B7" s="164"/>
      <c r="C7" s="165" t="str">
        <f>"二"&amp;"、"&amp;"社会保障和就业支出"</f>
        <v>二、社会保障和就业支出</v>
      </c>
      <c r="D7" s="164">
        <v>2200121.6</v>
      </c>
    </row>
    <row r="8" ht="18.75" customHeight="1" spans="1:4">
      <c r="A8" s="150" t="s">
        <v>10</v>
      </c>
      <c r="B8" s="164"/>
      <c r="C8" s="165" t="str">
        <f>"三"&amp;"、"&amp;"卫生健康支出"</f>
        <v>三、卫生健康支出</v>
      </c>
      <c r="D8" s="164">
        <v>1090223.45</v>
      </c>
    </row>
    <row r="9" ht="18.75" customHeight="1" spans="1:4">
      <c r="A9" s="150" t="s">
        <v>11</v>
      </c>
      <c r="B9" s="164"/>
      <c r="C9" s="165" t="str">
        <f>"四"&amp;"、"&amp;"农林水支出"</f>
        <v>四、农林水支出</v>
      </c>
      <c r="D9" s="164">
        <v>3325767.41</v>
      </c>
    </row>
    <row r="10" ht="18.75" customHeight="1" spans="1:4">
      <c r="A10" s="150" t="s">
        <v>12</v>
      </c>
      <c r="B10" s="164">
        <v>2500000</v>
      </c>
      <c r="C10" s="165" t="str">
        <f>"五"&amp;"、"&amp;"住房保障支出"</f>
        <v>五、住房保障支出</v>
      </c>
      <c r="D10" s="164">
        <v>891132</v>
      </c>
    </row>
    <row r="11" ht="18.75" customHeight="1" spans="1:4">
      <c r="A11" s="150" t="s">
        <v>13</v>
      </c>
      <c r="B11" s="164">
        <v>2500000</v>
      </c>
      <c r="C11" s="150"/>
      <c r="D11" s="150"/>
    </row>
    <row r="12" ht="18.75" customHeight="1" spans="1:4">
      <c r="A12" s="150" t="s">
        <v>14</v>
      </c>
      <c r="B12" s="164"/>
      <c r="C12" s="150"/>
      <c r="D12" s="150"/>
    </row>
    <row r="13" ht="18.75" customHeight="1" spans="1:4">
      <c r="A13" s="150" t="s">
        <v>15</v>
      </c>
      <c r="B13" s="164"/>
      <c r="C13" s="150"/>
      <c r="D13" s="150"/>
    </row>
    <row r="14" ht="18.75" customHeight="1" spans="1:4">
      <c r="A14" s="150" t="s">
        <v>16</v>
      </c>
      <c r="B14" s="164"/>
      <c r="C14" s="150"/>
      <c r="D14" s="150"/>
    </row>
    <row r="15" ht="18.75" customHeight="1" spans="1:4">
      <c r="A15" s="150" t="s">
        <v>17</v>
      </c>
      <c r="B15" s="164"/>
      <c r="C15" s="150"/>
      <c r="D15" s="150"/>
    </row>
    <row r="16" ht="18.75" customHeight="1" spans="1:4">
      <c r="A16" s="166" t="s">
        <v>18</v>
      </c>
      <c r="B16" s="164">
        <v>15237895.75</v>
      </c>
      <c r="C16" s="166" t="s">
        <v>19</v>
      </c>
      <c r="D16" s="164">
        <v>16125899.66</v>
      </c>
    </row>
    <row r="17" ht="18.75" customHeight="1" spans="1:4">
      <c r="A17" s="161" t="s">
        <v>20</v>
      </c>
      <c r="B17" s="150"/>
      <c r="C17" s="161" t="s">
        <v>21</v>
      </c>
      <c r="D17" s="150"/>
    </row>
    <row r="18" ht="18.75" customHeight="1" spans="1:4">
      <c r="A18" s="61" t="s">
        <v>22</v>
      </c>
      <c r="B18" s="164">
        <v>888003.91</v>
      </c>
      <c r="C18" s="61" t="s">
        <v>22</v>
      </c>
      <c r="D18" s="164"/>
    </row>
    <row r="19" ht="18.75" customHeight="1" spans="1:4">
      <c r="A19" s="61" t="s">
        <v>23</v>
      </c>
      <c r="B19" s="164"/>
      <c r="C19" s="61" t="s">
        <v>23</v>
      </c>
      <c r="D19" s="164"/>
    </row>
    <row r="20" ht="18.75" customHeight="1" spans="1:4">
      <c r="A20" s="166" t="s">
        <v>24</v>
      </c>
      <c r="B20" s="164">
        <v>16125899.66</v>
      </c>
      <c r="C20" s="166" t="s">
        <v>25</v>
      </c>
      <c r="D20" s="164">
        <v>16125899.66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C15" sqref="C15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2"/>
      <c r="F1" s="133" t="s">
        <v>372</v>
      </c>
    </row>
    <row r="2" ht="28.5" customHeight="1" spans="1:6">
      <c r="A2" s="32" t="s">
        <v>373</v>
      </c>
      <c r="B2" s="32"/>
      <c r="C2" s="32"/>
      <c r="D2" s="32"/>
      <c r="E2" s="32"/>
      <c r="F2" s="32"/>
    </row>
    <row r="3" ht="15" customHeight="1" spans="1:6">
      <c r="A3" s="134" t="str">
        <f>"单位名称："&amp;"玉溪市农业科学院"</f>
        <v>单位名称：玉溪市农业科学院</v>
      </c>
      <c r="B3" s="135"/>
      <c r="C3" s="135"/>
      <c r="D3" s="75"/>
      <c r="E3" s="75"/>
      <c r="F3" s="136" t="s">
        <v>374</v>
      </c>
    </row>
    <row r="4" ht="18.75" customHeight="1" spans="1:6">
      <c r="A4" s="34" t="s">
        <v>135</v>
      </c>
      <c r="B4" s="34" t="s">
        <v>67</v>
      </c>
      <c r="C4" s="34" t="s">
        <v>68</v>
      </c>
      <c r="D4" s="35" t="s">
        <v>375</v>
      </c>
      <c r="E4" s="42"/>
      <c r="F4" s="42"/>
    </row>
    <row r="5" ht="30" customHeight="1" spans="1:6">
      <c r="A5" s="41"/>
      <c r="B5" s="41"/>
      <c r="C5" s="41"/>
      <c r="D5" s="35" t="s">
        <v>30</v>
      </c>
      <c r="E5" s="42" t="s">
        <v>71</v>
      </c>
      <c r="F5" s="42" t="s">
        <v>72</v>
      </c>
    </row>
    <row r="6" ht="16.5" customHeight="1" spans="1:6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</row>
    <row r="7" ht="20.25" customHeight="1" spans="1:6">
      <c r="A7" s="43"/>
      <c r="B7" s="43"/>
      <c r="C7" s="43"/>
      <c r="D7" s="24"/>
      <c r="E7" s="137"/>
      <c r="F7" s="137"/>
    </row>
    <row r="8" ht="17.25" customHeight="1" spans="1:6">
      <c r="A8" s="138" t="s">
        <v>286</v>
      </c>
      <c r="B8" s="139"/>
      <c r="C8" s="139" t="s">
        <v>286</v>
      </c>
      <c r="D8" s="137"/>
      <c r="E8" s="137"/>
      <c r="F8" s="137"/>
    </row>
    <row r="9" customHeight="1" spans="1:1">
      <c r="A9" s="49" t="s">
        <v>376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workbookViewId="0">
      <selection activeCell="A1" sqref="A1:Q1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30" t="s">
        <v>377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50"/>
      <c r="P1" s="50"/>
      <c r="Q1" s="30"/>
    </row>
    <row r="2" ht="27.75" customHeight="1" spans="1:17">
      <c r="A2" s="73" t="s">
        <v>378</v>
      </c>
      <c r="B2" s="32"/>
      <c r="C2" s="32"/>
      <c r="D2" s="32"/>
      <c r="E2" s="32"/>
      <c r="F2" s="32"/>
      <c r="G2" s="32"/>
      <c r="H2" s="32"/>
      <c r="I2" s="32"/>
      <c r="J2" s="32"/>
      <c r="K2" s="102"/>
      <c r="L2" s="32"/>
      <c r="M2" s="32"/>
      <c r="N2" s="32"/>
      <c r="O2" s="102"/>
      <c r="P2" s="102"/>
      <c r="Q2" s="32"/>
    </row>
    <row r="3" ht="18.75" customHeight="1" spans="1:17">
      <c r="A3" s="111" t="str">
        <f>"单位名称："&amp;"玉溪市农业科学院"</f>
        <v>单位名称：玉溪市农业科学院</v>
      </c>
      <c r="B3" s="7"/>
      <c r="C3" s="7"/>
      <c r="D3" s="7"/>
      <c r="E3" s="7"/>
      <c r="F3" s="7"/>
      <c r="G3" s="7"/>
      <c r="H3" s="7"/>
      <c r="I3" s="7"/>
      <c r="J3" s="7"/>
      <c r="O3" s="79"/>
      <c r="P3" s="79"/>
      <c r="Q3" s="130" t="s">
        <v>2</v>
      </c>
    </row>
    <row r="4" ht="15.75" customHeight="1" spans="1:17">
      <c r="A4" s="34" t="s">
        <v>379</v>
      </c>
      <c r="B4" s="112" t="s">
        <v>380</v>
      </c>
      <c r="C4" s="112" t="s">
        <v>381</v>
      </c>
      <c r="D4" s="112" t="s">
        <v>382</v>
      </c>
      <c r="E4" s="112" t="s">
        <v>383</v>
      </c>
      <c r="F4" s="112" t="s">
        <v>384</v>
      </c>
      <c r="G4" s="113" t="s">
        <v>142</v>
      </c>
      <c r="H4" s="113"/>
      <c r="I4" s="113"/>
      <c r="J4" s="113"/>
      <c r="K4" s="122"/>
      <c r="L4" s="113"/>
      <c r="M4" s="113"/>
      <c r="N4" s="113"/>
      <c r="O4" s="123"/>
      <c r="P4" s="122"/>
      <c r="Q4" s="131"/>
    </row>
    <row r="5" ht="17.25" customHeight="1" spans="1:17">
      <c r="A5" s="37"/>
      <c r="B5" s="114"/>
      <c r="C5" s="114"/>
      <c r="D5" s="114"/>
      <c r="E5" s="114"/>
      <c r="F5" s="114"/>
      <c r="G5" s="114" t="s">
        <v>30</v>
      </c>
      <c r="H5" s="114" t="s">
        <v>33</v>
      </c>
      <c r="I5" s="114" t="s">
        <v>385</v>
      </c>
      <c r="J5" s="114" t="s">
        <v>386</v>
      </c>
      <c r="K5" s="124" t="s">
        <v>387</v>
      </c>
      <c r="L5" s="125" t="s">
        <v>388</v>
      </c>
      <c r="M5" s="125"/>
      <c r="N5" s="125"/>
      <c r="O5" s="126"/>
      <c r="P5" s="127"/>
      <c r="Q5" s="115"/>
    </row>
    <row r="6" ht="54" customHeight="1" spans="1:17">
      <c r="A6" s="40"/>
      <c r="B6" s="115"/>
      <c r="C6" s="115"/>
      <c r="D6" s="115"/>
      <c r="E6" s="115"/>
      <c r="F6" s="115"/>
      <c r="G6" s="115"/>
      <c r="H6" s="115" t="s">
        <v>32</v>
      </c>
      <c r="I6" s="115"/>
      <c r="J6" s="115"/>
      <c r="K6" s="128"/>
      <c r="L6" s="115" t="s">
        <v>32</v>
      </c>
      <c r="M6" s="115" t="s">
        <v>39</v>
      </c>
      <c r="N6" s="115" t="s">
        <v>149</v>
      </c>
      <c r="O6" s="129" t="s">
        <v>41</v>
      </c>
      <c r="P6" s="128" t="s">
        <v>42</v>
      </c>
      <c r="Q6" s="115" t="s">
        <v>43</v>
      </c>
    </row>
    <row r="7" ht="15" customHeight="1" spans="1:17">
      <c r="A7" s="41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7">
        <v>7</v>
      </c>
      <c r="H7" s="117">
        <v>8</v>
      </c>
      <c r="I7" s="117">
        <v>9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>
        <v>15</v>
      </c>
      <c r="P7" s="117">
        <v>16</v>
      </c>
      <c r="Q7" s="117">
        <v>17</v>
      </c>
    </row>
    <row r="8" ht="21" customHeight="1" spans="1:17">
      <c r="A8" s="95" t="s">
        <v>64</v>
      </c>
      <c r="B8" s="96"/>
      <c r="C8" s="96"/>
      <c r="D8" s="96"/>
      <c r="E8" s="118"/>
      <c r="F8" s="119">
        <v>800</v>
      </c>
      <c r="G8" s="45">
        <v>800</v>
      </c>
      <c r="H8" s="45">
        <v>800</v>
      </c>
      <c r="I8" s="45"/>
      <c r="J8" s="45"/>
      <c r="K8" s="45"/>
      <c r="L8" s="45"/>
      <c r="M8" s="45"/>
      <c r="N8" s="45"/>
      <c r="O8" s="45"/>
      <c r="P8" s="45"/>
      <c r="Q8" s="45"/>
    </row>
    <row r="9" ht="21" customHeight="1" spans="1:17">
      <c r="A9" s="95" t="str">
        <f>"      "&amp;"一般公用经费"</f>
        <v>      一般公用经费</v>
      </c>
      <c r="B9" s="96" t="s">
        <v>389</v>
      </c>
      <c r="C9" s="96" t="str">
        <f>"A05010301"&amp;"  "&amp;"办公椅"</f>
        <v>A05010301  办公椅</v>
      </c>
      <c r="D9" s="120" t="s">
        <v>390</v>
      </c>
      <c r="E9" s="121">
        <v>1</v>
      </c>
      <c r="F9" s="24">
        <v>800</v>
      </c>
      <c r="G9" s="45">
        <v>800</v>
      </c>
      <c r="H9" s="45">
        <v>800</v>
      </c>
      <c r="I9" s="45"/>
      <c r="J9" s="45"/>
      <c r="K9" s="45"/>
      <c r="L9" s="45"/>
      <c r="M9" s="45"/>
      <c r="N9" s="45"/>
      <c r="O9" s="45"/>
      <c r="P9" s="45"/>
      <c r="Q9" s="45"/>
    </row>
    <row r="10" ht="21" customHeight="1" spans="1:17">
      <c r="A10" s="97" t="s">
        <v>286</v>
      </c>
      <c r="B10" s="98"/>
      <c r="C10" s="98"/>
      <c r="D10" s="98"/>
      <c r="E10" s="118"/>
      <c r="F10" s="119">
        <v>800</v>
      </c>
      <c r="G10" s="45">
        <v>800</v>
      </c>
      <c r="H10" s="45">
        <v>800</v>
      </c>
      <c r="I10" s="45"/>
      <c r="J10" s="45"/>
      <c r="K10" s="45"/>
      <c r="L10" s="45"/>
      <c r="M10" s="45"/>
      <c r="N10" s="45"/>
      <c r="O10" s="45"/>
      <c r="P10" s="45"/>
      <c r="Q10" s="45"/>
    </row>
  </sheetData>
  <mergeCells count="17">
    <mergeCell ref="A1:Q1"/>
    <mergeCell ref="A2:Q2"/>
    <mergeCell ref="A3:E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$A11:$XFD1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80" t="s">
        <v>391</v>
      </c>
      <c r="B1" s="80"/>
      <c r="C1" s="80"/>
      <c r="D1" s="80"/>
      <c r="E1" s="80"/>
      <c r="F1" s="80"/>
      <c r="G1" s="80"/>
      <c r="H1" s="81"/>
      <c r="I1" s="80"/>
      <c r="J1" s="80"/>
      <c r="K1" s="80"/>
      <c r="L1" s="100"/>
      <c r="M1" s="81"/>
      <c r="N1" s="101"/>
    </row>
    <row r="2" ht="27.75" customHeight="1" spans="1:14">
      <c r="A2" s="73" t="s">
        <v>392</v>
      </c>
      <c r="B2" s="82"/>
      <c r="C2" s="82"/>
      <c r="D2" s="82"/>
      <c r="E2" s="82"/>
      <c r="F2" s="82"/>
      <c r="G2" s="82"/>
      <c r="H2" s="83"/>
      <c r="I2" s="82"/>
      <c r="J2" s="82"/>
      <c r="K2" s="82"/>
      <c r="L2" s="102"/>
      <c r="M2" s="83"/>
      <c r="N2" s="82"/>
    </row>
    <row r="3" ht="18.75" customHeight="1" spans="1:14">
      <c r="A3" s="74" t="str">
        <f>"单位名称："&amp;"玉溪市农业科学院"</f>
        <v>单位名称：玉溪市农业科学院</v>
      </c>
      <c r="B3" s="75"/>
      <c r="C3" s="75"/>
      <c r="D3" s="75"/>
      <c r="E3" s="75"/>
      <c r="F3" s="75"/>
      <c r="G3" s="75"/>
      <c r="H3" s="84"/>
      <c r="I3" s="77"/>
      <c r="J3" s="77"/>
      <c r="K3" s="77"/>
      <c r="L3" s="79"/>
      <c r="M3" s="103"/>
      <c r="N3" s="104" t="s">
        <v>2</v>
      </c>
    </row>
    <row r="4" ht="15.75" customHeight="1" spans="1:14">
      <c r="A4" s="85" t="s">
        <v>379</v>
      </c>
      <c r="B4" s="86" t="s">
        <v>393</v>
      </c>
      <c r="C4" s="86" t="s">
        <v>394</v>
      </c>
      <c r="D4" s="87" t="s">
        <v>142</v>
      </c>
      <c r="E4" s="87"/>
      <c r="F4" s="87"/>
      <c r="G4" s="87"/>
      <c r="H4" s="88"/>
      <c r="I4" s="87"/>
      <c r="J4" s="87"/>
      <c r="K4" s="87"/>
      <c r="L4" s="105"/>
      <c r="M4" s="88"/>
      <c r="N4" s="106"/>
    </row>
    <row r="5" ht="17.25" customHeight="1" spans="1:14">
      <c r="A5" s="89"/>
      <c r="B5" s="90"/>
      <c r="C5" s="90"/>
      <c r="D5" s="90" t="s">
        <v>30</v>
      </c>
      <c r="E5" s="90" t="s">
        <v>33</v>
      </c>
      <c r="F5" s="90" t="s">
        <v>385</v>
      </c>
      <c r="G5" s="90" t="s">
        <v>386</v>
      </c>
      <c r="H5" s="91" t="s">
        <v>387</v>
      </c>
      <c r="I5" s="107" t="s">
        <v>388</v>
      </c>
      <c r="J5" s="107"/>
      <c r="K5" s="107"/>
      <c r="L5" s="108"/>
      <c r="M5" s="109"/>
      <c r="N5" s="93"/>
    </row>
    <row r="6" ht="54" customHeight="1" spans="1:14">
      <c r="A6" s="92"/>
      <c r="B6" s="93"/>
      <c r="C6" s="93"/>
      <c r="D6" s="93"/>
      <c r="E6" s="93"/>
      <c r="F6" s="93"/>
      <c r="G6" s="93"/>
      <c r="H6" s="94"/>
      <c r="I6" s="93" t="s">
        <v>32</v>
      </c>
      <c r="J6" s="93" t="s">
        <v>39</v>
      </c>
      <c r="K6" s="93" t="s">
        <v>149</v>
      </c>
      <c r="L6" s="110" t="s">
        <v>41</v>
      </c>
      <c r="M6" s="94" t="s">
        <v>42</v>
      </c>
      <c r="N6" s="93" t="s">
        <v>43</v>
      </c>
    </row>
    <row r="7" ht="15" customHeight="1" spans="1:14">
      <c r="A7" s="92">
        <v>1</v>
      </c>
      <c r="B7" s="93">
        <v>2</v>
      </c>
      <c r="C7" s="93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</row>
    <row r="8" ht="21" customHeight="1" spans="1:14">
      <c r="A8" s="95"/>
      <c r="B8" s="96"/>
      <c r="C8" s="96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1" customHeight="1" spans="1:14">
      <c r="A9" s="95"/>
      <c r="B9" s="96"/>
      <c r="C9" s="9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ht="21" customHeight="1" spans="1:14">
      <c r="A10" s="97" t="s">
        <v>286</v>
      </c>
      <c r="B10" s="98"/>
      <c r="C10" s="99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="49" customFormat="1" customHeight="1" spans="1:1">
      <c r="A11" s="49" t="s">
        <v>395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24" sqref="A24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30" t="s">
        <v>396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50"/>
    </row>
    <row r="2" ht="27.75" customHeight="1" spans="1:14">
      <c r="A2" s="73" t="s">
        <v>397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" customHeight="1" spans="1:14">
      <c r="A3" s="74" t="str">
        <f>"单位名称："&amp;"玉溪市农业科学院"</f>
        <v>单位名称：玉溪市农业科学院</v>
      </c>
      <c r="B3" s="75"/>
      <c r="C3" s="75"/>
      <c r="D3" s="76"/>
      <c r="E3" s="77"/>
      <c r="F3" s="77"/>
      <c r="G3" s="77"/>
      <c r="H3" s="77"/>
      <c r="I3" s="77"/>
      <c r="N3" s="79" t="s">
        <v>2</v>
      </c>
    </row>
    <row r="4" ht="19.5" customHeight="1" spans="1:14">
      <c r="A4" s="35" t="s">
        <v>398</v>
      </c>
      <c r="B4" s="52" t="s">
        <v>142</v>
      </c>
      <c r="C4" s="53"/>
      <c r="D4" s="53"/>
      <c r="E4" s="52" t="s">
        <v>399</v>
      </c>
      <c r="F4" s="53"/>
      <c r="G4" s="53"/>
      <c r="H4" s="53"/>
      <c r="I4" s="53"/>
      <c r="J4" s="53"/>
      <c r="K4" s="53"/>
      <c r="L4" s="53"/>
      <c r="M4" s="53"/>
      <c r="N4" s="53"/>
    </row>
    <row r="5" ht="40.5" customHeight="1" spans="1:14">
      <c r="A5" s="41"/>
      <c r="B5" s="38" t="s">
        <v>30</v>
      </c>
      <c r="C5" s="34" t="s">
        <v>33</v>
      </c>
      <c r="D5" s="78" t="s">
        <v>400</v>
      </c>
      <c r="E5" s="42" t="s">
        <v>401</v>
      </c>
      <c r="F5" s="42" t="s">
        <v>402</v>
      </c>
      <c r="G5" s="42" t="s">
        <v>403</v>
      </c>
      <c r="H5" s="42" t="s">
        <v>404</v>
      </c>
      <c r="I5" s="42" t="s">
        <v>405</v>
      </c>
      <c r="J5" s="42" t="s">
        <v>406</v>
      </c>
      <c r="K5" s="42" t="s">
        <v>407</v>
      </c>
      <c r="L5" s="42" t="s">
        <v>408</v>
      </c>
      <c r="M5" s="42" t="s">
        <v>409</v>
      </c>
      <c r="N5" s="42" t="s">
        <v>410</v>
      </c>
    </row>
    <row r="6" ht="19.5" customHeight="1" spans="1:14">
      <c r="A6" s="42">
        <v>1</v>
      </c>
      <c r="B6" s="42">
        <v>2</v>
      </c>
      <c r="C6" s="42">
        <v>3</v>
      </c>
      <c r="D6" s="52">
        <v>4</v>
      </c>
      <c r="E6" s="42">
        <v>5</v>
      </c>
      <c r="F6" s="42">
        <v>6</v>
      </c>
      <c r="G6" s="42">
        <v>7</v>
      </c>
      <c r="H6" s="52">
        <v>8</v>
      </c>
      <c r="I6" s="42">
        <v>9</v>
      </c>
      <c r="J6" s="42">
        <v>10</v>
      </c>
      <c r="K6" s="42">
        <v>11</v>
      </c>
      <c r="L6" s="52">
        <v>12</v>
      </c>
      <c r="M6" s="42">
        <v>13</v>
      </c>
      <c r="N6" s="42">
        <v>14</v>
      </c>
    </row>
    <row r="7" ht="20.25" customHeight="1" spans="1:14">
      <c r="A7" s="43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ht="20.25" customHeight="1" spans="1:14">
      <c r="A8" s="43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0.25" customHeight="1" spans="1:14">
      <c r="A9" s="70" t="s">
        <v>30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customHeight="1" spans="1:1">
      <c r="A10" s="49" t="s">
        <v>411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26" sqref="B26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30" t="s">
        <v>412</v>
      </c>
      <c r="B1" s="30"/>
      <c r="C1" s="30"/>
      <c r="D1" s="30"/>
      <c r="E1" s="30"/>
      <c r="F1" s="30"/>
      <c r="G1" s="30"/>
      <c r="H1" s="30"/>
      <c r="I1" s="30"/>
      <c r="J1" s="50"/>
    </row>
    <row r="2" ht="28.5" customHeight="1" spans="1:10">
      <c r="A2" s="65" t="s">
        <v>413</v>
      </c>
      <c r="B2" s="66"/>
      <c r="C2" s="66"/>
      <c r="D2" s="66"/>
      <c r="E2" s="66"/>
      <c r="F2" s="67"/>
      <c r="G2" s="66"/>
      <c r="H2" s="67"/>
      <c r="I2" s="67"/>
      <c r="J2" s="66"/>
    </row>
    <row r="3" ht="15" customHeight="1" spans="1:1">
      <c r="A3" s="5" t="str">
        <f>"单位名称："&amp;"玉溪市农业科学院"</f>
        <v>单位名称：玉溪市农业科学院</v>
      </c>
    </row>
    <row r="4" ht="14.25" customHeight="1" spans="1:10">
      <c r="A4" s="68" t="s">
        <v>289</v>
      </c>
      <c r="B4" s="68" t="s">
        <v>290</v>
      </c>
      <c r="C4" s="68" t="s">
        <v>291</v>
      </c>
      <c r="D4" s="68" t="s">
        <v>292</v>
      </c>
      <c r="E4" s="68" t="s">
        <v>293</v>
      </c>
      <c r="F4" s="55" t="s">
        <v>294</v>
      </c>
      <c r="G4" s="68" t="s">
        <v>295</v>
      </c>
      <c r="H4" s="55" t="s">
        <v>296</v>
      </c>
      <c r="I4" s="55" t="s">
        <v>297</v>
      </c>
      <c r="J4" s="68" t="s">
        <v>298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55">
        <v>6</v>
      </c>
      <c r="G5" s="68">
        <v>7</v>
      </c>
      <c r="H5" s="55">
        <v>8</v>
      </c>
      <c r="I5" s="55">
        <v>9</v>
      </c>
      <c r="J5" s="68">
        <v>10</v>
      </c>
    </row>
    <row r="6" ht="15" customHeight="1" spans="1:10">
      <c r="A6" s="26"/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26"/>
      <c r="B7" s="26"/>
      <c r="C7" s="26"/>
      <c r="D7" s="26"/>
      <c r="E7" s="26"/>
      <c r="F7" s="26"/>
      <c r="G7" s="43"/>
      <c r="H7" s="26"/>
      <c r="I7" s="26"/>
      <c r="J7" s="26"/>
    </row>
    <row r="8" ht="21" customHeight="1" spans="1:2">
      <c r="A8" s="72" t="s">
        <v>411</v>
      </c>
      <c r="B8" s="49"/>
    </row>
  </sheetData>
  <mergeCells count="3">
    <mergeCell ref="A1:J1"/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1" sqref="A1:H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6" t="s">
        <v>414</v>
      </c>
      <c r="B1" s="56"/>
      <c r="C1" s="56"/>
      <c r="D1" s="56"/>
      <c r="E1" s="56"/>
      <c r="F1" s="56"/>
      <c r="G1" s="56"/>
      <c r="H1" s="56" t="s">
        <v>414</v>
      </c>
    </row>
    <row r="2" ht="28.5" customHeight="1" spans="1:8">
      <c r="A2" s="57" t="s">
        <v>415</v>
      </c>
      <c r="B2" s="57"/>
      <c r="C2" s="57"/>
      <c r="D2" s="57"/>
      <c r="E2" s="57"/>
      <c r="F2" s="57"/>
      <c r="G2" s="57"/>
      <c r="H2" s="57"/>
    </row>
    <row r="3" ht="18.75" customHeight="1" spans="1:8">
      <c r="A3" s="58" t="str">
        <f>"单位名称："&amp;"玉溪市农业科学院"</f>
        <v>单位名称：玉溪市农业科学院</v>
      </c>
      <c r="B3" s="58"/>
      <c r="C3" s="58"/>
      <c r="D3" s="58"/>
      <c r="E3" s="58"/>
      <c r="F3" s="58"/>
      <c r="G3" s="58"/>
      <c r="H3" s="58"/>
    </row>
    <row r="4" ht="18.75" customHeight="1" spans="1:8">
      <c r="A4" s="59" t="s">
        <v>135</v>
      </c>
      <c r="B4" s="59" t="s">
        <v>416</v>
      </c>
      <c r="C4" s="59" t="s">
        <v>417</v>
      </c>
      <c r="D4" s="59" t="s">
        <v>418</v>
      </c>
      <c r="E4" s="59" t="s">
        <v>419</v>
      </c>
      <c r="F4" s="59" t="s">
        <v>420</v>
      </c>
      <c r="G4" s="59"/>
      <c r="H4" s="59"/>
    </row>
    <row r="5" ht="18.75" customHeight="1" spans="1:8">
      <c r="A5" s="59"/>
      <c r="B5" s="59"/>
      <c r="C5" s="59"/>
      <c r="D5" s="59"/>
      <c r="E5" s="59"/>
      <c r="F5" s="59" t="s">
        <v>383</v>
      </c>
      <c r="G5" s="59" t="s">
        <v>421</v>
      </c>
      <c r="H5" s="59" t="s">
        <v>422</v>
      </c>
    </row>
    <row r="6" ht="18.75" customHeight="1" spans="1:8">
      <c r="A6" s="60" t="s">
        <v>44</v>
      </c>
      <c r="B6" s="60" t="s">
        <v>45</v>
      </c>
      <c r="C6" s="60" t="s">
        <v>46</v>
      </c>
      <c r="D6" s="60" t="s">
        <v>47</v>
      </c>
      <c r="E6" s="60" t="s">
        <v>48</v>
      </c>
      <c r="F6" s="60" t="s">
        <v>49</v>
      </c>
      <c r="G6" s="60" t="s">
        <v>50</v>
      </c>
      <c r="H6" s="60" t="s">
        <v>51</v>
      </c>
    </row>
    <row r="7" ht="18" customHeight="1" spans="1:8">
      <c r="A7" s="61" t="s">
        <v>64</v>
      </c>
      <c r="B7" s="61" t="s">
        <v>423</v>
      </c>
      <c r="C7" s="61" t="s">
        <v>424</v>
      </c>
      <c r="D7" s="61" t="s">
        <v>425</v>
      </c>
      <c r="E7" s="62" t="s">
        <v>426</v>
      </c>
      <c r="F7" s="63">
        <v>1</v>
      </c>
      <c r="G7" s="64">
        <v>5000</v>
      </c>
      <c r="H7" s="64">
        <v>5000</v>
      </c>
    </row>
    <row r="8" ht="18" customHeight="1" spans="1:8">
      <c r="A8" s="61" t="s">
        <v>64</v>
      </c>
      <c r="B8" s="61" t="s">
        <v>427</v>
      </c>
      <c r="C8" s="61" t="s">
        <v>428</v>
      </c>
      <c r="D8" s="61" t="s">
        <v>389</v>
      </c>
      <c r="E8" s="62" t="s">
        <v>390</v>
      </c>
      <c r="F8" s="63">
        <v>1</v>
      </c>
      <c r="G8" s="64">
        <v>800</v>
      </c>
      <c r="H8" s="64">
        <v>800</v>
      </c>
    </row>
    <row r="9" ht="18" customHeight="1" spans="1:8">
      <c r="A9" s="62" t="s">
        <v>30</v>
      </c>
      <c r="B9" s="62"/>
      <c r="C9" s="62"/>
      <c r="D9" s="62"/>
      <c r="E9" s="62"/>
      <c r="F9" s="63">
        <v>2</v>
      </c>
      <c r="G9" s="64"/>
      <c r="H9" s="64">
        <v>5800</v>
      </c>
    </row>
  </sheetData>
  <mergeCells count="10">
    <mergeCell ref="A1:H1"/>
    <mergeCell ref="A2:H2"/>
    <mergeCell ref="A3:H3"/>
    <mergeCell ref="F4:H4"/>
    <mergeCell ref="A9:E9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25" sqref="C25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30" t="s">
        <v>429</v>
      </c>
      <c r="B1" s="30"/>
      <c r="C1" s="30"/>
      <c r="D1" s="31"/>
      <c r="E1" s="31"/>
      <c r="F1" s="31"/>
      <c r="G1" s="31"/>
      <c r="H1" s="30"/>
      <c r="I1" s="30"/>
      <c r="J1" s="30"/>
      <c r="K1" s="50"/>
    </row>
    <row r="2" ht="28.5" customHeight="1" spans="1:11">
      <c r="A2" s="32" t="s">
        <v>430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5" t="str">
        <f>"单位名称："&amp;"玉溪市农业科学院"</f>
        <v>单位名称：玉溪市农业科学院</v>
      </c>
      <c r="B3" s="6"/>
      <c r="C3" s="6"/>
      <c r="D3" s="6"/>
      <c r="E3" s="6"/>
      <c r="F3" s="6"/>
      <c r="G3" s="6"/>
      <c r="H3" s="7"/>
      <c r="I3" s="7"/>
      <c r="J3" s="7"/>
      <c r="K3" s="51" t="s">
        <v>2</v>
      </c>
    </row>
    <row r="4" ht="21.75" customHeight="1" spans="1:11">
      <c r="A4" s="33" t="s">
        <v>230</v>
      </c>
      <c r="B4" s="33" t="s">
        <v>137</v>
      </c>
      <c r="C4" s="33" t="s">
        <v>231</v>
      </c>
      <c r="D4" s="34" t="s">
        <v>138</v>
      </c>
      <c r="E4" s="34" t="s">
        <v>139</v>
      </c>
      <c r="F4" s="34" t="s">
        <v>140</v>
      </c>
      <c r="G4" s="34" t="s">
        <v>141</v>
      </c>
      <c r="H4" s="35" t="s">
        <v>30</v>
      </c>
      <c r="I4" s="52" t="s">
        <v>431</v>
      </c>
      <c r="J4" s="53"/>
      <c r="K4" s="54"/>
    </row>
    <row r="5" ht="21.75" customHeight="1" spans="1:11">
      <c r="A5" s="36"/>
      <c r="B5" s="36"/>
      <c r="C5" s="36"/>
      <c r="D5" s="37"/>
      <c r="E5" s="37"/>
      <c r="F5" s="37"/>
      <c r="G5" s="37"/>
      <c r="H5" s="38"/>
      <c r="I5" s="34" t="s">
        <v>33</v>
      </c>
      <c r="J5" s="34" t="s">
        <v>34</v>
      </c>
      <c r="K5" s="34" t="s">
        <v>35</v>
      </c>
    </row>
    <row r="6" ht="40.5" customHeight="1" spans="1:11">
      <c r="A6" s="39"/>
      <c r="B6" s="39"/>
      <c r="C6" s="39"/>
      <c r="D6" s="40"/>
      <c r="E6" s="40"/>
      <c r="F6" s="40"/>
      <c r="G6" s="40"/>
      <c r="H6" s="41"/>
      <c r="I6" s="40" t="s">
        <v>32</v>
      </c>
      <c r="J6" s="40"/>
      <c r="K6" s="40"/>
    </row>
    <row r="7" ht="15" customHeight="1" spans="1:1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55">
        <v>10</v>
      </c>
      <c r="K7" s="55">
        <v>11</v>
      </c>
    </row>
    <row r="8" ht="30.65" customHeight="1" spans="1:11">
      <c r="A8" s="43"/>
      <c r="B8" s="44"/>
      <c r="C8" s="43"/>
      <c r="D8" s="43"/>
      <c r="E8" s="43"/>
      <c r="F8" s="43"/>
      <c r="G8" s="43"/>
      <c r="H8" s="45"/>
      <c r="I8" s="45"/>
      <c r="J8" s="45"/>
      <c r="K8" s="45"/>
    </row>
    <row r="9" ht="30.65" customHeight="1" spans="1:11">
      <c r="A9" s="44"/>
      <c r="B9" s="44"/>
      <c r="C9" s="44"/>
      <c r="D9" s="44"/>
      <c r="E9" s="44"/>
      <c r="F9" s="44"/>
      <c r="G9" s="44"/>
      <c r="H9" s="45"/>
      <c r="I9" s="45"/>
      <c r="J9" s="45"/>
      <c r="K9" s="45"/>
    </row>
    <row r="10" ht="18.75" customHeight="1" spans="1:11">
      <c r="A10" s="46" t="s">
        <v>286</v>
      </c>
      <c r="B10" s="47"/>
      <c r="C10" s="47"/>
      <c r="D10" s="47"/>
      <c r="E10" s="47"/>
      <c r="F10" s="47"/>
      <c r="G10" s="48"/>
      <c r="H10" s="45"/>
      <c r="I10" s="45"/>
      <c r="J10" s="45"/>
      <c r="K10" s="45"/>
    </row>
    <row r="11" customHeight="1" spans="1:1">
      <c r="A11" s="49" t="s">
        <v>432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E20" sqref="E20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433</v>
      </c>
      <c r="B1" s="1"/>
      <c r="C1" s="1"/>
      <c r="D1" s="2"/>
      <c r="E1" s="1"/>
      <c r="F1" s="1"/>
      <c r="G1" s="3"/>
    </row>
    <row r="2" ht="27.75" customHeight="1" spans="1:7">
      <c r="A2" s="4" t="s">
        <v>434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"单位名称："&amp;"玉溪市农业科学院"</f>
        <v>单位名称：玉溪市农业科学院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231</v>
      </c>
      <c r="B4" s="9" t="s">
        <v>230</v>
      </c>
      <c r="C4" s="9" t="s">
        <v>137</v>
      </c>
      <c r="D4" s="10" t="s">
        <v>435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436</v>
      </c>
      <c r="F5" s="10" t="s">
        <v>437</v>
      </c>
      <c r="G5" s="10" t="s">
        <v>438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 t="s">
        <v>64</v>
      </c>
      <c r="B8" s="22"/>
      <c r="C8" s="22"/>
      <c r="D8" s="23"/>
      <c r="E8" s="24">
        <v>236000</v>
      </c>
      <c r="F8" s="24"/>
      <c r="G8" s="24"/>
    </row>
    <row r="9" ht="21" customHeight="1" spans="1:7">
      <c r="A9" s="21"/>
      <c r="B9" s="21" t="s">
        <v>439</v>
      </c>
      <c r="C9" s="21" t="s">
        <v>235</v>
      </c>
      <c r="D9" s="25" t="s">
        <v>440</v>
      </c>
      <c r="E9" s="24">
        <v>36000</v>
      </c>
      <c r="F9" s="24"/>
      <c r="G9" s="24"/>
    </row>
    <row r="10" ht="21" customHeight="1" spans="1:7">
      <c r="A10" s="26"/>
      <c r="B10" s="21" t="s">
        <v>441</v>
      </c>
      <c r="C10" s="21" t="s">
        <v>276</v>
      </c>
      <c r="D10" s="25" t="s">
        <v>440</v>
      </c>
      <c r="E10" s="24">
        <v>200000</v>
      </c>
      <c r="F10" s="24"/>
      <c r="G10" s="24"/>
    </row>
    <row r="11" ht="21" customHeight="1" spans="1:7">
      <c r="A11" s="27" t="s">
        <v>30</v>
      </c>
      <c r="B11" s="28" t="s">
        <v>442</v>
      </c>
      <c r="C11" s="28"/>
      <c r="D11" s="29"/>
      <c r="E11" s="24">
        <v>236000</v>
      </c>
      <c r="F11" s="24"/>
      <c r="G11" s="24"/>
    </row>
  </sheetData>
  <mergeCells count="12">
    <mergeCell ref="A1:G1"/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5" t="s">
        <v>26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</row>
    <row r="2" ht="28.5" customHeight="1" spans="1:19">
      <c r="A2" s="149" t="s">
        <v>27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ht="20.25" customHeight="1" spans="1:19">
      <c r="A3" s="150" t="str">
        <f>"单位名称："&amp;"玉溪市农业科学院"</f>
        <v>单位名称：玉溪市农业科学院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6"/>
      <c r="M3" s="156"/>
      <c r="N3" s="156"/>
      <c r="O3" s="156"/>
      <c r="P3" s="156"/>
      <c r="Q3" s="156"/>
      <c r="R3" s="156"/>
      <c r="S3" s="156" t="s">
        <v>2</v>
      </c>
    </row>
    <row r="4" ht="27" customHeight="1" spans="1:19">
      <c r="A4" s="151" t="s">
        <v>28</v>
      </c>
      <c r="B4" s="151" t="s">
        <v>29</v>
      </c>
      <c r="C4" s="151" t="s">
        <v>30</v>
      </c>
      <c r="D4" s="151" t="s">
        <v>31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 t="s">
        <v>20</v>
      </c>
      <c r="P4" s="151"/>
      <c r="Q4" s="151"/>
      <c r="R4" s="151"/>
      <c r="S4" s="151"/>
    </row>
    <row r="5" ht="27" customHeight="1" spans="1:19">
      <c r="A5" s="151"/>
      <c r="B5" s="151"/>
      <c r="C5" s="151"/>
      <c r="D5" s="151" t="s">
        <v>32</v>
      </c>
      <c r="E5" s="151" t="s">
        <v>33</v>
      </c>
      <c r="F5" s="151" t="s">
        <v>34</v>
      </c>
      <c r="G5" s="151" t="s">
        <v>35</v>
      </c>
      <c r="H5" s="151" t="s">
        <v>36</v>
      </c>
      <c r="I5" s="151" t="s">
        <v>37</v>
      </c>
      <c r="J5" s="151"/>
      <c r="K5" s="151"/>
      <c r="L5" s="151"/>
      <c r="M5" s="151"/>
      <c r="N5" s="151"/>
      <c r="O5" s="151" t="s">
        <v>32</v>
      </c>
      <c r="P5" s="151" t="s">
        <v>33</v>
      </c>
      <c r="Q5" s="151" t="s">
        <v>34</v>
      </c>
      <c r="R5" s="151" t="s">
        <v>35</v>
      </c>
      <c r="S5" s="151" t="s">
        <v>38</v>
      </c>
    </row>
    <row r="6" ht="27" customHeight="1" spans="1:19">
      <c r="A6" s="151"/>
      <c r="B6" s="151"/>
      <c r="C6" s="151"/>
      <c r="D6" s="151"/>
      <c r="E6" s="151"/>
      <c r="F6" s="151"/>
      <c r="G6" s="151"/>
      <c r="H6" s="151"/>
      <c r="I6" s="151" t="s">
        <v>32</v>
      </c>
      <c r="J6" s="151" t="s">
        <v>39</v>
      </c>
      <c r="K6" s="151" t="s">
        <v>40</v>
      </c>
      <c r="L6" s="151" t="s">
        <v>41</v>
      </c>
      <c r="M6" s="151" t="s">
        <v>42</v>
      </c>
      <c r="N6" s="151" t="s">
        <v>43</v>
      </c>
      <c r="O6" s="151"/>
      <c r="P6" s="151"/>
      <c r="Q6" s="151"/>
      <c r="R6" s="151"/>
      <c r="S6" s="151"/>
    </row>
    <row r="7" ht="20.25" customHeight="1" spans="1:19">
      <c r="A7" s="154" t="s">
        <v>44</v>
      </c>
      <c r="B7" s="154" t="s">
        <v>45</v>
      </c>
      <c r="C7" s="154" t="s">
        <v>46</v>
      </c>
      <c r="D7" s="154" t="s">
        <v>47</v>
      </c>
      <c r="E7" s="154" t="s">
        <v>48</v>
      </c>
      <c r="F7" s="154" t="s">
        <v>49</v>
      </c>
      <c r="G7" s="154" t="s">
        <v>50</v>
      </c>
      <c r="H7" s="154" t="s">
        <v>51</v>
      </c>
      <c r="I7" s="154" t="s">
        <v>52</v>
      </c>
      <c r="J7" s="154" t="s">
        <v>53</v>
      </c>
      <c r="K7" s="154" t="s">
        <v>54</v>
      </c>
      <c r="L7" s="154" t="s">
        <v>55</v>
      </c>
      <c r="M7" s="154" t="s">
        <v>56</v>
      </c>
      <c r="N7" s="154" t="s">
        <v>57</v>
      </c>
      <c r="O7" s="154" t="s">
        <v>58</v>
      </c>
      <c r="P7" s="154" t="s">
        <v>59</v>
      </c>
      <c r="Q7" s="154" t="s">
        <v>60</v>
      </c>
      <c r="R7" s="154" t="s">
        <v>61</v>
      </c>
      <c r="S7" s="154" t="s">
        <v>62</v>
      </c>
    </row>
    <row r="8" ht="20.25" customHeight="1" spans="1:19">
      <c r="A8" s="150" t="s">
        <v>63</v>
      </c>
      <c r="B8" s="150" t="s">
        <v>64</v>
      </c>
      <c r="C8" s="153">
        <v>16125899.66</v>
      </c>
      <c r="D8" s="153">
        <v>15237895.75</v>
      </c>
      <c r="E8" s="64">
        <v>12737895.75</v>
      </c>
      <c r="F8" s="64"/>
      <c r="G8" s="64"/>
      <c r="H8" s="64"/>
      <c r="I8" s="64">
        <v>2500000</v>
      </c>
      <c r="J8" s="64">
        <v>2500000</v>
      </c>
      <c r="K8" s="64"/>
      <c r="L8" s="64"/>
      <c r="M8" s="64"/>
      <c r="N8" s="64"/>
      <c r="O8" s="153">
        <v>888003.91</v>
      </c>
      <c r="P8" s="153">
        <v>888003.91</v>
      </c>
      <c r="Q8" s="153"/>
      <c r="R8" s="153"/>
      <c r="S8" s="153"/>
    </row>
    <row r="9" ht="20.25" customHeight="1" spans="1:19">
      <c r="A9" s="152" t="s">
        <v>30</v>
      </c>
      <c r="B9" s="150"/>
      <c r="C9" s="153">
        <v>16125899.66</v>
      </c>
      <c r="D9" s="153">
        <v>15237895.75</v>
      </c>
      <c r="E9" s="153">
        <v>12737895.75</v>
      </c>
      <c r="F9" s="153"/>
      <c r="G9" s="153"/>
      <c r="H9" s="153"/>
      <c r="I9" s="153">
        <v>2500000</v>
      </c>
      <c r="J9" s="153">
        <v>2500000</v>
      </c>
      <c r="K9" s="153"/>
      <c r="L9" s="153"/>
      <c r="M9" s="153"/>
      <c r="N9" s="153"/>
      <c r="O9" s="153">
        <v>888003.91</v>
      </c>
      <c r="P9" s="153">
        <v>888003.91</v>
      </c>
      <c r="Q9" s="153"/>
      <c r="R9" s="153"/>
      <c r="S9" s="153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8"/>
  <sheetViews>
    <sheetView showZeros="0" workbookViewId="0">
      <selection activeCell="A37" sqref="$A37:$XFD37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5" t="s">
        <v>65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ht="28.5" customHeight="1" spans="1:15">
      <c r="A2" s="149" t="s">
        <v>66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ht="20.25" customHeight="1" spans="1:15">
      <c r="A3" s="150" t="str">
        <f>"单位名称："&amp;"玉溪市农业科学院"</f>
        <v>单位名称：玉溪市农业科学院</v>
      </c>
      <c r="B3" s="150"/>
      <c r="C3" s="150"/>
      <c r="D3" s="150"/>
      <c r="E3" s="150"/>
      <c r="F3" s="150"/>
      <c r="G3" s="150"/>
      <c r="H3" s="150"/>
      <c r="I3" s="150"/>
      <c r="J3" s="156"/>
      <c r="K3" s="156"/>
      <c r="L3" s="156"/>
      <c r="M3" s="156"/>
      <c r="N3" s="156"/>
      <c r="O3" s="156" t="s">
        <v>2</v>
      </c>
    </row>
    <row r="4" ht="27" customHeight="1" spans="1:15">
      <c r="A4" s="151" t="s">
        <v>67</v>
      </c>
      <c r="B4" s="151" t="s">
        <v>68</v>
      </c>
      <c r="C4" s="151" t="s">
        <v>30</v>
      </c>
      <c r="D4" s="151" t="s">
        <v>33</v>
      </c>
      <c r="E4" s="151"/>
      <c r="F4" s="151"/>
      <c r="G4" s="151" t="s">
        <v>34</v>
      </c>
      <c r="H4" s="151" t="s">
        <v>35</v>
      </c>
      <c r="I4" s="151" t="s">
        <v>69</v>
      </c>
      <c r="J4" s="151" t="s">
        <v>70</v>
      </c>
      <c r="K4" s="151"/>
      <c r="L4" s="151"/>
      <c r="M4" s="151"/>
      <c r="N4" s="151"/>
      <c r="O4" s="151"/>
    </row>
    <row r="5" ht="27" customHeight="1" spans="1:15">
      <c r="A5" s="151"/>
      <c r="B5" s="151"/>
      <c r="C5" s="151"/>
      <c r="D5" s="151" t="s">
        <v>32</v>
      </c>
      <c r="E5" s="151" t="s">
        <v>71</v>
      </c>
      <c r="F5" s="151" t="s">
        <v>72</v>
      </c>
      <c r="G5" s="151"/>
      <c r="H5" s="151"/>
      <c r="I5" s="151"/>
      <c r="J5" s="151" t="s">
        <v>32</v>
      </c>
      <c r="K5" s="151" t="s">
        <v>73</v>
      </c>
      <c r="L5" s="151" t="s">
        <v>74</v>
      </c>
      <c r="M5" s="151" t="s">
        <v>75</v>
      </c>
      <c r="N5" s="151" t="s">
        <v>76</v>
      </c>
      <c r="O5" s="151" t="s">
        <v>77</v>
      </c>
    </row>
    <row r="6" ht="20.25" customHeight="1" spans="1:15">
      <c r="A6" s="154" t="s">
        <v>44</v>
      </c>
      <c r="B6" s="154" t="s">
        <v>45</v>
      </c>
      <c r="C6" s="154" t="s">
        <v>46</v>
      </c>
      <c r="D6" s="154" t="s">
        <v>47</v>
      </c>
      <c r="E6" s="154" t="s">
        <v>48</v>
      </c>
      <c r="F6" s="154" t="s">
        <v>49</v>
      </c>
      <c r="G6" s="154" t="s">
        <v>50</v>
      </c>
      <c r="H6" s="154" t="s">
        <v>51</v>
      </c>
      <c r="I6" s="154" t="s">
        <v>52</v>
      </c>
      <c r="J6" s="154" t="s">
        <v>53</v>
      </c>
      <c r="K6" s="154" t="s">
        <v>54</v>
      </c>
      <c r="L6" s="154" t="s">
        <v>55</v>
      </c>
      <c r="M6" s="154" t="s">
        <v>56</v>
      </c>
      <c r="N6" s="154" t="s">
        <v>57</v>
      </c>
      <c r="O6" s="154" t="s">
        <v>58</v>
      </c>
    </row>
    <row r="7" ht="20.25" customHeight="1" spans="1:15">
      <c r="A7" s="150" t="s">
        <v>78</v>
      </c>
      <c r="B7" s="150" t="str">
        <f>"        "&amp;"科学技术支出"</f>
        <v>        科学技术支出</v>
      </c>
      <c r="C7" s="64">
        <v>8618655.2</v>
      </c>
      <c r="D7" s="64">
        <v>8618655.2</v>
      </c>
      <c r="E7" s="64">
        <v>8356418.7</v>
      </c>
      <c r="F7" s="64">
        <v>262236.5</v>
      </c>
      <c r="G7" s="64"/>
      <c r="H7" s="64"/>
      <c r="I7" s="64"/>
      <c r="J7" s="64"/>
      <c r="K7" s="64"/>
      <c r="L7" s="64"/>
      <c r="M7" s="64"/>
      <c r="N7" s="64"/>
      <c r="O7" s="64"/>
    </row>
    <row r="8" ht="20.25" customHeight="1" spans="1:15">
      <c r="A8" s="157" t="s">
        <v>79</v>
      </c>
      <c r="B8" s="157" t="str">
        <f>"        "&amp;"应用研究"</f>
        <v>        应用研究</v>
      </c>
      <c r="C8" s="64">
        <v>8356418.7</v>
      </c>
      <c r="D8" s="64">
        <v>8356418.7</v>
      </c>
      <c r="E8" s="64">
        <v>8356418.7</v>
      </c>
      <c r="F8" s="64"/>
      <c r="G8" s="64"/>
      <c r="H8" s="64"/>
      <c r="I8" s="64"/>
      <c r="J8" s="64"/>
      <c r="K8" s="64"/>
      <c r="L8" s="64"/>
      <c r="M8" s="64"/>
      <c r="N8" s="64"/>
      <c r="O8" s="64"/>
    </row>
    <row r="9" ht="20.25" customHeight="1" spans="1:15">
      <c r="A9" s="158" t="s">
        <v>80</v>
      </c>
      <c r="B9" s="158" t="str">
        <f>"        "&amp;"社会公益研究"</f>
        <v>        社会公益研究</v>
      </c>
      <c r="C9" s="64">
        <v>8356418.7</v>
      </c>
      <c r="D9" s="64">
        <v>8356418.7</v>
      </c>
      <c r="E9" s="64">
        <v>8356418.7</v>
      </c>
      <c r="F9" s="64"/>
      <c r="G9" s="64"/>
      <c r="H9" s="64"/>
      <c r="I9" s="64"/>
      <c r="J9" s="64"/>
      <c r="K9" s="64"/>
      <c r="L9" s="64"/>
      <c r="M9" s="64"/>
      <c r="N9" s="64"/>
      <c r="O9" s="64"/>
    </row>
    <row r="10" ht="20.25" customHeight="1" spans="1:15">
      <c r="A10" s="157" t="s">
        <v>81</v>
      </c>
      <c r="B10" s="157" t="str">
        <f>"        "&amp;"技术研究与开发"</f>
        <v>        技术研究与开发</v>
      </c>
      <c r="C10" s="64">
        <v>156590.5</v>
      </c>
      <c r="D10" s="64">
        <v>156590.5</v>
      </c>
      <c r="E10" s="64"/>
      <c r="F10" s="64">
        <v>156590.5</v>
      </c>
      <c r="G10" s="64"/>
      <c r="H10" s="64"/>
      <c r="I10" s="64"/>
      <c r="J10" s="64"/>
      <c r="K10" s="64"/>
      <c r="L10" s="64"/>
      <c r="M10" s="64"/>
      <c r="N10" s="64"/>
      <c r="O10" s="64"/>
    </row>
    <row r="11" ht="20.25" customHeight="1" spans="1:15">
      <c r="A11" s="158" t="s">
        <v>82</v>
      </c>
      <c r="B11" s="158" t="str">
        <f>"        "&amp;"共性技术研究与开发"</f>
        <v>        共性技术研究与开发</v>
      </c>
      <c r="C11" s="64">
        <v>72370.5</v>
      </c>
      <c r="D11" s="64">
        <v>72370.5</v>
      </c>
      <c r="E11" s="64"/>
      <c r="F11" s="64">
        <v>72370.5</v>
      </c>
      <c r="G11" s="64"/>
      <c r="H11" s="64"/>
      <c r="I11" s="64"/>
      <c r="J11" s="64"/>
      <c r="K11" s="64"/>
      <c r="L11" s="64"/>
      <c r="M11" s="64"/>
      <c r="N11" s="64"/>
      <c r="O11" s="64"/>
    </row>
    <row r="12" ht="20.25" customHeight="1" spans="1:15">
      <c r="A12" s="158" t="s">
        <v>83</v>
      </c>
      <c r="B12" s="158" t="str">
        <f>"        "&amp;"其他技术研究与开发支出"</f>
        <v>        其他技术研究与开发支出</v>
      </c>
      <c r="C12" s="64">
        <v>84220</v>
      </c>
      <c r="D12" s="64">
        <v>84220</v>
      </c>
      <c r="E12" s="64"/>
      <c r="F12" s="64">
        <v>84220</v>
      </c>
      <c r="G12" s="64"/>
      <c r="H12" s="64"/>
      <c r="I12" s="64"/>
      <c r="J12" s="64"/>
      <c r="K12" s="64"/>
      <c r="L12" s="64"/>
      <c r="M12" s="64"/>
      <c r="N12" s="64"/>
      <c r="O12" s="64"/>
    </row>
    <row r="13" ht="20.25" customHeight="1" spans="1:15">
      <c r="A13" s="157" t="s">
        <v>84</v>
      </c>
      <c r="B13" s="157" t="str">
        <f>"        "&amp;"科学技术普及"</f>
        <v>        科学技术普及</v>
      </c>
      <c r="C13" s="64">
        <v>91246</v>
      </c>
      <c r="D13" s="64">
        <v>91246</v>
      </c>
      <c r="E13" s="64"/>
      <c r="F13" s="64">
        <v>91246</v>
      </c>
      <c r="G13" s="64"/>
      <c r="H13" s="64"/>
      <c r="I13" s="64"/>
      <c r="J13" s="64"/>
      <c r="K13" s="64"/>
      <c r="L13" s="64"/>
      <c r="M13" s="64"/>
      <c r="N13" s="64"/>
      <c r="O13" s="64"/>
    </row>
    <row r="14" ht="20.25" customHeight="1" spans="1:15">
      <c r="A14" s="158" t="s">
        <v>85</v>
      </c>
      <c r="B14" s="158" t="str">
        <f>"        "&amp;"科普活动"</f>
        <v>        科普活动</v>
      </c>
      <c r="C14" s="64">
        <v>91246</v>
      </c>
      <c r="D14" s="64">
        <v>91246</v>
      </c>
      <c r="E14" s="64"/>
      <c r="F14" s="64">
        <v>91246</v>
      </c>
      <c r="G14" s="64"/>
      <c r="H14" s="64"/>
      <c r="I14" s="64"/>
      <c r="J14" s="64"/>
      <c r="K14" s="64"/>
      <c r="L14" s="64"/>
      <c r="M14" s="64"/>
      <c r="N14" s="64"/>
      <c r="O14" s="64"/>
    </row>
    <row r="15" ht="20.25" customHeight="1" spans="1:15">
      <c r="A15" s="157" t="s">
        <v>86</v>
      </c>
      <c r="B15" s="157" t="str">
        <f>"        "&amp;"科技重大项目"</f>
        <v>        科技重大项目</v>
      </c>
      <c r="C15" s="64">
        <v>14400</v>
      </c>
      <c r="D15" s="64">
        <v>14400</v>
      </c>
      <c r="E15" s="64"/>
      <c r="F15" s="64">
        <v>14400</v>
      </c>
      <c r="G15" s="64"/>
      <c r="H15" s="64"/>
      <c r="I15" s="64"/>
      <c r="J15" s="64"/>
      <c r="K15" s="64"/>
      <c r="L15" s="64"/>
      <c r="M15" s="64"/>
      <c r="N15" s="64"/>
      <c r="O15" s="64"/>
    </row>
    <row r="16" ht="20.25" customHeight="1" spans="1:15">
      <c r="A16" s="158" t="s">
        <v>87</v>
      </c>
      <c r="B16" s="158" t="str">
        <f>"        "&amp;"重点研发计划"</f>
        <v>        重点研发计划</v>
      </c>
      <c r="C16" s="64">
        <v>14400</v>
      </c>
      <c r="D16" s="64">
        <v>14400</v>
      </c>
      <c r="E16" s="64"/>
      <c r="F16" s="64">
        <v>14400</v>
      </c>
      <c r="G16" s="64"/>
      <c r="H16" s="64"/>
      <c r="I16" s="64"/>
      <c r="J16" s="64"/>
      <c r="K16" s="64"/>
      <c r="L16" s="64"/>
      <c r="M16" s="64"/>
      <c r="N16" s="64"/>
      <c r="O16" s="64"/>
    </row>
    <row r="17" ht="20.25" customHeight="1" spans="1:15">
      <c r="A17" s="150" t="s">
        <v>88</v>
      </c>
      <c r="B17" s="150" t="str">
        <f>"        "&amp;"社会保障和就业支出"</f>
        <v>        社会保障和就业支出</v>
      </c>
      <c r="C17" s="64">
        <v>2200121.6</v>
      </c>
      <c r="D17" s="64">
        <v>2200121.6</v>
      </c>
      <c r="E17" s="64">
        <v>2164121.6</v>
      </c>
      <c r="F17" s="64">
        <v>36000</v>
      </c>
      <c r="G17" s="64"/>
      <c r="H17" s="64"/>
      <c r="I17" s="64"/>
      <c r="J17" s="64"/>
      <c r="K17" s="64"/>
      <c r="L17" s="64"/>
      <c r="M17" s="64"/>
      <c r="N17" s="64"/>
      <c r="O17" s="64"/>
    </row>
    <row r="18" ht="20.25" customHeight="1" spans="1:15">
      <c r="A18" s="157" t="s">
        <v>89</v>
      </c>
      <c r="B18" s="157" t="str">
        <f>"        "&amp;"行政事业单位养老支出"</f>
        <v>        行政事业单位养老支出</v>
      </c>
      <c r="C18" s="64">
        <v>2164121.6</v>
      </c>
      <c r="D18" s="64">
        <v>2164121.6</v>
      </c>
      <c r="E18" s="64">
        <v>2164121.6</v>
      </c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ht="20.25" customHeight="1" spans="1:15">
      <c r="A19" s="158" t="s">
        <v>90</v>
      </c>
      <c r="B19" s="158" t="str">
        <f>"        "&amp;"事业单位离退休"</f>
        <v>        事业单位离退休</v>
      </c>
      <c r="C19" s="64">
        <v>918000</v>
      </c>
      <c r="D19" s="64">
        <v>918000</v>
      </c>
      <c r="E19" s="64">
        <v>918000</v>
      </c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ht="20.25" customHeight="1" spans="1:15">
      <c r="A20" s="158" t="s">
        <v>91</v>
      </c>
      <c r="B20" s="158" t="str">
        <f>"        "&amp;"机关事业单位基本养老保险缴费支出"</f>
        <v>        机关事业单位基本养老保险缴费支出</v>
      </c>
      <c r="C20" s="64">
        <v>1046121.6</v>
      </c>
      <c r="D20" s="64">
        <v>1046121.6</v>
      </c>
      <c r="E20" s="64">
        <v>1046121.6</v>
      </c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ht="20.25" customHeight="1" spans="1:15">
      <c r="A21" s="158" t="s">
        <v>92</v>
      </c>
      <c r="B21" s="158" t="str">
        <f>"        "&amp;"机关事业单位职业年金缴费支出"</f>
        <v>        机关事业单位职业年金缴费支出</v>
      </c>
      <c r="C21" s="64">
        <v>200000</v>
      </c>
      <c r="D21" s="64">
        <v>200000</v>
      </c>
      <c r="E21" s="64">
        <v>200000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ht="20.25" customHeight="1" spans="1:15">
      <c r="A22" s="157" t="s">
        <v>93</v>
      </c>
      <c r="B22" s="157" t="str">
        <f>"        "&amp;"抚恤"</f>
        <v>        抚恤</v>
      </c>
      <c r="C22" s="64">
        <v>36000</v>
      </c>
      <c r="D22" s="64">
        <v>36000</v>
      </c>
      <c r="E22" s="64"/>
      <c r="F22" s="64">
        <v>36000</v>
      </c>
      <c r="G22" s="64"/>
      <c r="H22" s="64"/>
      <c r="I22" s="64"/>
      <c r="J22" s="64"/>
      <c r="K22" s="64"/>
      <c r="L22" s="64"/>
      <c r="M22" s="64"/>
      <c r="N22" s="64"/>
      <c r="O22" s="64"/>
    </row>
    <row r="23" ht="20.25" customHeight="1" spans="1:15">
      <c r="A23" s="158" t="s">
        <v>94</v>
      </c>
      <c r="B23" s="158" t="str">
        <f>"        "&amp;"死亡抚恤"</f>
        <v>        死亡抚恤</v>
      </c>
      <c r="C23" s="64">
        <v>36000</v>
      </c>
      <c r="D23" s="64">
        <v>36000</v>
      </c>
      <c r="E23" s="64"/>
      <c r="F23" s="64">
        <v>36000</v>
      </c>
      <c r="G23" s="64"/>
      <c r="H23" s="64"/>
      <c r="I23" s="64"/>
      <c r="J23" s="64"/>
      <c r="K23" s="64"/>
      <c r="L23" s="64"/>
      <c r="M23" s="64"/>
      <c r="N23" s="64"/>
      <c r="O23" s="64"/>
    </row>
    <row r="24" ht="20.25" customHeight="1" spans="1:15">
      <c r="A24" s="150" t="s">
        <v>95</v>
      </c>
      <c r="B24" s="150" t="str">
        <f>"        "&amp;"卫生健康支出"</f>
        <v>        卫生健康支出</v>
      </c>
      <c r="C24" s="64">
        <v>1090223.45</v>
      </c>
      <c r="D24" s="64">
        <v>1090223.45</v>
      </c>
      <c r="E24" s="64">
        <v>1090223.45</v>
      </c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ht="20.25" customHeight="1" spans="1:15">
      <c r="A25" s="157" t="s">
        <v>96</v>
      </c>
      <c r="B25" s="157" t="str">
        <f>"        "&amp;"行政事业单位医疗"</f>
        <v>        行政事业单位医疗</v>
      </c>
      <c r="C25" s="64">
        <v>1090223.45</v>
      </c>
      <c r="D25" s="64">
        <v>1090223.45</v>
      </c>
      <c r="E25" s="64">
        <v>1090223.45</v>
      </c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ht="20.25" customHeight="1" spans="1:15">
      <c r="A26" s="158" t="s">
        <v>97</v>
      </c>
      <c r="B26" s="158" t="str">
        <f>"        "&amp;"行政单位医疗"</f>
        <v>        行政单位医疗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ht="20.25" customHeight="1" spans="1:15">
      <c r="A27" s="158" t="s">
        <v>98</v>
      </c>
      <c r="B27" s="158" t="str">
        <f>"        "&amp;"事业单位医疗"</f>
        <v>        事业单位医疗</v>
      </c>
      <c r="C27" s="64">
        <v>582675.58</v>
      </c>
      <c r="D27" s="64">
        <v>582675.58</v>
      </c>
      <c r="E27" s="64">
        <v>582675.58</v>
      </c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8" ht="20.25" customHeight="1" spans="1:15">
      <c r="A28" s="158" t="s">
        <v>99</v>
      </c>
      <c r="B28" s="158" t="str">
        <f>"        "&amp;"公务员医疗补助"</f>
        <v>        公务员医疗补助</v>
      </c>
      <c r="C28" s="64">
        <v>449313</v>
      </c>
      <c r="D28" s="64">
        <v>449313</v>
      </c>
      <c r="E28" s="64">
        <v>449313</v>
      </c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ht="20.25" customHeight="1" spans="1:15">
      <c r="A29" s="158" t="s">
        <v>100</v>
      </c>
      <c r="B29" s="158" t="str">
        <f>"        "&amp;"其他行政事业单位医疗支出"</f>
        <v>        其他行政事业单位医疗支出</v>
      </c>
      <c r="C29" s="64">
        <v>58234.87</v>
      </c>
      <c r="D29" s="64">
        <v>58234.87</v>
      </c>
      <c r="E29" s="64">
        <v>58234.87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ht="20.25" customHeight="1" spans="1:15">
      <c r="A30" s="150" t="s">
        <v>101</v>
      </c>
      <c r="B30" s="150" t="str">
        <f>"        "&amp;"农林水支出"</f>
        <v>        农林水支出</v>
      </c>
      <c r="C30" s="64">
        <v>3325767.41</v>
      </c>
      <c r="D30" s="64">
        <v>825767.41</v>
      </c>
      <c r="E30" s="64"/>
      <c r="F30" s="64">
        <v>825767.41</v>
      </c>
      <c r="G30" s="64"/>
      <c r="H30" s="64"/>
      <c r="I30" s="64"/>
      <c r="J30" s="64">
        <v>2500000</v>
      </c>
      <c r="K30" s="64">
        <v>2500000</v>
      </c>
      <c r="L30" s="64"/>
      <c r="M30" s="64"/>
      <c r="N30" s="64"/>
      <c r="O30" s="64"/>
    </row>
    <row r="31" ht="20.25" customHeight="1" spans="1:15">
      <c r="A31" s="157" t="s">
        <v>102</v>
      </c>
      <c r="B31" s="157" t="str">
        <f>"        "&amp;"农业农村"</f>
        <v>        农业农村</v>
      </c>
      <c r="C31" s="64">
        <v>3325767.41</v>
      </c>
      <c r="D31" s="64">
        <v>825767.41</v>
      </c>
      <c r="E31" s="64"/>
      <c r="F31" s="64">
        <v>825767.41</v>
      </c>
      <c r="G31" s="64"/>
      <c r="H31" s="64"/>
      <c r="I31" s="64"/>
      <c r="J31" s="64">
        <v>2500000</v>
      </c>
      <c r="K31" s="64">
        <v>2500000</v>
      </c>
      <c r="L31" s="64"/>
      <c r="M31" s="64"/>
      <c r="N31" s="64"/>
      <c r="O31" s="64"/>
    </row>
    <row r="32" ht="20.25" customHeight="1" spans="1:15">
      <c r="A32" s="158" t="s">
        <v>103</v>
      </c>
      <c r="B32" s="158" t="str">
        <f>"        "&amp;"科技转化与推广服务"</f>
        <v>        科技转化与推广服务</v>
      </c>
      <c r="C32" s="64">
        <v>3021956.8</v>
      </c>
      <c r="D32" s="64">
        <v>521956.8</v>
      </c>
      <c r="E32" s="64"/>
      <c r="F32" s="64">
        <v>521956.8</v>
      </c>
      <c r="G32" s="64"/>
      <c r="H32" s="64"/>
      <c r="I32" s="64"/>
      <c r="J32" s="64">
        <v>2500000</v>
      </c>
      <c r="K32" s="64">
        <v>2500000</v>
      </c>
      <c r="L32" s="64"/>
      <c r="M32" s="64"/>
      <c r="N32" s="64"/>
      <c r="O32" s="64"/>
    </row>
    <row r="33" ht="20.25" customHeight="1" spans="1:15">
      <c r="A33" s="158" t="s">
        <v>104</v>
      </c>
      <c r="B33" s="158" t="str">
        <f>"        "&amp;"农业生产发展"</f>
        <v>        农业生产发展</v>
      </c>
      <c r="C33" s="64">
        <v>303810.61</v>
      </c>
      <c r="D33" s="64">
        <v>303810.61</v>
      </c>
      <c r="E33" s="64"/>
      <c r="F33" s="64">
        <v>303810.61</v>
      </c>
      <c r="G33" s="64"/>
      <c r="H33" s="64"/>
      <c r="I33" s="64"/>
      <c r="J33" s="64"/>
      <c r="K33" s="64"/>
      <c r="L33" s="64"/>
      <c r="M33" s="64"/>
      <c r="N33" s="64"/>
      <c r="O33" s="64"/>
    </row>
    <row r="34" ht="20.25" customHeight="1" spans="1:15">
      <c r="A34" s="150" t="s">
        <v>105</v>
      </c>
      <c r="B34" s="150" t="str">
        <f>"        "&amp;"住房保障支出"</f>
        <v>        住房保障支出</v>
      </c>
      <c r="C34" s="64">
        <v>891132</v>
      </c>
      <c r="D34" s="64">
        <v>891132</v>
      </c>
      <c r="E34" s="64">
        <v>891132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</row>
    <row r="35" ht="20.25" customHeight="1" spans="1:15">
      <c r="A35" s="157" t="s">
        <v>106</v>
      </c>
      <c r="B35" s="157" t="str">
        <f>"        "&amp;"住房改革支出"</f>
        <v>        住房改革支出</v>
      </c>
      <c r="C35" s="64">
        <v>891132</v>
      </c>
      <c r="D35" s="64">
        <v>891132</v>
      </c>
      <c r="E35" s="64">
        <v>891132</v>
      </c>
      <c r="F35" s="64"/>
      <c r="G35" s="64"/>
      <c r="H35" s="64"/>
      <c r="I35" s="64"/>
      <c r="J35" s="64"/>
      <c r="K35" s="64"/>
      <c r="L35" s="64"/>
      <c r="M35" s="64"/>
      <c r="N35" s="64"/>
      <c r="O35" s="64"/>
    </row>
    <row r="36" ht="20.25" customHeight="1" spans="1:15">
      <c r="A36" s="158" t="s">
        <v>107</v>
      </c>
      <c r="B36" s="158" t="str">
        <f>"        "&amp;"住房公积金"</f>
        <v>        住房公积金</v>
      </c>
      <c r="C36" s="64">
        <v>848928</v>
      </c>
      <c r="D36" s="64">
        <v>848928</v>
      </c>
      <c r="E36" s="64">
        <v>848928</v>
      </c>
      <c r="F36" s="64"/>
      <c r="G36" s="64"/>
      <c r="H36" s="64"/>
      <c r="I36" s="64"/>
      <c r="J36" s="64"/>
      <c r="K36" s="64"/>
      <c r="L36" s="64"/>
      <c r="M36" s="64"/>
      <c r="N36" s="64"/>
      <c r="O36" s="64"/>
    </row>
    <row r="37" ht="20.25" customHeight="1" spans="1:15">
      <c r="A37" s="158" t="s">
        <v>108</v>
      </c>
      <c r="B37" s="158" t="str">
        <f>"        "&amp;"购房补贴"</f>
        <v>        购房补贴</v>
      </c>
      <c r="C37" s="64">
        <v>42204</v>
      </c>
      <c r="D37" s="64">
        <v>42204</v>
      </c>
      <c r="E37" s="64">
        <v>42204</v>
      </c>
      <c r="F37" s="64"/>
      <c r="G37" s="64"/>
      <c r="H37" s="64"/>
      <c r="I37" s="64"/>
      <c r="J37" s="64"/>
      <c r="K37" s="64"/>
      <c r="L37" s="64"/>
      <c r="M37" s="64"/>
      <c r="N37" s="64"/>
      <c r="O37" s="64"/>
    </row>
    <row r="38" ht="20.25" customHeight="1" spans="1:15">
      <c r="A38" s="152" t="s">
        <v>30</v>
      </c>
      <c r="B38" s="150"/>
      <c r="C38" s="153">
        <v>16125899.66</v>
      </c>
      <c r="D38" s="153">
        <v>13625899.66</v>
      </c>
      <c r="E38" s="153">
        <v>12501895.75</v>
      </c>
      <c r="F38" s="153">
        <v>1124003.91</v>
      </c>
      <c r="G38" s="153"/>
      <c r="H38" s="153"/>
      <c r="I38" s="153"/>
      <c r="J38" s="153">
        <v>2500000</v>
      </c>
      <c r="K38" s="153">
        <v>2500000</v>
      </c>
      <c r="L38" s="153"/>
      <c r="M38" s="153"/>
      <c r="N38" s="153"/>
      <c r="O38" s="153"/>
    </row>
  </sheetData>
  <mergeCells count="12">
    <mergeCell ref="A1:O1"/>
    <mergeCell ref="A2:O2"/>
    <mergeCell ref="A3:N3"/>
    <mergeCell ref="D4:F4"/>
    <mergeCell ref="J4:O4"/>
    <mergeCell ref="A38:B3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7" sqref="$A7:$XFD7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8" t="s">
        <v>109</v>
      </c>
      <c r="B1" s="159"/>
      <c r="C1" s="159"/>
      <c r="D1" s="159"/>
    </row>
    <row r="2" ht="28.5" customHeight="1" spans="1:4">
      <c r="A2" s="160" t="s">
        <v>110</v>
      </c>
      <c r="B2" s="160"/>
      <c r="C2" s="160"/>
      <c r="D2" s="160"/>
    </row>
    <row r="3" ht="18.75" customHeight="1" spans="1:4">
      <c r="A3" s="150" t="str">
        <f>"单位名称："&amp;"玉溪市农业科学院"</f>
        <v>单位名称：玉溪市农业科学院</v>
      </c>
      <c r="B3" s="150"/>
      <c r="C3" s="150"/>
      <c r="D3" s="148" t="s">
        <v>2</v>
      </c>
    </row>
    <row r="4" ht="18.75" customHeight="1" spans="1:4">
      <c r="A4" s="59" t="s">
        <v>3</v>
      </c>
      <c r="B4" s="59"/>
      <c r="C4" s="59" t="s">
        <v>4</v>
      </c>
      <c r="D4" s="59"/>
    </row>
    <row r="5" ht="18.75" customHeight="1" spans="1:4">
      <c r="A5" s="59" t="s">
        <v>5</v>
      </c>
      <c r="B5" s="59" t="s">
        <v>6</v>
      </c>
      <c r="C5" s="59" t="s">
        <v>111</v>
      </c>
      <c r="D5" s="59" t="s">
        <v>6</v>
      </c>
    </row>
    <row r="6" ht="18.75" customHeight="1" spans="1:4">
      <c r="A6" s="161" t="s">
        <v>112</v>
      </c>
      <c r="B6" s="162"/>
      <c r="C6" s="163" t="s">
        <v>113</v>
      </c>
      <c r="D6" s="162"/>
    </row>
    <row r="7" ht="18.75" customHeight="1" spans="1:4">
      <c r="A7" s="150" t="s">
        <v>114</v>
      </c>
      <c r="B7" s="164">
        <v>12737895.75</v>
      </c>
      <c r="C7" s="165" t="str">
        <f>"（一）"&amp;"科学技术支出"</f>
        <v>（一）科学技术支出</v>
      </c>
      <c r="D7" s="164">
        <v>8618655.2</v>
      </c>
    </row>
    <row r="8" ht="18.75" customHeight="1" spans="1:4">
      <c r="A8" s="150" t="s">
        <v>115</v>
      </c>
      <c r="B8" s="164"/>
      <c r="C8" s="165" t="str">
        <f>"（二）"&amp;"社会保障和就业支出"</f>
        <v>（二）社会保障和就业支出</v>
      </c>
      <c r="D8" s="164">
        <v>2200121.6</v>
      </c>
    </row>
    <row r="9" ht="18.75" customHeight="1" spans="1:4">
      <c r="A9" s="150" t="s">
        <v>116</v>
      </c>
      <c r="B9" s="164"/>
      <c r="C9" s="165" t="str">
        <f>"（三）"&amp;"卫生健康支出"</f>
        <v>（三）卫生健康支出</v>
      </c>
      <c r="D9" s="164">
        <v>1090223.45</v>
      </c>
    </row>
    <row r="10" ht="18.75" customHeight="1" spans="1:4">
      <c r="A10" s="150" t="s">
        <v>117</v>
      </c>
      <c r="B10" s="164"/>
      <c r="C10" s="165" t="str">
        <f>"（四）"&amp;"农林水支出"</f>
        <v>（四）农林水支出</v>
      </c>
      <c r="D10" s="164">
        <v>825767.41</v>
      </c>
    </row>
    <row r="11" ht="18.75" customHeight="1" spans="1:4">
      <c r="A11" s="61" t="s">
        <v>114</v>
      </c>
      <c r="B11" s="164">
        <v>888003.91</v>
      </c>
      <c r="C11" s="165" t="str">
        <f>"（五）"&amp;"住房保障支出"</f>
        <v>（五）住房保障支出</v>
      </c>
      <c r="D11" s="164">
        <v>891132</v>
      </c>
    </row>
    <row r="12" ht="18.75" customHeight="1" spans="1:4">
      <c r="A12" s="61" t="s">
        <v>115</v>
      </c>
      <c r="B12" s="164"/>
      <c r="C12" s="150"/>
      <c r="D12" s="150"/>
    </row>
    <row r="13" ht="18.75" customHeight="1" spans="1:4">
      <c r="A13" s="61" t="s">
        <v>116</v>
      </c>
      <c r="B13" s="164"/>
      <c r="C13" s="150"/>
      <c r="D13" s="150"/>
    </row>
    <row r="14" ht="18.75" customHeight="1" spans="1:4">
      <c r="A14" s="150"/>
      <c r="B14" s="150"/>
      <c r="C14" s="150" t="s">
        <v>118</v>
      </c>
      <c r="D14" s="150"/>
    </row>
    <row r="15" ht="18.75" customHeight="1" spans="1:4">
      <c r="A15" s="166" t="s">
        <v>24</v>
      </c>
      <c r="B15" s="164">
        <v>13625899.66</v>
      </c>
      <c r="C15" s="166" t="s">
        <v>25</v>
      </c>
      <c r="D15" s="164">
        <v>13625899.66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7"/>
  <sheetViews>
    <sheetView showZeros="0" topLeftCell="A13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5" t="s">
        <v>119</v>
      </c>
      <c r="B1" s="155"/>
      <c r="C1" s="155"/>
      <c r="D1" s="155"/>
      <c r="E1" s="155"/>
      <c r="F1" s="155"/>
      <c r="G1" s="155"/>
    </row>
    <row r="2" ht="28.5" customHeight="1" spans="1:7">
      <c r="A2" s="149" t="s">
        <v>120</v>
      </c>
      <c r="B2" s="149"/>
      <c r="C2" s="149"/>
      <c r="D2" s="149"/>
      <c r="E2" s="149"/>
      <c r="F2" s="149"/>
      <c r="G2" s="149"/>
    </row>
    <row r="3" ht="20.25" customHeight="1" spans="1:7">
      <c r="A3" s="150" t="str">
        <f>"单位名称："&amp;"玉溪市农业科学院"</f>
        <v>单位名称：玉溪市农业科学院</v>
      </c>
      <c r="B3" s="150"/>
      <c r="C3" s="150"/>
      <c r="D3" s="150"/>
      <c r="E3" s="150"/>
      <c r="F3" s="150"/>
      <c r="G3" s="156" t="s">
        <v>2</v>
      </c>
    </row>
    <row r="4" ht="27" customHeight="1" spans="1:7">
      <c r="A4" s="151" t="s">
        <v>121</v>
      </c>
      <c r="B4" s="151"/>
      <c r="C4" s="151" t="s">
        <v>30</v>
      </c>
      <c r="D4" s="151" t="s">
        <v>33</v>
      </c>
      <c r="E4" s="151"/>
      <c r="F4" s="151"/>
      <c r="G4" s="151" t="s">
        <v>72</v>
      </c>
    </row>
    <row r="5" ht="27" customHeight="1" spans="1:7">
      <c r="A5" s="151" t="s">
        <v>67</v>
      </c>
      <c r="B5" s="151" t="s">
        <v>68</v>
      </c>
      <c r="C5" s="151"/>
      <c r="D5" s="151" t="s">
        <v>32</v>
      </c>
      <c r="E5" s="151" t="s">
        <v>122</v>
      </c>
      <c r="F5" s="151" t="s">
        <v>123</v>
      </c>
      <c r="G5" s="151"/>
    </row>
    <row r="6" ht="20.25" customHeight="1" spans="1:7">
      <c r="A6" s="154" t="s">
        <v>44</v>
      </c>
      <c r="B6" s="154" t="s">
        <v>45</v>
      </c>
      <c r="C6" s="154" t="s">
        <v>46</v>
      </c>
      <c r="D6" s="154" t="s">
        <v>47</v>
      </c>
      <c r="E6" s="154" t="s">
        <v>48</v>
      </c>
      <c r="F6" s="154" t="s">
        <v>49</v>
      </c>
      <c r="G6" s="154">
        <v>7</v>
      </c>
    </row>
    <row r="7" ht="20.25" customHeight="1" spans="1:7">
      <c r="A7" s="150" t="s">
        <v>78</v>
      </c>
      <c r="B7" s="150" t="str">
        <f>"        "&amp;"科学技术支出"</f>
        <v>        科学技术支出</v>
      </c>
      <c r="C7" s="64">
        <v>8618655.2</v>
      </c>
      <c r="D7" s="153">
        <v>8356418.7</v>
      </c>
      <c r="E7" s="64">
        <v>7691021.9</v>
      </c>
      <c r="F7" s="64">
        <v>665396.8</v>
      </c>
      <c r="G7" s="64">
        <v>262236.5</v>
      </c>
    </row>
    <row r="8" ht="20.25" customHeight="1" spans="1:7">
      <c r="A8" s="157" t="s">
        <v>79</v>
      </c>
      <c r="B8" s="157" t="str">
        <f>"        "&amp;"应用研究"</f>
        <v>        应用研究</v>
      </c>
      <c r="C8" s="64">
        <v>8356418.7</v>
      </c>
      <c r="D8" s="153">
        <v>8356418.7</v>
      </c>
      <c r="E8" s="64">
        <v>7691021.9</v>
      </c>
      <c r="F8" s="64">
        <v>665396.8</v>
      </c>
      <c r="G8" s="64"/>
    </row>
    <row r="9" ht="20.25" customHeight="1" spans="1:7">
      <c r="A9" s="158" t="s">
        <v>80</v>
      </c>
      <c r="B9" s="158" t="str">
        <f>"        "&amp;"社会公益研究"</f>
        <v>        社会公益研究</v>
      </c>
      <c r="C9" s="64">
        <v>8356418.7</v>
      </c>
      <c r="D9" s="153">
        <v>8356418.7</v>
      </c>
      <c r="E9" s="64">
        <v>7691021.9</v>
      </c>
      <c r="F9" s="64">
        <v>665396.8</v>
      </c>
      <c r="G9" s="64"/>
    </row>
    <row r="10" ht="20.25" customHeight="1" spans="1:7">
      <c r="A10" s="157" t="s">
        <v>81</v>
      </c>
      <c r="B10" s="157" t="str">
        <f>"        "&amp;"技术研究与开发"</f>
        <v>        技术研究与开发</v>
      </c>
      <c r="C10" s="64">
        <v>156590.5</v>
      </c>
      <c r="D10" s="153"/>
      <c r="E10" s="64"/>
      <c r="F10" s="64"/>
      <c r="G10" s="64">
        <v>156590.5</v>
      </c>
    </row>
    <row r="11" ht="20.25" customHeight="1" spans="1:7">
      <c r="A11" s="158" t="s">
        <v>82</v>
      </c>
      <c r="B11" s="158" t="str">
        <f>"        "&amp;"共性技术研究与开发"</f>
        <v>        共性技术研究与开发</v>
      </c>
      <c r="C11" s="64">
        <v>72370.5</v>
      </c>
      <c r="D11" s="153"/>
      <c r="E11" s="64"/>
      <c r="F11" s="64"/>
      <c r="G11" s="64">
        <v>72370.5</v>
      </c>
    </row>
    <row r="12" ht="20.25" customHeight="1" spans="1:7">
      <c r="A12" s="158" t="s">
        <v>83</v>
      </c>
      <c r="B12" s="158" t="str">
        <f>"        "&amp;"其他技术研究与开发支出"</f>
        <v>        其他技术研究与开发支出</v>
      </c>
      <c r="C12" s="64">
        <v>84220</v>
      </c>
      <c r="D12" s="153"/>
      <c r="E12" s="64"/>
      <c r="F12" s="64"/>
      <c r="G12" s="64">
        <v>84220</v>
      </c>
    </row>
    <row r="13" ht="20.25" customHeight="1" spans="1:7">
      <c r="A13" s="157" t="s">
        <v>84</v>
      </c>
      <c r="B13" s="157" t="str">
        <f>"        "&amp;"科学技术普及"</f>
        <v>        科学技术普及</v>
      </c>
      <c r="C13" s="64">
        <v>91246</v>
      </c>
      <c r="D13" s="153"/>
      <c r="E13" s="64"/>
      <c r="F13" s="64"/>
      <c r="G13" s="64">
        <v>91246</v>
      </c>
    </row>
    <row r="14" ht="20.25" customHeight="1" spans="1:7">
      <c r="A14" s="158" t="s">
        <v>85</v>
      </c>
      <c r="B14" s="158" t="str">
        <f>"        "&amp;"科普活动"</f>
        <v>        科普活动</v>
      </c>
      <c r="C14" s="64">
        <v>91246</v>
      </c>
      <c r="D14" s="153"/>
      <c r="E14" s="64"/>
      <c r="F14" s="64"/>
      <c r="G14" s="64">
        <v>91246</v>
      </c>
    </row>
    <row r="15" ht="20.25" customHeight="1" spans="1:7">
      <c r="A15" s="157" t="s">
        <v>86</v>
      </c>
      <c r="B15" s="157" t="str">
        <f>"        "&amp;"科技重大项目"</f>
        <v>        科技重大项目</v>
      </c>
      <c r="C15" s="64">
        <v>14400</v>
      </c>
      <c r="D15" s="153"/>
      <c r="E15" s="64"/>
      <c r="F15" s="64"/>
      <c r="G15" s="64">
        <v>14400</v>
      </c>
    </row>
    <row r="16" ht="20.25" customHeight="1" spans="1:7">
      <c r="A16" s="158" t="s">
        <v>87</v>
      </c>
      <c r="B16" s="158" t="str">
        <f>"        "&amp;"重点研发计划"</f>
        <v>        重点研发计划</v>
      </c>
      <c r="C16" s="64">
        <v>14400</v>
      </c>
      <c r="D16" s="153"/>
      <c r="E16" s="64"/>
      <c r="F16" s="64"/>
      <c r="G16" s="64">
        <v>14400</v>
      </c>
    </row>
    <row r="17" ht="20.25" customHeight="1" spans="1:7">
      <c r="A17" s="150" t="s">
        <v>88</v>
      </c>
      <c r="B17" s="150" t="str">
        <f>"        "&amp;"社会保障和就业支出"</f>
        <v>        社会保障和就业支出</v>
      </c>
      <c r="C17" s="64">
        <v>2200121.6</v>
      </c>
      <c r="D17" s="153">
        <v>2164121.6</v>
      </c>
      <c r="E17" s="64">
        <v>2143721.6</v>
      </c>
      <c r="F17" s="64">
        <v>20400</v>
      </c>
      <c r="G17" s="64">
        <v>36000</v>
      </c>
    </row>
    <row r="18" ht="20.25" customHeight="1" spans="1:7">
      <c r="A18" s="157" t="s">
        <v>89</v>
      </c>
      <c r="B18" s="157" t="str">
        <f>"        "&amp;"行政事业单位养老支出"</f>
        <v>        行政事业单位养老支出</v>
      </c>
      <c r="C18" s="64">
        <v>2164121.6</v>
      </c>
      <c r="D18" s="153">
        <v>2164121.6</v>
      </c>
      <c r="E18" s="64">
        <v>2143721.6</v>
      </c>
      <c r="F18" s="64">
        <v>20400</v>
      </c>
      <c r="G18" s="64"/>
    </row>
    <row r="19" ht="20.25" customHeight="1" spans="1:7">
      <c r="A19" s="158" t="s">
        <v>90</v>
      </c>
      <c r="B19" s="158" t="str">
        <f>"        "&amp;"事业单位离退休"</f>
        <v>        事业单位离退休</v>
      </c>
      <c r="C19" s="64">
        <v>918000</v>
      </c>
      <c r="D19" s="153">
        <v>918000</v>
      </c>
      <c r="E19" s="64">
        <v>897600</v>
      </c>
      <c r="F19" s="64">
        <v>20400</v>
      </c>
      <c r="G19" s="64"/>
    </row>
    <row r="20" ht="20.25" customHeight="1" spans="1:7">
      <c r="A20" s="158" t="s">
        <v>91</v>
      </c>
      <c r="B20" s="158" t="str">
        <f>"        "&amp;"机关事业单位基本养老保险缴费支出"</f>
        <v>        机关事业单位基本养老保险缴费支出</v>
      </c>
      <c r="C20" s="64">
        <v>1046121.6</v>
      </c>
      <c r="D20" s="153">
        <v>1046121.6</v>
      </c>
      <c r="E20" s="64">
        <v>1046121.6</v>
      </c>
      <c r="F20" s="64"/>
      <c r="G20" s="64"/>
    </row>
    <row r="21" ht="20.25" customHeight="1" spans="1:7">
      <c r="A21" s="158" t="s">
        <v>92</v>
      </c>
      <c r="B21" s="158" t="str">
        <f>"        "&amp;"机关事业单位职业年金缴费支出"</f>
        <v>        机关事业单位职业年金缴费支出</v>
      </c>
      <c r="C21" s="64">
        <v>200000</v>
      </c>
      <c r="D21" s="153">
        <v>200000</v>
      </c>
      <c r="E21" s="64">
        <v>200000</v>
      </c>
      <c r="F21" s="64"/>
      <c r="G21" s="64"/>
    </row>
    <row r="22" ht="20.25" customHeight="1" spans="1:7">
      <c r="A22" s="157" t="s">
        <v>93</v>
      </c>
      <c r="B22" s="157" t="str">
        <f>"        "&amp;"抚恤"</f>
        <v>        抚恤</v>
      </c>
      <c r="C22" s="64">
        <v>36000</v>
      </c>
      <c r="D22" s="153"/>
      <c r="E22" s="64"/>
      <c r="F22" s="64"/>
      <c r="G22" s="64">
        <v>36000</v>
      </c>
    </row>
    <row r="23" ht="20.25" customHeight="1" spans="1:7">
      <c r="A23" s="158" t="s">
        <v>94</v>
      </c>
      <c r="B23" s="158" t="str">
        <f>"        "&amp;"死亡抚恤"</f>
        <v>        死亡抚恤</v>
      </c>
      <c r="C23" s="64">
        <v>36000</v>
      </c>
      <c r="D23" s="153"/>
      <c r="E23" s="64"/>
      <c r="F23" s="64"/>
      <c r="G23" s="64">
        <v>36000</v>
      </c>
    </row>
    <row r="24" ht="20.25" customHeight="1" spans="1:7">
      <c r="A24" s="150" t="s">
        <v>95</v>
      </c>
      <c r="B24" s="150" t="str">
        <f>"        "&amp;"卫生健康支出"</f>
        <v>        卫生健康支出</v>
      </c>
      <c r="C24" s="64">
        <v>1090223.45</v>
      </c>
      <c r="D24" s="153">
        <v>1090223.45</v>
      </c>
      <c r="E24" s="64">
        <v>1090223.45</v>
      </c>
      <c r="F24" s="64"/>
      <c r="G24" s="64"/>
    </row>
    <row r="25" ht="20.25" customHeight="1" spans="1:7">
      <c r="A25" s="157" t="s">
        <v>96</v>
      </c>
      <c r="B25" s="157" t="str">
        <f>"        "&amp;"行政事业单位医疗"</f>
        <v>        行政事业单位医疗</v>
      </c>
      <c r="C25" s="64">
        <v>1090223.45</v>
      </c>
      <c r="D25" s="153">
        <v>1090223.45</v>
      </c>
      <c r="E25" s="64">
        <v>1090223.45</v>
      </c>
      <c r="F25" s="64"/>
      <c r="G25" s="64"/>
    </row>
    <row r="26" ht="20.25" customHeight="1" spans="1:7">
      <c r="A26" s="158" t="s">
        <v>98</v>
      </c>
      <c r="B26" s="158" t="str">
        <f>"        "&amp;"事业单位医疗"</f>
        <v>        事业单位医疗</v>
      </c>
      <c r="C26" s="64">
        <v>582675.58</v>
      </c>
      <c r="D26" s="153">
        <v>582675.58</v>
      </c>
      <c r="E26" s="64">
        <v>582675.58</v>
      </c>
      <c r="F26" s="64"/>
      <c r="G26" s="64"/>
    </row>
    <row r="27" ht="20.25" customHeight="1" spans="1:7">
      <c r="A27" s="158" t="s">
        <v>99</v>
      </c>
      <c r="B27" s="158" t="str">
        <f>"        "&amp;"公务员医疗补助"</f>
        <v>        公务员医疗补助</v>
      </c>
      <c r="C27" s="64">
        <v>449313</v>
      </c>
      <c r="D27" s="153">
        <v>449313</v>
      </c>
      <c r="E27" s="64">
        <v>449313</v>
      </c>
      <c r="F27" s="64"/>
      <c r="G27" s="64"/>
    </row>
    <row r="28" ht="20.25" customHeight="1" spans="1:7">
      <c r="A28" s="158" t="s">
        <v>100</v>
      </c>
      <c r="B28" s="158" t="str">
        <f>"        "&amp;"其他行政事业单位医疗支出"</f>
        <v>        其他行政事业单位医疗支出</v>
      </c>
      <c r="C28" s="64">
        <v>58234.87</v>
      </c>
      <c r="D28" s="153">
        <v>58234.87</v>
      </c>
      <c r="E28" s="64">
        <v>58234.87</v>
      </c>
      <c r="F28" s="64"/>
      <c r="G28" s="64"/>
    </row>
    <row r="29" ht="20.25" customHeight="1" spans="1:7">
      <c r="A29" s="150" t="s">
        <v>101</v>
      </c>
      <c r="B29" s="150" t="str">
        <f>"        "&amp;"农林水支出"</f>
        <v>        农林水支出</v>
      </c>
      <c r="C29" s="64">
        <v>825767.41</v>
      </c>
      <c r="D29" s="153"/>
      <c r="E29" s="64"/>
      <c r="F29" s="64"/>
      <c r="G29" s="64">
        <v>825767.41</v>
      </c>
    </row>
    <row r="30" ht="20.25" customHeight="1" spans="1:7">
      <c r="A30" s="157" t="s">
        <v>102</v>
      </c>
      <c r="B30" s="157" t="str">
        <f>"        "&amp;"农业农村"</f>
        <v>        农业农村</v>
      </c>
      <c r="C30" s="64">
        <v>825767.41</v>
      </c>
      <c r="D30" s="153"/>
      <c r="E30" s="64"/>
      <c r="F30" s="64"/>
      <c r="G30" s="64">
        <v>825767.41</v>
      </c>
    </row>
    <row r="31" ht="20.25" customHeight="1" spans="1:7">
      <c r="A31" s="158" t="s">
        <v>103</v>
      </c>
      <c r="B31" s="158" t="str">
        <f>"        "&amp;"科技转化与推广服务"</f>
        <v>        科技转化与推广服务</v>
      </c>
      <c r="C31" s="64">
        <v>521956.8</v>
      </c>
      <c r="D31" s="153"/>
      <c r="E31" s="64"/>
      <c r="F31" s="64"/>
      <c r="G31" s="64">
        <v>521956.8</v>
      </c>
    </row>
    <row r="32" ht="20.25" customHeight="1" spans="1:7">
      <c r="A32" s="158" t="s">
        <v>104</v>
      </c>
      <c r="B32" s="158" t="str">
        <f>"        "&amp;"农业生产发展"</f>
        <v>        农业生产发展</v>
      </c>
      <c r="C32" s="64">
        <v>303810.61</v>
      </c>
      <c r="D32" s="153"/>
      <c r="E32" s="64"/>
      <c r="F32" s="64"/>
      <c r="G32" s="64">
        <v>303810.61</v>
      </c>
    </row>
    <row r="33" ht="20.25" customHeight="1" spans="1:7">
      <c r="A33" s="150" t="s">
        <v>105</v>
      </c>
      <c r="B33" s="150" t="str">
        <f>"        "&amp;"住房保障支出"</f>
        <v>        住房保障支出</v>
      </c>
      <c r="C33" s="64">
        <v>891132</v>
      </c>
      <c r="D33" s="153">
        <v>891132</v>
      </c>
      <c r="E33" s="64">
        <v>891132</v>
      </c>
      <c r="F33" s="64"/>
      <c r="G33" s="64"/>
    </row>
    <row r="34" ht="20.25" customHeight="1" spans="1:7">
      <c r="A34" s="157" t="s">
        <v>106</v>
      </c>
      <c r="B34" s="157" t="str">
        <f>"        "&amp;"住房改革支出"</f>
        <v>        住房改革支出</v>
      </c>
      <c r="C34" s="64">
        <v>891132</v>
      </c>
      <c r="D34" s="153">
        <v>891132</v>
      </c>
      <c r="E34" s="64">
        <v>891132</v>
      </c>
      <c r="F34" s="64"/>
      <c r="G34" s="64"/>
    </row>
    <row r="35" ht="20.25" customHeight="1" spans="1:7">
      <c r="A35" s="158" t="s">
        <v>107</v>
      </c>
      <c r="B35" s="158" t="str">
        <f>"        "&amp;"住房公积金"</f>
        <v>        住房公积金</v>
      </c>
      <c r="C35" s="64">
        <v>848928</v>
      </c>
      <c r="D35" s="153">
        <v>848928</v>
      </c>
      <c r="E35" s="64">
        <v>848928</v>
      </c>
      <c r="F35" s="64"/>
      <c r="G35" s="64"/>
    </row>
    <row r="36" ht="20.25" customHeight="1" spans="1:7">
      <c r="A36" s="158" t="s">
        <v>108</v>
      </c>
      <c r="B36" s="158" t="str">
        <f>"        "&amp;"购房补贴"</f>
        <v>        购房补贴</v>
      </c>
      <c r="C36" s="64">
        <v>42204</v>
      </c>
      <c r="D36" s="153">
        <v>42204</v>
      </c>
      <c r="E36" s="64">
        <v>42204</v>
      </c>
      <c r="F36" s="64"/>
      <c r="G36" s="64"/>
    </row>
    <row r="37" ht="20.25" customHeight="1" spans="1:7">
      <c r="A37" s="152" t="s">
        <v>30</v>
      </c>
      <c r="B37" s="150"/>
      <c r="C37" s="153">
        <v>13625899.66</v>
      </c>
      <c r="D37" s="153">
        <v>12501895.75</v>
      </c>
      <c r="E37" s="153">
        <v>11816098.95</v>
      </c>
      <c r="F37" s="153">
        <v>685796.8</v>
      </c>
      <c r="G37" s="153">
        <v>1124003.91</v>
      </c>
    </row>
  </sheetData>
  <mergeCells count="8">
    <mergeCell ref="A1:G1"/>
    <mergeCell ref="A2:G2"/>
    <mergeCell ref="A3:F3"/>
    <mergeCell ref="A4:B4"/>
    <mergeCell ref="D4:F4"/>
    <mergeCell ref="A37:B37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8" t="s">
        <v>124</v>
      </c>
      <c r="B1" s="148"/>
      <c r="C1" s="148"/>
      <c r="D1" s="148"/>
      <c r="E1" s="148"/>
      <c r="F1" s="148"/>
    </row>
    <row r="2" ht="28.5" customHeight="1" spans="1:6">
      <c r="A2" s="149" t="s">
        <v>125</v>
      </c>
      <c r="B2" s="149"/>
      <c r="C2" s="149"/>
      <c r="D2" s="149"/>
      <c r="E2" s="149"/>
      <c r="F2" s="149"/>
    </row>
    <row r="3" ht="20.25" customHeight="1" spans="1:6">
      <c r="A3" s="150" t="str">
        <f>"单位名称："&amp;"玉溪市农业科学院"</f>
        <v>单位名称：玉溪市农业科学院</v>
      </c>
      <c r="B3" s="150"/>
      <c r="C3" s="150"/>
      <c r="D3" s="150"/>
      <c r="E3" s="150"/>
      <c r="F3" s="148" t="s">
        <v>2</v>
      </c>
    </row>
    <row r="4" ht="20.25" customHeight="1" spans="1:6">
      <c r="A4" s="151" t="s">
        <v>126</v>
      </c>
      <c r="B4" s="151" t="s">
        <v>127</v>
      </c>
      <c r="C4" s="151" t="s">
        <v>128</v>
      </c>
      <c r="D4" s="151"/>
      <c r="E4" s="151"/>
      <c r="F4" s="151"/>
    </row>
    <row r="5" ht="35.25" customHeight="1" spans="1:6">
      <c r="A5" s="151"/>
      <c r="B5" s="151"/>
      <c r="C5" s="151" t="s">
        <v>32</v>
      </c>
      <c r="D5" s="151" t="s">
        <v>129</v>
      </c>
      <c r="E5" s="151" t="s">
        <v>130</v>
      </c>
      <c r="F5" s="151" t="s">
        <v>131</v>
      </c>
    </row>
    <row r="6" ht="20.25" customHeight="1" spans="1:6">
      <c r="A6" s="154" t="s">
        <v>44</v>
      </c>
      <c r="B6" s="154">
        <v>2</v>
      </c>
      <c r="C6" s="154">
        <v>3</v>
      </c>
      <c r="D6" s="154">
        <v>4</v>
      </c>
      <c r="E6" s="154">
        <v>5</v>
      </c>
      <c r="F6" s="154">
        <v>6</v>
      </c>
    </row>
    <row r="7" ht="20.25" customHeight="1" spans="1:6">
      <c r="A7" s="64">
        <v>71199</v>
      </c>
      <c r="B7" s="64"/>
      <c r="C7" s="64">
        <v>61299</v>
      </c>
      <c r="D7" s="64"/>
      <c r="E7" s="153">
        <v>61299</v>
      </c>
      <c r="F7" s="64">
        <v>9900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7"/>
  <sheetViews>
    <sheetView showZeros="0" workbookViewId="0">
      <selection activeCell="A1" sqref="A1:W1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8" t="s">
        <v>132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ht="28.5" customHeight="1" spans="1:23">
      <c r="A2" s="149" t="s">
        <v>133</v>
      </c>
      <c r="B2" s="149"/>
      <c r="C2" s="149" t="s">
        <v>134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ht="19.5" customHeight="1" spans="1:23">
      <c r="A3" s="150" t="str">
        <f>"单位名称："&amp;"玉溪市农业科学院"</f>
        <v>单位名称：玉溪市农业科学院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48"/>
      <c r="S3" s="148"/>
      <c r="T3" s="148"/>
      <c r="U3" s="148"/>
      <c r="V3" s="148"/>
      <c r="W3" s="148" t="s">
        <v>2</v>
      </c>
    </row>
    <row r="4" ht="19.5" customHeight="1" spans="1:23">
      <c r="A4" s="151" t="s">
        <v>135</v>
      </c>
      <c r="B4" s="151" t="s">
        <v>136</v>
      </c>
      <c r="C4" s="151" t="s">
        <v>137</v>
      </c>
      <c r="D4" s="151" t="s">
        <v>138</v>
      </c>
      <c r="E4" s="151" t="s">
        <v>139</v>
      </c>
      <c r="F4" s="151" t="s">
        <v>140</v>
      </c>
      <c r="G4" s="151" t="s">
        <v>141</v>
      </c>
      <c r="H4" s="151" t="s">
        <v>142</v>
      </c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</row>
    <row r="5" ht="19.5" customHeight="1" spans="1:23">
      <c r="A5" s="151"/>
      <c r="B5" s="151"/>
      <c r="C5" s="151"/>
      <c r="D5" s="151"/>
      <c r="E5" s="151"/>
      <c r="F5" s="151"/>
      <c r="G5" s="151"/>
      <c r="H5" s="151" t="s">
        <v>30</v>
      </c>
      <c r="I5" s="151" t="s">
        <v>33</v>
      </c>
      <c r="J5" s="151"/>
      <c r="K5" s="151"/>
      <c r="L5" s="151"/>
      <c r="M5" s="151"/>
      <c r="N5" s="151" t="s">
        <v>143</v>
      </c>
      <c r="O5" s="151"/>
      <c r="P5" s="151"/>
      <c r="Q5" s="151" t="s">
        <v>36</v>
      </c>
      <c r="R5" s="151" t="s">
        <v>70</v>
      </c>
      <c r="S5" s="151"/>
      <c r="T5" s="151"/>
      <c r="U5" s="151"/>
      <c r="V5" s="151"/>
      <c r="W5" s="151"/>
    </row>
    <row r="6" ht="41.25" customHeight="1" spans="1:23">
      <c r="A6" s="151"/>
      <c r="B6" s="151"/>
      <c r="C6" s="151"/>
      <c r="D6" s="151"/>
      <c r="E6" s="151"/>
      <c r="F6" s="151"/>
      <c r="G6" s="151"/>
      <c r="H6" s="151"/>
      <c r="I6" s="151" t="s">
        <v>144</v>
      </c>
      <c r="J6" s="151" t="s">
        <v>145</v>
      </c>
      <c r="K6" s="151" t="s">
        <v>146</v>
      </c>
      <c r="L6" s="151" t="s">
        <v>147</v>
      </c>
      <c r="M6" s="151" t="s">
        <v>148</v>
      </c>
      <c r="N6" s="151" t="s">
        <v>33</v>
      </c>
      <c r="O6" s="151" t="s">
        <v>34</v>
      </c>
      <c r="P6" s="151" t="s">
        <v>35</v>
      </c>
      <c r="Q6" s="151"/>
      <c r="R6" s="151" t="s">
        <v>32</v>
      </c>
      <c r="S6" s="151" t="s">
        <v>39</v>
      </c>
      <c r="T6" s="151" t="s">
        <v>149</v>
      </c>
      <c r="U6" s="151" t="s">
        <v>41</v>
      </c>
      <c r="V6" s="151" t="s">
        <v>42</v>
      </c>
      <c r="W6" s="151" t="s">
        <v>43</v>
      </c>
    </row>
    <row r="7" ht="20.25" customHeight="1" spans="1:23">
      <c r="A7" s="152" t="s">
        <v>44</v>
      </c>
      <c r="B7" s="152" t="s">
        <v>45</v>
      </c>
      <c r="C7" s="152" t="s">
        <v>46</v>
      </c>
      <c r="D7" s="152" t="s">
        <v>47</v>
      </c>
      <c r="E7" s="152" t="s">
        <v>48</v>
      </c>
      <c r="F7" s="152" t="s">
        <v>49</v>
      </c>
      <c r="G7" s="152" t="s">
        <v>50</v>
      </c>
      <c r="H7" s="152" t="s">
        <v>51</v>
      </c>
      <c r="I7" s="152" t="s">
        <v>52</v>
      </c>
      <c r="J7" s="152" t="s">
        <v>53</v>
      </c>
      <c r="K7" s="152" t="s">
        <v>54</v>
      </c>
      <c r="L7" s="152" t="s">
        <v>55</v>
      </c>
      <c r="M7" s="152" t="s">
        <v>56</v>
      </c>
      <c r="N7" s="152" t="s">
        <v>57</v>
      </c>
      <c r="O7" s="152" t="s">
        <v>58</v>
      </c>
      <c r="P7" s="152" t="s">
        <v>59</v>
      </c>
      <c r="Q7" s="152" t="s">
        <v>60</v>
      </c>
      <c r="R7" s="152" t="s">
        <v>61</v>
      </c>
      <c r="S7" s="152" t="s">
        <v>62</v>
      </c>
      <c r="T7" s="152" t="s">
        <v>150</v>
      </c>
      <c r="U7" s="152" t="s">
        <v>151</v>
      </c>
      <c r="V7" s="152" t="s">
        <v>152</v>
      </c>
      <c r="W7" s="152" t="s">
        <v>153</v>
      </c>
    </row>
    <row r="8" ht="20.25" customHeight="1" spans="1:23">
      <c r="A8" t="s">
        <v>64</v>
      </c>
      <c r="C8" s="150"/>
      <c r="D8" s="150"/>
      <c r="E8" s="150"/>
      <c r="G8" s="150"/>
      <c r="H8" s="153">
        <v>12501895.75</v>
      </c>
      <c r="I8" s="64">
        <v>12501895.75</v>
      </c>
      <c r="J8" s="64">
        <v>2560215.75</v>
      </c>
      <c r="K8" s="64"/>
      <c r="L8" s="64">
        <v>9941680</v>
      </c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</row>
    <row r="9" ht="20.25" customHeight="1" spans="1:23">
      <c r="A9" t="str">
        <f t="shared" ref="A9:A36" si="0">"       "&amp;"玉溪市农业科学院"</f>
        <v>       玉溪市农业科学院</v>
      </c>
      <c r="B9" s="150" t="s">
        <v>154</v>
      </c>
      <c r="C9" s="150" t="s">
        <v>155</v>
      </c>
      <c r="D9" s="150" t="s">
        <v>80</v>
      </c>
      <c r="E9" s="150" t="s">
        <v>156</v>
      </c>
      <c r="F9" s="150" t="s">
        <v>157</v>
      </c>
      <c r="G9" s="150" t="s">
        <v>158</v>
      </c>
      <c r="H9" s="153">
        <v>3096132</v>
      </c>
      <c r="I9" s="64">
        <v>3096132</v>
      </c>
      <c r="J9" s="64">
        <v>774033</v>
      </c>
      <c r="K9" s="64"/>
      <c r="L9" s="64">
        <v>2322099</v>
      </c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</row>
    <row r="10" ht="20.25" customHeight="1" spans="1:23">
      <c r="A10" s="150" t="str">
        <f t="shared" si="0"/>
        <v>       玉溪市农业科学院</v>
      </c>
      <c r="B10" s="150" t="s">
        <v>154</v>
      </c>
      <c r="C10" s="150" t="s">
        <v>155</v>
      </c>
      <c r="D10" s="150" t="s">
        <v>80</v>
      </c>
      <c r="E10" s="150" t="s">
        <v>156</v>
      </c>
      <c r="F10" s="150" t="s">
        <v>159</v>
      </c>
      <c r="G10" s="150" t="s">
        <v>160</v>
      </c>
      <c r="H10" s="153">
        <v>137376</v>
      </c>
      <c r="I10" s="64">
        <v>137376</v>
      </c>
      <c r="J10" s="64">
        <v>34344</v>
      </c>
      <c r="K10" s="150"/>
      <c r="L10" s="64">
        <v>103032</v>
      </c>
      <c r="M10" s="150"/>
      <c r="N10" s="64"/>
      <c r="O10" s="64"/>
      <c r="P10" s="150"/>
      <c r="Q10" s="64"/>
      <c r="R10" s="64"/>
      <c r="S10" s="64"/>
      <c r="T10" s="64"/>
      <c r="U10" s="64"/>
      <c r="V10" s="64"/>
      <c r="W10" s="64"/>
    </row>
    <row r="11" ht="20.25" customHeight="1" spans="1:23">
      <c r="A11" s="150" t="str">
        <f t="shared" si="0"/>
        <v>       玉溪市农业科学院</v>
      </c>
      <c r="B11" s="150" t="s">
        <v>154</v>
      </c>
      <c r="C11" s="150" t="s">
        <v>155</v>
      </c>
      <c r="D11" s="150" t="s">
        <v>80</v>
      </c>
      <c r="E11" s="150" t="s">
        <v>156</v>
      </c>
      <c r="F11" s="150" t="s">
        <v>161</v>
      </c>
      <c r="G11" s="150" t="s">
        <v>162</v>
      </c>
      <c r="H11" s="153">
        <v>838140</v>
      </c>
      <c r="I11" s="64">
        <v>838140</v>
      </c>
      <c r="J11" s="64">
        <v>209535</v>
      </c>
      <c r="K11" s="150"/>
      <c r="L11" s="64">
        <v>628605</v>
      </c>
      <c r="M11" s="150"/>
      <c r="N11" s="64"/>
      <c r="O11" s="64"/>
      <c r="P11" s="150"/>
      <c r="Q11" s="64"/>
      <c r="R11" s="64"/>
      <c r="S11" s="64"/>
      <c r="T11" s="64"/>
      <c r="U11" s="64"/>
      <c r="V11" s="64"/>
      <c r="W11" s="64"/>
    </row>
    <row r="12" ht="20.25" customHeight="1" spans="1:23">
      <c r="A12" s="150" t="str">
        <f t="shared" si="0"/>
        <v>       玉溪市农业科学院</v>
      </c>
      <c r="B12" s="150" t="s">
        <v>154</v>
      </c>
      <c r="C12" s="150" t="s">
        <v>155</v>
      </c>
      <c r="D12" s="150" t="s">
        <v>108</v>
      </c>
      <c r="E12" s="150" t="s">
        <v>163</v>
      </c>
      <c r="F12" s="150" t="s">
        <v>159</v>
      </c>
      <c r="G12" s="150" t="s">
        <v>160</v>
      </c>
      <c r="H12" s="153">
        <v>42204</v>
      </c>
      <c r="I12" s="64">
        <v>42204</v>
      </c>
      <c r="J12" s="64">
        <v>10551</v>
      </c>
      <c r="K12" s="150"/>
      <c r="L12" s="64">
        <v>31653</v>
      </c>
      <c r="M12" s="150"/>
      <c r="N12" s="64"/>
      <c r="O12" s="64"/>
      <c r="P12" s="150"/>
      <c r="Q12" s="64"/>
      <c r="R12" s="64"/>
      <c r="S12" s="64"/>
      <c r="T12" s="64"/>
      <c r="U12" s="64"/>
      <c r="V12" s="64"/>
      <c r="W12" s="64"/>
    </row>
    <row r="13" ht="20.25" customHeight="1" spans="1:23">
      <c r="A13" s="150" t="str">
        <f t="shared" si="0"/>
        <v>       玉溪市农业科学院</v>
      </c>
      <c r="B13" s="150" t="s">
        <v>164</v>
      </c>
      <c r="C13" s="150" t="s">
        <v>165</v>
      </c>
      <c r="D13" s="150" t="s">
        <v>80</v>
      </c>
      <c r="E13" s="150" t="s">
        <v>156</v>
      </c>
      <c r="F13" s="150" t="s">
        <v>166</v>
      </c>
      <c r="G13" s="150" t="s">
        <v>167</v>
      </c>
      <c r="H13" s="153">
        <v>47573.9</v>
      </c>
      <c r="I13" s="64">
        <v>47573.9</v>
      </c>
      <c r="J13" s="64">
        <v>11893.48</v>
      </c>
      <c r="K13" s="150"/>
      <c r="L13" s="64">
        <v>35680.42</v>
      </c>
      <c r="M13" s="150"/>
      <c r="N13" s="64"/>
      <c r="O13" s="64"/>
      <c r="P13" s="150"/>
      <c r="Q13" s="64"/>
      <c r="R13" s="64"/>
      <c r="S13" s="64"/>
      <c r="T13" s="64"/>
      <c r="U13" s="64"/>
      <c r="V13" s="64"/>
      <c r="W13" s="64"/>
    </row>
    <row r="14" ht="20.25" customHeight="1" spans="1:23">
      <c r="A14" s="150" t="str">
        <f t="shared" si="0"/>
        <v>       玉溪市农业科学院</v>
      </c>
      <c r="B14" s="150" t="s">
        <v>164</v>
      </c>
      <c r="C14" s="150" t="s">
        <v>165</v>
      </c>
      <c r="D14" s="150" t="s">
        <v>91</v>
      </c>
      <c r="E14" s="150" t="s">
        <v>168</v>
      </c>
      <c r="F14" s="150" t="s">
        <v>169</v>
      </c>
      <c r="G14" s="150" t="s">
        <v>170</v>
      </c>
      <c r="H14" s="153">
        <v>1046121.6</v>
      </c>
      <c r="I14" s="64">
        <v>1046121.6</v>
      </c>
      <c r="J14" s="64">
        <v>261530.4</v>
      </c>
      <c r="K14" s="150"/>
      <c r="L14" s="64">
        <v>784591.2</v>
      </c>
      <c r="M14" s="150"/>
      <c r="N14" s="64"/>
      <c r="O14" s="64"/>
      <c r="P14" s="150"/>
      <c r="Q14" s="64"/>
      <c r="R14" s="64"/>
      <c r="S14" s="64"/>
      <c r="T14" s="64"/>
      <c r="U14" s="64"/>
      <c r="V14" s="64"/>
      <c r="W14" s="64"/>
    </row>
    <row r="15" ht="20.25" customHeight="1" spans="1:23">
      <c r="A15" s="150" t="str">
        <f t="shared" si="0"/>
        <v>       玉溪市农业科学院</v>
      </c>
      <c r="B15" s="150" t="s">
        <v>164</v>
      </c>
      <c r="C15" s="150" t="s">
        <v>165</v>
      </c>
      <c r="D15" s="150" t="s">
        <v>98</v>
      </c>
      <c r="E15" s="150" t="s">
        <v>171</v>
      </c>
      <c r="F15" s="150" t="s">
        <v>172</v>
      </c>
      <c r="G15" s="150" t="s">
        <v>173</v>
      </c>
      <c r="H15" s="153">
        <v>542675.58</v>
      </c>
      <c r="I15" s="64">
        <v>542675.58</v>
      </c>
      <c r="J15" s="64">
        <v>135668.9</v>
      </c>
      <c r="K15" s="150"/>
      <c r="L15" s="64">
        <v>407006.68</v>
      </c>
      <c r="M15" s="150"/>
      <c r="N15" s="64"/>
      <c r="O15" s="64"/>
      <c r="P15" s="150"/>
      <c r="Q15" s="64"/>
      <c r="R15" s="64"/>
      <c r="S15" s="64"/>
      <c r="T15" s="64"/>
      <c r="U15" s="64"/>
      <c r="V15" s="64"/>
      <c r="W15" s="64"/>
    </row>
    <row r="16" ht="20.25" customHeight="1" spans="1:23">
      <c r="A16" s="150" t="str">
        <f t="shared" si="0"/>
        <v>       玉溪市农业科学院</v>
      </c>
      <c r="B16" s="150" t="s">
        <v>164</v>
      </c>
      <c r="C16" s="150" t="s">
        <v>165</v>
      </c>
      <c r="D16" s="150" t="s">
        <v>99</v>
      </c>
      <c r="E16" s="150" t="s">
        <v>174</v>
      </c>
      <c r="F16" s="150" t="s">
        <v>175</v>
      </c>
      <c r="G16" s="150" t="s">
        <v>176</v>
      </c>
      <c r="H16" s="153">
        <v>449313</v>
      </c>
      <c r="I16" s="64">
        <v>449313</v>
      </c>
      <c r="J16" s="64">
        <v>112328.25</v>
      </c>
      <c r="K16" s="150"/>
      <c r="L16" s="64">
        <v>336984.75</v>
      </c>
      <c r="M16" s="150"/>
      <c r="N16" s="64"/>
      <c r="O16" s="64"/>
      <c r="P16" s="150"/>
      <c r="Q16" s="64"/>
      <c r="R16" s="64"/>
      <c r="S16" s="64"/>
      <c r="T16" s="64"/>
      <c r="U16" s="64"/>
      <c r="V16" s="64"/>
      <c r="W16" s="64"/>
    </row>
    <row r="17" ht="20.25" customHeight="1" spans="1:23">
      <c r="A17" s="150" t="str">
        <f t="shared" si="0"/>
        <v>       玉溪市农业科学院</v>
      </c>
      <c r="B17" s="150" t="s">
        <v>164</v>
      </c>
      <c r="C17" s="150" t="s">
        <v>165</v>
      </c>
      <c r="D17" s="150" t="s">
        <v>100</v>
      </c>
      <c r="E17" s="150" t="s">
        <v>177</v>
      </c>
      <c r="F17" s="150" t="s">
        <v>166</v>
      </c>
      <c r="G17" s="150" t="s">
        <v>167</v>
      </c>
      <c r="H17" s="153">
        <v>58234.87</v>
      </c>
      <c r="I17" s="64">
        <v>58234.87</v>
      </c>
      <c r="J17" s="64">
        <v>38129.72</v>
      </c>
      <c r="K17" s="150"/>
      <c r="L17" s="64">
        <v>20105.15</v>
      </c>
      <c r="M17" s="150"/>
      <c r="N17" s="64"/>
      <c r="O17" s="64"/>
      <c r="P17" s="150"/>
      <c r="Q17" s="64"/>
      <c r="R17" s="64"/>
      <c r="S17" s="64"/>
      <c r="T17" s="64"/>
      <c r="U17" s="64"/>
      <c r="V17" s="64"/>
      <c r="W17" s="64"/>
    </row>
    <row r="18" ht="20.25" customHeight="1" spans="1:23">
      <c r="A18" s="150" t="str">
        <f t="shared" si="0"/>
        <v>       玉溪市农业科学院</v>
      </c>
      <c r="B18" s="150" t="s">
        <v>178</v>
      </c>
      <c r="C18" s="150" t="s">
        <v>179</v>
      </c>
      <c r="D18" s="150" t="s">
        <v>107</v>
      </c>
      <c r="E18" s="150" t="s">
        <v>179</v>
      </c>
      <c r="F18" s="150" t="s">
        <v>180</v>
      </c>
      <c r="G18" s="150" t="s">
        <v>179</v>
      </c>
      <c r="H18" s="153">
        <v>848928</v>
      </c>
      <c r="I18" s="64">
        <v>848928</v>
      </c>
      <c r="J18" s="64">
        <v>212232</v>
      </c>
      <c r="K18" s="150"/>
      <c r="L18" s="64">
        <v>636696</v>
      </c>
      <c r="M18" s="150"/>
      <c r="N18" s="64"/>
      <c r="O18" s="64"/>
      <c r="P18" s="150"/>
      <c r="Q18" s="64"/>
      <c r="R18" s="64"/>
      <c r="S18" s="64"/>
      <c r="T18" s="64"/>
      <c r="U18" s="64"/>
      <c r="V18" s="64"/>
      <c r="W18" s="64"/>
    </row>
    <row r="19" ht="20.25" customHeight="1" spans="1:23">
      <c r="A19" s="150" t="str">
        <f t="shared" si="0"/>
        <v>       玉溪市农业科学院</v>
      </c>
      <c r="B19" s="150" t="s">
        <v>181</v>
      </c>
      <c r="C19" s="150" t="s">
        <v>182</v>
      </c>
      <c r="D19" s="150" t="s">
        <v>90</v>
      </c>
      <c r="E19" s="150" t="s">
        <v>183</v>
      </c>
      <c r="F19" s="150" t="s">
        <v>184</v>
      </c>
      <c r="G19" s="150" t="s">
        <v>185</v>
      </c>
      <c r="H19" s="153">
        <v>897600</v>
      </c>
      <c r="I19" s="64">
        <v>897600</v>
      </c>
      <c r="J19" s="64">
        <v>179520</v>
      </c>
      <c r="K19" s="150"/>
      <c r="L19" s="64">
        <v>718080</v>
      </c>
      <c r="M19" s="150"/>
      <c r="N19" s="64"/>
      <c r="O19" s="64"/>
      <c r="P19" s="150"/>
      <c r="Q19" s="64"/>
      <c r="R19" s="64"/>
      <c r="S19" s="64"/>
      <c r="T19" s="64"/>
      <c r="U19" s="64"/>
      <c r="V19" s="64"/>
      <c r="W19" s="64"/>
    </row>
    <row r="20" ht="20.25" customHeight="1" spans="1:23">
      <c r="A20" s="150" t="str">
        <f t="shared" si="0"/>
        <v>       玉溪市农业科学院</v>
      </c>
      <c r="B20" s="150" t="s">
        <v>186</v>
      </c>
      <c r="C20" s="150" t="s">
        <v>187</v>
      </c>
      <c r="D20" s="150" t="s">
        <v>80</v>
      </c>
      <c r="E20" s="150" t="s">
        <v>156</v>
      </c>
      <c r="F20" s="150" t="s">
        <v>188</v>
      </c>
      <c r="G20" s="150" t="s">
        <v>189</v>
      </c>
      <c r="H20" s="153">
        <v>61299</v>
      </c>
      <c r="I20" s="64">
        <v>61299</v>
      </c>
      <c r="J20" s="64"/>
      <c r="K20" s="150"/>
      <c r="L20" s="64">
        <v>61299</v>
      </c>
      <c r="M20" s="150"/>
      <c r="N20" s="64"/>
      <c r="O20" s="64"/>
      <c r="P20" s="150"/>
      <c r="Q20" s="64"/>
      <c r="R20" s="64"/>
      <c r="S20" s="64"/>
      <c r="T20" s="64"/>
      <c r="U20" s="64"/>
      <c r="V20" s="64"/>
      <c r="W20" s="64"/>
    </row>
    <row r="21" ht="20.25" customHeight="1" spans="1:23">
      <c r="A21" s="150" t="str">
        <f t="shared" si="0"/>
        <v>       玉溪市农业科学院</v>
      </c>
      <c r="B21" s="150" t="s">
        <v>190</v>
      </c>
      <c r="C21" s="150" t="s">
        <v>191</v>
      </c>
      <c r="D21" s="150" t="s">
        <v>80</v>
      </c>
      <c r="E21" s="150" t="s">
        <v>156</v>
      </c>
      <c r="F21" s="150" t="s">
        <v>192</v>
      </c>
      <c r="G21" s="150" t="s">
        <v>191</v>
      </c>
      <c r="H21" s="153">
        <v>111796.8</v>
      </c>
      <c r="I21" s="64">
        <v>111796.8</v>
      </c>
      <c r="J21" s="64"/>
      <c r="K21" s="150"/>
      <c r="L21" s="64">
        <v>111796.8</v>
      </c>
      <c r="M21" s="150"/>
      <c r="N21" s="64"/>
      <c r="O21" s="64"/>
      <c r="P21" s="150"/>
      <c r="Q21" s="64"/>
      <c r="R21" s="64"/>
      <c r="S21" s="64"/>
      <c r="T21" s="64"/>
      <c r="U21" s="64"/>
      <c r="V21" s="64"/>
      <c r="W21" s="64"/>
    </row>
    <row r="22" ht="20.25" customHeight="1" spans="1:23">
      <c r="A22" s="150" t="str">
        <f t="shared" si="0"/>
        <v>       玉溪市农业科学院</v>
      </c>
      <c r="B22" s="150" t="s">
        <v>193</v>
      </c>
      <c r="C22" s="150" t="s">
        <v>194</v>
      </c>
      <c r="D22" s="150" t="s">
        <v>80</v>
      </c>
      <c r="E22" s="150" t="s">
        <v>156</v>
      </c>
      <c r="F22" s="150" t="s">
        <v>195</v>
      </c>
      <c r="G22" s="150" t="s">
        <v>196</v>
      </c>
      <c r="H22" s="153">
        <v>68401</v>
      </c>
      <c r="I22" s="64">
        <v>68401</v>
      </c>
      <c r="J22" s="64"/>
      <c r="K22" s="150"/>
      <c r="L22" s="64">
        <v>68401</v>
      </c>
      <c r="M22" s="150"/>
      <c r="N22" s="64"/>
      <c r="O22" s="64"/>
      <c r="P22" s="150"/>
      <c r="Q22" s="64"/>
      <c r="R22" s="64"/>
      <c r="S22" s="64"/>
      <c r="T22" s="64"/>
      <c r="U22" s="64"/>
      <c r="V22" s="64"/>
      <c r="W22" s="64"/>
    </row>
    <row r="23" ht="20.25" customHeight="1" spans="1:23">
      <c r="A23" s="150" t="str">
        <f t="shared" si="0"/>
        <v>       玉溪市农业科学院</v>
      </c>
      <c r="B23" s="150" t="s">
        <v>193</v>
      </c>
      <c r="C23" s="150" t="s">
        <v>194</v>
      </c>
      <c r="D23" s="150" t="s">
        <v>80</v>
      </c>
      <c r="E23" s="150" t="s">
        <v>156</v>
      </c>
      <c r="F23" s="150" t="s">
        <v>197</v>
      </c>
      <c r="G23" s="150" t="s">
        <v>198</v>
      </c>
      <c r="H23" s="153">
        <v>500</v>
      </c>
      <c r="I23" s="64">
        <v>500</v>
      </c>
      <c r="J23" s="64"/>
      <c r="K23" s="150"/>
      <c r="L23" s="64">
        <v>500</v>
      </c>
      <c r="M23" s="150"/>
      <c r="N23" s="64"/>
      <c r="O23" s="64"/>
      <c r="P23" s="150"/>
      <c r="Q23" s="64"/>
      <c r="R23" s="64"/>
      <c r="S23" s="64"/>
      <c r="T23" s="64"/>
      <c r="U23" s="64"/>
      <c r="V23" s="64"/>
      <c r="W23" s="64"/>
    </row>
    <row r="24" ht="20.25" customHeight="1" spans="1:23">
      <c r="A24" s="150" t="str">
        <f t="shared" si="0"/>
        <v>       玉溪市农业科学院</v>
      </c>
      <c r="B24" s="150" t="s">
        <v>193</v>
      </c>
      <c r="C24" s="150" t="s">
        <v>194</v>
      </c>
      <c r="D24" s="150" t="s">
        <v>80</v>
      </c>
      <c r="E24" s="150" t="s">
        <v>156</v>
      </c>
      <c r="F24" s="150" t="s">
        <v>199</v>
      </c>
      <c r="G24" s="150" t="s">
        <v>200</v>
      </c>
      <c r="H24" s="153">
        <v>25000</v>
      </c>
      <c r="I24" s="64">
        <v>25000</v>
      </c>
      <c r="J24" s="64"/>
      <c r="K24" s="150"/>
      <c r="L24" s="64">
        <v>25000</v>
      </c>
      <c r="M24" s="150"/>
      <c r="N24" s="64"/>
      <c r="O24" s="64"/>
      <c r="P24" s="150"/>
      <c r="Q24" s="64"/>
      <c r="R24" s="64"/>
      <c r="S24" s="64"/>
      <c r="T24" s="64"/>
      <c r="U24" s="64"/>
      <c r="V24" s="64"/>
      <c r="W24" s="64"/>
    </row>
    <row r="25" ht="20.25" customHeight="1" spans="1:23">
      <c r="A25" s="150" t="str">
        <f t="shared" si="0"/>
        <v>       玉溪市农业科学院</v>
      </c>
      <c r="B25" s="150" t="s">
        <v>193</v>
      </c>
      <c r="C25" s="150" t="s">
        <v>194</v>
      </c>
      <c r="D25" s="150" t="s">
        <v>80</v>
      </c>
      <c r="E25" s="150" t="s">
        <v>156</v>
      </c>
      <c r="F25" s="150" t="s">
        <v>201</v>
      </c>
      <c r="G25" s="150" t="s">
        <v>202</v>
      </c>
      <c r="H25" s="153">
        <v>15000</v>
      </c>
      <c r="I25" s="64">
        <v>15000</v>
      </c>
      <c r="J25" s="64"/>
      <c r="K25" s="150"/>
      <c r="L25" s="64">
        <v>15000</v>
      </c>
      <c r="M25" s="150"/>
      <c r="N25" s="64"/>
      <c r="O25" s="64"/>
      <c r="P25" s="150"/>
      <c r="Q25" s="64"/>
      <c r="R25" s="64"/>
      <c r="S25" s="64"/>
      <c r="T25" s="64"/>
      <c r="U25" s="64"/>
      <c r="V25" s="64"/>
      <c r="W25" s="64"/>
    </row>
    <row r="26" ht="20.25" customHeight="1" spans="1:23">
      <c r="A26" s="150" t="str">
        <f t="shared" si="0"/>
        <v>       玉溪市农业科学院</v>
      </c>
      <c r="B26" s="150" t="s">
        <v>193</v>
      </c>
      <c r="C26" s="150" t="s">
        <v>194</v>
      </c>
      <c r="D26" s="150" t="s">
        <v>80</v>
      </c>
      <c r="E26" s="150" t="s">
        <v>156</v>
      </c>
      <c r="F26" s="150" t="s">
        <v>203</v>
      </c>
      <c r="G26" s="150" t="s">
        <v>204</v>
      </c>
      <c r="H26" s="153">
        <v>2500</v>
      </c>
      <c r="I26" s="64">
        <v>2500</v>
      </c>
      <c r="J26" s="64"/>
      <c r="K26" s="150"/>
      <c r="L26" s="64">
        <v>2500</v>
      </c>
      <c r="M26" s="150"/>
      <c r="N26" s="64"/>
      <c r="O26" s="64"/>
      <c r="P26" s="150"/>
      <c r="Q26" s="64"/>
      <c r="R26" s="64"/>
      <c r="S26" s="64"/>
      <c r="T26" s="64"/>
      <c r="U26" s="64"/>
      <c r="V26" s="64"/>
      <c r="W26" s="64"/>
    </row>
    <row r="27" ht="20.25" customHeight="1" spans="1:23">
      <c r="A27" s="150" t="str">
        <f t="shared" si="0"/>
        <v>       玉溪市农业科学院</v>
      </c>
      <c r="B27" s="150" t="s">
        <v>193</v>
      </c>
      <c r="C27" s="150" t="s">
        <v>194</v>
      </c>
      <c r="D27" s="150" t="s">
        <v>80</v>
      </c>
      <c r="E27" s="150" t="s">
        <v>156</v>
      </c>
      <c r="F27" s="150" t="s">
        <v>205</v>
      </c>
      <c r="G27" s="150" t="s">
        <v>206</v>
      </c>
      <c r="H27" s="153">
        <v>198000</v>
      </c>
      <c r="I27" s="64">
        <v>198000</v>
      </c>
      <c r="J27" s="64"/>
      <c r="K27" s="150"/>
      <c r="L27" s="64">
        <v>198000</v>
      </c>
      <c r="M27" s="150"/>
      <c r="N27" s="64"/>
      <c r="O27" s="64"/>
      <c r="P27" s="150"/>
      <c r="Q27" s="64"/>
      <c r="R27" s="64"/>
      <c r="S27" s="64"/>
      <c r="T27" s="64"/>
      <c r="U27" s="64"/>
      <c r="V27" s="64"/>
      <c r="W27" s="64"/>
    </row>
    <row r="28" ht="20.25" customHeight="1" spans="1:23">
      <c r="A28" s="150" t="str">
        <f t="shared" si="0"/>
        <v>       玉溪市农业科学院</v>
      </c>
      <c r="B28" s="150" t="s">
        <v>193</v>
      </c>
      <c r="C28" s="150" t="s">
        <v>194</v>
      </c>
      <c r="D28" s="150" t="s">
        <v>80</v>
      </c>
      <c r="E28" s="150" t="s">
        <v>156</v>
      </c>
      <c r="F28" s="150" t="s">
        <v>207</v>
      </c>
      <c r="G28" s="150" t="s">
        <v>208</v>
      </c>
      <c r="H28" s="153">
        <v>43000</v>
      </c>
      <c r="I28" s="64">
        <v>43000</v>
      </c>
      <c r="J28" s="64"/>
      <c r="K28" s="150"/>
      <c r="L28" s="64">
        <v>43000</v>
      </c>
      <c r="M28" s="150"/>
      <c r="N28" s="64"/>
      <c r="O28" s="64"/>
      <c r="P28" s="150"/>
      <c r="Q28" s="64"/>
      <c r="R28" s="64"/>
      <c r="S28" s="64"/>
      <c r="T28" s="64"/>
      <c r="U28" s="64"/>
      <c r="V28" s="64"/>
      <c r="W28" s="64"/>
    </row>
    <row r="29" ht="20.25" customHeight="1" spans="1:23">
      <c r="A29" s="150" t="str">
        <f t="shared" si="0"/>
        <v>       玉溪市农业科学院</v>
      </c>
      <c r="B29" s="150" t="s">
        <v>193</v>
      </c>
      <c r="C29" s="150" t="s">
        <v>194</v>
      </c>
      <c r="D29" s="150" t="s">
        <v>80</v>
      </c>
      <c r="E29" s="150" t="s">
        <v>156</v>
      </c>
      <c r="F29" s="150" t="s">
        <v>209</v>
      </c>
      <c r="G29" s="150" t="s">
        <v>210</v>
      </c>
      <c r="H29" s="153">
        <v>125000</v>
      </c>
      <c r="I29" s="64">
        <v>125000</v>
      </c>
      <c r="J29" s="64"/>
      <c r="K29" s="150"/>
      <c r="L29" s="64">
        <v>125000</v>
      </c>
      <c r="M29" s="150"/>
      <c r="N29" s="64"/>
      <c r="O29" s="64"/>
      <c r="P29" s="150"/>
      <c r="Q29" s="64"/>
      <c r="R29" s="64"/>
      <c r="S29" s="64"/>
      <c r="T29" s="64"/>
      <c r="U29" s="64"/>
      <c r="V29" s="64"/>
      <c r="W29" s="64"/>
    </row>
    <row r="30" ht="20.25" customHeight="1" spans="1:23">
      <c r="A30" s="150" t="str">
        <f t="shared" si="0"/>
        <v>       玉溪市农业科学院</v>
      </c>
      <c r="B30" s="150" t="s">
        <v>193</v>
      </c>
      <c r="C30" s="150" t="s">
        <v>194</v>
      </c>
      <c r="D30" s="150" t="s">
        <v>80</v>
      </c>
      <c r="E30" s="150" t="s">
        <v>156</v>
      </c>
      <c r="F30" s="150" t="s">
        <v>211</v>
      </c>
      <c r="G30" s="150" t="s">
        <v>212</v>
      </c>
      <c r="H30" s="153">
        <v>5000</v>
      </c>
      <c r="I30" s="64">
        <v>5000</v>
      </c>
      <c r="J30" s="64"/>
      <c r="K30" s="150"/>
      <c r="L30" s="64">
        <v>5000</v>
      </c>
      <c r="M30" s="150"/>
      <c r="N30" s="64"/>
      <c r="O30" s="64"/>
      <c r="P30" s="150"/>
      <c r="Q30" s="64"/>
      <c r="R30" s="64"/>
      <c r="S30" s="64"/>
      <c r="T30" s="64"/>
      <c r="U30" s="64"/>
      <c r="V30" s="64"/>
      <c r="W30" s="64"/>
    </row>
    <row r="31" ht="20.25" customHeight="1" spans="1:23">
      <c r="A31" s="150" t="str">
        <f t="shared" si="0"/>
        <v>       玉溪市农业科学院</v>
      </c>
      <c r="B31" s="150" t="s">
        <v>193</v>
      </c>
      <c r="C31" s="150" t="s">
        <v>194</v>
      </c>
      <c r="D31" s="150" t="s">
        <v>90</v>
      </c>
      <c r="E31" s="150" t="s">
        <v>183</v>
      </c>
      <c r="F31" s="150" t="s">
        <v>209</v>
      </c>
      <c r="G31" s="150" t="s">
        <v>210</v>
      </c>
      <c r="H31" s="153">
        <v>20400</v>
      </c>
      <c r="I31" s="64">
        <v>20400</v>
      </c>
      <c r="J31" s="64"/>
      <c r="K31" s="150"/>
      <c r="L31" s="64">
        <v>20400</v>
      </c>
      <c r="M31" s="150"/>
      <c r="N31" s="64"/>
      <c r="O31" s="64"/>
      <c r="P31" s="150"/>
      <c r="Q31" s="64"/>
      <c r="R31" s="64"/>
      <c r="S31" s="64"/>
      <c r="T31" s="64"/>
      <c r="U31" s="64"/>
      <c r="V31" s="64"/>
      <c r="W31" s="64"/>
    </row>
    <row r="32" ht="20.25" customHeight="1" spans="1:23">
      <c r="A32" s="150" t="str">
        <f t="shared" si="0"/>
        <v>       玉溪市农业科学院</v>
      </c>
      <c r="B32" s="150" t="s">
        <v>213</v>
      </c>
      <c r="C32" s="150" t="s">
        <v>131</v>
      </c>
      <c r="D32" s="150" t="s">
        <v>80</v>
      </c>
      <c r="E32" s="150" t="s">
        <v>156</v>
      </c>
      <c r="F32" s="150" t="s">
        <v>214</v>
      </c>
      <c r="G32" s="150" t="s">
        <v>131</v>
      </c>
      <c r="H32" s="153">
        <v>9900</v>
      </c>
      <c r="I32" s="64">
        <v>9900</v>
      </c>
      <c r="J32" s="64"/>
      <c r="K32" s="150"/>
      <c r="L32" s="64">
        <v>9900</v>
      </c>
      <c r="M32" s="150"/>
      <c r="N32" s="64"/>
      <c r="O32" s="64"/>
      <c r="P32" s="150"/>
      <c r="Q32" s="64"/>
      <c r="R32" s="64"/>
      <c r="S32" s="64"/>
      <c r="T32" s="64"/>
      <c r="U32" s="64"/>
      <c r="V32" s="64"/>
      <c r="W32" s="64"/>
    </row>
    <row r="33" ht="20.25" customHeight="1" spans="1:23">
      <c r="A33" s="150" t="str">
        <f t="shared" si="0"/>
        <v>       玉溪市农业科学院</v>
      </c>
      <c r="B33" s="150" t="s">
        <v>215</v>
      </c>
      <c r="C33" s="150" t="s">
        <v>216</v>
      </c>
      <c r="D33" s="150" t="s">
        <v>92</v>
      </c>
      <c r="E33" s="150" t="s">
        <v>217</v>
      </c>
      <c r="F33" s="150" t="s">
        <v>218</v>
      </c>
      <c r="G33" s="150" t="s">
        <v>219</v>
      </c>
      <c r="H33" s="153">
        <v>200000</v>
      </c>
      <c r="I33" s="64">
        <v>200000</v>
      </c>
      <c r="J33" s="64"/>
      <c r="K33" s="150"/>
      <c r="L33" s="64">
        <v>200000</v>
      </c>
      <c r="M33" s="150"/>
      <c r="N33" s="64"/>
      <c r="O33" s="64"/>
      <c r="P33" s="150"/>
      <c r="Q33" s="64"/>
      <c r="R33" s="64"/>
      <c r="S33" s="64"/>
      <c r="T33" s="64"/>
      <c r="U33" s="64"/>
      <c r="V33" s="64"/>
      <c r="W33" s="64"/>
    </row>
    <row r="34" ht="20.25" customHeight="1" spans="1:23">
      <c r="A34" s="150" t="str">
        <f t="shared" si="0"/>
        <v>       玉溪市农业科学院</v>
      </c>
      <c r="B34" s="150" t="s">
        <v>220</v>
      </c>
      <c r="C34" s="150" t="s">
        <v>221</v>
      </c>
      <c r="D34" s="150" t="s">
        <v>98</v>
      </c>
      <c r="E34" s="150" t="s">
        <v>171</v>
      </c>
      <c r="F34" s="150" t="s">
        <v>222</v>
      </c>
      <c r="G34" s="150" t="s">
        <v>223</v>
      </c>
      <c r="H34" s="153">
        <v>40000</v>
      </c>
      <c r="I34" s="64">
        <v>40000</v>
      </c>
      <c r="J34" s="64"/>
      <c r="K34" s="150"/>
      <c r="L34" s="64">
        <v>40000</v>
      </c>
      <c r="M34" s="150"/>
      <c r="N34" s="64"/>
      <c r="O34" s="64"/>
      <c r="P34" s="150"/>
      <c r="Q34" s="64"/>
      <c r="R34" s="64"/>
      <c r="S34" s="64"/>
      <c r="T34" s="64"/>
      <c r="U34" s="64"/>
      <c r="V34" s="64"/>
      <c r="W34" s="64"/>
    </row>
    <row r="35" ht="20.25" customHeight="1" spans="1:23">
      <c r="A35" s="150" t="str">
        <f t="shared" si="0"/>
        <v>       玉溪市农业科学院</v>
      </c>
      <c r="B35" s="150" t="s">
        <v>224</v>
      </c>
      <c r="C35" s="150" t="s">
        <v>225</v>
      </c>
      <c r="D35" s="150" t="s">
        <v>80</v>
      </c>
      <c r="E35" s="150" t="s">
        <v>156</v>
      </c>
      <c r="F35" s="150" t="s">
        <v>161</v>
      </c>
      <c r="G35" s="150" t="s">
        <v>162</v>
      </c>
      <c r="H35" s="153">
        <v>2321800</v>
      </c>
      <c r="I35" s="64">
        <v>2321800</v>
      </c>
      <c r="J35" s="64">
        <v>580450</v>
      </c>
      <c r="K35" s="150"/>
      <c r="L35" s="64">
        <v>1741350</v>
      </c>
      <c r="M35" s="150"/>
      <c r="N35" s="64"/>
      <c r="O35" s="64"/>
      <c r="P35" s="150"/>
      <c r="Q35" s="64"/>
      <c r="R35" s="64"/>
      <c r="S35" s="64"/>
      <c r="T35" s="64"/>
      <c r="U35" s="64"/>
      <c r="V35" s="64"/>
      <c r="W35" s="64"/>
    </row>
    <row r="36" ht="20.25" customHeight="1" spans="1:23">
      <c r="A36" s="150" t="str">
        <f t="shared" si="0"/>
        <v>       玉溪市农业科学院</v>
      </c>
      <c r="B36" s="150" t="s">
        <v>226</v>
      </c>
      <c r="C36" s="150" t="s">
        <v>227</v>
      </c>
      <c r="D36" s="150" t="s">
        <v>80</v>
      </c>
      <c r="E36" s="150" t="s">
        <v>156</v>
      </c>
      <c r="F36" s="150" t="s">
        <v>161</v>
      </c>
      <c r="G36" s="150" t="s">
        <v>162</v>
      </c>
      <c r="H36" s="153">
        <v>1250000</v>
      </c>
      <c r="I36" s="64">
        <v>1250000</v>
      </c>
      <c r="J36" s="64"/>
      <c r="K36" s="150"/>
      <c r="L36" s="64">
        <v>1250000</v>
      </c>
      <c r="M36" s="150"/>
      <c r="N36" s="64"/>
      <c r="O36" s="64"/>
      <c r="P36" s="150"/>
      <c r="Q36" s="64"/>
      <c r="R36" s="64"/>
      <c r="S36" s="64"/>
      <c r="T36" s="64"/>
      <c r="U36" s="64"/>
      <c r="V36" s="64"/>
      <c r="W36" s="64"/>
    </row>
    <row r="37" ht="20.25" customHeight="1" spans="1:23">
      <c r="A37" s="152" t="s">
        <v>30</v>
      </c>
      <c r="B37" s="152"/>
      <c r="C37" s="152"/>
      <c r="D37" s="152"/>
      <c r="E37" s="152"/>
      <c r="F37" s="152"/>
      <c r="G37" s="152"/>
      <c r="H37" s="64">
        <v>12501895.75</v>
      </c>
      <c r="I37" s="64">
        <v>12501895.75</v>
      </c>
      <c r="J37" s="64">
        <v>2560215.75</v>
      </c>
      <c r="K37" s="64"/>
      <c r="L37" s="64">
        <v>9941680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7:G37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77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2"/>
      <c r="E1" s="142"/>
      <c r="F1" s="142"/>
      <c r="G1" s="142"/>
      <c r="H1" s="142"/>
      <c r="K1" s="132"/>
      <c r="N1" s="132"/>
      <c r="O1" s="132"/>
      <c r="P1" s="132"/>
      <c r="U1" s="147"/>
      <c r="W1" s="133" t="s">
        <v>228</v>
      </c>
    </row>
    <row r="2" ht="27.75" customHeight="1" spans="1:23">
      <c r="A2" s="32" t="s">
        <v>229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5" t="str">
        <f>"单位名称："&amp;"玉溪市农业科学院"</f>
        <v>单位名称：玉溪市农业科学院</v>
      </c>
      <c r="B3" s="143" t="str">
        <f>"单位名称："&amp;"玉溪市农业科学院"</f>
        <v>单位名称：玉溪市农业科学院</v>
      </c>
      <c r="C3" s="143"/>
      <c r="D3" s="143"/>
      <c r="E3" s="143"/>
      <c r="F3" s="143"/>
      <c r="G3" s="143"/>
      <c r="H3" s="143"/>
      <c r="I3" s="143"/>
      <c r="J3" s="7"/>
      <c r="K3" s="7"/>
      <c r="L3" s="7"/>
      <c r="M3" s="7"/>
      <c r="N3" s="7"/>
      <c r="O3" s="7"/>
      <c r="P3" s="7"/>
      <c r="Q3" s="7"/>
      <c r="U3" s="147"/>
      <c r="W3" s="136" t="s">
        <v>2</v>
      </c>
    </row>
    <row r="4" ht="21.75" customHeight="1" spans="1:23">
      <c r="A4" s="9" t="s">
        <v>230</v>
      </c>
      <c r="B4" s="9" t="s">
        <v>136</v>
      </c>
      <c r="C4" s="9" t="s">
        <v>137</v>
      </c>
      <c r="D4" s="9" t="s">
        <v>231</v>
      </c>
      <c r="E4" s="10" t="s">
        <v>138</v>
      </c>
      <c r="F4" s="10" t="s">
        <v>139</v>
      </c>
      <c r="G4" s="10" t="s">
        <v>140</v>
      </c>
      <c r="H4" s="10" t="s">
        <v>141</v>
      </c>
      <c r="I4" s="20" t="s">
        <v>30</v>
      </c>
      <c r="J4" s="20" t="s">
        <v>232</v>
      </c>
      <c r="K4" s="20"/>
      <c r="L4" s="20"/>
      <c r="M4" s="20"/>
      <c r="N4" s="20" t="s">
        <v>143</v>
      </c>
      <c r="O4" s="20"/>
      <c r="P4" s="20"/>
      <c r="Q4" s="10" t="s">
        <v>36</v>
      </c>
      <c r="R4" s="11" t="s">
        <v>233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6" t="s">
        <v>33</v>
      </c>
      <c r="K5" s="146"/>
      <c r="L5" s="146" t="s">
        <v>34</v>
      </c>
      <c r="M5" s="146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149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6" t="s">
        <v>32</v>
      </c>
      <c r="K6" s="146" t="s">
        <v>234</v>
      </c>
      <c r="L6" s="146"/>
      <c r="M6" s="146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4">
        <v>1</v>
      </c>
      <c r="B7" s="144">
        <v>2</v>
      </c>
      <c r="C7" s="144">
        <v>3</v>
      </c>
      <c r="D7" s="144">
        <v>4</v>
      </c>
      <c r="E7" s="144">
        <v>5</v>
      </c>
      <c r="F7" s="144">
        <v>6</v>
      </c>
      <c r="G7" s="144">
        <v>7</v>
      </c>
      <c r="H7" s="144">
        <v>8</v>
      </c>
      <c r="I7" s="144">
        <v>9</v>
      </c>
      <c r="J7" s="144">
        <v>10</v>
      </c>
      <c r="K7" s="144">
        <v>11</v>
      </c>
      <c r="L7" s="144">
        <v>12</v>
      </c>
      <c r="M7" s="144">
        <v>13</v>
      </c>
      <c r="N7" s="144">
        <v>14</v>
      </c>
      <c r="O7" s="144">
        <v>15</v>
      </c>
      <c r="P7" s="144">
        <v>16</v>
      </c>
      <c r="Q7" s="144">
        <v>17</v>
      </c>
      <c r="R7" s="144">
        <v>18</v>
      </c>
      <c r="S7" s="144">
        <v>19</v>
      </c>
      <c r="T7" s="144">
        <v>20</v>
      </c>
      <c r="U7" s="144">
        <v>21</v>
      </c>
      <c r="V7" s="144">
        <v>22</v>
      </c>
      <c r="W7" s="144">
        <v>23</v>
      </c>
    </row>
    <row r="8" ht="32.9" customHeight="1" spans="1:23">
      <c r="A8" s="26"/>
      <c r="B8" s="145"/>
      <c r="C8" s="26" t="s">
        <v>235</v>
      </c>
      <c r="D8" s="26"/>
      <c r="E8" s="26"/>
      <c r="F8" s="26"/>
      <c r="G8" s="26"/>
      <c r="H8" s="26"/>
      <c r="I8" s="45">
        <v>36000</v>
      </c>
      <c r="J8" s="45">
        <v>36000</v>
      </c>
      <c r="K8" s="45">
        <v>36000</v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ht="32.9" customHeight="1" spans="1:23">
      <c r="A9" s="26" t="s">
        <v>236</v>
      </c>
      <c r="B9" s="145" t="s">
        <v>237</v>
      </c>
      <c r="C9" s="26" t="s">
        <v>235</v>
      </c>
      <c r="D9" s="26" t="s">
        <v>64</v>
      </c>
      <c r="E9" s="26" t="s">
        <v>94</v>
      </c>
      <c r="F9" s="26" t="s">
        <v>238</v>
      </c>
      <c r="G9" s="26" t="s">
        <v>184</v>
      </c>
      <c r="H9" s="26" t="s">
        <v>185</v>
      </c>
      <c r="I9" s="45">
        <v>36000</v>
      </c>
      <c r="J9" s="45">
        <v>36000</v>
      </c>
      <c r="K9" s="45">
        <v>36000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ht="32.9" customHeight="1" spans="1:23">
      <c r="A10" s="26"/>
      <c r="B10" s="26"/>
      <c r="C10" s="26" t="s">
        <v>239</v>
      </c>
      <c r="D10" s="26"/>
      <c r="E10" s="26"/>
      <c r="F10" s="26"/>
      <c r="G10" s="26"/>
      <c r="H10" s="26"/>
      <c r="I10" s="45">
        <v>50652.2</v>
      </c>
      <c r="J10" s="45"/>
      <c r="K10" s="45"/>
      <c r="L10" s="45"/>
      <c r="M10" s="45"/>
      <c r="N10" s="45">
        <v>50652.2</v>
      </c>
      <c r="O10" s="45"/>
      <c r="P10" s="45"/>
      <c r="Q10" s="45"/>
      <c r="R10" s="45"/>
      <c r="S10" s="45"/>
      <c r="T10" s="45"/>
      <c r="U10" s="45"/>
      <c r="V10" s="45"/>
      <c r="W10" s="45"/>
    </row>
    <row r="11" ht="32.9" customHeight="1" spans="1:23">
      <c r="A11" s="26" t="s">
        <v>240</v>
      </c>
      <c r="B11" s="145" t="s">
        <v>241</v>
      </c>
      <c r="C11" s="26" t="s">
        <v>239</v>
      </c>
      <c r="D11" s="26" t="s">
        <v>64</v>
      </c>
      <c r="E11" s="26" t="s">
        <v>103</v>
      </c>
      <c r="F11" s="26" t="s">
        <v>242</v>
      </c>
      <c r="G11" s="26" t="s">
        <v>205</v>
      </c>
      <c r="H11" s="26" t="s">
        <v>206</v>
      </c>
      <c r="I11" s="45">
        <v>5000</v>
      </c>
      <c r="J11" s="45"/>
      <c r="K11" s="45"/>
      <c r="L11" s="45"/>
      <c r="M11" s="45"/>
      <c r="N11" s="45">
        <v>5000</v>
      </c>
      <c r="O11" s="45"/>
      <c r="P11" s="45"/>
      <c r="Q11" s="45"/>
      <c r="R11" s="45"/>
      <c r="S11" s="45"/>
      <c r="T11" s="45"/>
      <c r="U11" s="45"/>
      <c r="V11" s="45"/>
      <c r="W11" s="45"/>
    </row>
    <row r="12" ht="32.9" customHeight="1" spans="1:23">
      <c r="A12" s="26" t="s">
        <v>240</v>
      </c>
      <c r="B12" s="145" t="s">
        <v>241</v>
      </c>
      <c r="C12" s="26" t="s">
        <v>239</v>
      </c>
      <c r="D12" s="26" t="s">
        <v>64</v>
      </c>
      <c r="E12" s="26" t="s">
        <v>103</v>
      </c>
      <c r="F12" s="26" t="s">
        <v>242</v>
      </c>
      <c r="G12" s="26" t="s">
        <v>243</v>
      </c>
      <c r="H12" s="26" t="s">
        <v>244</v>
      </c>
      <c r="I12" s="45">
        <v>6000</v>
      </c>
      <c r="J12" s="45"/>
      <c r="K12" s="45"/>
      <c r="L12" s="45"/>
      <c r="M12" s="45"/>
      <c r="N12" s="45">
        <v>6000</v>
      </c>
      <c r="O12" s="45"/>
      <c r="P12" s="45"/>
      <c r="Q12" s="45"/>
      <c r="R12" s="45"/>
      <c r="S12" s="45"/>
      <c r="T12" s="45"/>
      <c r="U12" s="45"/>
      <c r="V12" s="45"/>
      <c r="W12" s="45"/>
    </row>
    <row r="13" ht="32.9" customHeight="1" spans="1:23">
      <c r="A13" s="26" t="s">
        <v>240</v>
      </c>
      <c r="B13" s="145" t="s">
        <v>241</v>
      </c>
      <c r="C13" s="26" t="s">
        <v>239</v>
      </c>
      <c r="D13" s="26" t="s">
        <v>64</v>
      </c>
      <c r="E13" s="26" t="s">
        <v>103</v>
      </c>
      <c r="F13" s="26" t="s">
        <v>242</v>
      </c>
      <c r="G13" s="26" t="s">
        <v>245</v>
      </c>
      <c r="H13" s="26" t="s">
        <v>246</v>
      </c>
      <c r="I13" s="45">
        <v>5173.2</v>
      </c>
      <c r="J13" s="45"/>
      <c r="K13" s="45"/>
      <c r="L13" s="45"/>
      <c r="M13" s="45"/>
      <c r="N13" s="45">
        <v>5173.2</v>
      </c>
      <c r="O13" s="45"/>
      <c r="P13" s="45"/>
      <c r="Q13" s="45"/>
      <c r="R13" s="45"/>
      <c r="S13" s="45"/>
      <c r="T13" s="45"/>
      <c r="U13" s="45"/>
      <c r="V13" s="45"/>
      <c r="W13" s="45"/>
    </row>
    <row r="14" ht="32.9" customHeight="1" spans="1:23">
      <c r="A14" s="26" t="s">
        <v>240</v>
      </c>
      <c r="B14" s="145" t="s">
        <v>241</v>
      </c>
      <c r="C14" s="26" t="s">
        <v>239</v>
      </c>
      <c r="D14" s="26" t="s">
        <v>64</v>
      </c>
      <c r="E14" s="26" t="s">
        <v>103</v>
      </c>
      <c r="F14" s="26" t="s">
        <v>242</v>
      </c>
      <c r="G14" s="26" t="s">
        <v>247</v>
      </c>
      <c r="H14" s="26" t="s">
        <v>248</v>
      </c>
      <c r="I14" s="45">
        <v>21620</v>
      </c>
      <c r="J14" s="45"/>
      <c r="K14" s="45"/>
      <c r="L14" s="45"/>
      <c r="M14" s="45"/>
      <c r="N14" s="45">
        <v>21620</v>
      </c>
      <c r="O14" s="45"/>
      <c r="P14" s="45"/>
      <c r="Q14" s="45"/>
      <c r="R14" s="45"/>
      <c r="S14" s="45"/>
      <c r="T14" s="45"/>
      <c r="U14" s="45"/>
      <c r="V14" s="45"/>
      <c r="W14" s="45"/>
    </row>
    <row r="15" ht="32.9" customHeight="1" spans="1:23">
      <c r="A15" s="26" t="s">
        <v>240</v>
      </c>
      <c r="B15" s="145" t="s">
        <v>241</v>
      </c>
      <c r="C15" s="26" t="s">
        <v>239</v>
      </c>
      <c r="D15" s="26" t="s">
        <v>64</v>
      </c>
      <c r="E15" s="26" t="s">
        <v>103</v>
      </c>
      <c r="F15" s="26" t="s">
        <v>242</v>
      </c>
      <c r="G15" s="26" t="s">
        <v>207</v>
      </c>
      <c r="H15" s="26" t="s">
        <v>208</v>
      </c>
      <c r="I15" s="45">
        <v>8859</v>
      </c>
      <c r="J15" s="45"/>
      <c r="K15" s="45"/>
      <c r="L15" s="45"/>
      <c r="M15" s="45"/>
      <c r="N15" s="45">
        <v>8859</v>
      </c>
      <c r="O15" s="45"/>
      <c r="P15" s="45"/>
      <c r="Q15" s="45"/>
      <c r="R15" s="45"/>
      <c r="S15" s="45"/>
      <c r="T15" s="45"/>
      <c r="U15" s="45"/>
      <c r="V15" s="45"/>
      <c r="W15" s="45"/>
    </row>
    <row r="16" ht="32.9" customHeight="1" spans="1:23">
      <c r="A16" s="26" t="s">
        <v>240</v>
      </c>
      <c r="B16" s="145" t="s">
        <v>241</v>
      </c>
      <c r="C16" s="26" t="s">
        <v>239</v>
      </c>
      <c r="D16" s="26" t="s">
        <v>64</v>
      </c>
      <c r="E16" s="26" t="s">
        <v>103</v>
      </c>
      <c r="F16" s="26" t="s">
        <v>242</v>
      </c>
      <c r="G16" s="26" t="s">
        <v>209</v>
      </c>
      <c r="H16" s="26" t="s">
        <v>210</v>
      </c>
      <c r="I16" s="45">
        <v>4000</v>
      </c>
      <c r="J16" s="45"/>
      <c r="K16" s="45"/>
      <c r="L16" s="45"/>
      <c r="M16" s="45"/>
      <c r="N16" s="45">
        <v>4000</v>
      </c>
      <c r="O16" s="45"/>
      <c r="P16" s="45"/>
      <c r="Q16" s="45"/>
      <c r="R16" s="45"/>
      <c r="S16" s="45"/>
      <c r="T16" s="45"/>
      <c r="U16" s="45"/>
      <c r="V16" s="45"/>
      <c r="W16" s="45"/>
    </row>
    <row r="17" ht="32.9" customHeight="1" spans="1:23">
      <c r="A17" s="26"/>
      <c r="B17" s="26"/>
      <c r="C17" s="26" t="s">
        <v>249</v>
      </c>
      <c r="D17" s="26"/>
      <c r="E17" s="26"/>
      <c r="F17" s="26"/>
      <c r="G17" s="26"/>
      <c r="H17" s="26"/>
      <c r="I17" s="45">
        <v>72370.5</v>
      </c>
      <c r="J17" s="45"/>
      <c r="K17" s="45"/>
      <c r="L17" s="45"/>
      <c r="M17" s="45"/>
      <c r="N17" s="45">
        <v>72370.5</v>
      </c>
      <c r="O17" s="45"/>
      <c r="P17" s="45"/>
      <c r="Q17" s="45"/>
      <c r="R17" s="45"/>
      <c r="S17" s="45"/>
      <c r="T17" s="45"/>
      <c r="U17" s="45"/>
      <c r="V17" s="45"/>
      <c r="W17" s="45"/>
    </row>
    <row r="18" ht="32.9" customHeight="1" spans="1:23">
      <c r="A18" s="26" t="s">
        <v>240</v>
      </c>
      <c r="B18" s="145" t="s">
        <v>250</v>
      </c>
      <c r="C18" s="26" t="s">
        <v>249</v>
      </c>
      <c r="D18" s="26" t="s">
        <v>64</v>
      </c>
      <c r="E18" s="26" t="s">
        <v>82</v>
      </c>
      <c r="F18" s="26" t="s">
        <v>251</v>
      </c>
      <c r="G18" s="26" t="s">
        <v>205</v>
      </c>
      <c r="H18" s="26" t="s">
        <v>206</v>
      </c>
      <c r="I18" s="45">
        <v>33500</v>
      </c>
      <c r="J18" s="45"/>
      <c r="K18" s="45"/>
      <c r="L18" s="45"/>
      <c r="M18" s="45"/>
      <c r="N18" s="45">
        <v>33500</v>
      </c>
      <c r="O18" s="45"/>
      <c r="P18" s="45"/>
      <c r="Q18" s="45"/>
      <c r="R18" s="45"/>
      <c r="S18" s="45"/>
      <c r="T18" s="45"/>
      <c r="U18" s="45"/>
      <c r="V18" s="45"/>
      <c r="W18" s="45"/>
    </row>
    <row r="19" ht="32.9" customHeight="1" spans="1:23">
      <c r="A19" s="26" t="s">
        <v>240</v>
      </c>
      <c r="B19" s="145" t="s">
        <v>250</v>
      </c>
      <c r="C19" s="26" t="s">
        <v>249</v>
      </c>
      <c r="D19" s="26" t="s">
        <v>64</v>
      </c>
      <c r="E19" s="26" t="s">
        <v>82</v>
      </c>
      <c r="F19" s="26" t="s">
        <v>251</v>
      </c>
      <c r="G19" s="26" t="s">
        <v>252</v>
      </c>
      <c r="H19" s="26" t="s">
        <v>253</v>
      </c>
      <c r="I19" s="45">
        <v>2500</v>
      </c>
      <c r="J19" s="45"/>
      <c r="K19" s="45"/>
      <c r="L19" s="45"/>
      <c r="M19" s="45"/>
      <c r="N19" s="45">
        <v>2500</v>
      </c>
      <c r="O19" s="45"/>
      <c r="P19" s="45"/>
      <c r="Q19" s="45"/>
      <c r="R19" s="45"/>
      <c r="S19" s="45"/>
      <c r="T19" s="45"/>
      <c r="U19" s="45"/>
      <c r="V19" s="45"/>
      <c r="W19" s="45"/>
    </row>
    <row r="20" ht="32.9" customHeight="1" spans="1:23">
      <c r="A20" s="26" t="s">
        <v>240</v>
      </c>
      <c r="B20" s="145" t="s">
        <v>250</v>
      </c>
      <c r="C20" s="26" t="s">
        <v>249</v>
      </c>
      <c r="D20" s="26" t="s">
        <v>64</v>
      </c>
      <c r="E20" s="26" t="s">
        <v>82</v>
      </c>
      <c r="F20" s="26" t="s">
        <v>251</v>
      </c>
      <c r="G20" s="26" t="s">
        <v>245</v>
      </c>
      <c r="H20" s="26" t="s">
        <v>246</v>
      </c>
      <c r="I20" s="45">
        <v>27970.5</v>
      </c>
      <c r="J20" s="45"/>
      <c r="K20" s="45"/>
      <c r="L20" s="45"/>
      <c r="M20" s="45"/>
      <c r="N20" s="45">
        <v>27970.5</v>
      </c>
      <c r="O20" s="45"/>
      <c r="P20" s="45"/>
      <c r="Q20" s="45"/>
      <c r="R20" s="45"/>
      <c r="S20" s="45"/>
      <c r="T20" s="45"/>
      <c r="U20" s="45"/>
      <c r="V20" s="45"/>
      <c r="W20" s="45"/>
    </row>
    <row r="21" ht="32.9" customHeight="1" spans="1:23">
      <c r="A21" s="26" t="s">
        <v>240</v>
      </c>
      <c r="B21" s="145" t="s">
        <v>250</v>
      </c>
      <c r="C21" s="26" t="s">
        <v>249</v>
      </c>
      <c r="D21" s="26" t="s">
        <v>64</v>
      </c>
      <c r="E21" s="26" t="s">
        <v>82</v>
      </c>
      <c r="F21" s="26" t="s">
        <v>251</v>
      </c>
      <c r="G21" s="26" t="s">
        <v>254</v>
      </c>
      <c r="H21" s="26" t="s">
        <v>255</v>
      </c>
      <c r="I21" s="45">
        <v>5400</v>
      </c>
      <c r="J21" s="45"/>
      <c r="K21" s="45"/>
      <c r="L21" s="45"/>
      <c r="M21" s="45"/>
      <c r="N21" s="45">
        <v>5400</v>
      </c>
      <c r="O21" s="45"/>
      <c r="P21" s="45"/>
      <c r="Q21" s="45"/>
      <c r="R21" s="45"/>
      <c r="S21" s="45"/>
      <c r="T21" s="45"/>
      <c r="U21" s="45"/>
      <c r="V21" s="45"/>
      <c r="W21" s="45"/>
    </row>
    <row r="22" ht="32.9" customHeight="1" spans="1:23">
      <c r="A22" s="26" t="s">
        <v>240</v>
      </c>
      <c r="B22" s="145" t="s">
        <v>250</v>
      </c>
      <c r="C22" s="26" t="s">
        <v>249</v>
      </c>
      <c r="D22" s="26" t="s">
        <v>64</v>
      </c>
      <c r="E22" s="26" t="s">
        <v>82</v>
      </c>
      <c r="F22" s="26" t="s">
        <v>251</v>
      </c>
      <c r="G22" s="26" t="s">
        <v>247</v>
      </c>
      <c r="H22" s="26" t="s">
        <v>248</v>
      </c>
      <c r="I22" s="45">
        <v>3000</v>
      </c>
      <c r="J22" s="45"/>
      <c r="K22" s="45"/>
      <c r="L22" s="45"/>
      <c r="M22" s="45"/>
      <c r="N22" s="45">
        <v>3000</v>
      </c>
      <c r="O22" s="45"/>
      <c r="P22" s="45"/>
      <c r="Q22" s="45"/>
      <c r="R22" s="45"/>
      <c r="S22" s="45"/>
      <c r="T22" s="45"/>
      <c r="U22" s="45"/>
      <c r="V22" s="45"/>
      <c r="W22" s="45"/>
    </row>
    <row r="23" ht="32.9" customHeight="1" spans="1:23">
      <c r="A23" s="26"/>
      <c r="B23" s="26"/>
      <c r="C23" s="26" t="s">
        <v>256</v>
      </c>
      <c r="D23" s="26"/>
      <c r="E23" s="26"/>
      <c r="F23" s="26"/>
      <c r="G23" s="26"/>
      <c r="H23" s="26"/>
      <c r="I23" s="45">
        <v>84220</v>
      </c>
      <c r="J23" s="45"/>
      <c r="K23" s="45"/>
      <c r="L23" s="45"/>
      <c r="M23" s="45"/>
      <c r="N23" s="45">
        <v>84220</v>
      </c>
      <c r="O23" s="45"/>
      <c r="P23" s="45"/>
      <c r="Q23" s="45"/>
      <c r="R23" s="45"/>
      <c r="S23" s="45"/>
      <c r="T23" s="45"/>
      <c r="U23" s="45"/>
      <c r="V23" s="45"/>
      <c r="W23" s="45"/>
    </row>
    <row r="24" ht="32.9" customHeight="1" spans="1:23">
      <c r="A24" s="26" t="s">
        <v>240</v>
      </c>
      <c r="B24" s="145" t="s">
        <v>257</v>
      </c>
      <c r="C24" s="26" t="s">
        <v>256</v>
      </c>
      <c r="D24" s="26" t="s">
        <v>64</v>
      </c>
      <c r="E24" s="26" t="s">
        <v>83</v>
      </c>
      <c r="F24" s="26" t="s">
        <v>258</v>
      </c>
      <c r="G24" s="26" t="s">
        <v>205</v>
      </c>
      <c r="H24" s="26" t="s">
        <v>206</v>
      </c>
      <c r="I24" s="45">
        <v>34000</v>
      </c>
      <c r="J24" s="45"/>
      <c r="K24" s="45"/>
      <c r="L24" s="45"/>
      <c r="M24" s="45"/>
      <c r="N24" s="45">
        <v>34000</v>
      </c>
      <c r="O24" s="45"/>
      <c r="P24" s="45"/>
      <c r="Q24" s="45"/>
      <c r="R24" s="45"/>
      <c r="S24" s="45"/>
      <c r="T24" s="45"/>
      <c r="U24" s="45"/>
      <c r="V24" s="45"/>
      <c r="W24" s="45"/>
    </row>
    <row r="25" ht="32.9" customHeight="1" spans="1:23">
      <c r="A25" s="26" t="s">
        <v>240</v>
      </c>
      <c r="B25" s="145" t="s">
        <v>257</v>
      </c>
      <c r="C25" s="26" t="s">
        <v>256</v>
      </c>
      <c r="D25" s="26" t="s">
        <v>64</v>
      </c>
      <c r="E25" s="26" t="s">
        <v>83</v>
      </c>
      <c r="F25" s="26" t="s">
        <v>258</v>
      </c>
      <c r="G25" s="26" t="s">
        <v>252</v>
      </c>
      <c r="H25" s="26" t="s">
        <v>253</v>
      </c>
      <c r="I25" s="45">
        <v>2500</v>
      </c>
      <c r="J25" s="45"/>
      <c r="K25" s="45"/>
      <c r="L25" s="45"/>
      <c r="M25" s="45"/>
      <c r="N25" s="45">
        <v>2500</v>
      </c>
      <c r="O25" s="45"/>
      <c r="P25" s="45"/>
      <c r="Q25" s="45"/>
      <c r="R25" s="45"/>
      <c r="S25" s="45"/>
      <c r="T25" s="45"/>
      <c r="U25" s="45"/>
      <c r="V25" s="45"/>
      <c r="W25" s="45"/>
    </row>
    <row r="26" ht="32.9" customHeight="1" spans="1:23">
      <c r="A26" s="26" t="s">
        <v>240</v>
      </c>
      <c r="B26" s="145" t="s">
        <v>257</v>
      </c>
      <c r="C26" s="26" t="s">
        <v>256</v>
      </c>
      <c r="D26" s="26" t="s">
        <v>64</v>
      </c>
      <c r="E26" s="26" t="s">
        <v>83</v>
      </c>
      <c r="F26" s="26" t="s">
        <v>258</v>
      </c>
      <c r="G26" s="26" t="s">
        <v>245</v>
      </c>
      <c r="H26" s="26" t="s">
        <v>246</v>
      </c>
      <c r="I26" s="45">
        <v>33720</v>
      </c>
      <c r="J26" s="45"/>
      <c r="K26" s="45"/>
      <c r="L26" s="45"/>
      <c r="M26" s="45"/>
      <c r="N26" s="45">
        <v>33720</v>
      </c>
      <c r="O26" s="45"/>
      <c r="P26" s="45"/>
      <c r="Q26" s="45"/>
      <c r="R26" s="45"/>
      <c r="S26" s="45"/>
      <c r="T26" s="45"/>
      <c r="U26" s="45"/>
      <c r="V26" s="45"/>
      <c r="W26" s="45"/>
    </row>
    <row r="27" ht="32.9" customHeight="1" spans="1:23">
      <c r="A27" s="26" t="s">
        <v>240</v>
      </c>
      <c r="B27" s="145" t="s">
        <v>257</v>
      </c>
      <c r="C27" s="26" t="s">
        <v>256</v>
      </c>
      <c r="D27" s="26" t="s">
        <v>64</v>
      </c>
      <c r="E27" s="26" t="s">
        <v>83</v>
      </c>
      <c r="F27" s="26" t="s">
        <v>258</v>
      </c>
      <c r="G27" s="26" t="s">
        <v>254</v>
      </c>
      <c r="H27" s="26" t="s">
        <v>255</v>
      </c>
      <c r="I27" s="45">
        <v>7000</v>
      </c>
      <c r="J27" s="45"/>
      <c r="K27" s="45"/>
      <c r="L27" s="45"/>
      <c r="M27" s="45"/>
      <c r="N27" s="45">
        <v>7000</v>
      </c>
      <c r="O27" s="45"/>
      <c r="P27" s="45"/>
      <c r="Q27" s="45"/>
      <c r="R27" s="45"/>
      <c r="S27" s="45"/>
      <c r="T27" s="45"/>
      <c r="U27" s="45"/>
      <c r="V27" s="45"/>
      <c r="W27" s="45"/>
    </row>
    <row r="28" ht="32.9" customHeight="1" spans="1:23">
      <c r="A28" s="26" t="s">
        <v>240</v>
      </c>
      <c r="B28" s="145" t="s">
        <v>257</v>
      </c>
      <c r="C28" s="26" t="s">
        <v>256</v>
      </c>
      <c r="D28" s="26" t="s">
        <v>64</v>
      </c>
      <c r="E28" s="26" t="s">
        <v>83</v>
      </c>
      <c r="F28" s="26" t="s">
        <v>258</v>
      </c>
      <c r="G28" s="26" t="s">
        <v>247</v>
      </c>
      <c r="H28" s="26" t="s">
        <v>248</v>
      </c>
      <c r="I28" s="45">
        <v>7000</v>
      </c>
      <c r="J28" s="45"/>
      <c r="K28" s="45"/>
      <c r="L28" s="45"/>
      <c r="M28" s="45"/>
      <c r="N28" s="45">
        <v>7000</v>
      </c>
      <c r="O28" s="45"/>
      <c r="P28" s="45"/>
      <c r="Q28" s="45"/>
      <c r="R28" s="45"/>
      <c r="S28" s="45"/>
      <c r="T28" s="45"/>
      <c r="U28" s="45"/>
      <c r="V28" s="45"/>
      <c r="W28" s="45"/>
    </row>
    <row r="29" ht="32.9" customHeight="1" spans="1:23">
      <c r="A29" s="26"/>
      <c r="B29" s="26"/>
      <c r="C29" s="26" t="s">
        <v>259</v>
      </c>
      <c r="D29" s="26"/>
      <c r="E29" s="26"/>
      <c r="F29" s="26"/>
      <c r="G29" s="26"/>
      <c r="H29" s="26"/>
      <c r="I29" s="45">
        <v>303810.61</v>
      </c>
      <c r="J29" s="45"/>
      <c r="K29" s="45"/>
      <c r="L29" s="45"/>
      <c r="M29" s="45"/>
      <c r="N29" s="45">
        <v>303810.61</v>
      </c>
      <c r="O29" s="45"/>
      <c r="P29" s="45"/>
      <c r="Q29" s="45"/>
      <c r="R29" s="45"/>
      <c r="S29" s="45"/>
      <c r="T29" s="45"/>
      <c r="U29" s="45"/>
      <c r="V29" s="45"/>
      <c r="W29" s="45"/>
    </row>
    <row r="30" ht="32.9" customHeight="1" spans="1:23">
      <c r="A30" s="26" t="s">
        <v>240</v>
      </c>
      <c r="B30" s="145" t="s">
        <v>260</v>
      </c>
      <c r="C30" s="26" t="s">
        <v>259</v>
      </c>
      <c r="D30" s="26" t="s">
        <v>64</v>
      </c>
      <c r="E30" s="26" t="s">
        <v>104</v>
      </c>
      <c r="F30" s="26" t="s">
        <v>261</v>
      </c>
      <c r="G30" s="26" t="s">
        <v>205</v>
      </c>
      <c r="H30" s="26" t="s">
        <v>206</v>
      </c>
      <c r="I30" s="45">
        <v>2941</v>
      </c>
      <c r="J30" s="45"/>
      <c r="K30" s="45"/>
      <c r="L30" s="45"/>
      <c r="M30" s="45"/>
      <c r="N30" s="45">
        <v>2941</v>
      </c>
      <c r="O30" s="45"/>
      <c r="P30" s="45"/>
      <c r="Q30" s="45"/>
      <c r="R30" s="45"/>
      <c r="S30" s="45"/>
      <c r="T30" s="45"/>
      <c r="U30" s="45"/>
      <c r="V30" s="45"/>
      <c r="W30" s="45"/>
    </row>
    <row r="31" ht="32.9" customHeight="1" spans="1:23">
      <c r="A31" s="26" t="s">
        <v>240</v>
      </c>
      <c r="B31" s="145" t="s">
        <v>260</v>
      </c>
      <c r="C31" s="26" t="s">
        <v>259</v>
      </c>
      <c r="D31" s="26" t="s">
        <v>64</v>
      </c>
      <c r="E31" s="26" t="s">
        <v>104</v>
      </c>
      <c r="F31" s="26" t="s">
        <v>261</v>
      </c>
      <c r="G31" s="26" t="s">
        <v>262</v>
      </c>
      <c r="H31" s="26" t="s">
        <v>263</v>
      </c>
      <c r="I31" s="45">
        <v>12214.98</v>
      </c>
      <c r="J31" s="45"/>
      <c r="K31" s="45"/>
      <c r="L31" s="45"/>
      <c r="M31" s="45"/>
      <c r="N31" s="45">
        <v>12214.98</v>
      </c>
      <c r="O31" s="45"/>
      <c r="P31" s="45"/>
      <c r="Q31" s="45"/>
      <c r="R31" s="45"/>
      <c r="S31" s="45"/>
      <c r="T31" s="45"/>
      <c r="U31" s="45"/>
      <c r="V31" s="45"/>
      <c r="W31" s="45"/>
    </row>
    <row r="32" ht="32.9" customHeight="1" spans="1:23">
      <c r="A32" s="26" t="s">
        <v>240</v>
      </c>
      <c r="B32" s="145" t="s">
        <v>260</v>
      </c>
      <c r="C32" s="26" t="s">
        <v>259</v>
      </c>
      <c r="D32" s="26" t="s">
        <v>64</v>
      </c>
      <c r="E32" s="26" t="s">
        <v>104</v>
      </c>
      <c r="F32" s="26" t="s">
        <v>261</v>
      </c>
      <c r="G32" s="26" t="s">
        <v>245</v>
      </c>
      <c r="H32" s="26" t="s">
        <v>246</v>
      </c>
      <c r="I32" s="45">
        <v>262478.68</v>
      </c>
      <c r="J32" s="45"/>
      <c r="K32" s="45"/>
      <c r="L32" s="45"/>
      <c r="M32" s="45"/>
      <c r="N32" s="45">
        <v>262478.68</v>
      </c>
      <c r="O32" s="45"/>
      <c r="P32" s="45"/>
      <c r="Q32" s="45"/>
      <c r="R32" s="45"/>
      <c r="S32" s="45"/>
      <c r="T32" s="45"/>
      <c r="U32" s="45"/>
      <c r="V32" s="45"/>
      <c r="W32" s="45"/>
    </row>
    <row r="33" ht="32.9" customHeight="1" spans="1:23">
      <c r="A33" s="26" t="s">
        <v>240</v>
      </c>
      <c r="B33" s="145" t="s">
        <v>260</v>
      </c>
      <c r="C33" s="26" t="s">
        <v>259</v>
      </c>
      <c r="D33" s="26" t="s">
        <v>64</v>
      </c>
      <c r="E33" s="26" t="s">
        <v>104</v>
      </c>
      <c r="F33" s="26" t="s">
        <v>261</v>
      </c>
      <c r="G33" s="26" t="s">
        <v>254</v>
      </c>
      <c r="H33" s="26" t="s">
        <v>255</v>
      </c>
      <c r="I33" s="45">
        <v>4940</v>
      </c>
      <c r="J33" s="45"/>
      <c r="K33" s="45"/>
      <c r="L33" s="45"/>
      <c r="M33" s="45"/>
      <c r="N33" s="45">
        <v>4940</v>
      </c>
      <c r="O33" s="45"/>
      <c r="P33" s="45"/>
      <c r="Q33" s="45"/>
      <c r="R33" s="45"/>
      <c r="S33" s="45"/>
      <c r="T33" s="45"/>
      <c r="U33" s="45"/>
      <c r="V33" s="45"/>
      <c r="W33" s="45"/>
    </row>
    <row r="34" ht="32.9" customHeight="1" spans="1:23">
      <c r="A34" s="26" t="s">
        <v>240</v>
      </c>
      <c r="B34" s="145" t="s">
        <v>260</v>
      </c>
      <c r="C34" s="26" t="s">
        <v>259</v>
      </c>
      <c r="D34" s="26" t="s">
        <v>64</v>
      </c>
      <c r="E34" s="26" t="s">
        <v>104</v>
      </c>
      <c r="F34" s="26" t="s">
        <v>261</v>
      </c>
      <c r="G34" s="26" t="s">
        <v>247</v>
      </c>
      <c r="H34" s="26" t="s">
        <v>248</v>
      </c>
      <c r="I34" s="45">
        <v>21235.95</v>
      </c>
      <c r="J34" s="45"/>
      <c r="K34" s="45"/>
      <c r="L34" s="45"/>
      <c r="M34" s="45"/>
      <c r="N34" s="45">
        <v>21235.95</v>
      </c>
      <c r="O34" s="45"/>
      <c r="P34" s="45"/>
      <c r="Q34" s="45"/>
      <c r="R34" s="45"/>
      <c r="S34" s="45"/>
      <c r="T34" s="45"/>
      <c r="U34" s="45"/>
      <c r="V34" s="45"/>
      <c r="W34" s="45"/>
    </row>
    <row r="35" ht="32.9" customHeight="1" spans="1:23">
      <c r="A35" s="26"/>
      <c r="B35" s="26"/>
      <c r="C35" s="26" t="s">
        <v>264</v>
      </c>
      <c r="D35" s="26"/>
      <c r="E35" s="26"/>
      <c r="F35" s="26"/>
      <c r="G35" s="26"/>
      <c r="H35" s="26"/>
      <c r="I35" s="45">
        <v>24553</v>
      </c>
      <c r="J35" s="45"/>
      <c r="K35" s="45"/>
      <c r="L35" s="45"/>
      <c r="M35" s="45"/>
      <c r="N35" s="45">
        <v>24553</v>
      </c>
      <c r="O35" s="45"/>
      <c r="P35" s="45"/>
      <c r="Q35" s="45"/>
      <c r="R35" s="45"/>
      <c r="S35" s="45"/>
      <c r="T35" s="45"/>
      <c r="U35" s="45"/>
      <c r="V35" s="45"/>
      <c r="W35" s="45"/>
    </row>
    <row r="36" ht="32.9" customHeight="1" spans="1:23">
      <c r="A36" s="26" t="s">
        <v>240</v>
      </c>
      <c r="B36" s="145" t="s">
        <v>265</v>
      </c>
      <c r="C36" s="26" t="s">
        <v>264</v>
      </c>
      <c r="D36" s="26" t="s">
        <v>64</v>
      </c>
      <c r="E36" s="26" t="s">
        <v>103</v>
      </c>
      <c r="F36" s="26" t="s">
        <v>242</v>
      </c>
      <c r="G36" s="26" t="s">
        <v>266</v>
      </c>
      <c r="H36" s="26" t="s">
        <v>267</v>
      </c>
      <c r="I36" s="45">
        <v>1500</v>
      </c>
      <c r="J36" s="45"/>
      <c r="K36" s="45"/>
      <c r="L36" s="45"/>
      <c r="M36" s="45"/>
      <c r="N36" s="45">
        <v>1500</v>
      </c>
      <c r="O36" s="45"/>
      <c r="P36" s="45"/>
      <c r="Q36" s="45"/>
      <c r="R36" s="45"/>
      <c r="S36" s="45"/>
      <c r="T36" s="45"/>
      <c r="U36" s="45"/>
      <c r="V36" s="45"/>
      <c r="W36" s="45"/>
    </row>
    <row r="37" ht="32.9" customHeight="1" spans="1:23">
      <c r="A37" s="26" t="s">
        <v>240</v>
      </c>
      <c r="B37" s="145" t="s">
        <v>265</v>
      </c>
      <c r="C37" s="26" t="s">
        <v>264</v>
      </c>
      <c r="D37" s="26" t="s">
        <v>64</v>
      </c>
      <c r="E37" s="26" t="s">
        <v>103</v>
      </c>
      <c r="F37" s="26" t="s">
        <v>242</v>
      </c>
      <c r="G37" s="26" t="s">
        <v>205</v>
      </c>
      <c r="H37" s="26" t="s">
        <v>206</v>
      </c>
      <c r="I37" s="45">
        <v>5500</v>
      </c>
      <c r="J37" s="45"/>
      <c r="K37" s="45"/>
      <c r="L37" s="45"/>
      <c r="M37" s="45"/>
      <c r="N37" s="45">
        <v>5500</v>
      </c>
      <c r="O37" s="45"/>
      <c r="P37" s="45"/>
      <c r="Q37" s="45"/>
      <c r="R37" s="45"/>
      <c r="S37" s="45"/>
      <c r="T37" s="45"/>
      <c r="U37" s="45"/>
      <c r="V37" s="45"/>
      <c r="W37" s="45"/>
    </row>
    <row r="38" ht="32.9" customHeight="1" spans="1:23">
      <c r="A38" s="26" t="s">
        <v>240</v>
      </c>
      <c r="B38" s="145" t="s">
        <v>265</v>
      </c>
      <c r="C38" s="26" t="s">
        <v>264</v>
      </c>
      <c r="D38" s="26" t="s">
        <v>64</v>
      </c>
      <c r="E38" s="26" t="s">
        <v>103</v>
      </c>
      <c r="F38" s="26" t="s">
        <v>242</v>
      </c>
      <c r="G38" s="26" t="s">
        <v>262</v>
      </c>
      <c r="H38" s="26" t="s">
        <v>263</v>
      </c>
      <c r="I38" s="45">
        <v>4835</v>
      </c>
      <c r="J38" s="45"/>
      <c r="K38" s="45"/>
      <c r="L38" s="45"/>
      <c r="M38" s="45"/>
      <c r="N38" s="45">
        <v>4835</v>
      </c>
      <c r="O38" s="45"/>
      <c r="P38" s="45"/>
      <c r="Q38" s="45"/>
      <c r="R38" s="45"/>
      <c r="S38" s="45"/>
      <c r="T38" s="45"/>
      <c r="U38" s="45"/>
      <c r="V38" s="45"/>
      <c r="W38" s="45"/>
    </row>
    <row r="39" ht="32.9" customHeight="1" spans="1:23">
      <c r="A39" s="26" t="s">
        <v>240</v>
      </c>
      <c r="B39" s="145" t="s">
        <v>265</v>
      </c>
      <c r="C39" s="26" t="s">
        <v>264</v>
      </c>
      <c r="D39" s="26" t="s">
        <v>64</v>
      </c>
      <c r="E39" s="26" t="s">
        <v>103</v>
      </c>
      <c r="F39" s="26" t="s">
        <v>242</v>
      </c>
      <c r="G39" s="26" t="s">
        <v>243</v>
      </c>
      <c r="H39" s="26" t="s">
        <v>244</v>
      </c>
      <c r="I39" s="45">
        <v>4018</v>
      </c>
      <c r="J39" s="45"/>
      <c r="K39" s="45"/>
      <c r="L39" s="45"/>
      <c r="M39" s="45"/>
      <c r="N39" s="45">
        <v>4018</v>
      </c>
      <c r="O39" s="45"/>
      <c r="P39" s="45"/>
      <c r="Q39" s="45"/>
      <c r="R39" s="45"/>
      <c r="S39" s="45"/>
      <c r="T39" s="45"/>
      <c r="U39" s="45"/>
      <c r="V39" s="45"/>
      <c r="W39" s="45"/>
    </row>
    <row r="40" ht="32.9" customHeight="1" spans="1:23">
      <c r="A40" s="26" t="s">
        <v>240</v>
      </c>
      <c r="B40" s="145" t="s">
        <v>265</v>
      </c>
      <c r="C40" s="26" t="s">
        <v>264</v>
      </c>
      <c r="D40" s="26" t="s">
        <v>64</v>
      </c>
      <c r="E40" s="26" t="s">
        <v>103</v>
      </c>
      <c r="F40" s="26" t="s">
        <v>242</v>
      </c>
      <c r="G40" s="26" t="s">
        <v>245</v>
      </c>
      <c r="H40" s="26" t="s">
        <v>246</v>
      </c>
      <c r="I40" s="45">
        <v>8700</v>
      </c>
      <c r="J40" s="45"/>
      <c r="K40" s="45"/>
      <c r="L40" s="45"/>
      <c r="M40" s="45"/>
      <c r="N40" s="45">
        <v>8700</v>
      </c>
      <c r="O40" s="45"/>
      <c r="P40" s="45"/>
      <c r="Q40" s="45"/>
      <c r="R40" s="45"/>
      <c r="S40" s="45"/>
      <c r="T40" s="45"/>
      <c r="U40" s="45"/>
      <c r="V40" s="45"/>
      <c r="W40" s="45"/>
    </row>
    <row r="41" ht="32.9" customHeight="1" spans="1:23">
      <c r="A41" s="26"/>
      <c r="B41" s="26"/>
      <c r="C41" s="26" t="s">
        <v>268</v>
      </c>
      <c r="D41" s="26"/>
      <c r="E41" s="26"/>
      <c r="F41" s="26"/>
      <c r="G41" s="26"/>
      <c r="H41" s="26"/>
      <c r="I41" s="45">
        <v>246751.6</v>
      </c>
      <c r="J41" s="45"/>
      <c r="K41" s="45"/>
      <c r="L41" s="45"/>
      <c r="M41" s="45"/>
      <c r="N41" s="45">
        <v>246751.6</v>
      </c>
      <c r="O41" s="45"/>
      <c r="P41" s="45"/>
      <c r="Q41" s="45"/>
      <c r="R41" s="45"/>
      <c r="S41" s="45"/>
      <c r="T41" s="45"/>
      <c r="U41" s="45"/>
      <c r="V41" s="45"/>
      <c r="W41" s="45"/>
    </row>
    <row r="42" ht="32.9" customHeight="1" spans="1:23">
      <c r="A42" s="26" t="s">
        <v>240</v>
      </c>
      <c r="B42" s="145" t="s">
        <v>269</v>
      </c>
      <c r="C42" s="26" t="s">
        <v>268</v>
      </c>
      <c r="D42" s="26" t="s">
        <v>64</v>
      </c>
      <c r="E42" s="26" t="s">
        <v>103</v>
      </c>
      <c r="F42" s="26" t="s">
        <v>242</v>
      </c>
      <c r="G42" s="26" t="s">
        <v>205</v>
      </c>
      <c r="H42" s="26" t="s">
        <v>206</v>
      </c>
      <c r="I42" s="45">
        <v>11600</v>
      </c>
      <c r="J42" s="45"/>
      <c r="K42" s="45"/>
      <c r="L42" s="45"/>
      <c r="M42" s="45"/>
      <c r="N42" s="45">
        <v>11600</v>
      </c>
      <c r="O42" s="45"/>
      <c r="P42" s="45"/>
      <c r="Q42" s="45"/>
      <c r="R42" s="45"/>
      <c r="S42" s="45"/>
      <c r="T42" s="45"/>
      <c r="U42" s="45"/>
      <c r="V42" s="45"/>
      <c r="W42" s="45"/>
    </row>
    <row r="43" ht="32.9" customHeight="1" spans="1:23">
      <c r="A43" s="26" t="s">
        <v>240</v>
      </c>
      <c r="B43" s="145" t="s">
        <v>269</v>
      </c>
      <c r="C43" s="26" t="s">
        <v>268</v>
      </c>
      <c r="D43" s="26" t="s">
        <v>64</v>
      </c>
      <c r="E43" s="26" t="s">
        <v>103</v>
      </c>
      <c r="F43" s="26" t="s">
        <v>242</v>
      </c>
      <c r="G43" s="26" t="s">
        <v>243</v>
      </c>
      <c r="H43" s="26" t="s">
        <v>244</v>
      </c>
      <c r="I43" s="45">
        <v>22913</v>
      </c>
      <c r="J43" s="45"/>
      <c r="K43" s="45"/>
      <c r="L43" s="45"/>
      <c r="M43" s="45"/>
      <c r="N43" s="45">
        <v>22913</v>
      </c>
      <c r="O43" s="45"/>
      <c r="P43" s="45"/>
      <c r="Q43" s="45"/>
      <c r="R43" s="45"/>
      <c r="S43" s="45"/>
      <c r="T43" s="45"/>
      <c r="U43" s="45"/>
      <c r="V43" s="45"/>
      <c r="W43" s="45"/>
    </row>
    <row r="44" ht="32.9" customHeight="1" spans="1:23">
      <c r="A44" s="26" t="s">
        <v>240</v>
      </c>
      <c r="B44" s="145" t="s">
        <v>269</v>
      </c>
      <c r="C44" s="26" t="s">
        <v>268</v>
      </c>
      <c r="D44" s="26" t="s">
        <v>64</v>
      </c>
      <c r="E44" s="26" t="s">
        <v>103</v>
      </c>
      <c r="F44" s="26" t="s">
        <v>242</v>
      </c>
      <c r="G44" s="26" t="s">
        <v>245</v>
      </c>
      <c r="H44" s="26" t="s">
        <v>246</v>
      </c>
      <c r="I44" s="45">
        <v>8548.6</v>
      </c>
      <c r="J44" s="45"/>
      <c r="K44" s="45"/>
      <c r="L44" s="45"/>
      <c r="M44" s="45"/>
      <c r="N44" s="45">
        <v>8548.6</v>
      </c>
      <c r="O44" s="45"/>
      <c r="P44" s="45"/>
      <c r="Q44" s="45"/>
      <c r="R44" s="45"/>
      <c r="S44" s="45"/>
      <c r="T44" s="45"/>
      <c r="U44" s="45"/>
      <c r="V44" s="45"/>
      <c r="W44" s="45"/>
    </row>
    <row r="45" ht="32.9" customHeight="1" spans="1:23">
      <c r="A45" s="26" t="s">
        <v>240</v>
      </c>
      <c r="B45" s="145" t="s">
        <v>269</v>
      </c>
      <c r="C45" s="26" t="s">
        <v>268</v>
      </c>
      <c r="D45" s="26" t="s">
        <v>64</v>
      </c>
      <c r="E45" s="26" t="s">
        <v>103</v>
      </c>
      <c r="F45" s="26" t="s">
        <v>242</v>
      </c>
      <c r="G45" s="26" t="s">
        <v>254</v>
      </c>
      <c r="H45" s="26" t="s">
        <v>255</v>
      </c>
      <c r="I45" s="45">
        <v>157700</v>
      </c>
      <c r="J45" s="45"/>
      <c r="K45" s="45"/>
      <c r="L45" s="45"/>
      <c r="M45" s="45"/>
      <c r="N45" s="45">
        <v>157700</v>
      </c>
      <c r="O45" s="45"/>
      <c r="P45" s="45"/>
      <c r="Q45" s="45"/>
      <c r="R45" s="45"/>
      <c r="S45" s="45"/>
      <c r="T45" s="45"/>
      <c r="U45" s="45"/>
      <c r="V45" s="45"/>
      <c r="W45" s="45"/>
    </row>
    <row r="46" ht="32.9" customHeight="1" spans="1:23">
      <c r="A46" s="26" t="s">
        <v>240</v>
      </c>
      <c r="B46" s="145" t="s">
        <v>269</v>
      </c>
      <c r="C46" s="26" t="s">
        <v>268</v>
      </c>
      <c r="D46" s="26" t="s">
        <v>64</v>
      </c>
      <c r="E46" s="26" t="s">
        <v>103</v>
      </c>
      <c r="F46" s="26" t="s">
        <v>242</v>
      </c>
      <c r="G46" s="26" t="s">
        <v>247</v>
      </c>
      <c r="H46" s="26" t="s">
        <v>248</v>
      </c>
      <c r="I46" s="45">
        <v>34477</v>
      </c>
      <c r="J46" s="45"/>
      <c r="K46" s="45"/>
      <c r="L46" s="45"/>
      <c r="M46" s="45"/>
      <c r="N46" s="45">
        <v>34477</v>
      </c>
      <c r="O46" s="45"/>
      <c r="P46" s="45"/>
      <c r="Q46" s="45"/>
      <c r="R46" s="45"/>
      <c r="S46" s="45"/>
      <c r="T46" s="45"/>
      <c r="U46" s="45"/>
      <c r="V46" s="45"/>
      <c r="W46" s="45"/>
    </row>
    <row r="47" ht="32.9" customHeight="1" spans="1:23">
      <c r="A47" s="26" t="s">
        <v>240</v>
      </c>
      <c r="B47" s="145" t="s">
        <v>269</v>
      </c>
      <c r="C47" s="26" t="s">
        <v>268</v>
      </c>
      <c r="D47" s="26" t="s">
        <v>64</v>
      </c>
      <c r="E47" s="26" t="s">
        <v>103</v>
      </c>
      <c r="F47" s="26" t="s">
        <v>242</v>
      </c>
      <c r="G47" s="26" t="s">
        <v>207</v>
      </c>
      <c r="H47" s="26" t="s">
        <v>208</v>
      </c>
      <c r="I47" s="45">
        <v>11513</v>
      </c>
      <c r="J47" s="45"/>
      <c r="K47" s="45"/>
      <c r="L47" s="45"/>
      <c r="M47" s="45"/>
      <c r="N47" s="45">
        <v>11513</v>
      </c>
      <c r="O47" s="45"/>
      <c r="P47" s="45"/>
      <c r="Q47" s="45"/>
      <c r="R47" s="45"/>
      <c r="S47" s="45"/>
      <c r="T47" s="45"/>
      <c r="U47" s="45"/>
      <c r="V47" s="45"/>
      <c r="W47" s="45"/>
    </row>
    <row r="48" ht="32.9" customHeight="1" spans="1:23">
      <c r="A48" s="26"/>
      <c r="B48" s="26"/>
      <c r="C48" s="26" t="s">
        <v>270</v>
      </c>
      <c r="D48" s="26"/>
      <c r="E48" s="26"/>
      <c r="F48" s="26"/>
      <c r="G48" s="26"/>
      <c r="H48" s="26"/>
      <c r="I48" s="45">
        <v>14400</v>
      </c>
      <c r="J48" s="45"/>
      <c r="K48" s="45"/>
      <c r="L48" s="45"/>
      <c r="M48" s="45"/>
      <c r="N48" s="45">
        <v>14400</v>
      </c>
      <c r="O48" s="45"/>
      <c r="P48" s="45"/>
      <c r="Q48" s="45"/>
      <c r="R48" s="45"/>
      <c r="S48" s="45"/>
      <c r="T48" s="45"/>
      <c r="U48" s="45"/>
      <c r="V48" s="45"/>
      <c r="W48" s="45"/>
    </row>
    <row r="49" ht="32.9" customHeight="1" spans="1:23">
      <c r="A49" s="26" t="s">
        <v>240</v>
      </c>
      <c r="B49" s="145" t="s">
        <v>271</v>
      </c>
      <c r="C49" s="26" t="s">
        <v>270</v>
      </c>
      <c r="D49" s="26" t="s">
        <v>64</v>
      </c>
      <c r="E49" s="26" t="s">
        <v>87</v>
      </c>
      <c r="F49" s="26" t="s">
        <v>272</v>
      </c>
      <c r="G49" s="26" t="s">
        <v>205</v>
      </c>
      <c r="H49" s="26" t="s">
        <v>206</v>
      </c>
      <c r="I49" s="45">
        <v>5600</v>
      </c>
      <c r="J49" s="45"/>
      <c r="K49" s="45"/>
      <c r="L49" s="45"/>
      <c r="M49" s="45"/>
      <c r="N49" s="45">
        <v>5600</v>
      </c>
      <c r="O49" s="45"/>
      <c r="P49" s="45"/>
      <c r="Q49" s="45"/>
      <c r="R49" s="45"/>
      <c r="S49" s="45"/>
      <c r="T49" s="45"/>
      <c r="U49" s="45"/>
      <c r="V49" s="45"/>
      <c r="W49" s="45"/>
    </row>
    <row r="50" ht="32.9" customHeight="1" spans="1:23">
      <c r="A50" s="26" t="s">
        <v>240</v>
      </c>
      <c r="B50" s="145" t="s">
        <v>271</v>
      </c>
      <c r="C50" s="26" t="s">
        <v>270</v>
      </c>
      <c r="D50" s="26" t="s">
        <v>64</v>
      </c>
      <c r="E50" s="26" t="s">
        <v>87</v>
      </c>
      <c r="F50" s="26" t="s">
        <v>272</v>
      </c>
      <c r="G50" s="26" t="s">
        <v>207</v>
      </c>
      <c r="H50" s="26" t="s">
        <v>208</v>
      </c>
      <c r="I50" s="45">
        <v>8800</v>
      </c>
      <c r="J50" s="45"/>
      <c r="K50" s="45"/>
      <c r="L50" s="45"/>
      <c r="M50" s="45"/>
      <c r="N50" s="45">
        <v>8800</v>
      </c>
      <c r="O50" s="45"/>
      <c r="P50" s="45"/>
      <c r="Q50" s="45"/>
      <c r="R50" s="45"/>
      <c r="S50" s="45"/>
      <c r="T50" s="45"/>
      <c r="U50" s="45"/>
      <c r="V50" s="45"/>
      <c r="W50" s="45"/>
    </row>
    <row r="51" ht="32.9" customHeight="1" spans="1:23">
      <c r="A51" s="26"/>
      <c r="B51" s="26"/>
      <c r="C51" s="26" t="s">
        <v>273</v>
      </c>
      <c r="D51" s="26"/>
      <c r="E51" s="26"/>
      <c r="F51" s="26"/>
      <c r="G51" s="26"/>
      <c r="H51" s="26"/>
      <c r="I51" s="45">
        <v>91246</v>
      </c>
      <c r="J51" s="45"/>
      <c r="K51" s="45"/>
      <c r="L51" s="45"/>
      <c r="M51" s="45"/>
      <c r="N51" s="45">
        <v>91246</v>
      </c>
      <c r="O51" s="45"/>
      <c r="P51" s="45"/>
      <c r="Q51" s="45"/>
      <c r="R51" s="45"/>
      <c r="S51" s="45"/>
      <c r="T51" s="45"/>
      <c r="U51" s="45"/>
      <c r="V51" s="45"/>
      <c r="W51" s="45"/>
    </row>
    <row r="52" ht="32.9" customHeight="1" spans="1:23">
      <c r="A52" s="26" t="s">
        <v>240</v>
      </c>
      <c r="B52" s="145" t="s">
        <v>274</v>
      </c>
      <c r="C52" s="26" t="s">
        <v>273</v>
      </c>
      <c r="D52" s="26" t="s">
        <v>64</v>
      </c>
      <c r="E52" s="26" t="s">
        <v>85</v>
      </c>
      <c r="F52" s="26" t="s">
        <v>275</v>
      </c>
      <c r="G52" s="26" t="s">
        <v>205</v>
      </c>
      <c r="H52" s="26" t="s">
        <v>206</v>
      </c>
      <c r="I52" s="45">
        <v>7496</v>
      </c>
      <c r="J52" s="45"/>
      <c r="K52" s="45"/>
      <c r="L52" s="45"/>
      <c r="M52" s="45"/>
      <c r="N52" s="45">
        <v>7496</v>
      </c>
      <c r="O52" s="45"/>
      <c r="P52" s="45"/>
      <c r="Q52" s="45"/>
      <c r="R52" s="45"/>
      <c r="S52" s="45"/>
      <c r="T52" s="45"/>
      <c r="U52" s="45"/>
      <c r="V52" s="45"/>
      <c r="W52" s="45"/>
    </row>
    <row r="53" ht="32.9" customHeight="1" spans="1:23">
      <c r="A53" s="26" t="s">
        <v>240</v>
      </c>
      <c r="B53" s="145" t="s">
        <v>274</v>
      </c>
      <c r="C53" s="26" t="s">
        <v>273</v>
      </c>
      <c r="D53" s="26" t="s">
        <v>64</v>
      </c>
      <c r="E53" s="26" t="s">
        <v>85</v>
      </c>
      <c r="F53" s="26" t="s">
        <v>275</v>
      </c>
      <c r="G53" s="26" t="s">
        <v>262</v>
      </c>
      <c r="H53" s="26" t="s">
        <v>263</v>
      </c>
      <c r="I53" s="45">
        <v>6000</v>
      </c>
      <c r="J53" s="45"/>
      <c r="K53" s="45"/>
      <c r="L53" s="45"/>
      <c r="M53" s="45"/>
      <c r="N53" s="45">
        <v>6000</v>
      </c>
      <c r="O53" s="45"/>
      <c r="P53" s="45"/>
      <c r="Q53" s="45"/>
      <c r="R53" s="45"/>
      <c r="S53" s="45"/>
      <c r="T53" s="45"/>
      <c r="U53" s="45"/>
      <c r="V53" s="45"/>
      <c r="W53" s="45"/>
    </row>
    <row r="54" ht="32.9" customHeight="1" spans="1:23">
      <c r="A54" s="26" t="s">
        <v>240</v>
      </c>
      <c r="B54" s="145" t="s">
        <v>274</v>
      </c>
      <c r="C54" s="26" t="s">
        <v>273</v>
      </c>
      <c r="D54" s="26" t="s">
        <v>64</v>
      </c>
      <c r="E54" s="26" t="s">
        <v>85</v>
      </c>
      <c r="F54" s="26" t="s">
        <v>275</v>
      </c>
      <c r="G54" s="26" t="s">
        <v>245</v>
      </c>
      <c r="H54" s="26" t="s">
        <v>246</v>
      </c>
      <c r="I54" s="45">
        <v>14250</v>
      </c>
      <c r="J54" s="45"/>
      <c r="K54" s="45"/>
      <c r="L54" s="45"/>
      <c r="M54" s="45"/>
      <c r="N54" s="45">
        <v>14250</v>
      </c>
      <c r="O54" s="45"/>
      <c r="P54" s="45"/>
      <c r="Q54" s="45"/>
      <c r="R54" s="45"/>
      <c r="S54" s="45"/>
      <c r="T54" s="45"/>
      <c r="U54" s="45"/>
      <c r="V54" s="45"/>
      <c r="W54" s="45"/>
    </row>
    <row r="55" ht="32.9" customHeight="1" spans="1:23">
      <c r="A55" s="26" t="s">
        <v>240</v>
      </c>
      <c r="B55" s="145" t="s">
        <v>274</v>
      </c>
      <c r="C55" s="26" t="s">
        <v>273</v>
      </c>
      <c r="D55" s="26" t="s">
        <v>64</v>
      </c>
      <c r="E55" s="26" t="s">
        <v>85</v>
      </c>
      <c r="F55" s="26" t="s">
        <v>275</v>
      </c>
      <c r="G55" s="26" t="s">
        <v>254</v>
      </c>
      <c r="H55" s="26" t="s">
        <v>255</v>
      </c>
      <c r="I55" s="45">
        <v>26500</v>
      </c>
      <c r="J55" s="45"/>
      <c r="K55" s="45"/>
      <c r="L55" s="45"/>
      <c r="M55" s="45"/>
      <c r="N55" s="45">
        <v>26500</v>
      </c>
      <c r="O55" s="45"/>
      <c r="P55" s="45"/>
      <c r="Q55" s="45"/>
      <c r="R55" s="45"/>
      <c r="S55" s="45"/>
      <c r="T55" s="45"/>
      <c r="U55" s="45"/>
      <c r="V55" s="45"/>
      <c r="W55" s="45"/>
    </row>
    <row r="56" ht="32.9" customHeight="1" spans="1:23">
      <c r="A56" s="26" t="s">
        <v>240</v>
      </c>
      <c r="B56" s="145" t="s">
        <v>274</v>
      </c>
      <c r="C56" s="26" t="s">
        <v>273</v>
      </c>
      <c r="D56" s="26" t="s">
        <v>64</v>
      </c>
      <c r="E56" s="26" t="s">
        <v>85</v>
      </c>
      <c r="F56" s="26" t="s">
        <v>275</v>
      </c>
      <c r="G56" s="26" t="s">
        <v>247</v>
      </c>
      <c r="H56" s="26" t="s">
        <v>248</v>
      </c>
      <c r="I56" s="45">
        <v>22000</v>
      </c>
      <c r="J56" s="45"/>
      <c r="K56" s="45"/>
      <c r="L56" s="45"/>
      <c r="M56" s="45"/>
      <c r="N56" s="45">
        <v>22000</v>
      </c>
      <c r="O56" s="45"/>
      <c r="P56" s="45"/>
      <c r="Q56" s="45"/>
      <c r="R56" s="45"/>
      <c r="S56" s="45"/>
      <c r="T56" s="45"/>
      <c r="U56" s="45"/>
      <c r="V56" s="45"/>
      <c r="W56" s="45"/>
    </row>
    <row r="57" ht="32.9" customHeight="1" spans="1:23">
      <c r="A57" s="26" t="s">
        <v>240</v>
      </c>
      <c r="B57" s="145" t="s">
        <v>274</v>
      </c>
      <c r="C57" s="26" t="s">
        <v>273</v>
      </c>
      <c r="D57" s="26" t="s">
        <v>64</v>
      </c>
      <c r="E57" s="26" t="s">
        <v>85</v>
      </c>
      <c r="F57" s="26" t="s">
        <v>275</v>
      </c>
      <c r="G57" s="26" t="s">
        <v>207</v>
      </c>
      <c r="H57" s="26" t="s">
        <v>208</v>
      </c>
      <c r="I57" s="45">
        <v>15000</v>
      </c>
      <c r="J57" s="45"/>
      <c r="K57" s="45"/>
      <c r="L57" s="45"/>
      <c r="M57" s="45"/>
      <c r="N57" s="45">
        <v>15000</v>
      </c>
      <c r="O57" s="45"/>
      <c r="P57" s="45"/>
      <c r="Q57" s="45"/>
      <c r="R57" s="45"/>
      <c r="S57" s="45"/>
      <c r="T57" s="45"/>
      <c r="U57" s="45"/>
      <c r="V57" s="45"/>
      <c r="W57" s="45"/>
    </row>
    <row r="58" ht="32.9" customHeight="1" spans="1:23">
      <c r="A58" s="26"/>
      <c r="B58" s="26"/>
      <c r="C58" s="26" t="s">
        <v>276</v>
      </c>
      <c r="D58" s="26"/>
      <c r="E58" s="26"/>
      <c r="F58" s="26"/>
      <c r="G58" s="26"/>
      <c r="H58" s="26"/>
      <c r="I58" s="45">
        <v>200000</v>
      </c>
      <c r="J58" s="45">
        <v>200000</v>
      </c>
      <c r="K58" s="45">
        <v>200000</v>
      </c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ht="32.9" customHeight="1" spans="1:23">
      <c r="A59" s="26" t="s">
        <v>240</v>
      </c>
      <c r="B59" s="145" t="s">
        <v>277</v>
      </c>
      <c r="C59" s="26" t="s">
        <v>276</v>
      </c>
      <c r="D59" s="26" t="s">
        <v>64</v>
      </c>
      <c r="E59" s="26" t="s">
        <v>103</v>
      </c>
      <c r="F59" s="26" t="s">
        <v>242</v>
      </c>
      <c r="G59" s="26" t="s">
        <v>262</v>
      </c>
      <c r="H59" s="26" t="s">
        <v>263</v>
      </c>
      <c r="I59" s="45">
        <v>200000</v>
      </c>
      <c r="J59" s="45">
        <v>200000</v>
      </c>
      <c r="K59" s="45">
        <v>200000</v>
      </c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ht="32.9" customHeight="1" spans="1:23">
      <c r="A60" s="26"/>
      <c r="B60" s="26"/>
      <c r="C60" s="26" t="s">
        <v>278</v>
      </c>
      <c r="D60" s="26"/>
      <c r="E60" s="26"/>
      <c r="F60" s="26"/>
      <c r="G60" s="26"/>
      <c r="H60" s="26"/>
      <c r="I60" s="45">
        <v>2500000</v>
      </c>
      <c r="J60" s="45"/>
      <c r="K60" s="45"/>
      <c r="L60" s="45"/>
      <c r="M60" s="45"/>
      <c r="N60" s="45"/>
      <c r="O60" s="45"/>
      <c r="P60" s="45"/>
      <c r="Q60" s="45"/>
      <c r="R60" s="45">
        <v>2500000</v>
      </c>
      <c r="S60" s="45">
        <v>2500000</v>
      </c>
      <c r="T60" s="45"/>
      <c r="U60" s="45"/>
      <c r="V60" s="45"/>
      <c r="W60" s="45"/>
    </row>
    <row r="61" ht="32.9" customHeight="1" spans="1:23">
      <c r="A61" s="26" t="s">
        <v>240</v>
      </c>
      <c r="B61" s="145" t="s">
        <v>279</v>
      </c>
      <c r="C61" s="26" t="s">
        <v>278</v>
      </c>
      <c r="D61" s="26" t="s">
        <v>64</v>
      </c>
      <c r="E61" s="26" t="s">
        <v>103</v>
      </c>
      <c r="F61" s="26" t="s">
        <v>242</v>
      </c>
      <c r="G61" s="26" t="s">
        <v>266</v>
      </c>
      <c r="H61" s="26" t="s">
        <v>267</v>
      </c>
      <c r="I61" s="45">
        <v>11000</v>
      </c>
      <c r="J61" s="45"/>
      <c r="K61" s="45"/>
      <c r="L61" s="45"/>
      <c r="M61" s="45"/>
      <c r="N61" s="45"/>
      <c r="O61" s="45"/>
      <c r="P61" s="45"/>
      <c r="Q61" s="45"/>
      <c r="R61" s="45">
        <v>11000</v>
      </c>
      <c r="S61" s="45">
        <v>11000</v>
      </c>
      <c r="T61" s="45"/>
      <c r="U61" s="45"/>
      <c r="V61" s="45"/>
      <c r="W61" s="45"/>
    </row>
    <row r="62" ht="32.9" customHeight="1" spans="1:23">
      <c r="A62" s="26" t="s">
        <v>240</v>
      </c>
      <c r="B62" s="145" t="s">
        <v>279</v>
      </c>
      <c r="C62" s="26" t="s">
        <v>278</v>
      </c>
      <c r="D62" s="26" t="s">
        <v>64</v>
      </c>
      <c r="E62" s="26" t="s">
        <v>103</v>
      </c>
      <c r="F62" s="26" t="s">
        <v>242</v>
      </c>
      <c r="G62" s="26" t="s">
        <v>199</v>
      </c>
      <c r="H62" s="26" t="s">
        <v>200</v>
      </c>
      <c r="I62" s="45">
        <v>15000</v>
      </c>
      <c r="J62" s="45"/>
      <c r="K62" s="45"/>
      <c r="L62" s="45"/>
      <c r="M62" s="45"/>
      <c r="N62" s="45"/>
      <c r="O62" s="45"/>
      <c r="P62" s="45"/>
      <c r="Q62" s="45"/>
      <c r="R62" s="45">
        <v>15000</v>
      </c>
      <c r="S62" s="45">
        <v>15000</v>
      </c>
      <c r="T62" s="45"/>
      <c r="U62" s="45"/>
      <c r="V62" s="45"/>
      <c r="W62" s="45"/>
    </row>
    <row r="63" ht="32.9" customHeight="1" spans="1:23">
      <c r="A63" s="26" t="s">
        <v>240</v>
      </c>
      <c r="B63" s="145" t="s">
        <v>279</v>
      </c>
      <c r="C63" s="26" t="s">
        <v>278</v>
      </c>
      <c r="D63" s="26" t="s">
        <v>64</v>
      </c>
      <c r="E63" s="26" t="s">
        <v>103</v>
      </c>
      <c r="F63" s="26" t="s">
        <v>242</v>
      </c>
      <c r="G63" s="26" t="s">
        <v>201</v>
      </c>
      <c r="H63" s="26" t="s">
        <v>202</v>
      </c>
      <c r="I63" s="45">
        <v>22000</v>
      </c>
      <c r="J63" s="45"/>
      <c r="K63" s="45"/>
      <c r="L63" s="45"/>
      <c r="M63" s="45"/>
      <c r="N63" s="45"/>
      <c r="O63" s="45"/>
      <c r="P63" s="45"/>
      <c r="Q63" s="45"/>
      <c r="R63" s="45">
        <v>22000</v>
      </c>
      <c r="S63" s="45">
        <v>22000</v>
      </c>
      <c r="T63" s="45"/>
      <c r="U63" s="45"/>
      <c r="V63" s="45"/>
      <c r="W63" s="45"/>
    </row>
    <row r="64" ht="32.9" customHeight="1" spans="1:23">
      <c r="A64" s="26" t="s">
        <v>240</v>
      </c>
      <c r="B64" s="145" t="s">
        <v>279</v>
      </c>
      <c r="C64" s="26" t="s">
        <v>278</v>
      </c>
      <c r="D64" s="26" t="s">
        <v>64</v>
      </c>
      <c r="E64" s="26" t="s">
        <v>103</v>
      </c>
      <c r="F64" s="26" t="s">
        <v>242</v>
      </c>
      <c r="G64" s="26" t="s">
        <v>203</v>
      </c>
      <c r="H64" s="26" t="s">
        <v>204</v>
      </c>
      <c r="I64" s="45">
        <v>5000</v>
      </c>
      <c r="J64" s="45"/>
      <c r="K64" s="45"/>
      <c r="L64" s="45"/>
      <c r="M64" s="45"/>
      <c r="N64" s="45"/>
      <c r="O64" s="45"/>
      <c r="P64" s="45"/>
      <c r="Q64" s="45"/>
      <c r="R64" s="45">
        <v>5000</v>
      </c>
      <c r="S64" s="45">
        <v>5000</v>
      </c>
      <c r="T64" s="45"/>
      <c r="U64" s="45"/>
      <c r="V64" s="45"/>
      <c r="W64" s="45"/>
    </row>
    <row r="65" ht="32.9" customHeight="1" spans="1:23">
      <c r="A65" s="26" t="s">
        <v>240</v>
      </c>
      <c r="B65" s="145" t="s">
        <v>279</v>
      </c>
      <c r="C65" s="26" t="s">
        <v>278</v>
      </c>
      <c r="D65" s="26" t="s">
        <v>64</v>
      </c>
      <c r="E65" s="26" t="s">
        <v>103</v>
      </c>
      <c r="F65" s="26" t="s">
        <v>242</v>
      </c>
      <c r="G65" s="26" t="s">
        <v>205</v>
      </c>
      <c r="H65" s="26" t="s">
        <v>206</v>
      </c>
      <c r="I65" s="45">
        <v>192100</v>
      </c>
      <c r="J65" s="45"/>
      <c r="K65" s="45"/>
      <c r="L65" s="45"/>
      <c r="M65" s="45"/>
      <c r="N65" s="45"/>
      <c r="O65" s="45"/>
      <c r="P65" s="45"/>
      <c r="Q65" s="45"/>
      <c r="R65" s="45">
        <v>192100</v>
      </c>
      <c r="S65" s="45">
        <v>192100</v>
      </c>
      <c r="T65" s="45"/>
      <c r="U65" s="45"/>
      <c r="V65" s="45"/>
      <c r="W65" s="45"/>
    </row>
    <row r="66" ht="32.9" customHeight="1" spans="1:23">
      <c r="A66" s="26" t="s">
        <v>240</v>
      </c>
      <c r="B66" s="145" t="s">
        <v>279</v>
      </c>
      <c r="C66" s="26" t="s">
        <v>278</v>
      </c>
      <c r="D66" s="26" t="s">
        <v>64</v>
      </c>
      <c r="E66" s="26" t="s">
        <v>103</v>
      </c>
      <c r="F66" s="26" t="s">
        <v>242</v>
      </c>
      <c r="G66" s="26" t="s">
        <v>280</v>
      </c>
      <c r="H66" s="26" t="s">
        <v>281</v>
      </c>
      <c r="I66" s="45">
        <v>20000</v>
      </c>
      <c r="J66" s="45"/>
      <c r="K66" s="45"/>
      <c r="L66" s="45"/>
      <c r="M66" s="45"/>
      <c r="N66" s="45"/>
      <c r="O66" s="45"/>
      <c r="P66" s="45"/>
      <c r="Q66" s="45"/>
      <c r="R66" s="45">
        <v>20000</v>
      </c>
      <c r="S66" s="45">
        <v>20000</v>
      </c>
      <c r="T66" s="45"/>
      <c r="U66" s="45"/>
      <c r="V66" s="45"/>
      <c r="W66" s="45"/>
    </row>
    <row r="67" ht="32.9" customHeight="1" spans="1:23">
      <c r="A67" s="26" t="s">
        <v>240</v>
      </c>
      <c r="B67" s="145" t="s">
        <v>279</v>
      </c>
      <c r="C67" s="26" t="s">
        <v>278</v>
      </c>
      <c r="D67" s="26" t="s">
        <v>64</v>
      </c>
      <c r="E67" s="26" t="s">
        <v>103</v>
      </c>
      <c r="F67" s="26" t="s">
        <v>242</v>
      </c>
      <c r="G67" s="26" t="s">
        <v>262</v>
      </c>
      <c r="H67" s="26" t="s">
        <v>263</v>
      </c>
      <c r="I67" s="45">
        <v>272000</v>
      </c>
      <c r="J67" s="45"/>
      <c r="K67" s="45"/>
      <c r="L67" s="45"/>
      <c r="M67" s="45"/>
      <c r="N67" s="45"/>
      <c r="O67" s="45"/>
      <c r="P67" s="45"/>
      <c r="Q67" s="45"/>
      <c r="R67" s="45">
        <v>272000</v>
      </c>
      <c r="S67" s="45">
        <v>272000</v>
      </c>
      <c r="T67" s="45"/>
      <c r="U67" s="45"/>
      <c r="V67" s="45"/>
      <c r="W67" s="45"/>
    </row>
    <row r="68" ht="32.9" customHeight="1" spans="1:23">
      <c r="A68" s="26" t="s">
        <v>240</v>
      </c>
      <c r="B68" s="145" t="s">
        <v>279</v>
      </c>
      <c r="C68" s="26" t="s">
        <v>278</v>
      </c>
      <c r="D68" s="26" t="s">
        <v>64</v>
      </c>
      <c r="E68" s="26" t="s">
        <v>103</v>
      </c>
      <c r="F68" s="26" t="s">
        <v>242</v>
      </c>
      <c r="G68" s="26" t="s">
        <v>252</v>
      </c>
      <c r="H68" s="26" t="s">
        <v>253</v>
      </c>
      <c r="I68" s="45">
        <v>30000</v>
      </c>
      <c r="J68" s="45"/>
      <c r="K68" s="45"/>
      <c r="L68" s="45"/>
      <c r="M68" s="45"/>
      <c r="N68" s="45"/>
      <c r="O68" s="45"/>
      <c r="P68" s="45"/>
      <c r="Q68" s="45"/>
      <c r="R68" s="45">
        <v>30000</v>
      </c>
      <c r="S68" s="45">
        <v>30000</v>
      </c>
      <c r="T68" s="45"/>
      <c r="U68" s="45"/>
      <c r="V68" s="45"/>
      <c r="W68" s="45"/>
    </row>
    <row r="69" ht="32.9" customHeight="1" spans="1:23">
      <c r="A69" s="26" t="s">
        <v>240</v>
      </c>
      <c r="B69" s="145" t="s">
        <v>279</v>
      </c>
      <c r="C69" s="26" t="s">
        <v>278</v>
      </c>
      <c r="D69" s="26" t="s">
        <v>64</v>
      </c>
      <c r="E69" s="26" t="s">
        <v>103</v>
      </c>
      <c r="F69" s="26" t="s">
        <v>242</v>
      </c>
      <c r="G69" s="26" t="s">
        <v>243</v>
      </c>
      <c r="H69" s="26" t="s">
        <v>244</v>
      </c>
      <c r="I69" s="45">
        <v>90000</v>
      </c>
      <c r="J69" s="45"/>
      <c r="K69" s="45"/>
      <c r="L69" s="45"/>
      <c r="M69" s="45"/>
      <c r="N69" s="45"/>
      <c r="O69" s="45"/>
      <c r="P69" s="45"/>
      <c r="Q69" s="45"/>
      <c r="R69" s="45">
        <v>90000</v>
      </c>
      <c r="S69" s="45">
        <v>90000</v>
      </c>
      <c r="T69" s="45"/>
      <c r="U69" s="45"/>
      <c r="V69" s="45"/>
      <c r="W69" s="45"/>
    </row>
    <row r="70" ht="32.9" customHeight="1" spans="1:23">
      <c r="A70" s="26" t="s">
        <v>240</v>
      </c>
      <c r="B70" s="145" t="s">
        <v>279</v>
      </c>
      <c r="C70" s="26" t="s">
        <v>278</v>
      </c>
      <c r="D70" s="26" t="s">
        <v>64</v>
      </c>
      <c r="E70" s="26" t="s">
        <v>103</v>
      </c>
      <c r="F70" s="26" t="s">
        <v>242</v>
      </c>
      <c r="G70" s="26" t="s">
        <v>245</v>
      </c>
      <c r="H70" s="26" t="s">
        <v>246</v>
      </c>
      <c r="I70" s="45">
        <v>474000</v>
      </c>
      <c r="J70" s="45"/>
      <c r="K70" s="45"/>
      <c r="L70" s="45"/>
      <c r="M70" s="45"/>
      <c r="N70" s="45"/>
      <c r="O70" s="45"/>
      <c r="P70" s="45"/>
      <c r="Q70" s="45"/>
      <c r="R70" s="45">
        <v>474000</v>
      </c>
      <c r="S70" s="45">
        <v>474000</v>
      </c>
      <c r="T70" s="45"/>
      <c r="U70" s="45"/>
      <c r="V70" s="45"/>
      <c r="W70" s="45"/>
    </row>
    <row r="71" ht="32.9" customHeight="1" spans="1:23">
      <c r="A71" s="26" t="s">
        <v>240</v>
      </c>
      <c r="B71" s="145" t="s">
        <v>279</v>
      </c>
      <c r="C71" s="26" t="s">
        <v>278</v>
      </c>
      <c r="D71" s="26" t="s">
        <v>64</v>
      </c>
      <c r="E71" s="26" t="s">
        <v>103</v>
      </c>
      <c r="F71" s="26" t="s">
        <v>242</v>
      </c>
      <c r="G71" s="26" t="s">
        <v>254</v>
      </c>
      <c r="H71" s="26" t="s">
        <v>255</v>
      </c>
      <c r="I71" s="45">
        <v>673000</v>
      </c>
      <c r="J71" s="45"/>
      <c r="K71" s="45"/>
      <c r="L71" s="45"/>
      <c r="M71" s="45"/>
      <c r="N71" s="45"/>
      <c r="O71" s="45"/>
      <c r="P71" s="45"/>
      <c r="Q71" s="45"/>
      <c r="R71" s="45">
        <v>673000</v>
      </c>
      <c r="S71" s="45">
        <v>673000</v>
      </c>
      <c r="T71" s="45"/>
      <c r="U71" s="45"/>
      <c r="V71" s="45"/>
      <c r="W71" s="45"/>
    </row>
    <row r="72" ht="32.9" customHeight="1" spans="1:23">
      <c r="A72" s="26" t="s">
        <v>240</v>
      </c>
      <c r="B72" s="145" t="s">
        <v>279</v>
      </c>
      <c r="C72" s="26" t="s">
        <v>278</v>
      </c>
      <c r="D72" s="26" t="s">
        <v>64</v>
      </c>
      <c r="E72" s="26" t="s">
        <v>103</v>
      </c>
      <c r="F72" s="26" t="s">
        <v>242</v>
      </c>
      <c r="G72" s="26" t="s">
        <v>247</v>
      </c>
      <c r="H72" s="26" t="s">
        <v>248</v>
      </c>
      <c r="I72" s="45">
        <v>185000</v>
      </c>
      <c r="J72" s="45"/>
      <c r="K72" s="45"/>
      <c r="L72" s="45"/>
      <c r="M72" s="45"/>
      <c r="N72" s="45"/>
      <c r="O72" s="45"/>
      <c r="P72" s="45"/>
      <c r="Q72" s="45"/>
      <c r="R72" s="45">
        <v>185000</v>
      </c>
      <c r="S72" s="45">
        <v>185000</v>
      </c>
      <c r="T72" s="45"/>
      <c r="U72" s="45"/>
      <c r="V72" s="45"/>
      <c r="W72" s="45"/>
    </row>
    <row r="73" ht="32.9" customHeight="1" spans="1:23">
      <c r="A73" s="26" t="s">
        <v>240</v>
      </c>
      <c r="B73" s="145" t="s">
        <v>279</v>
      </c>
      <c r="C73" s="26" t="s">
        <v>278</v>
      </c>
      <c r="D73" s="26" t="s">
        <v>64</v>
      </c>
      <c r="E73" s="26" t="s">
        <v>103</v>
      </c>
      <c r="F73" s="26" t="s">
        <v>242</v>
      </c>
      <c r="G73" s="26" t="s">
        <v>207</v>
      </c>
      <c r="H73" s="26" t="s">
        <v>208</v>
      </c>
      <c r="I73" s="45">
        <v>253200</v>
      </c>
      <c r="J73" s="45"/>
      <c r="K73" s="45"/>
      <c r="L73" s="45"/>
      <c r="M73" s="45"/>
      <c r="N73" s="45"/>
      <c r="O73" s="45"/>
      <c r="P73" s="45"/>
      <c r="Q73" s="45"/>
      <c r="R73" s="45">
        <v>253200</v>
      </c>
      <c r="S73" s="45">
        <v>253200</v>
      </c>
      <c r="T73" s="45"/>
      <c r="U73" s="45"/>
      <c r="V73" s="45"/>
      <c r="W73" s="45"/>
    </row>
    <row r="74" ht="32.9" customHeight="1" spans="1:23">
      <c r="A74" s="26" t="s">
        <v>240</v>
      </c>
      <c r="B74" s="145" t="s">
        <v>279</v>
      </c>
      <c r="C74" s="26" t="s">
        <v>278</v>
      </c>
      <c r="D74" s="26" t="s">
        <v>64</v>
      </c>
      <c r="E74" s="26" t="s">
        <v>103</v>
      </c>
      <c r="F74" s="26" t="s">
        <v>242</v>
      </c>
      <c r="G74" s="26" t="s">
        <v>282</v>
      </c>
      <c r="H74" s="26" t="s">
        <v>283</v>
      </c>
      <c r="I74" s="45">
        <v>2000</v>
      </c>
      <c r="J74" s="45"/>
      <c r="K74" s="45"/>
      <c r="L74" s="45"/>
      <c r="M74" s="45"/>
      <c r="N74" s="45"/>
      <c r="O74" s="45"/>
      <c r="P74" s="45"/>
      <c r="Q74" s="45"/>
      <c r="R74" s="45">
        <v>2000</v>
      </c>
      <c r="S74" s="45">
        <v>2000</v>
      </c>
      <c r="T74" s="45"/>
      <c r="U74" s="45"/>
      <c r="V74" s="45"/>
      <c r="W74" s="45"/>
    </row>
    <row r="75" ht="32.9" customHeight="1" spans="1:23">
      <c r="A75" s="26" t="s">
        <v>240</v>
      </c>
      <c r="B75" s="145" t="s">
        <v>279</v>
      </c>
      <c r="C75" s="26" t="s">
        <v>278</v>
      </c>
      <c r="D75" s="26" t="s">
        <v>64</v>
      </c>
      <c r="E75" s="26" t="s">
        <v>103</v>
      </c>
      <c r="F75" s="26" t="s">
        <v>242</v>
      </c>
      <c r="G75" s="26" t="s">
        <v>209</v>
      </c>
      <c r="H75" s="26" t="s">
        <v>210</v>
      </c>
      <c r="I75" s="45">
        <v>225700</v>
      </c>
      <c r="J75" s="45"/>
      <c r="K75" s="45"/>
      <c r="L75" s="45"/>
      <c r="M75" s="45"/>
      <c r="N75" s="45"/>
      <c r="O75" s="45"/>
      <c r="P75" s="45"/>
      <c r="Q75" s="45"/>
      <c r="R75" s="45">
        <v>225700</v>
      </c>
      <c r="S75" s="45">
        <v>225700</v>
      </c>
      <c r="T75" s="45"/>
      <c r="U75" s="45"/>
      <c r="V75" s="45"/>
      <c r="W75" s="45"/>
    </row>
    <row r="76" ht="32.9" customHeight="1" spans="1:23">
      <c r="A76" s="26" t="s">
        <v>240</v>
      </c>
      <c r="B76" s="145" t="s">
        <v>279</v>
      </c>
      <c r="C76" s="26" t="s">
        <v>278</v>
      </c>
      <c r="D76" s="26" t="s">
        <v>64</v>
      </c>
      <c r="E76" s="26" t="s">
        <v>103</v>
      </c>
      <c r="F76" s="26" t="s">
        <v>242</v>
      </c>
      <c r="G76" s="26" t="s">
        <v>284</v>
      </c>
      <c r="H76" s="26" t="s">
        <v>285</v>
      </c>
      <c r="I76" s="45">
        <v>30000</v>
      </c>
      <c r="J76" s="45"/>
      <c r="K76" s="45"/>
      <c r="L76" s="45"/>
      <c r="M76" s="45"/>
      <c r="N76" s="45"/>
      <c r="O76" s="45"/>
      <c r="P76" s="45"/>
      <c r="Q76" s="45"/>
      <c r="R76" s="45">
        <v>30000</v>
      </c>
      <c r="S76" s="45">
        <v>30000</v>
      </c>
      <c r="T76" s="45"/>
      <c r="U76" s="45"/>
      <c r="V76" s="45"/>
      <c r="W76" s="45"/>
    </row>
    <row r="77" ht="18.75" customHeight="1" spans="1:23">
      <c r="A77" s="46" t="s">
        <v>286</v>
      </c>
      <c r="B77" s="47"/>
      <c r="C77" s="47"/>
      <c r="D77" s="47"/>
      <c r="E77" s="47"/>
      <c r="F77" s="47"/>
      <c r="G77" s="47"/>
      <c r="H77" s="48"/>
      <c r="I77" s="45">
        <v>3624003.91</v>
      </c>
      <c r="J77" s="45">
        <v>236000</v>
      </c>
      <c r="K77" s="45">
        <v>236000</v>
      </c>
      <c r="L77" s="45"/>
      <c r="M77" s="45"/>
      <c r="N77" s="45">
        <v>888003.91</v>
      </c>
      <c r="O77" s="45"/>
      <c r="P77" s="45"/>
      <c r="Q77" s="45"/>
      <c r="R77" s="45">
        <v>2500000</v>
      </c>
      <c r="S77" s="45">
        <v>2500000</v>
      </c>
      <c r="T77" s="45"/>
      <c r="U77" s="45"/>
      <c r="V77" s="45"/>
      <c r="W77" s="45"/>
    </row>
  </sheetData>
  <mergeCells count="28">
    <mergeCell ref="A2:W2"/>
    <mergeCell ref="A3:I3"/>
    <mergeCell ref="J4:M4"/>
    <mergeCell ref="N4:P4"/>
    <mergeCell ref="R4:W4"/>
    <mergeCell ref="J5:K5"/>
    <mergeCell ref="A77:H7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9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41" t="s">
        <v>287</v>
      </c>
    </row>
    <row r="2" ht="28.5" customHeight="1" spans="1:10">
      <c r="A2" s="140" t="s">
        <v>288</v>
      </c>
      <c r="B2" s="32"/>
      <c r="C2" s="32"/>
      <c r="D2" s="32"/>
      <c r="E2" s="32"/>
      <c r="F2" s="102"/>
      <c r="G2" s="32"/>
      <c r="H2" s="102"/>
      <c r="I2" s="102"/>
      <c r="J2" s="32"/>
    </row>
    <row r="3" ht="15" customHeight="1" spans="1:1">
      <c r="A3" s="5" t="str">
        <f>"单位名称："&amp;"玉溪市农业科学院"</f>
        <v>单位名称：玉溪市农业科学院</v>
      </c>
    </row>
    <row r="4" ht="14.25" customHeight="1" spans="1:10">
      <c r="A4" s="68" t="s">
        <v>289</v>
      </c>
      <c r="B4" s="68" t="s">
        <v>290</v>
      </c>
      <c r="C4" s="68" t="s">
        <v>291</v>
      </c>
      <c r="D4" s="68" t="s">
        <v>292</v>
      </c>
      <c r="E4" s="68" t="s">
        <v>293</v>
      </c>
      <c r="F4" s="55" t="s">
        <v>294</v>
      </c>
      <c r="G4" s="68" t="s">
        <v>295</v>
      </c>
      <c r="H4" s="55" t="s">
        <v>296</v>
      </c>
      <c r="I4" s="55" t="s">
        <v>297</v>
      </c>
      <c r="J4" s="68" t="s">
        <v>298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55">
        <v>6</v>
      </c>
      <c r="G5" s="68">
        <v>7</v>
      </c>
      <c r="H5" s="55">
        <v>8</v>
      </c>
      <c r="I5" s="55">
        <v>9</v>
      </c>
      <c r="J5" s="68">
        <v>10</v>
      </c>
    </row>
    <row r="6" ht="15" customHeight="1" spans="1:10">
      <c r="A6" s="26" t="s">
        <v>64</v>
      </c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26" t="s">
        <v>235</v>
      </c>
      <c r="B7" s="26" t="s">
        <v>299</v>
      </c>
      <c r="C7" s="26" t="s">
        <v>300</v>
      </c>
      <c r="D7" s="26" t="s">
        <v>301</v>
      </c>
      <c r="E7" s="26" t="s">
        <v>302</v>
      </c>
      <c r="F7" s="26" t="s">
        <v>303</v>
      </c>
      <c r="G7" s="43" t="s">
        <v>46</v>
      </c>
      <c r="H7" s="26" t="s">
        <v>304</v>
      </c>
      <c r="I7" s="26" t="s">
        <v>305</v>
      </c>
      <c r="J7" s="26" t="s">
        <v>306</v>
      </c>
    </row>
    <row r="8" ht="33.75" customHeight="1" spans="1:10">
      <c r="A8" s="26" t="s">
        <v>235</v>
      </c>
      <c r="B8" s="26" t="s">
        <v>299</v>
      </c>
      <c r="C8" s="26" t="s">
        <v>300</v>
      </c>
      <c r="D8" s="26" t="s">
        <v>307</v>
      </c>
      <c r="E8" s="26" t="s">
        <v>308</v>
      </c>
      <c r="F8" s="26" t="s">
        <v>309</v>
      </c>
      <c r="G8" s="43" t="s">
        <v>310</v>
      </c>
      <c r="H8" s="26" t="s">
        <v>311</v>
      </c>
      <c r="I8" s="26" t="s">
        <v>305</v>
      </c>
      <c r="J8" s="26" t="s">
        <v>312</v>
      </c>
    </row>
    <row r="9" ht="33.75" customHeight="1" spans="1:10">
      <c r="A9" s="26" t="s">
        <v>235</v>
      </c>
      <c r="B9" s="26" t="s">
        <v>299</v>
      </c>
      <c r="C9" s="26" t="s">
        <v>300</v>
      </c>
      <c r="D9" s="26" t="s">
        <v>307</v>
      </c>
      <c r="E9" s="26" t="s">
        <v>313</v>
      </c>
      <c r="F9" s="26" t="s">
        <v>309</v>
      </c>
      <c r="G9" s="43" t="s">
        <v>310</v>
      </c>
      <c r="H9" s="26" t="s">
        <v>311</v>
      </c>
      <c r="I9" s="26" t="s">
        <v>305</v>
      </c>
      <c r="J9" s="26" t="s">
        <v>314</v>
      </c>
    </row>
    <row r="10" ht="33.75" customHeight="1" spans="1:10">
      <c r="A10" s="26" t="s">
        <v>235</v>
      </c>
      <c r="B10" s="26" t="s">
        <v>299</v>
      </c>
      <c r="C10" s="26" t="s">
        <v>300</v>
      </c>
      <c r="D10" s="26" t="s">
        <v>315</v>
      </c>
      <c r="E10" s="26" t="s">
        <v>316</v>
      </c>
      <c r="F10" s="26" t="s">
        <v>309</v>
      </c>
      <c r="G10" s="43" t="s">
        <v>310</v>
      </c>
      <c r="H10" s="26" t="s">
        <v>311</v>
      </c>
      <c r="I10" s="26" t="s">
        <v>305</v>
      </c>
      <c r="J10" s="26" t="s">
        <v>317</v>
      </c>
    </row>
    <row r="11" ht="33.75" customHeight="1" spans="1:10">
      <c r="A11" s="26" t="s">
        <v>235</v>
      </c>
      <c r="B11" s="26" t="s">
        <v>299</v>
      </c>
      <c r="C11" s="26" t="s">
        <v>318</v>
      </c>
      <c r="D11" s="26" t="s">
        <v>319</v>
      </c>
      <c r="E11" s="26" t="s">
        <v>320</v>
      </c>
      <c r="F11" s="26" t="s">
        <v>303</v>
      </c>
      <c r="G11" s="43" t="s">
        <v>320</v>
      </c>
      <c r="H11" s="26"/>
      <c r="I11" s="26" t="s">
        <v>321</v>
      </c>
      <c r="J11" s="26" t="s">
        <v>322</v>
      </c>
    </row>
    <row r="12" ht="33.75" customHeight="1" spans="1:10">
      <c r="A12" s="26" t="s">
        <v>235</v>
      </c>
      <c r="B12" s="26" t="s">
        <v>299</v>
      </c>
      <c r="C12" s="26" t="s">
        <v>323</v>
      </c>
      <c r="D12" s="26" t="s">
        <v>324</v>
      </c>
      <c r="E12" s="26" t="s">
        <v>325</v>
      </c>
      <c r="F12" s="26" t="s">
        <v>309</v>
      </c>
      <c r="G12" s="43" t="s">
        <v>310</v>
      </c>
      <c r="H12" s="26" t="s">
        <v>311</v>
      </c>
      <c r="I12" s="26" t="s">
        <v>305</v>
      </c>
      <c r="J12" s="26" t="s">
        <v>326</v>
      </c>
    </row>
    <row r="13" ht="33.75" customHeight="1" spans="1:10">
      <c r="A13" s="26" t="s">
        <v>278</v>
      </c>
      <c r="B13" s="26" t="s">
        <v>327</v>
      </c>
      <c r="C13" s="26" t="s">
        <v>300</v>
      </c>
      <c r="D13" s="26" t="s">
        <v>301</v>
      </c>
      <c r="E13" s="26" t="s">
        <v>328</v>
      </c>
      <c r="F13" s="26" t="s">
        <v>309</v>
      </c>
      <c r="G13" s="43" t="s">
        <v>329</v>
      </c>
      <c r="H13" s="26" t="s">
        <v>330</v>
      </c>
      <c r="I13" s="26" t="s">
        <v>305</v>
      </c>
      <c r="J13" s="26" t="s">
        <v>331</v>
      </c>
    </row>
    <row r="14" ht="33.75" customHeight="1" spans="1:10">
      <c r="A14" s="26" t="s">
        <v>278</v>
      </c>
      <c r="B14" s="26" t="s">
        <v>327</v>
      </c>
      <c r="C14" s="26" t="s">
        <v>300</v>
      </c>
      <c r="D14" s="26" t="s">
        <v>301</v>
      </c>
      <c r="E14" s="26" t="s">
        <v>332</v>
      </c>
      <c r="F14" s="26" t="s">
        <v>309</v>
      </c>
      <c r="G14" s="43" t="s">
        <v>49</v>
      </c>
      <c r="H14" s="26" t="s">
        <v>333</v>
      </c>
      <c r="I14" s="26" t="s">
        <v>305</v>
      </c>
      <c r="J14" s="26" t="s">
        <v>334</v>
      </c>
    </row>
    <row r="15" ht="33.75" customHeight="1" spans="1:10">
      <c r="A15" s="26" t="s">
        <v>278</v>
      </c>
      <c r="B15" s="26" t="s">
        <v>327</v>
      </c>
      <c r="C15" s="26" t="s">
        <v>300</v>
      </c>
      <c r="D15" s="26" t="s">
        <v>301</v>
      </c>
      <c r="E15" s="26" t="s">
        <v>335</v>
      </c>
      <c r="F15" s="26" t="s">
        <v>309</v>
      </c>
      <c r="G15" s="43" t="s">
        <v>46</v>
      </c>
      <c r="H15" s="26" t="s">
        <v>333</v>
      </c>
      <c r="I15" s="26" t="s">
        <v>305</v>
      </c>
      <c r="J15" s="26" t="s">
        <v>336</v>
      </c>
    </row>
    <row r="16" ht="33.75" customHeight="1" spans="1:10">
      <c r="A16" s="26" t="s">
        <v>278</v>
      </c>
      <c r="B16" s="26" t="s">
        <v>327</v>
      </c>
      <c r="C16" s="26" t="s">
        <v>300</v>
      </c>
      <c r="D16" s="26" t="s">
        <v>301</v>
      </c>
      <c r="E16" s="26" t="s">
        <v>337</v>
      </c>
      <c r="F16" s="26" t="s">
        <v>309</v>
      </c>
      <c r="G16" s="43" t="s">
        <v>46</v>
      </c>
      <c r="H16" s="26" t="s">
        <v>338</v>
      </c>
      <c r="I16" s="26" t="s">
        <v>305</v>
      </c>
      <c r="J16" s="26" t="s">
        <v>339</v>
      </c>
    </row>
    <row r="17" ht="33.75" customHeight="1" spans="1:10">
      <c r="A17" s="26" t="s">
        <v>278</v>
      </c>
      <c r="B17" s="26" t="s">
        <v>327</v>
      </c>
      <c r="C17" s="26" t="s">
        <v>300</v>
      </c>
      <c r="D17" s="26" t="s">
        <v>301</v>
      </c>
      <c r="E17" s="26" t="s">
        <v>340</v>
      </c>
      <c r="F17" s="26" t="s">
        <v>309</v>
      </c>
      <c r="G17" s="43" t="s">
        <v>53</v>
      </c>
      <c r="H17" s="26" t="s">
        <v>341</v>
      </c>
      <c r="I17" s="26" t="s">
        <v>305</v>
      </c>
      <c r="J17" s="26" t="s">
        <v>342</v>
      </c>
    </row>
    <row r="18" ht="33.75" customHeight="1" spans="1:10">
      <c r="A18" s="26" t="s">
        <v>278</v>
      </c>
      <c r="B18" s="26" t="s">
        <v>327</v>
      </c>
      <c r="C18" s="26" t="s">
        <v>300</v>
      </c>
      <c r="D18" s="26" t="s">
        <v>307</v>
      </c>
      <c r="E18" s="26" t="s">
        <v>343</v>
      </c>
      <c r="F18" s="26" t="s">
        <v>309</v>
      </c>
      <c r="G18" s="43" t="s">
        <v>310</v>
      </c>
      <c r="H18" s="26" t="s">
        <v>311</v>
      </c>
      <c r="I18" s="26" t="s">
        <v>305</v>
      </c>
      <c r="J18" s="26" t="s">
        <v>344</v>
      </c>
    </row>
    <row r="19" ht="33.75" customHeight="1" spans="1:10">
      <c r="A19" s="26" t="s">
        <v>278</v>
      </c>
      <c r="B19" s="26" t="s">
        <v>327</v>
      </c>
      <c r="C19" s="26" t="s">
        <v>318</v>
      </c>
      <c r="D19" s="26" t="s">
        <v>345</v>
      </c>
      <c r="E19" s="26" t="s">
        <v>346</v>
      </c>
      <c r="F19" s="26" t="s">
        <v>309</v>
      </c>
      <c r="G19" s="43" t="s">
        <v>347</v>
      </c>
      <c r="H19" s="26" t="s">
        <v>348</v>
      </c>
      <c r="I19" s="26" t="s">
        <v>305</v>
      </c>
      <c r="J19" s="26" t="s">
        <v>349</v>
      </c>
    </row>
    <row r="20" ht="33.75" customHeight="1" spans="1:10">
      <c r="A20" s="26" t="s">
        <v>278</v>
      </c>
      <c r="B20" s="26" t="s">
        <v>327</v>
      </c>
      <c r="C20" s="26" t="s">
        <v>318</v>
      </c>
      <c r="D20" s="26" t="s">
        <v>319</v>
      </c>
      <c r="E20" s="26" t="s">
        <v>350</v>
      </c>
      <c r="F20" s="26" t="s">
        <v>309</v>
      </c>
      <c r="G20" s="43" t="s">
        <v>351</v>
      </c>
      <c r="H20" s="26" t="s">
        <v>304</v>
      </c>
      <c r="I20" s="26" t="s">
        <v>305</v>
      </c>
      <c r="J20" s="26" t="s">
        <v>352</v>
      </c>
    </row>
    <row r="21" ht="33.75" customHeight="1" spans="1:10">
      <c r="A21" s="26" t="s">
        <v>278</v>
      </c>
      <c r="B21" s="26" t="s">
        <v>327</v>
      </c>
      <c r="C21" s="26" t="s">
        <v>318</v>
      </c>
      <c r="D21" s="26" t="s">
        <v>353</v>
      </c>
      <c r="E21" s="26" t="s">
        <v>354</v>
      </c>
      <c r="F21" s="26" t="s">
        <v>309</v>
      </c>
      <c r="G21" s="43" t="s">
        <v>355</v>
      </c>
      <c r="H21" s="26" t="s">
        <v>330</v>
      </c>
      <c r="I21" s="26" t="s">
        <v>305</v>
      </c>
      <c r="J21" s="26" t="s">
        <v>356</v>
      </c>
    </row>
    <row r="22" ht="33.75" customHeight="1" spans="1:10">
      <c r="A22" s="26" t="s">
        <v>276</v>
      </c>
      <c r="B22" s="26" t="s">
        <v>357</v>
      </c>
      <c r="C22" s="26" t="s">
        <v>300</v>
      </c>
      <c r="D22" s="26" t="s">
        <v>301</v>
      </c>
      <c r="E22" s="26" t="s">
        <v>328</v>
      </c>
      <c r="F22" s="26" t="s">
        <v>309</v>
      </c>
      <c r="G22" s="43" t="s">
        <v>48</v>
      </c>
      <c r="H22" s="26" t="s">
        <v>333</v>
      </c>
      <c r="I22" s="26" t="s">
        <v>305</v>
      </c>
      <c r="J22" s="26" t="s">
        <v>358</v>
      </c>
    </row>
    <row r="23" ht="33.75" customHeight="1" spans="1:10">
      <c r="A23" s="26" t="s">
        <v>276</v>
      </c>
      <c r="B23" s="26" t="s">
        <v>357</v>
      </c>
      <c r="C23" s="26" t="s">
        <v>300</v>
      </c>
      <c r="D23" s="26" t="s">
        <v>301</v>
      </c>
      <c r="E23" s="26" t="s">
        <v>359</v>
      </c>
      <c r="F23" s="26" t="s">
        <v>303</v>
      </c>
      <c r="G23" s="43" t="s">
        <v>360</v>
      </c>
      <c r="H23" s="26" t="s">
        <v>361</v>
      </c>
      <c r="I23" s="26" t="s">
        <v>305</v>
      </c>
      <c r="J23" s="26" t="s">
        <v>362</v>
      </c>
    </row>
    <row r="24" ht="33.75" customHeight="1" spans="1:10">
      <c r="A24" s="26" t="s">
        <v>276</v>
      </c>
      <c r="B24" s="26" t="s">
        <v>357</v>
      </c>
      <c r="C24" s="26" t="s">
        <v>300</v>
      </c>
      <c r="D24" s="26" t="s">
        <v>301</v>
      </c>
      <c r="E24" s="26" t="s">
        <v>332</v>
      </c>
      <c r="F24" s="26" t="s">
        <v>303</v>
      </c>
      <c r="G24" s="43" t="s">
        <v>360</v>
      </c>
      <c r="H24" s="26" t="s">
        <v>333</v>
      </c>
      <c r="I24" s="26" t="s">
        <v>305</v>
      </c>
      <c r="J24" s="26" t="s">
        <v>363</v>
      </c>
    </row>
    <row r="25" ht="33.75" customHeight="1" spans="1:10">
      <c r="A25" s="26" t="s">
        <v>276</v>
      </c>
      <c r="B25" s="26" t="s">
        <v>357</v>
      </c>
      <c r="C25" s="26" t="s">
        <v>300</v>
      </c>
      <c r="D25" s="26" t="s">
        <v>301</v>
      </c>
      <c r="E25" s="26" t="s">
        <v>335</v>
      </c>
      <c r="F25" s="26" t="s">
        <v>303</v>
      </c>
      <c r="G25" s="43" t="s">
        <v>364</v>
      </c>
      <c r="H25" s="26" t="s">
        <v>330</v>
      </c>
      <c r="I25" s="26" t="s">
        <v>305</v>
      </c>
      <c r="J25" s="26" t="s">
        <v>365</v>
      </c>
    </row>
    <row r="26" ht="33.75" customHeight="1" spans="1:10">
      <c r="A26" s="26" t="s">
        <v>276</v>
      </c>
      <c r="B26" s="26" t="s">
        <v>357</v>
      </c>
      <c r="C26" s="26" t="s">
        <v>300</v>
      </c>
      <c r="D26" s="26" t="s">
        <v>307</v>
      </c>
      <c r="E26" s="26" t="s">
        <v>343</v>
      </c>
      <c r="F26" s="26" t="s">
        <v>309</v>
      </c>
      <c r="G26" s="43" t="s">
        <v>310</v>
      </c>
      <c r="H26" s="26" t="s">
        <v>311</v>
      </c>
      <c r="I26" s="26" t="s">
        <v>305</v>
      </c>
      <c r="J26" s="26" t="s">
        <v>366</v>
      </c>
    </row>
    <row r="27" ht="33.75" customHeight="1" spans="1:10">
      <c r="A27" s="26" t="s">
        <v>276</v>
      </c>
      <c r="B27" s="26" t="s">
        <v>357</v>
      </c>
      <c r="C27" s="26" t="s">
        <v>318</v>
      </c>
      <c r="D27" s="26" t="s">
        <v>345</v>
      </c>
      <c r="E27" s="26" t="s">
        <v>346</v>
      </c>
      <c r="F27" s="26" t="s">
        <v>309</v>
      </c>
      <c r="G27" s="43" t="s">
        <v>367</v>
      </c>
      <c r="H27" s="26" t="s">
        <v>368</v>
      </c>
      <c r="I27" s="26" t="s">
        <v>305</v>
      </c>
      <c r="J27" s="26" t="s">
        <v>369</v>
      </c>
    </row>
    <row r="28" ht="33.75" customHeight="1" spans="1:10">
      <c r="A28" s="26" t="s">
        <v>276</v>
      </c>
      <c r="B28" s="26" t="s">
        <v>357</v>
      </c>
      <c r="C28" s="26" t="s">
        <v>318</v>
      </c>
      <c r="D28" s="26" t="s">
        <v>319</v>
      </c>
      <c r="E28" s="26" t="s">
        <v>370</v>
      </c>
      <c r="F28" s="26" t="s">
        <v>309</v>
      </c>
      <c r="G28" s="43" t="s">
        <v>45</v>
      </c>
      <c r="H28" s="26" t="s">
        <v>333</v>
      </c>
      <c r="I28" s="26" t="s">
        <v>305</v>
      </c>
      <c r="J28" s="26" t="s">
        <v>371</v>
      </c>
    </row>
    <row r="29" ht="33.75" customHeight="1" spans="1:10">
      <c r="A29" s="26" t="s">
        <v>276</v>
      </c>
      <c r="B29" s="26" t="s">
        <v>357</v>
      </c>
      <c r="C29" s="26" t="s">
        <v>318</v>
      </c>
      <c r="D29" s="26" t="s">
        <v>353</v>
      </c>
      <c r="E29" s="26" t="s">
        <v>354</v>
      </c>
      <c r="F29" s="26" t="s">
        <v>309</v>
      </c>
      <c r="G29" s="43" t="s">
        <v>45</v>
      </c>
      <c r="H29" s="26" t="s">
        <v>333</v>
      </c>
      <c r="I29" s="26" t="s">
        <v>305</v>
      </c>
      <c r="J29" s="26" t="s">
        <v>356</v>
      </c>
    </row>
  </sheetData>
  <mergeCells count="8">
    <mergeCell ref="A2:J2"/>
    <mergeCell ref="A3:H3"/>
    <mergeCell ref="A7:A12"/>
    <mergeCell ref="A13:A21"/>
    <mergeCell ref="A22:A29"/>
    <mergeCell ref="B7:B12"/>
    <mergeCell ref="B13:B21"/>
    <mergeCell ref="B22:B2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2026-02-04T02:24:59Z</dcterms:created>
  <dcterms:modified xsi:type="dcterms:W3CDTF">2026-02-04T07:54:19Z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3B6FCC0C202A4B138C1DF21CDC300B93</vt:lpwstr>
  </property>
  <property fmtid="{D5CDD505-2E9C-101B-9397-08002B2CF9AE}" pid="3" name="KSOProductBuildVer">
    <vt:lpwstr>2052-11.8.2.12089</vt:lpwstr>
  </property>
</Properties>
</file>