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5"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7" hidden="1">'部门项目支出预算表05-1'!$A$6:$W$100</definedName>
    <definedName name="_xlnm._FilterDatabase" localSheetId="6" hidden="1">部门基本支出预算表04!$A$6:$W$49</definedName>
  </definedNames>
  <calcPr calcId="144525"/>
</workbook>
</file>

<file path=xl/sharedStrings.xml><?xml version="1.0" encoding="utf-8"?>
<sst xmlns="http://schemas.openxmlformats.org/spreadsheetml/2006/main" count="4376" uniqueCount="917">
  <si>
    <t>预算01-1表</t>
  </si>
  <si>
    <t>2026年财务收支预算总表部门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</si>
  <si>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</si>
  <si>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</si>
  <si>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</si>
  <si>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</si>
  <si>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</si>
  <si>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</si>
  <si>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</si>
  <si>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</si>
  <si>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</si>
  <si>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</si>
  <si>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</si>
  <si>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</si>
  <si>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</si>
  <si>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</si>
  <si>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</si>
  <si>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</si>
  <si>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</si>
  <si>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</si>
  <si>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</si>
  <si>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</si>
  <si>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</si>
  <si>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</si>
  <si>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</si>
  <si>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</si>
  <si>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</si>
  <si>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</si>
  <si>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</si>
  <si>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</si>
  <si>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</si>
  <si>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</si>
  <si>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</si>
  <si>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</si>
  <si>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</si>
  <si>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</si>
  <si>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</si>
  <si>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</si>
  <si>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</si>
  <si>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</si>
  <si>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</si>
  <si>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</si>
  <si>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</si>
  <si>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</si>
  <si>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</si>
  <si>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</si>
  <si>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</si>
  <si>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</si>
  <si>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</si>
  <si>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</si>
  <si>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</si>
  <si>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</si>
  <si>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</si>
  <si>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</si>
  <si>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</si>
  <si>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</si>
  <si>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</si>
  <si>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</si>
  <si>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</si>
  <si>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</si>
  <si>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</si>
  <si>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</si>
  <si>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</si>
  <si>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125001</t>
  </si>
  <si>
    <t>玉溪市农业农村局</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</si>
  <si>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</si>
  <si>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</si>
  <si>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</si>
  <si>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</si>
  <si>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</si>
  <si>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</si>
  <si>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</si>
  <si>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</si>
  <si>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</si>
  <si>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</si>
  <si>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</si>
  <si>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</si>
  <si>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</si>
  <si>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201</t>
  </si>
  <si>
    <t>20104</t>
  </si>
  <si>
    <t>2010499</t>
  </si>
  <si>
    <t>20199</t>
  </si>
  <si>
    <t>2019999</t>
  </si>
  <si>
    <t>208</t>
  </si>
  <si>
    <t>20805</t>
  </si>
  <si>
    <t>2080501</t>
  </si>
  <si>
    <t>2080505</t>
  </si>
  <si>
    <t>2080506</t>
  </si>
  <si>
    <t>20808</t>
  </si>
  <si>
    <t>2080801</t>
  </si>
  <si>
    <t>210</t>
  </si>
  <si>
    <t>21011</t>
  </si>
  <si>
    <t>2101101</t>
  </si>
  <si>
    <t>2101102</t>
  </si>
  <si>
    <t>2101103</t>
  </si>
  <si>
    <t>2101199</t>
  </si>
  <si>
    <t>212</t>
  </si>
  <si>
    <t>21208</t>
  </si>
  <si>
    <t>2120804</t>
  </si>
  <si>
    <t>2120815</t>
  </si>
  <si>
    <t>213</t>
  </si>
  <si>
    <t>21301</t>
  </si>
  <si>
    <t>2130101</t>
  </si>
  <si>
    <t>2130106</t>
  </si>
  <si>
    <t>2130108</t>
  </si>
  <si>
    <t>2130109</t>
  </si>
  <si>
    <t>2130110</t>
  </si>
  <si>
    <t>2130111</t>
  </si>
  <si>
    <t>2130120</t>
  </si>
  <si>
    <t>2130122</t>
  </si>
  <si>
    <t>2130125</t>
  </si>
  <si>
    <t>2130135</t>
  </si>
  <si>
    <t>2130199</t>
  </si>
  <si>
    <t>21305</t>
  </si>
  <si>
    <t xml:space="preserve">  巩固拓展脱贫攻坚成果衔接乡村振兴</t>
  </si>
  <si>
    <t>2130506</t>
  </si>
  <si>
    <t>2130599</t>
  </si>
  <si>
    <t>其他巩固拓展脱贫攻坚成果衔接乡村振兴支出</t>
  </si>
  <si>
    <t>21308</t>
  </si>
  <si>
    <t>2130803</t>
  </si>
  <si>
    <t>221</t>
  </si>
  <si>
    <t>22102</t>
  </si>
  <si>
    <t>2210201</t>
  </si>
  <si>
    <t>2210203</t>
  </si>
  <si>
    <t>230</t>
  </si>
  <si>
    <t>23002</t>
  </si>
  <si>
    <t>2300231</t>
  </si>
  <si>
    <t>巩固拓展脱贫攻坚成果衔接乡村振兴转移支付支出</t>
  </si>
  <si>
    <t>2300252</t>
  </si>
  <si>
    <t>2300299</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</si>
  <si>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</si>
  <si>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</si>
  <si>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</si>
  <si>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</si>
  <si>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</si>
  <si>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</si>
  <si>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</si>
  <si>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</si>
  <si>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</si>
  <si>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</si>
  <si>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</si>
  <si>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</si>
  <si>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</si>
  <si>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</si>
  <si>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</si>
  <si>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其他发展与改革事务支出</t>
  </si>
  <si>
    <t xml:space="preserve">   巩固拓展脱贫攻坚成果衔接乡村振兴</t>
  </si>
  <si>
    <t>农林水共同财政事权转移支付支出</t>
  </si>
  <si>
    <t>其他一般性转移支付支出</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</si>
  <si>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</si>
  <si>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</si>
  <si>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</si>
  <si>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</si>
  <si>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</si>
  <si>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</si>
  <si>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</si>
  <si>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</si>
  <si>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</si>
  <si>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</si>
  <si>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</si>
  <si>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</si>
  <si>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</si>
  <si>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</si>
  <si>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</si>
  <si>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</si>
  <si>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</si>
  <si>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</si>
  <si>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</si>
  <si>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</si>
  <si>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</si>
  <si>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</si>
  <si>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</si>
  <si>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</si>
  <si>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</si>
  <si>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</si>
  <si>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</si>
  <si>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</si>
  <si>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</si>
  <si>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</si>
  <si>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530400210000000630726</t>
  </si>
  <si>
    <t>行政人员工资支出</t>
  </si>
  <si>
    <t>行政运行</t>
  </si>
  <si>
    <t>30101</t>
  </si>
  <si>
    <t>基本工资</t>
  </si>
  <si>
    <t>30102</t>
  </si>
  <si>
    <t>津贴补贴</t>
  </si>
  <si>
    <t>购房补贴</t>
  </si>
  <si>
    <t>530400210000000630728</t>
  </si>
  <si>
    <t>社会保障缴费</t>
  </si>
  <si>
    <t>机关事业单位基本养老保险缴费支出</t>
  </si>
  <si>
    <t>30108</t>
  </si>
  <si>
    <t>机关事业单位基本养老保险缴费</t>
  </si>
  <si>
    <t>行政单位医疗</t>
  </si>
  <si>
    <t>30110</t>
  </si>
  <si>
    <t>职工基本医疗保险缴费</t>
  </si>
  <si>
    <t>30307</t>
  </si>
  <si>
    <t>医疗费补助</t>
  </si>
  <si>
    <t>公务员医疗补助</t>
  </si>
  <si>
    <t>30111</t>
  </si>
  <si>
    <t>公务员医疗补助缴费</t>
  </si>
  <si>
    <t>其他行政事业单位医疗支出</t>
  </si>
  <si>
    <t>30112</t>
  </si>
  <si>
    <t>其他社会保障缴费</t>
  </si>
  <si>
    <t>530400210000000630729</t>
  </si>
  <si>
    <t>住房公积金</t>
  </si>
  <si>
    <t>30113</t>
  </si>
  <si>
    <t>530400210000000630730</t>
  </si>
  <si>
    <t>对个人和家庭的补助</t>
  </si>
  <si>
    <t>行政单位离退休</t>
  </si>
  <si>
    <t>30301</t>
  </si>
  <si>
    <t>离休费</t>
  </si>
  <si>
    <t>30305</t>
  </si>
  <si>
    <t>生活补助</t>
  </si>
  <si>
    <t>530400210000000630731</t>
  </si>
  <si>
    <t>其他工资福利支出</t>
  </si>
  <si>
    <t>30103</t>
  </si>
  <si>
    <t>奖金</t>
  </si>
  <si>
    <t>530400210000000630733</t>
  </si>
  <si>
    <t>公车购置及运维费</t>
  </si>
  <si>
    <t>30231</t>
  </si>
  <si>
    <t>公务用车运行维护费</t>
  </si>
  <si>
    <t>530400210000000630734</t>
  </si>
  <si>
    <t>行政人员公务交通补贴</t>
  </si>
  <si>
    <t>30239</t>
  </si>
  <si>
    <t>其他交通费用</t>
  </si>
  <si>
    <t>530400210000000630735</t>
  </si>
  <si>
    <t>工会经费</t>
  </si>
  <si>
    <t>30228</t>
  </si>
  <si>
    <t>530400210000000630737</t>
  </si>
  <si>
    <t>一般公用经费</t>
  </si>
  <si>
    <t>30299</t>
  </si>
  <si>
    <t>其他商品和服务支出</t>
  </si>
  <si>
    <t>30201</t>
  </si>
  <si>
    <t>办公费</t>
  </si>
  <si>
    <t>30205</t>
  </si>
  <si>
    <t>水费</t>
  </si>
  <si>
    <t>30206</t>
  </si>
  <si>
    <t>电费</t>
  </si>
  <si>
    <t>30213</t>
  </si>
  <si>
    <t>维修（护）费</t>
  </si>
  <si>
    <t>30215</t>
  </si>
  <si>
    <t>会议费</t>
  </si>
  <si>
    <t>30226</t>
  </si>
  <si>
    <t>劳务费</t>
  </si>
  <si>
    <t>530400221100000619216</t>
  </si>
  <si>
    <t>30217</t>
  </si>
  <si>
    <t>530400241100002112852</t>
  </si>
  <si>
    <t>编外临聘人员经费</t>
  </si>
  <si>
    <t>30199</t>
  </si>
  <si>
    <t>530400241100002113076</t>
  </si>
  <si>
    <t>工作业务经费</t>
  </si>
  <si>
    <t>30202</t>
  </si>
  <si>
    <t>印刷费</t>
  </si>
  <si>
    <t>30211</t>
  </si>
  <si>
    <t>差旅费</t>
  </si>
  <si>
    <t>30227</t>
  </si>
  <si>
    <t>委托业务费</t>
  </si>
  <si>
    <t>科技转化与推广服务</t>
  </si>
  <si>
    <t>30216</t>
  </si>
  <si>
    <t>培训费</t>
  </si>
  <si>
    <t>执法监管</t>
  </si>
  <si>
    <t>统计监测与信息服务</t>
  </si>
  <si>
    <t>30214</t>
  </si>
  <si>
    <t>租赁费</t>
  </si>
  <si>
    <t>530400241100002116158</t>
  </si>
  <si>
    <t>年终一次性奖金</t>
  </si>
  <si>
    <t>530400241100002142219</t>
  </si>
  <si>
    <t>职业年金补助经费</t>
  </si>
  <si>
    <t>机关事业单位职业年金缴费支出</t>
  </si>
  <si>
    <t>30109</t>
  </si>
  <si>
    <t>职业年金缴费</t>
  </si>
  <si>
    <t>530400251100003578222</t>
  </si>
  <si>
    <t>机关后勤服务经费</t>
  </si>
  <si>
    <t>530400251100003844943</t>
  </si>
  <si>
    <t>物业管理费</t>
  </si>
  <si>
    <t>30209</t>
  </si>
  <si>
    <t>预算05-1表</t>
  </si>
  <si>
    <t>2026年部门项目支出预算表</t>
  </si>
  <si>
    <t>项目分类</t>
  </si>
  <si>
    <t>项目单位</t>
  </si>
  <si>
    <t>本年拨款</t>
  </si>
  <si>
    <t>单位资金</t>
  </si>
  <si>
    <t>其中：本次下达</t>
  </si>
  <si>
    <t>遗属生活补助经费</t>
  </si>
  <si>
    <t>民生类</t>
  </si>
  <si>
    <t>530400231100001177858</t>
  </si>
  <si>
    <t>死亡抚恤</t>
  </si>
  <si>
    <t>玉溪市贫困地区农村饮水安全巩固提升和人居环境整治示范村项目经费</t>
  </si>
  <si>
    <t>事业发展类</t>
  </si>
  <si>
    <t>530400251100003567213</t>
  </si>
  <si>
    <t>农业生产发展</t>
  </si>
  <si>
    <t>39999</t>
  </si>
  <si>
    <t>玉溪市驻村工作队员意外伤害保险经费</t>
  </si>
  <si>
    <t>530400251100003569407</t>
  </si>
  <si>
    <t>社会发展</t>
  </si>
  <si>
    <t>云财农〔2024〕168号玉溪市2025年散养户重大动物疫病防控疫苗采购补助用量及相关经费</t>
  </si>
  <si>
    <t>专项业务类</t>
  </si>
  <si>
    <t>530400251100003868932</t>
  </si>
  <si>
    <t>30218</t>
  </si>
  <si>
    <t>专用材料费</t>
  </si>
  <si>
    <t>云财农〔2025]34号2025年农机购置与应用省级农业发展专项资金</t>
  </si>
  <si>
    <t>530400251100004357086</t>
  </si>
  <si>
    <t>30310</t>
  </si>
  <si>
    <t>个人农业生产补贴</t>
  </si>
  <si>
    <t>云财农〔2025〕34号2025年省级农业发展专项（现代种业发展）资金</t>
  </si>
  <si>
    <t>530400251100004422222</t>
  </si>
  <si>
    <t>云财农〔2025〕34号2025年省级畜牧业生产发展专项资金</t>
  </si>
  <si>
    <t>530400251100004429914</t>
  </si>
  <si>
    <t>云财农[2025]34号农业科技教育资金</t>
  </si>
  <si>
    <t>530400251100004430693</t>
  </si>
  <si>
    <t>云财农【2025】34号高原特色农产品推介项目经费</t>
  </si>
  <si>
    <t>530400251100004439651</t>
  </si>
  <si>
    <t>农产品加工与促销</t>
  </si>
  <si>
    <t>云财农【2025】34号高原特色农业现代化2025年度项目资金</t>
  </si>
  <si>
    <t>530400251100004441084</t>
  </si>
  <si>
    <t>玉财农〔2025〕63号动物防疫补助市本级资金</t>
  </si>
  <si>
    <t>530400251100004453106</t>
  </si>
  <si>
    <t>病虫害控制</t>
  </si>
  <si>
    <t>2025年第二批市预算内前期工作项目（农村人居环境整治项目）经费</t>
  </si>
  <si>
    <t>530400251100004483204</t>
  </si>
  <si>
    <t>2025年第二批市预算内前期工作经费项目（玉溪市2025年农田建设项目）资金</t>
  </si>
  <si>
    <t>530400251100004484011</t>
  </si>
  <si>
    <t>云财农〔2025]128号2025年第二批省级农机购置与应用补贴资金</t>
  </si>
  <si>
    <t>530400251100004599248</t>
  </si>
  <si>
    <t>其他农业农村支出</t>
  </si>
  <si>
    <t>云财农〔2025]56号清算收回农机购置与应用补贴资金</t>
  </si>
  <si>
    <t>530400251100004701579</t>
  </si>
  <si>
    <t>畜禽监测阳性扑杀和免疫反应死亡补助经费</t>
  </si>
  <si>
    <t>530400261100004848687</t>
  </si>
  <si>
    <t>村级防疫员及动物协检员工资补助资金</t>
  </si>
  <si>
    <t>530400261100004848771</t>
  </si>
  <si>
    <t>稳定农民收入补贴</t>
  </si>
  <si>
    <t>生猪屠宰监管及屠宰环节无害化处理补助资金</t>
  </si>
  <si>
    <t>530400261100004848884</t>
  </si>
  <si>
    <t>农产品质量安全</t>
  </si>
  <si>
    <t>玉溪市城乡畜禽产品安全预警能力建设资金</t>
  </si>
  <si>
    <t>530400261100004848913</t>
  </si>
  <si>
    <t>农村社会事业支出</t>
  </si>
  <si>
    <t>30903</t>
  </si>
  <si>
    <t>专用设备购置</t>
  </si>
  <si>
    <t>政策性农业（养殖业）保险补助专项经费</t>
  </si>
  <si>
    <t>530400261100004848923</t>
  </si>
  <si>
    <t>农业保险保费补贴</t>
  </si>
  <si>
    <t>政策性农业（种植业）保险补助资金</t>
  </si>
  <si>
    <t>530400261100004886119</t>
  </si>
  <si>
    <t>玉溪市农业农村局人才专项补助资金</t>
  </si>
  <si>
    <t>530400261100004902422</t>
  </si>
  <si>
    <t>其他一般公共服务支出</t>
  </si>
  <si>
    <t>沪滇东西部协作项目经费</t>
  </si>
  <si>
    <t>530400261100004910633</t>
  </si>
  <si>
    <t>乡村建设质效评补助资金</t>
  </si>
  <si>
    <t>530400261100005127983</t>
  </si>
  <si>
    <t>农村基础设施建设支出</t>
  </si>
  <si>
    <t>云财农【2025】156号云南省财政厅提前下达2026年中央生猪调出大县奖励资金</t>
  </si>
  <si>
    <t>530400261100005137178</t>
  </si>
  <si>
    <t>云财农【2025】164号提前下达2026年中央动物防疫补助资金</t>
  </si>
  <si>
    <t>530400261100005147371</t>
  </si>
  <si>
    <t>云财农〔2025〕165号（小麦一喷三防）提前下达2026年农业相关转移支付资金</t>
  </si>
  <si>
    <t>530400261100005148341</t>
  </si>
  <si>
    <t>云财农〔2025〕165号（大豆玉米带状复合种植）提前下达2026年农业相关转移支付资金</t>
  </si>
  <si>
    <t>530400261100005148414</t>
  </si>
  <si>
    <t>云财农〔2025〕165号（粮油单产提升行动）提前下达2026年农业相关转移支付资金</t>
  </si>
  <si>
    <t>530400261100005148428</t>
  </si>
  <si>
    <t>云财农〔2025〕165号（油菜扩种）提前下达2026年农业相关转移支付资金</t>
  </si>
  <si>
    <t>530400261100005148480</t>
  </si>
  <si>
    <t>云财农〔2025〕165号（糖料蔗）提前下达2026年农业相关转移支付资金</t>
  </si>
  <si>
    <t>530400261100005148629</t>
  </si>
  <si>
    <t>云财农〔2025〕165号（耕地地力保护补贴）提前下达2026年农业相关转移支付资金</t>
  </si>
  <si>
    <t>530400261100005148650</t>
  </si>
  <si>
    <t>云财农〔2025〕165号提前下达2026年中央耕地建设与利用资金（高标准农田建设）项目资金</t>
  </si>
  <si>
    <t>530400261100005163199</t>
  </si>
  <si>
    <t>云财农〔2025〕165号（农业社会化服务）提前下达2026年农业相关转移支付资金</t>
  </si>
  <si>
    <t>530400261100005166676</t>
  </si>
  <si>
    <t>云财农〔2025〕165号（畜牧业发展）提前下达2026年农业相关转移支付资金</t>
  </si>
  <si>
    <t>530400261100005166858</t>
  </si>
  <si>
    <t>云财农〔2025〕165号草原禁牧补助与草畜平衡奖励资金</t>
  </si>
  <si>
    <t>530400261100005166876</t>
  </si>
  <si>
    <t>农业生态资源保护</t>
  </si>
  <si>
    <t>云财农2025165号文件基层农技推广体系改革建设转移支付资金</t>
  </si>
  <si>
    <t>530400261100005166893</t>
  </si>
  <si>
    <t>云财农〔2025〕165号渔业资源保护提前下达2026年农业相关转移支付资金</t>
  </si>
  <si>
    <t>530400261100005167032</t>
  </si>
  <si>
    <t>云财农【2025】166号提前下达2026年中央财政衔接推进乡村振兴补助资金</t>
  </si>
  <si>
    <t>530400261100005167050</t>
  </si>
  <si>
    <t>云财农【2025】179号提前下达2026年省级财政衔接推进乡村振兴补助资金</t>
  </si>
  <si>
    <t>530400261100005200282</t>
  </si>
  <si>
    <t>云财农〔2025〕180号云南省财政厅提前下达2026年重大动物疫病防控省级配套资金</t>
  </si>
  <si>
    <t>530400261100005229932</t>
  </si>
  <si>
    <t>云财农〔2025〕185号20252026榨季糖料蔗良种良法技术推广省级补助资金</t>
  </si>
  <si>
    <t>530400261100005235139</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</si>
  <si>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</si>
  <si>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</si>
  <si>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</si>
  <si>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</si>
  <si>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</si>
  <si>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</si>
  <si>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</si>
  <si>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</si>
  <si>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</si>
  <si>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</si>
  <si>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</si>
  <si>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</si>
  <si>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</si>
  <si>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资金用于2026年江川、澄江、元江渔业资源保护。</t>
  </si>
  <si>
    <t>产出指标</t>
  </si>
  <si>
    <t>数量指标</t>
  </si>
  <si>
    <t>经济物种增殖放流规模</t>
  </si>
  <si>
    <t>&gt;=</t>
  </si>
  <si>
    <t>410</t>
  </si>
  <si>
    <t>万尾</t>
  </si>
  <si>
    <t>定量指标</t>
  </si>
  <si>
    <t xml:space="preserve">反映全市经济物种增殖放流规模的情况。规模率=实际放流规模/应当放流规模*100%
</t>
  </si>
  <si>
    <t>珍贵濒危物种增殖放流规模</t>
  </si>
  <si>
    <t>71</t>
  </si>
  <si>
    <t xml:space="preserve">反映全市珍贵濒危物种增殖放流规模的情况。规模率=实际放流规模/应当放流规模*100%
</t>
  </si>
  <si>
    <t>效益指标</t>
  </si>
  <si>
    <t>社会效益</t>
  </si>
  <si>
    <t>资金使用重大违纪问题</t>
  </si>
  <si>
    <t>=</t>
  </si>
  <si>
    <t>不发生</t>
  </si>
  <si>
    <t>定性指标</t>
  </si>
  <si>
    <t xml:space="preserve">反映项目资金使用是否有违纪问题的情况。
</t>
  </si>
  <si>
    <t>生态效益</t>
  </si>
  <si>
    <t>重要经济物种放流资源贡献率</t>
  </si>
  <si>
    <t>%</t>
  </si>
  <si>
    <t xml:space="preserve">反映重要经济物种放流对流域内生物资源稳定及增长贡献的情况。
</t>
  </si>
  <si>
    <t>满意度指标</t>
  </si>
  <si>
    <t>服务对象满意度</t>
  </si>
  <si>
    <t>增殖放流区域内抽样调查满意度</t>
  </si>
  <si>
    <t>90</t>
  </si>
  <si>
    <t xml:space="preserve">反映按相关规定应当强制扑杀或无害化处理病死畜禽的情况。满意度=调查满意数/调查总数*100%
</t>
  </si>
  <si>
    <t>项目实施内容：2026年全年开展项目，具体以补助到位时间为准。对上一统计周期内阳性处置及发生免疫反应死亡的养殖户进行补助，计划11月底前一次性拨付至各县（市、区），由各县（市、区）结合区域内动物监测阳性及免疫反应死亡实际发生状况及当地财政情况，12月中旬前制定完具体补助方案，核实阳性扑杀和免疫反应死亡数量，并于当月底完成据实补助。市动物卫生监督与疫病预防控制中心，各县（市、区）农业农村局、乡镇配合实施具体补助工作，并分别于2026年7月15日前和2026年12月15日前向市农业农村局报送项目阶段性执行情况。市级将于每个季度末对项目按云南省预算管理一体化系统绩效目标表配置进行绩效追踪。
预算金额：1.畜禽阳性扑杀。补助标准：猪800元/头、水黄牛3000元/头、山羊500元/只、鸡鸭鹅15元/只。上两个监测期间，畜禽监测阳性分别扑杀猪13头，牛29头，羊232只，补助全部由市级财政承担，小计21.34万元。畜禽监测阳性扑杀猪664头，羊2只，按照市、县（市、区）财政各承担50%，小计53.22万元。两年合计74.56万元。2.免疫反应死亡。按市、县财政及农户各承担三分之一，具体为：猪267元/头，牛1000元/头，羊167元/只。上两个监测期间，全年分别发生免疫反应死亡猪238头，牛4头，羊90只，小计8.26万元；发生免疫反应死亡猪103头，牛4头，羊59只，小计4.14万元。两年合计12.4万元。24年合计29.58万元，25年合计57.36万元，考虑本项目的必要性及国家相关规定、市级财政状况，两年合计86.96万元。
预期：全市监测阳性畜禽扑杀率100%、免疫反应死亡畜禽无害化处理率100%、帮助农户据实申报补助完成率100%，养殖意愿不低于去年同期、全市不发生区域性重大动物疫情。通过以上指标考核，确保项目预期实现。</t>
  </si>
  <si>
    <t>申报补助任务完成率</t>
  </si>
  <si>
    <t>100</t>
  </si>
  <si>
    <t xml:space="preserve">反映对养殖户养殖畜禽血清抽检监测阳性后扑杀的情况。所有上述原因死亡的畜禽都必须扑杀，防止疫情扩散。扑杀率=实际扑杀养殖畜禽数/监测阳性畜禽数*100%
</t>
  </si>
  <si>
    <t>免疫反应死亡畜禽无害化处理率</t>
  </si>
  <si>
    <t>反映对养殖户养殖畜禽免疫过程中产生反应死亡畜禽的情况。所有上述原因死亡的畜禽都必须无害化处理，防止疫情扩散。处理率=实际无害化处理畜禽数/发生免疫反应死亡畜禽数*100%</t>
  </si>
  <si>
    <t>质量指标</t>
  </si>
  <si>
    <t>补助到位率</t>
  </si>
  <si>
    <t>反映对帮助农户据实将因强制免疫产生反应死亡的畜禽及监测阳性扑杀畜禽上报情况。所有上述原因死亡的畜禽都必须上报。完成率=实际申报补助养殖畜禽数/应补助养殖畜禽数*100%</t>
  </si>
  <si>
    <t>政策知晓率</t>
  </si>
  <si>
    <t>去年同期</t>
  </si>
  <si>
    <t>反映养殖户经扑杀及无害化处理工作后，养殖意愿不低于去年同期的情况，以保证畜牧生产发展。</t>
  </si>
  <si>
    <t>区域性重大动物疫情</t>
  </si>
  <si>
    <t xml:space="preserve">要求必须不发生区域性重大动物疫情，是否发生以政府相关通报为准。
</t>
  </si>
  <si>
    <t>项目实施内容：无害化处理信息监管系统数据为实时填报，计划2026年6月底前完成上一统计周期填报情况核实，补助资金11月底前一次性拨付县（市、区），12月底前县级动物卫生监督与疫病预防控制中心配合上级实施具体补助工作。官方兽医全年365天开展屠宰检疫工作，12月底前各完成屠宰环节“瘦肉精”抽检2000头份以上，官方兽医按实际需求对屠宰场进行平时的维护管理，印制屠宰检疫票证证章，进行电子出证及信息管理维护等，保证检疫监督站点正常运转。检查小组6月底前和12月底前分别完成对各县（市、区）生猪定点屠宰场监督检查至少各一次，并对项目按云南省预算管理一体化系统绩效目标表配置进行每季度一次的绩效追踪。
完成数量：对屠宰环节病死猪进行无害化处理，对前两个统计周期统计，分别开展无害化处理病害猪1027头，按528元/头（病害猪损失补贴480元/头、无害化处理费用补贴48元/头）补助标准执行，市级承担50%，小计27.11万元。开展无害化处理病害猪696头，按528元/头（病害猪损失补贴480元/头、无害化处理费用补贴48元/头）补助标准执行，市级承担50%，共计18.38万元。对全市生猪定点屠宰场实施监管，印制屠宰检疫票证证章，开展瘦肉精抽检、电子出证及信息管理维护等，各县（市、区）各2万元，小计18万元。
预期：全市瘦肉精抽检2000份以上，旋毛虫抽检100份以上，持证上岗率100%，肉品品质检验合格率≥95%，屠宰环节病害猪无害化处理率100%。通过以上指标考核，确保项目预期实现。</t>
  </si>
  <si>
    <t>瘦肉精抽检</t>
  </si>
  <si>
    <t>2000</t>
  </si>
  <si>
    <t>份</t>
  </si>
  <si>
    <t xml:space="preserve">反映屠宰场全年对猪肉进行瘦肉精抽检的份数。要求必须抽检2000份以上。
</t>
  </si>
  <si>
    <t>监管屠宰场</t>
  </si>
  <si>
    <t>反映屠宰场全年对猪肉进行旋毛虫抽检的份数。要求必须抽检100份以上。</t>
  </si>
  <si>
    <t>持证上岗率</t>
  </si>
  <si>
    <t>反映按相关规定应当持有健康证从事屠宰活动人员占比的情况。上岗率=实际持证上岗人员数量/屠宰企业从事具体屠宰活动人数*100%</t>
  </si>
  <si>
    <t>肉品品质检验合格率</t>
  </si>
  <si>
    <t>95</t>
  </si>
  <si>
    <t xml:space="preserve">反映市场流通肉类检验合格情况。肉品品质检验合格率=肉品品质检验合格数/总检验数*100%
</t>
  </si>
  <si>
    <t>无害化处理率</t>
  </si>
  <si>
    <t xml:space="preserve">反映对定点屠宰场不合格猪（肉）进行不影响环境的发酵降解处理情况。处理率必须达到100%。无害化处理率=实际无害化处理数/应当进行无害化处理畜禽数*100%
</t>
  </si>
  <si>
    <t>可持续影响</t>
  </si>
  <si>
    <t>不发生大规模随意丢弃病死猪事件</t>
  </si>
  <si>
    <t xml:space="preserve">反映全市全年发生大规模丢弃死猪事件情况，要求必须不发生。
</t>
  </si>
  <si>
    <t>完成19.6万亩油菜种植</t>
  </si>
  <si>
    <t>油料种植面积</t>
  </si>
  <si>
    <t>19.8</t>
  </si>
  <si>
    <t>万亩</t>
  </si>
  <si>
    <t>油料种植面积稳定在19.8万亩左右</t>
  </si>
  <si>
    <t>油菜种植面积</t>
  </si>
  <si>
    <t>19.6</t>
  </si>
  <si>
    <t>油菜种植面积稳定在19.6万亩</t>
  </si>
  <si>
    <t>时效指标</t>
  </si>
  <si>
    <t>资金拨付</t>
  </si>
  <si>
    <t>12月30日</t>
  </si>
  <si>
    <t>资金应在12月30日前完成拨付</t>
  </si>
  <si>
    <t>资金使用重大违规行为</t>
  </si>
  <si>
    <t>0</t>
  </si>
  <si>
    <t>个</t>
  </si>
  <si>
    <t>无重大违规行为</t>
  </si>
  <si>
    <t>油菜面积稳定增长</t>
  </si>
  <si>
    <t>稳定</t>
  </si>
  <si>
    <t>108件贫困地区农村饮水安全巩固提升项目和100件贫困地区农村人居环境整治示范村项目已完成工程建设,预计2026年奖补项目管理费20.00万元，红塔区2.00万元、江川区2.00万元、澄江市2.00万元、通海县2.00万元、华宁县2.00万元、易门县2.50万元、峨山县2.50万元、新平县2.50万元、元江县2.50万元。</t>
  </si>
  <si>
    <t>资金支出率</t>
  </si>
  <si>
    <t>92</t>
  </si>
  <si>
    <t>反映资金使用效率。           结转结余率=当年结转结余数/各级财政衔接乡村振兴补助资金数*100%</t>
  </si>
  <si>
    <t>项目资金公告公示率</t>
  </si>
  <si>
    <t>反映资金项目公开的完成情况。
项目资金公告公示率=公开资金数/各级财政衔接乡村振兴补助资金数*100%</t>
  </si>
  <si>
    <t>完工项目验收合格率</t>
  </si>
  <si>
    <t>反映完工项目质量。        完工项目验收合格率=验收合格项目数/各级财政衔接乡村振兴补助资金安排的完工项目总数*100%</t>
  </si>
  <si>
    <t>无规模性返贫</t>
  </si>
  <si>
    <t>无</t>
  </si>
  <si>
    <t>反映脱贫巩固情况。</t>
  </si>
  <si>
    <t>帮扶对象满意度</t>
  </si>
  <si>
    <t>反映帮扶对象满意度情况。                           帮扶对象满意率=上海市年度援滇项目资金帮扶对象满意数/上海市年度援滇项目资金帮扶对象总数*100%</t>
  </si>
  <si>
    <t>完成2026/2027榨季糖料蔗任务</t>
  </si>
  <si>
    <t>新植脱毒种苗面积</t>
  </si>
  <si>
    <t>2.5</t>
  </si>
  <si>
    <t>新植脱毒种苗面积2.5万亩以上</t>
  </si>
  <si>
    <t>机械化作业面积</t>
  </si>
  <si>
    <t>机械化作业面积2.5万亩以上</t>
  </si>
  <si>
    <t>宿根保墒管理技术推广</t>
  </si>
  <si>
    <t>0.4</t>
  </si>
  <si>
    <t>宿根保墒管理技术推广0.4万亩</t>
  </si>
  <si>
    <t>资金使用无重大违规行为</t>
  </si>
  <si>
    <t>服务对象对中央资金使用情况满意度</t>
  </si>
  <si>
    <t>服务对象对中央资金使用情况满意度90%以上</t>
  </si>
  <si>
    <t>在红塔区、澄江、通海、华宁、易门、新平、元江等县（市、区）实施基层农技推广体系改革建设并取得显著成效。</t>
  </si>
  <si>
    <t>组织培训期数</t>
  </si>
  <si>
    <t>期</t>
  </si>
  <si>
    <t>反映预算部门（单位）组织开展各类培训的期数。</t>
  </si>
  <si>
    <t>培训参加人次</t>
  </si>
  <si>
    <t>25</t>
  </si>
  <si>
    <t>人次</t>
  </si>
  <si>
    <t>反映预算部门（单位）组织开展各类培训的人次。</t>
  </si>
  <si>
    <t>培训人员合格率</t>
  </si>
  <si>
    <t>85</t>
  </si>
  <si>
    <t>反映预算部门（单位）组织开展各类培训的质量。
培训人员合格率=（合格的学员数量/培训总学员数量）*100%。</t>
  </si>
  <si>
    <t>参训率</t>
  </si>
  <si>
    <t>反映预算部门（单位）组织开展各类培训中预计参训情况。
参训率=（年参训人数/应参训人数）*100%。</t>
  </si>
  <si>
    <t>提高社会效益</t>
  </si>
  <si>
    <t>优良中差</t>
  </si>
  <si>
    <t>培训后产生较好的社会影响，社会效益</t>
  </si>
  <si>
    <t>参训人员满意度</t>
  </si>
  <si>
    <t>反映参训人员对培训内容、讲师授课、课程设置和培训效果等的满意度。
参训人员满意度=（对培训整体满意的参训人数/参训总人数）*100%</t>
  </si>
  <si>
    <t>6月30日前完成耕地地力保护补贴兑付任务</t>
  </si>
  <si>
    <t>稳定全年粮食面积</t>
  </si>
  <si>
    <t>168</t>
  </si>
  <si>
    <t>稳定全年粮食面积在168万亩以上</t>
  </si>
  <si>
    <t>补贴兑付率</t>
  </si>
  <si>
    <t>98</t>
  </si>
  <si>
    <t>补贴兑付率应在98%以上</t>
  </si>
  <si>
    <t>6月30日</t>
  </si>
  <si>
    <t>资金应在6月30日前完成兑付</t>
  </si>
  <si>
    <t>经济效益</t>
  </si>
  <si>
    <t>资金使用过程中无重大违规行为</t>
  </si>
  <si>
    <t>保障粮食安全稳定</t>
  </si>
  <si>
    <t>安全稳定</t>
  </si>
  <si>
    <t>补贴耕地，从而保障粮食安全稳定</t>
  </si>
  <si>
    <t>县级按照“四到县”管理制度，在巩固拓展脱贫攻坚成果和乡村振兴项目库中选择实施项目，防返贫监测对象覆盖率100%，风险消除人口帮扶措施覆盖率100%，用于产业发展的比例52%，建设乡村振兴村524个，高原湖泊流域临湖区乡村振兴村58个，项目开工率100%，项目完工率100%，完工项目验收合格率100%，项目资金公告公示率100%，脱贫地区农村居民人均可支配收入增幅高于全省平均水平，不发生规模性返贫。</t>
  </si>
  <si>
    <t>产业资金投入率</t>
  </si>
  <si>
    <t>52</t>
  </si>
  <si>
    <t>反映资金在支持产业发展项目方面的情况。               产业资金投入率=中央和省级财政衔接乡村振兴补助资金投入产业的资金数/中央和省级财政衔接乡村振兴补助资金数*100%</t>
  </si>
  <si>
    <t>40</t>
  </si>
  <si>
    <t>项目开工率</t>
  </si>
  <si>
    <t>反映年度项目开工情况。
项目开工率=各级财政衔接乡村振兴补助资金安排的项目开工数/各级财政衔接乡村振兴补助资金安排的项目总数*100%</t>
  </si>
  <si>
    <t>项目完工率</t>
  </si>
  <si>
    <t>反映年度项目在规定时间内完工情况。
项目完工率=各级财政衔接乡村振兴补助资金安排的项目完工数/各级财政衔接乡村振兴补助资金安排的项目总数*100%</t>
  </si>
  <si>
    <t xml:space="preserve">无 </t>
  </si>
  <si>
    <t>帮扶工作群众满意度</t>
  </si>
  <si>
    <t>反映对驻村工作队和帮扶责任人帮扶工作的满意度。
帮扶工作群众满意度=满意的数量/抽样总数*100%</t>
  </si>
  <si>
    <t>根据常态化帮扶需要和财力状况，合理安排财政投入规模，优化支出结构，调整支持重点。突出资金支持重点，支持联农带农富农产业发展、就业帮扶和欠发达地区开发式帮扶，适当向国家乡村振兴重点帮扶县倾斜，保持中央衔接资金用于产业的比例总体稳定；提高资金使用效率和效益，当年衔接资金支出进度目标100%；提高项目资金透明度和公开效果；提升项目库建设水平，促进重点帮扶群众增收，脱贫地区农村居民人均可支配收入增速高于全省平均水平。</t>
  </si>
  <si>
    <t>获补对象数</t>
  </si>
  <si>
    <t>60</t>
  </si>
  <si>
    <t>反映资金在支持产业发展方面的情况。
产业资金投入率=中央和省级财政衔接资金投入产业的资金数/中央和省级财政衔接推进乡村振兴补助资金数*100%</t>
  </si>
  <si>
    <t>政策宣传次数</t>
  </si>
  <si>
    <t>反映资金使用效率。           
结转结余率=当年结转结余数/各级财政衔接乡村振兴补助资金数*100%</t>
  </si>
  <si>
    <t>获补对象准确率</t>
  </si>
  <si>
    <t>兑现准确率</t>
  </si>
  <si>
    <t xml:space="preserve">反映完工项目质量。        
完工项目验收合格率=验收合格项目数/各级财政衔接乡村振兴补助资金安排的完工项目总数*100%
</t>
  </si>
  <si>
    <t>发放及时率</t>
  </si>
  <si>
    <t>农村居民人均可支配收入增幅</t>
  </si>
  <si>
    <t>&gt;</t>
  </si>
  <si>
    <t>反映项目实施效果。         
农村居民人均可支配收入增幅=（当年农村居民人均可支配收入-上年农村居民人均可支配收入）/上年农村居民人均可支配收入*100%</t>
  </si>
  <si>
    <t>返贫致贫人口帮扶措施覆盖率</t>
  </si>
  <si>
    <t>反映项目实施效果。          
 风险消除人口帮扶措施覆盖率=采取帮扶措施人口数/标注风险人口数</t>
  </si>
  <si>
    <t>推进全市重大动物疫病综合防控，不发生区域性重大动物疫情，保障畜牧业健康发展和畜禽产品质量安全。一是落实口蹄疫、小反刍兽疫、高致病性禽流感强制免疫，开展免疫效果评估，群体免疫密度常年保持在90%以上，免疫抗体合格率大于70%。二是落实病死畜禽无害化处理，病死畜禽无害化处理率100%。三是落实强制扑杀，对非洲猪瘟、布病、禽流感等发病动物和监测阳性按规范进行强制扑杀及无害化处理，强制扑杀率100%。</t>
  </si>
  <si>
    <t>强制免疫疫苗采购及先打后补</t>
  </si>
  <si>
    <t>2119.54</t>
  </si>
  <si>
    <t>万头份</t>
  </si>
  <si>
    <t xml:space="preserve">反映按相关规定应当采购强制免疫疫苗及先打后补的情况。完成率=实际完成数量/指标值*100%
</t>
  </si>
  <si>
    <t>强制扑杀率（%）</t>
  </si>
  <si>
    <t xml:space="preserve">反映按相关规定应当强制扑杀畜禽的情况。扑杀率=实际扑杀数量/应当扑杀畜禽数*100%
</t>
  </si>
  <si>
    <t>养殖环节病死猪无害化处理率（%）</t>
  </si>
  <si>
    <t xml:space="preserve">反映按相关规定应当无害化处理病死猪的情况。处理率=实际处理数量/应当处理病死畜禽数*100%
</t>
  </si>
  <si>
    <t>强制免疫群体密度（%）</t>
  </si>
  <si>
    <t xml:space="preserve">反映按强制免疫群体密度的情况。强制免疫群体密度=实际强制免疫群体数量/应当强制免疫群体数量*100%
</t>
  </si>
  <si>
    <t>强制免疫抗体合格率（%）</t>
  </si>
  <si>
    <t>70</t>
  </si>
  <si>
    <t xml:space="preserve">反映按相关规定强制免疫抗体合格率的情况。强制免疫抗体合格率=实际检测合格量/样品量*100%
</t>
  </si>
  <si>
    <t>区域性重大动物疫情（次）</t>
  </si>
  <si>
    <t xml:space="preserve">反映项目实施后区域性外来重大动物疫情发生的情况。
</t>
  </si>
  <si>
    <t>项目受益对象满意度</t>
  </si>
  <si>
    <t xml:space="preserve">反映项目受益对象满意度的情况。满意度=调查满意数量/调查总数*100%
</t>
  </si>
  <si>
    <t>发放5遗属生活补助和1名“揭批查”人员生活补助，以保证社会稳定。</t>
  </si>
  <si>
    <t>补助遗属人员</t>
  </si>
  <si>
    <t>人</t>
  </si>
  <si>
    <t>补助“揭批查”人员数</t>
  </si>
  <si>
    <t>补助“揭批查”人员</t>
  </si>
  <si>
    <t>补助月数</t>
  </si>
  <si>
    <t>月</t>
  </si>
  <si>
    <t>稳定社会率</t>
  </si>
  <si>
    <t>补助人员满意度</t>
  </si>
  <si>
    <t>玉溪市沪滇东西部协作对接协作项目的实施，能够构建沪玉双方全方位、多层次、宽领域协作体系，深化沪玉协作，促进玉溪产业、劳务、消费、社会、人才、开放协同、乡村建设等高质里发展，助力玉溪市巩固拓展脱贫攻坚成果、全面推进乡村振兴。加强与省东西部协作和对口支援工作领导小组对接:明确将玉溪纳入沪滇协作帮扶后县体帮扶联系的区或者部门。聚焦产业、劳务、消费等重点工作任务，开展全方位、深层次、多领域的帮扶和协作。加强与省东西部协作和对口支援工作领导小组对接，明确将玉溪纳入沪滇协作帮扶后具体帮扶联系的区或者部门。结合与上海市历史合作经验、基础，围绕产业、劳务、消费等重点工作任务，开展全方位、深层次、多领域的帮扶和协作。计划于年初开始，年底结束。</t>
  </si>
  <si>
    <t>举办天数</t>
  </si>
  <si>
    <t>天</t>
  </si>
  <si>
    <t>反映年度举办（参加）展览、展会的天数情况。</t>
  </si>
  <si>
    <t>玉溪市沪滇东西部协作对接协作项目的实施，能够构建沪玉双方全方位、多层次、宽领域协作体系，深化沪玉协作，促进玉溪产业、劳务、消费、社会、人才、开放协同、乡村建设等高质里发展，助力玉溪市巩固脱贫攻坚成果、全面推进乡村振兴。加强与省东西部协作和对口支援工作领导小组对接:明确将玉溪纳入沪滇协作帮扶后县体帮扶联系的区或者部门。聚焦产业、劳务、消费等重点工作任务，开展全方位、深层次、多领域的帮扶和协作。加强与省东西部协作和对口支援工作领导小组对接，明确将玉溪纳入沪滇协作帮扶后具体帮扶联系的区或者部门。结合与上海市历史合作经验、基础，围绕产业、劳务、消费等重点工作任务，开展全方位、深层次、多领域的帮扶和协作。计划于年初开始，年底结束。</t>
  </si>
  <si>
    <t>举办展览（展会）次数</t>
  </si>
  <si>
    <t>1.0</t>
  </si>
  <si>
    <t>次</t>
  </si>
  <si>
    <t>反映年度举办（参加）展览、展会的次数情况。</t>
  </si>
  <si>
    <t>促成合作项目数</t>
  </si>
  <si>
    <t>反映展览、展会促成合作项目数的情况。</t>
  </si>
  <si>
    <t>参加主体数量</t>
  </si>
  <si>
    <t>家</t>
  </si>
  <si>
    <t>反映参加展览、展会的单位、组织等主体数量情况。
（实际运用时根据项目内容具体设置，如参展企业数等。）</t>
  </si>
  <si>
    <t>参会人员满意度</t>
  </si>
  <si>
    <t>反映参加展览、展会人员的满意程度。</t>
  </si>
  <si>
    <t>为改善农田基础设施条件，提高农田综合生产能力，贯彻落实“藏粮于地、藏粮于技”战略，实施高标准农田建设，保障粮食安全生产。提前下达玉溪市2026财政渠道高标准农田建设项目资金4334万元，用于2026年第一批高标准农田建设项目2.13万亩，其中新建1.26万亩、改造提升0.87万亩。</t>
  </si>
  <si>
    <t>新增高标准农田面积</t>
  </si>
  <si>
    <t>1.26</t>
  </si>
  <si>
    <t>完成年度新增高标准农田建设任务。</t>
  </si>
  <si>
    <t>改造提升高标准农田</t>
  </si>
  <si>
    <t>0.87</t>
  </si>
  <si>
    <t>完成年度改造提升高标准农田建设任务。</t>
  </si>
  <si>
    <t>新增高效节水灌溉面积</t>
  </si>
  <si>
    <t>1.3</t>
  </si>
  <si>
    <t>完成年度新增高效节水灌溉任务。</t>
  </si>
  <si>
    <t>高标准农田建设项目验收合格率</t>
  </si>
  <si>
    <t>项目经县级初验及市级竣工验收合格。</t>
  </si>
  <si>
    <t>高标准农田建设任务完成及时性</t>
  </si>
  <si>
    <t>&lt;=</t>
  </si>
  <si>
    <t>年</t>
  </si>
  <si>
    <t>高标准农田建设任务完成时效性。</t>
  </si>
  <si>
    <t>粮食综合生产能力</t>
  </si>
  <si>
    <t>明显提升</t>
  </si>
  <si>
    <t>项目区粮食综合生产能力明显提升。</t>
  </si>
  <si>
    <t>高标准农田建设受益群众满意率</t>
  </si>
  <si>
    <t>高标准农田建设项目的实施对促进项目区经济、社会、生态环境建设和改善民生等方面都具有重要意义。</t>
  </si>
  <si>
    <t>项目实施内容：2026年7-8月市级计划补助资金一次性拨付县（市、区），县级完成对申请保险养殖户进行条件审查，确定承保养殖户名册并签订保险合同；9月底前，各县（市、区）区结合承保养殖户申请情况，制定承保工作计划，完成项目申报审查，并下达项目资金文件；10月至11月组织项目实施建设，各乡镇街道确定专人做好档案管理，建立定期联系制度，掌握保险资金的使用情况。市、县、乡畜牧兽医部门协助保险机构做好保险资金的投保和赔付工作，定期不定期对辖区农业保险工作实施进度、承保理赔情况、政策宣传等情况进行督促检查，并向同级政府和上级有关部门报告；12月底前组织项目总结。每个季度10日前，县（市、区）农业农村部门向市农业农村部门报送月度农业保险实施情况。
完成数量：2026年预计承保能繁母猪保险7.124万头，市财政补贴10%，计50.94万元；预计承保育肥猪56.542万头，市财政补贴10%，计197.90万元；预计承保奶牛57头，市财政补贴7%，计0.1534万元。合计249万元。市级财政承担部分分配计划为（以下数据末位全部入一位，每笔资金支出细项见附件2）：红塔区18.79万元、江川区18.33万元、澄江市1.07万元、通海县14.02万元、华宁县12.67万元、易门县23.46万元、峨山县53.41万元、新平县96.58万元、元江县10.65万元。最终根据财政农业农村科预算项目梳理核定情况，申报249万元预算。每笔资金支出细项见附件2。
完成质量：绝对免赔额=0%；实施效果：预期2026年参保率79.09%以上，养殖业投保数量63.6717万头，风险保障总额&gt;=去年同期，绝对免赔额=0。通过以上指标考核，确保项目预期实现。
。</t>
  </si>
  <si>
    <t>养殖畜禽投保规模</t>
  </si>
  <si>
    <t>636717</t>
  </si>
  <si>
    <t>头/只</t>
  </si>
  <si>
    <t xml:space="preserve">反映全市畜禽预计投保数。2026年全年全市承保能繁母猪、育肥猪、奶牛保险总共63.6717万头以上。完成率=实际投保规模/计划投保规模*100%
</t>
  </si>
  <si>
    <t>保费规模</t>
  </si>
  <si>
    <t>79.09</t>
  </si>
  <si>
    <t xml:space="preserve">反映全市能繁母猪、育肥猪、和奶牛参保水平。参保率=实际投保规模/对应品种实际存栏量*100%。
</t>
  </si>
  <si>
    <t>绝对免赔额</t>
  </si>
  <si>
    <t xml:space="preserve">反映保险公司给予养殖户绝对免赔情况。兜底性保障措施，必须为0
</t>
  </si>
  <si>
    <t>风险保障总额</t>
  </si>
  <si>
    <t xml:space="preserve">反映保险公司风险保障金额高于或等于去年水平。
</t>
  </si>
  <si>
    <t>各县（市、区）保费补贴与保险机构结算次数</t>
  </si>
  <si>
    <t xml:space="preserve">反映县级农业机构与保险机构结算保费补贴的情况。
</t>
  </si>
  <si>
    <t>按照“8+1”建设标准，打造一批集生态农业、文化体验、休闲旅游于一体的市级15个农文旅融合重点村，各县（市、区）每年建成市级乡村振兴村 4 个以上，全市每年建成市级乡村振兴村 36 个以上，，按照“四个基本”标准建成市级提升村。各县（市、区）每年建成市级提升村 38 个以上，全市每年建成市级提升村 340 个以上。</t>
  </si>
  <si>
    <t>质补农文旅带融合重点村</t>
  </si>
  <si>
    <t>2025年建成15个农文旅带融合重点村</t>
  </si>
  <si>
    <t>建成市级乡村振兴村个数</t>
  </si>
  <si>
    <t>36</t>
  </si>
  <si>
    <t>2025年底全市建成36个市级乡村振兴村</t>
  </si>
  <si>
    <t>市级提升村</t>
  </si>
  <si>
    <t>340</t>
  </si>
  <si>
    <t>全市每年建成340个市级提升村</t>
  </si>
  <si>
    <t>乡村农村人居环境质量提升</t>
  </si>
  <si>
    <t>评估明显提升</t>
  </si>
  <si>
    <t>2025年底全面完成</t>
  </si>
  <si>
    <t>2026年6月前成</t>
  </si>
  <si>
    <t>乡村生态宜居提升</t>
  </si>
  <si>
    <t>乡村建设建设项目建设区生态环境评估明显提升</t>
  </si>
  <si>
    <t>群众满意度</t>
  </si>
  <si>
    <t>调查访问</t>
  </si>
  <si>
    <t>支持1万亩小麦一喷三防</t>
  </si>
  <si>
    <t>粮食播种面积</t>
  </si>
  <si>
    <t>粮食播种面积19万亩以上</t>
  </si>
  <si>
    <t>一喷三防面积</t>
  </si>
  <si>
    <t>一喷三防面积1万亩以上</t>
  </si>
  <si>
    <t>小麦产量同比增长</t>
  </si>
  <si>
    <t>农药使用量</t>
  </si>
  <si>
    <t>&lt;</t>
  </si>
  <si>
    <t>减少</t>
  </si>
  <si>
    <t>一喷三防减少农药使用量</t>
  </si>
  <si>
    <t xml:space="preserve">资金用于支持2026年易门、峨山、新平粮改饲结构调整。						
</t>
  </si>
  <si>
    <t>易门县粮改饲结构调整面积</t>
  </si>
  <si>
    <t>1.00</t>
  </si>
  <si>
    <t xml:space="preserve">反映易门县粮食种植改种饲料的农业结构调整面积的情况。调整率=实际调整种植面积/规划应调整总种植面积*100%
</t>
  </si>
  <si>
    <t>峨山县粮改饲结构调整面积</t>
  </si>
  <si>
    <t>0.5</t>
  </si>
  <si>
    <t xml:space="preserve">反映峨山县粮食种植改种饲料的农业结构调整面积的情况。调整率=实际调整种植面积/规划应调整总种植面积*100%
</t>
  </si>
  <si>
    <t>新平县粮改饲结构调整面积</t>
  </si>
  <si>
    <t xml:space="preserve">反映新平县粮食种植改种饲料的农业结构调整面积的情况。调整率=实际调整种植面积/规划应调整总种植面积*100%
</t>
  </si>
  <si>
    <t>资金使用重大违规违纪问题</t>
  </si>
  <si>
    <t xml:space="preserve">反映项目资金使用重大违规违纪问题的情况。
</t>
  </si>
  <si>
    <t>服务对象对中央财政补助经费使用情况的满意度</t>
  </si>
  <si>
    <t xml:space="preserve">反映服务对象对补助经费使用情况的满意度的情况。满意度=实际调查满意量/调查总数*100%
</t>
  </si>
  <si>
    <t>完成5000亩大豆玉米带状复合种植</t>
  </si>
  <si>
    <t>易门县和峨山县粮食播种面积总共稳定在36万亩以上</t>
  </si>
  <si>
    <t>大豆玉米带状发复合种植面积</t>
  </si>
  <si>
    <t>易门县、峨山县大豆玉米带状复合种植面积稳定在0.5万亩以上</t>
  </si>
  <si>
    <t>粮食产量同比增长</t>
  </si>
  <si>
    <t>易门县、峨山县粮食产量同比增长1%以上</t>
  </si>
  <si>
    <t>粮食面积增长率</t>
  </si>
  <si>
    <t>0.2</t>
  </si>
  <si>
    <t>稳定粮食面积只增不减</t>
  </si>
  <si>
    <t>提前下达2026年中央生猪调出大县奖励资金预算全省21039万元，其中：中央明确到县资金 19593
万元，省级统筹部分1446万元。下达玉溪市新平县159万元（省级统筹部分）。</t>
  </si>
  <si>
    <t>产量</t>
  </si>
  <si>
    <t>10000</t>
  </si>
  <si>
    <t>反映</t>
  </si>
  <si>
    <t>生猪转运量</t>
  </si>
  <si>
    <t>1000</t>
  </si>
  <si>
    <t>肉品质品质检验合格率</t>
  </si>
  <si>
    <t>养殖意愿</t>
  </si>
  <si>
    <t>玉溪市农业农村局人才专项属于乡村振兴人才引育专项。“玉溪高原特色农业产业引导支持项目”充分发挥高原特色农业产业引导支持项目的引导作用，加速推动生产方式转变，提高特色农产品品质效益、推动农民持续增收和实现农业可持续发展，每年评审不超过5个，给予资金支持，用于引进、培养专业化人才生活补助、生产基地建设等。通过基地引进专业化人才及与省内外科研院所、高等院校建立长期有效的科研合作关系，以新品种选育、扩繁、试验、推广为目的，提高基地生产效能，带动周边农民应用新品种、新技术提高农产品质量，达到农民增收的目的；
“玉溪市乡村振兴人才创新创业项目”为深入贯彻落实国家乡村振兴战略，充分发挥人才在乡村产业发展、生态建设、文化传承等领域的引领作用，激发乡村人才创新创业活力，培育乡村发展新动能，每年评审不超过10个，项目取得者，通过技术革新，推广经验，需示范带动农户50 户以上，辐射周围群众增收致富，年收入同比增加。
“玉溪市返乡入乡创业人才”为深入实施乡村振兴战略，进一步推进人才向乡村流动，激发各类人才服务乡村的活力和创新驱动力，巩固拓展脱贫攻坚成果，全面推进乡村振兴。每年评审不超过5个，评选出有创新和突破的人才，回到农村创业，通过引进新技术创新、开拓新市场、开创新的销售模式，带动脱贫人口或监测对象10户以上，能够推动玉溪农业农村经济社会高质量发展，脱贫人口或监测对象不返贫。</t>
  </si>
  <si>
    <t>开设课程门数</t>
  </si>
  <si>
    <t>“玉溪高原特色农业产业引导支持项目”2025年对项目设定和实施细则进行重新修订，每年评审一次，每次评选不超过5个，给予每个项目10万元项目经费。</t>
  </si>
  <si>
    <t>乡村振兴人才创新创业项目，2025年对项目设定和实施细则进行重新修订，每年评审一次，每次评选不超过10个，给予每个入选项目3万元项目经费资助。</t>
  </si>
  <si>
    <t>玉溪市返乡入乡创业人才入选</t>
  </si>
  <si>
    <t>“玉溪市返乡入乡创业人才”每年评审一次，经认定的返乡入乡创业人才分3类给予一次性项目资金支持：第一类项目支持20万元、第二类项目支持15万元、第三类项目支持10万元；原则上每年认定第一类项目不超过2个，认定第一和第二类项目合计不超过4个，三类项目合计不超过5个。</t>
  </si>
  <si>
    <t>反映获补助对象认定的准确性情况。
获补对象准确率=抽检符合标准的补助对象数/抽检实际补助对象数*100%</t>
  </si>
  <si>
    <t>培训出勤率</t>
  </si>
  <si>
    <t>反映补助准确发放的情况。
补助兑现准确率=补助兑付额/应付额*100%</t>
  </si>
  <si>
    <t>反映补助事项在特定办事大厅、官网、媒体或其他渠道按规定进行公示的情况。
补助事项公示度=按规定公布事项/按规定应公布事项*100%</t>
  </si>
  <si>
    <t>申报评审时效</t>
  </si>
  <si>
    <t>每年 6 月—8 月集中申报评审。申报工作按发布通知、个人申请、所在单位审核申报、各市级专项主管部门审核评审、报批审定公告、发文确认等程序开展。</t>
  </si>
  <si>
    <t>成果报道率</t>
  </si>
  <si>
    <t>篇</t>
  </si>
  <si>
    <t>加大对入选项目先进典型的宣传，扩大社会影响和知名度，为其成长营造良好的社会氛围，发挥其示范带动作用，支撑引领行业发展，构建和提升玉溪改革发展的核心竞争力。</t>
  </si>
  <si>
    <t>示范带动率</t>
  </si>
  <si>
    <t>有所助益</t>
  </si>
  <si>
    <t>项目实施主体需进行技术革新，推广经验，带动周边农户应用新技术，实现产品质量与数量的提升，增长收入。</t>
  </si>
  <si>
    <t>农户满意度指标</t>
  </si>
  <si>
    <t>项目评审后需带动农户进行新技术推广应用，实现收入的增长。</t>
  </si>
  <si>
    <t>到2026年，玉溪市新植糖料甘蔗脱毒、健康种苗4.5万亩，不断扩大脱毒种苗推广面积，推广宿根保墒管理技术延长宿根年限，全程机械化生产水平有效提升，机械化收获量1.55万吨以上。</t>
  </si>
  <si>
    <t>新植糖料蔗脱毒、健康种苗</t>
  </si>
  <si>
    <t>4.5</t>
  </si>
  <si>
    <t>新植糖料蔗脱毒、健康种苗4.5万亩以上</t>
  </si>
  <si>
    <t>糖料蔗机械化作业面积</t>
  </si>
  <si>
    <t>5.2</t>
  </si>
  <si>
    <t>糖料蔗机械化作业面积5.2万亩以上</t>
  </si>
  <si>
    <t>机械化收获量</t>
  </si>
  <si>
    <t>1.55</t>
  </si>
  <si>
    <t>万吨</t>
  </si>
  <si>
    <t>机械化收获了1.55万吨以上</t>
  </si>
  <si>
    <t>糖料蔗联合机收率提高比例</t>
  </si>
  <si>
    <t>糖料蔗联合机收率提高比例1%以上</t>
  </si>
  <si>
    <t>户均甘蔗收入增长率</t>
  </si>
  <si>
    <t>户均甘蔗收入增长率1%以上</t>
  </si>
  <si>
    <t>满意度</t>
  </si>
  <si>
    <t>满意度90%以上</t>
  </si>
  <si>
    <t xml:space="preserve">用于2026年强制免疫、监测与监管及无害化处理补助。						
</t>
  </si>
  <si>
    <t>免疫密度</t>
  </si>
  <si>
    <t xml:space="preserve">全市实际免疫畜禽密度。密度=实际免疫畜禽数/应强制免疫畜禽数*100%
</t>
  </si>
  <si>
    <t>抗体合格率</t>
  </si>
  <si>
    <t xml:space="preserve">全市抽检畜禽血清抗体检测阳性率。合格率=抽检畜禽血清抗体阳性数/总抽检数*100%
</t>
  </si>
  <si>
    <t xml:space="preserve">反映无害化处理情况。所有免疫反应死亡或病害畜禽都要进行无害化处理。
</t>
  </si>
  <si>
    <t>大规模丢弃病死猪事件</t>
  </si>
  <si>
    <t>件</t>
  </si>
  <si>
    <t xml:space="preserve">反映大规模丢弃病死猪事件数。不得发生大规模丢弃病死猪事件。
</t>
  </si>
  <si>
    <t>补助对象满意度</t>
  </si>
  <si>
    <t xml:space="preserve">反映补助对象满意情况。满意度=调查满意数/实际调查数*100%
</t>
  </si>
  <si>
    <t>通过为驻村工作队员购买意外伤害保险，解决驻村工作队员的后顾之忧，使其能够全身心投入到巩固拓展脱贫攻坚成果推进乡村振兴工作中来，为群众办实事好事，提高驻村队员干事创业提供一定身保障。主要围绕198个脱贫村及1个易地搬迁形成社区村，每个村派驻驻村工作队员3人共计597人，每人保险经费298元/年，合计17.7906万元。</t>
  </si>
  <si>
    <t>受益驻村队员人数</t>
  </si>
  <si>
    <t>597</t>
  </si>
  <si>
    <t>反映驻村工作队员受益情况。</t>
  </si>
  <si>
    <t>驻村队员覆盖率</t>
  </si>
  <si>
    <t xml:space="preserve">反映驻村工作队员参保率。  </t>
  </si>
  <si>
    <t>受益驻村队员满意度</t>
  </si>
  <si>
    <t>反映参训人员对培训内容、专家授课、课程设置和培训效果等的满意度。   
参训人员满意度=满意的参训人员数量/参训人员总数*100%</t>
  </si>
  <si>
    <t xml:space="preserve">						
根据养殖规模和区域布局、兽医实验室现有基础设施、人员结构等情况布局5个点（红塔区、江川区、澄江市、峨山县、元江县），对5个县级（包含1个国家疫情测报站）兽医实验室进行能力提升，组建分子生物学诊断室，每个实验室购置：全自动核酸提取仪、荧光定量PCR仪、生物安全柜、全自动高压灭菌器等相关仪器设备一套。每县70万元，共配置5套，由市级统一采购配发，但受市级财政紧缩影响，截至目前仅支付部分金额。最终根据财政农业农村科预算项目梳理情况，申报100万元预算。待资金到位后，一次性拨付供应商。具体监测任务以每年年初下达流行病学调查监测任务通知为准</t>
  </si>
  <si>
    <t>非洲猪瘟动物免疫效果监测</t>
  </si>
  <si>
    <t>450</t>
  </si>
  <si>
    <t xml:space="preserve">反映非洲猪瘟动物免疫效果监测血清样本的情况，必须满足。监测率=实际监测数量/下达任务数*100%
</t>
  </si>
  <si>
    <t>购置计划完成率</t>
  </si>
  <si>
    <t xml:space="preserve">反映仪器设备购置完成情况。完成率=实际购置仪器设备数/计划购置仪器设备数*100%
</t>
  </si>
  <si>
    <t>仪器设备部署及时率</t>
  </si>
  <si>
    <t>反映采购仪器设备部署安装到位的情况。及时率=仪器设备部署安装数量/实际采购仪器设备数*100%</t>
  </si>
  <si>
    <t>重大动物疫情监测准确性</t>
  </si>
  <si>
    <t>提高</t>
  </si>
  <si>
    <t xml:space="preserve">反映县级动物疫病预防控制中心对重大动物疫情监测准确性的情况。
</t>
  </si>
  <si>
    <t>使用人员满意度</t>
  </si>
  <si>
    <t xml:space="preserve">反映工作人员使用购置仪器设备满意度的情况。满意度=实际调查满意数量/总调查数*100%
</t>
  </si>
  <si>
    <t>实现2026年中央草原禁牧补助与草畜平衡兑补，通过“一卡通”平台直接打款至符合条件农户账号上。</t>
  </si>
  <si>
    <t>使用财政一卡通发放率</t>
  </si>
  <si>
    <t>全部补贴资金使用财政一卡通发放</t>
  </si>
  <si>
    <t>与地方财政部门协调次数</t>
  </si>
  <si>
    <t>农业农村部门与地方财政部门通过会商、座谈、申请、函等方式或请示市委市政府沟通协调资金拨款次数</t>
  </si>
  <si>
    <t>发放时限</t>
  </si>
  <si>
    <t>当年项目资金兑付至养殖户账户上最迟发放时限，考虑到财政状况，由当年兑付完成向后延期2年至3年内完成。</t>
  </si>
  <si>
    <t>草原面积覆盖率</t>
  </si>
  <si>
    <t>覆盖率=草原及草场覆盖面积/全市地域面积*100%</t>
  </si>
  <si>
    <t>农牧民满意度</t>
  </si>
  <si>
    <t>农牧民满意度调查</t>
  </si>
  <si>
    <t>完成小麦、油菜、玉米粮油单产提升行动示范县任务</t>
  </si>
  <si>
    <t>完成小麦单产提升行动示范</t>
  </si>
  <si>
    <t>易门县完成小麦单产提升行动示范县</t>
  </si>
  <si>
    <t>完成油菜单产提升行动示范</t>
  </si>
  <si>
    <t>峨山县完成油菜单产提升行动示范县任务</t>
  </si>
  <si>
    <t>完成玉米单产提升行动示范</t>
  </si>
  <si>
    <t>新平县完成玉米单产提升行动示范县</t>
  </si>
  <si>
    <t>稳定粮食面积</t>
  </si>
  <si>
    <t>89</t>
  </si>
  <si>
    <t>通过单产提升示范，保障粮食面积稳定</t>
  </si>
  <si>
    <t>项目实施内容：村防疫员负责辖区内相关防疫工作实施，村协检员负责辖区内相关检疫工作实施，村两员合作共同完成辖区内生产数据采集工作。市级补助部分计划6月底一次性拨付到各县（市、区）财政部门。保险统一由县农业农村部门根据自身财政情况确定时间，最迟需于当年12月底前为村级防疫员购买完毕。市级将于每个季度末对项目按云南省预算管理一体化系统绩效目标表配置进行绩效追踪。
完成数量：村防疫员人身意外伤害保险补助合计5.975万元，其中：全市共有1195名村级动物防疫员，并按每年100元/人的标准为村级防疫员配置人身意外伤害保险，市、县各承担50元/人。以上市级财政预算合计：5.975万元，其中：红塔区0.55万，江川区0.73万，澄江市0.54万，通海县0.575万，华宁县0.62万，易门县0.6万，峨山县0.645万，新平县1.075万，元江县0.64万。每笔资金支出细项见附件2、3。
预期：收益人数1195人、完成生产辅助工作2次以上、完成疫病防控指导工作2次以上、投保率100%，受伤获赔率100%、人身安全保障有提升。通过以上指标考核，确保项目预期实现。</t>
  </si>
  <si>
    <t>工作任务</t>
  </si>
  <si>
    <t>反映全年村级防疫员及动物协检员到养殖户家中指导或开展防疫工作次数。每人每年不少于两次到养殖户家进行疾病防治的帮助，包括春季和秋季重大疫病防控工作。</t>
  </si>
  <si>
    <t>完成生产辅助工作</t>
  </si>
  <si>
    <t>反映全年村级防疫员及动物协检员到养殖户家中采集生产数据情况。每人每年不少于2次到养殖户家进行生产辅助工作。</t>
  </si>
  <si>
    <t>受益人数</t>
  </si>
  <si>
    <t>1195</t>
  </si>
  <si>
    <t>反映全年为村级防疫员购买人身安全意外险的人数情况。一般要求每人每年按50元购买且每人都必须购买，受益人为村级防疫员。</t>
  </si>
  <si>
    <t>生产数据采集任务完成率</t>
  </si>
  <si>
    <t>反映村级防疫员参与人身安全保险投保的情况。投保率=实际投保人数/当地防疫员总人数*100%</t>
  </si>
  <si>
    <t>年终考核结果</t>
  </si>
  <si>
    <t>提升</t>
  </si>
  <si>
    <t>反映村防疫员开展防疫工作时如不慎遇上被牲畜抓伤、咬伤等情况，事后可以通过保险减少经济损失，减轻工作后顾之忧。</t>
  </si>
  <si>
    <t>受伤获赔率</t>
  </si>
  <si>
    <t>反映村防疫员开展防疫工作时如不慎遇上被牲畜抓伤、咬伤等情况，事后申请理赔成功的情况。获赔率=成功申请理赔人数/实际受伤人数*100%</t>
  </si>
  <si>
    <t>完成农业社会化服务体系建设</t>
  </si>
  <si>
    <t>新平县农业社会化服务面积</t>
  </si>
  <si>
    <t>6000</t>
  </si>
  <si>
    <t>亩</t>
  </si>
  <si>
    <t>完成新平县农业社会化服务面积</t>
  </si>
  <si>
    <t>元江县农业社会化服务面积</t>
  </si>
  <si>
    <t>4000</t>
  </si>
  <si>
    <t>完成元江县农业社会化服务面积</t>
  </si>
  <si>
    <t>按时完成服务面积</t>
  </si>
  <si>
    <t>11月底完成绩效服务面积</t>
  </si>
  <si>
    <t>健全完善农业社会化服务体系</t>
  </si>
  <si>
    <t>完善农业社会化服务体系</t>
  </si>
  <si>
    <t>按照应保尽保、市场引导、自主自愿、协同推进的原则，做到应保尽保、愿保尽保。根据往年的执行情况和文件要求，2026年力争投保面积达到130.00万亩，其中，稻谷、小麦、玉米3大主粮作物投保面积达到100万亩以上，保险覆盖率达到80%以上，受灾获补及时，农户满意度85%以上的绩效目标。通过农业保险项目的实施，降低农民种植受灾的风险，确保农民致富增收，农民收入持续增长。以实实在在的农业保险产品，为玉溪市农村经济保驾护航。</t>
  </si>
  <si>
    <t>建设示范基地</t>
  </si>
  <si>
    <t>120</t>
  </si>
  <si>
    <t xml:space="preserve">反映获补助的投保种植面积的数量情况
</t>
  </si>
  <si>
    <t>发放技术资料数</t>
  </si>
  <si>
    <t xml:space="preserve">反映粮食作物投保面积情况
</t>
  </si>
  <si>
    <t>推广项目数</t>
  </si>
  <si>
    <t>80</t>
  </si>
  <si>
    <t xml:space="preserve">保险覆盖率=投保面积/种植面积
</t>
  </si>
  <si>
    <t>项目验收合格率</t>
  </si>
  <si>
    <t>参保率=实际参保面积/应参保面积</t>
  </si>
  <si>
    <t>受灾获补率</t>
  </si>
  <si>
    <t>受灾获补率=获得保险补偿面积/受灾面积</t>
  </si>
  <si>
    <t>项目推广总体满意度</t>
  </si>
  <si>
    <t>反映受补助受益对象的满意程度</t>
  </si>
  <si>
    <t>预算06表</t>
  </si>
  <si>
    <t>2026年部门政府性基金预算支出预算表</t>
  </si>
  <si>
    <t>单位:元</t>
  </si>
  <si>
    <t>政府性基金预算支出</t>
  </si>
  <si>
    <t>城乡社区支出</t>
  </si>
  <si>
    <t>国有土地使用权出让收入安排的支出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</si>
  <si>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</si>
  <si>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</si>
  <si>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</si>
  <si>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</si>
  <si>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</si>
  <si>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</si>
  <si>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</si>
  <si>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</si>
  <si>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</si>
  <si>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</si>
  <si>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</si>
  <si>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</si>
  <si>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机动车保险费</t>
  </si>
  <si>
    <t>机动车修理费</t>
  </si>
  <si>
    <t>机动车燃料费</t>
  </si>
  <si>
    <t>《玉溪农业》印刷费</t>
  </si>
  <si>
    <t>玉溪市农业农村局餐饮服务</t>
  </si>
  <si>
    <t>玉溪市农业农村局物业管理费</t>
  </si>
  <si>
    <t>打复印纸</t>
  </si>
  <si>
    <t>包</t>
  </si>
  <si>
    <t>预算08表</t>
  </si>
  <si>
    <t>2026年部门政府购买服务预算表</t>
  </si>
  <si>
    <t>政府购买服务项目</t>
  </si>
  <si>
    <t>政府购买服务目录</t>
  </si>
  <si>
    <t>机动车服务</t>
  </si>
  <si>
    <t>A1803 社会保险服务</t>
  </si>
  <si>
    <t>机动车燃料</t>
  </si>
  <si>
    <t>B1107 其他适合通过市场化方式提供的后勤服务</t>
  </si>
  <si>
    <t>机动车修理</t>
  </si>
  <si>
    <t>B1101 维修保养服务</t>
  </si>
  <si>
    <t>餐饮</t>
  </si>
  <si>
    <t>B1105 餐饮服务</t>
  </si>
  <si>
    <t>物业服务</t>
  </si>
  <si>
    <t>B1102 物业管理服务</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</si>
  <si>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</si>
  <si>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</si>
  <si>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</si>
  <si>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</si>
  <si>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</si>
  <si>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</si>
  <si>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</si>
  <si>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</si>
  <si>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</si>
  <si>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</si>
  <si>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</si>
  <si>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</si>
  <si>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</si>
  <si>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</si>
  <si>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</si>
  <si>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</si>
  <si>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</si>
  <si>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</si>
  <si>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</si>
  <si>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</si>
  <si>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</si>
  <si>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</si>
  <si>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</si>
  <si>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</si>
  <si>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</si>
  <si>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</si>
  <si>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我单位2026年无新增资产配置</t>
  </si>
  <si>
    <t>预算11表</t>
  </si>
  <si>
    <t>2026年上级补助项目支出预算表</t>
  </si>
  <si>
    <t>上级补助</t>
  </si>
  <si>
    <t>我单位2026年无上级补助项目支出预算</t>
  </si>
  <si>
    <t>预算12表</t>
  </si>
  <si>
    <t>2026年部门项目支出中期规划预算表</t>
  </si>
  <si>
    <t>项目级次</t>
  </si>
  <si>
    <t>2026年</t>
  </si>
  <si>
    <t>2027年</t>
  </si>
  <si>
    <t>2028年</t>
  </si>
  <si>
    <t>321 专项业务类</t>
  </si>
  <si>
    <t>下级</t>
  </si>
  <si>
    <t>323 事业发展类</t>
  </si>
  <si>
    <t>312 民生类</t>
  </si>
  <si>
    <t>本级</t>
  </si>
  <si>
    <t>311 专项业务类</t>
  </si>
  <si>
    <t>313 事业发展类</t>
  </si>
  <si>
    <t>322 民生类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</si>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</sst>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yyyy/mm/dd\ hh:mm:ss"/>
    <numFmt numFmtId="178" formatCode="#,##0;\-#,##0;;@"/>
    <numFmt numFmtId="179" formatCode="yyyy/mm/dd"/>
    <numFmt numFmtId="180" formatCode="#,##0.00;\-#,##0.00;;@"/>
  </numFmts>
  <fonts count="42">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6"/>
      <color rgb="FF000000"/>
      <name val="Times New Roman"/>
      <charset val="134"/>
    </font>
    <font>
      <sz val="11"/>
      <color theme="1"/>
      <name val="宋体"/>
      <charset val="134"/>
      <scheme val="minor"/>
    </font>
    <font>
      <sz val="9"/>
      <name val="SimSun"/>
      <charset val="134"/>
    </font>
    <font>
      <b/>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0" fillId="0" borderId="0" applyFont="0" applyFill="0" applyBorder="0" applyAlignment="0" applyProtection="0">
      <alignment vertical="center"/>
    </xf>
    <xf numFmtId="0" fontId="23" fillId="2" borderId="0" applyNumberFormat="0" applyBorder="0" applyAlignment="0" applyProtection="0">
      <alignment vertical="center"/>
    </xf>
    <xf numFmtId="0" fontId="24" fillId="3" borderId="1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177" fontId="11" fillId="0" borderId="7">
      <alignment horizontal="right" vertical="center"/>
    </xf>
    <xf numFmtId="0" fontId="23" fillId="4" borderId="0" applyNumberFormat="0" applyBorder="0" applyAlignment="0" applyProtection="0">
      <alignment vertical="center"/>
    </xf>
    <xf numFmtId="0" fontId="25" fillId="5" borderId="0" applyNumberFormat="0" applyBorder="0" applyAlignment="0" applyProtection="0">
      <alignment vertical="center"/>
    </xf>
    <xf numFmtId="43" fontId="20" fillId="0" borderId="0" applyFont="0" applyFill="0" applyBorder="0" applyAlignment="0" applyProtection="0">
      <alignment vertical="center"/>
    </xf>
    <xf numFmtId="0" fontId="26" fillId="6" borderId="0" applyNumberFormat="0" applyBorder="0" applyAlignment="0" applyProtection="0">
      <alignment vertical="center"/>
    </xf>
    <xf numFmtId="0" fontId="27" fillId="0" borderId="0" applyNumberFormat="0" applyFill="0" applyBorder="0" applyAlignment="0" applyProtection="0">
      <alignment vertical="center"/>
    </xf>
    <xf numFmtId="9" fontId="20" fillId="0" borderId="0" applyFont="0" applyFill="0" applyBorder="0" applyAlignment="0" applyProtection="0">
      <alignment vertical="center"/>
    </xf>
    <xf numFmtId="179" fontId="11" fillId="0" borderId="7">
      <alignment horizontal="right" vertical="center"/>
    </xf>
    <xf numFmtId="0" fontId="28" fillId="0" borderId="0" applyNumberFormat="0" applyFill="0" applyBorder="0" applyAlignment="0" applyProtection="0">
      <alignment vertical="center"/>
    </xf>
    <xf numFmtId="0" fontId="20" fillId="7" borderId="16" applyNumberFormat="0" applyFont="0" applyAlignment="0" applyProtection="0">
      <alignment vertical="center"/>
    </xf>
    <xf numFmtId="0" fontId="26" fillId="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7" applyNumberFormat="0" applyFill="0" applyAlignment="0" applyProtection="0">
      <alignment vertical="center"/>
    </xf>
    <xf numFmtId="0" fontId="34" fillId="0" borderId="17" applyNumberFormat="0" applyFill="0" applyAlignment="0" applyProtection="0">
      <alignment vertical="center"/>
    </xf>
    <xf numFmtId="0" fontId="26" fillId="9" borderId="0" applyNumberFormat="0" applyBorder="0" applyAlignment="0" applyProtection="0">
      <alignment vertical="center"/>
    </xf>
    <xf numFmtId="0" fontId="29" fillId="0" borderId="18" applyNumberFormat="0" applyFill="0" applyAlignment="0" applyProtection="0">
      <alignment vertical="center"/>
    </xf>
    <xf numFmtId="0" fontId="26" fillId="10" borderId="0" applyNumberFormat="0" applyBorder="0" applyAlignment="0" applyProtection="0">
      <alignment vertical="center"/>
    </xf>
    <xf numFmtId="0" fontId="35" fillId="11" borderId="19" applyNumberFormat="0" applyAlignment="0" applyProtection="0">
      <alignment vertical="center"/>
    </xf>
    <xf numFmtId="0" fontId="36" fillId="11" borderId="15" applyNumberFormat="0" applyAlignment="0" applyProtection="0">
      <alignment vertical="center"/>
    </xf>
    <xf numFmtId="0" fontId="37" fillId="12" borderId="20" applyNumberFormat="0" applyAlignment="0" applyProtection="0">
      <alignment vertical="center"/>
    </xf>
    <xf numFmtId="0" fontId="23" fillId="13" borderId="0" applyNumberFormat="0" applyBorder="0" applyAlignment="0" applyProtection="0">
      <alignment vertical="center"/>
    </xf>
    <xf numFmtId="0" fontId="26" fillId="14" borderId="0" applyNumberFormat="0" applyBorder="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10" fontId="11" fillId="0" borderId="7">
      <alignment horizontal="right" vertical="center"/>
    </xf>
    <xf numFmtId="0" fontId="23" fillId="17" borderId="0" applyNumberFormat="0" applyBorder="0" applyAlignment="0" applyProtection="0">
      <alignment vertical="center"/>
    </xf>
    <xf numFmtId="0" fontId="26"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xf numFmtId="180" fontId="11" fillId="0" borderId="7">
      <alignment horizontal="right" vertical="center"/>
    </xf>
    <xf numFmtId="49" fontId="11" fillId="0" borderId="7">
      <alignment horizontal="left" vertical="center" wrapText="1"/>
    </xf>
    <xf numFmtId="180" fontId="11" fillId="0" borderId="7">
      <alignment horizontal="right" vertical="center"/>
    </xf>
    <xf numFmtId="176" fontId="11" fillId="0" borderId="7">
      <alignment horizontal="right" vertical="center"/>
    </xf>
    <xf numFmtId="178" fontId="11" fillId="0" borderId="7">
      <alignment horizontal="right" vertical="center"/>
    </xf>
  </cellStyleXfs>
  <cellXfs count="175">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3" applyNumberFormat="1" applyFont="1" applyBorder="1">
      <alignment horizontal="left" vertical="center" wrapText="1"/>
    </xf>
    <xf numFmtId="180" fontId="7" fillId="0" borderId="7" xfId="0" applyNumberFormat="1" applyFont="1" applyBorder="1" applyAlignment="1">
      <alignment horizontal="right" vertical="center"/>
    </xf>
    <xf numFmtId="49" fontId="6" fillId="0" borderId="7" xfId="0" applyNumberFormat="1" applyFont="1" applyBorder="1" applyAlignment="1">
      <alignment horizontal="center" vertical="center" wrapText="1"/>
    </xf>
    <xf numFmtId="49" fontId="7" fillId="0" borderId="7" xfId="53"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80"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Font="1" applyAlignment="1">
      <alignment horizontal="left" vertical="top"/>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1" fillId="0" borderId="0" xfId="53"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78" fontId="11" fillId="0" borderId="7" xfId="0" applyNumberFormat="1" applyFont="1" applyBorder="1" applyAlignment="1">
      <alignment horizontal="right" vertical="center" wrapText="1"/>
    </xf>
    <xf numFmtId="180"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4" fontId="19" fillId="0" borderId="0" xfId="0" applyNumberFormat="1" applyFont="1" applyAlignment="1">
      <alignment horizontal="justify" vertical="top"/>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80" fontId="3" fillId="0" borderId="7" xfId="0" applyNumberFormat="1" applyFont="1" applyBorder="1" applyAlignment="1">
      <alignment horizontal="right" vertical="center"/>
    </xf>
    <xf numFmtId="0" fontId="3" fillId="0" borderId="11" xfId="0" applyFont="1" applyBorder="1" applyAlignment="1">
      <alignment horizontal="center" vertical="center" wrapText="1"/>
    </xf>
    <xf numFmtId="178"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20"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80" fontId="7" fillId="0" borderId="7" xfId="54" applyNumberFormat="1" applyFont="1" applyBorder="1">
      <alignment horizontal="right" vertical="center"/>
    </xf>
    <xf numFmtId="0" fontId="3" fillId="0" borderId="7" xfId="0" applyFont="1" applyBorder="1" applyAlignment="1">
      <alignment horizontal="left" vertical="center" wrapText="1" indent="2"/>
    </xf>
    <xf numFmtId="0" fontId="3" fillId="0" borderId="7" xfId="0" applyFont="1" applyBorder="1" applyAlignment="1">
      <alignment horizontal="left" vertical="center" wrapText="1" indent="4"/>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49" fontId="7" fillId="0" borderId="7" xfId="53" applyNumberFormat="1" applyFont="1" applyBorder="1" applyAlignment="1">
      <alignment horizontal="left" vertical="center" wrapText="1"/>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49" fontId="11" fillId="0" borderId="7" xfId="53" applyNumberFormat="1" applyFont="1" applyBorder="1" applyAlignment="1">
      <alignment horizontal="right"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49" fontId="13" fillId="0" borderId="7" xfId="53" applyNumberFormat="1" applyFont="1" applyBorder="1" applyAlignment="1">
      <alignment horizontal="center" vertical="center" wrapText="1"/>
    </xf>
    <xf numFmtId="49" fontId="11" fillId="0" borderId="1"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0" fontId="0" fillId="0" borderId="14" xfId="0" applyFont="1" applyBorder="1">
      <alignment vertical="top"/>
    </xf>
    <xf numFmtId="180" fontId="11" fillId="0" borderId="7" xfId="53" applyNumberFormat="1" applyFont="1" applyBorder="1" applyAlignment="1">
      <alignment horizontal="right" vertical="center" wrapText="1"/>
    </xf>
    <xf numFmtId="49" fontId="11" fillId="0" borderId="4" xfId="53" applyNumberFormat="1" applyFont="1" applyBorder="1">
      <alignment horizontal="left" vertical="center" wrapText="1"/>
    </xf>
    <xf numFmtId="49" fontId="11" fillId="0" borderId="14" xfId="53" applyNumberFormat="1" applyFont="1" applyBorder="1">
      <alignment horizontal="left" vertical="center" wrapText="1"/>
    </xf>
    <xf numFmtId="49" fontId="11" fillId="0" borderId="6" xfId="53" applyNumberFormat="1" applyFont="1" applyBorder="1">
      <alignment horizontal="left" vertical="center" wrapText="1"/>
    </xf>
    <xf numFmtId="178" fontId="11" fillId="0" borderId="7" xfId="56" applyNumberFormat="1" applyFont="1" applyBorder="1" applyAlignment="1">
      <alignment horizontal="center" vertical="center" wrapText="1"/>
    </xf>
    <xf numFmtId="49" fontId="21" fillId="0" borderId="7" xfId="53" applyNumberFormat="1" applyFont="1" applyBorder="1" applyAlignment="1">
      <alignment horizontal="right" vertical="center" wrapText="1"/>
    </xf>
    <xf numFmtId="49" fontId="11" fillId="0" borderId="10" xfId="53" applyNumberFormat="1" applyFont="1" applyBorder="1" applyAlignment="1">
      <alignment horizontal="right" vertical="center" wrapText="1"/>
    </xf>
    <xf numFmtId="49" fontId="11" fillId="0" borderId="7" xfId="53" applyNumberFormat="1" applyFont="1" applyBorder="1" applyAlignment="1">
      <alignment horizontal="left" vertical="center" wrapText="1" indent="2"/>
    </xf>
    <xf numFmtId="49" fontId="11" fillId="0" borderId="7" xfId="53" applyNumberFormat="1" applyFont="1" applyBorder="1" applyAlignment="1">
      <alignment horizontal="left" vertical="center" wrapText="1" indent="4"/>
    </xf>
    <xf numFmtId="49" fontId="22"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2" fillId="0" borderId="7" xfId="53" applyNumberFormat="1" applyFont="1" applyBorder="1">
      <alignment horizontal="left" vertical="center" wrapText="1"/>
    </xf>
    <xf numFmtId="180" fontId="11" fillId="0" borderId="7" xfId="0" applyNumberFormat="1" applyFont="1" applyBorder="1" applyAlignment="1">
      <alignment horizontal="right" vertical="center"/>
    </xf>
    <xf numFmtId="180" fontId="22" fillId="0" borderId="7" xfId="0" applyNumberFormat="1" applyFont="1" applyBorder="1" applyAlignment="1">
      <alignment horizontal="left" vertical="center"/>
    </xf>
    <xf numFmtId="180" fontId="11" fillId="0" borderId="7" xfId="54" applyNumberFormat="1" applyFont="1" applyBorder="1">
      <alignment horizontal="right" vertical="center"/>
    </xf>
    <xf numFmtId="180" fontId="11" fillId="0" borderId="7" xfId="0" applyNumberFormat="1" applyFont="1" applyBorder="1" applyAlignment="1">
      <alignment horizontal="left" vertical="center"/>
    </xf>
    <xf numFmtId="49" fontId="22" fillId="0" borderId="7" xfId="0" applyNumberFormat="1"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0"/>
  <sheetViews>
    <sheetView showZeros="0" topLeftCell="A3" workbookViewId="0">
      <selection activeCell="B20" sqref="B20"/>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1" t="s">
        <v>0</v>
      </c>
      <c r="B1" s="167"/>
      <c r="C1" s="167"/>
      <c r="D1" s="167"/>
    </row>
    <row r="2" ht="28.5" customHeight="1" spans="1:4">
      <c r="A2" s="168" t="s">
        <v>1</v>
      </c>
      <c r="B2" s="168"/>
      <c r="C2" s="168"/>
      <c r="D2" s="168"/>
    </row>
    <row r="3" ht="18.75" customHeight="1" spans="1:4">
      <c r="A3" s="153" t="str">
        <f>"单位名称："&amp;"玉溪市农业农村局"</f>
        <v>单位名称：玉溪市农业农村局</v>
      </c>
      <c r="B3" s="153"/>
      <c r="C3" s="153"/>
      <c r="D3" s="151" t="s">
        <v>2</v>
      </c>
    </row>
    <row r="4" ht="18.75" customHeight="1" spans="1:4">
      <c r="A4" s="154" t="s">
        <v>3</v>
      </c>
      <c r="B4" s="154"/>
      <c r="C4" s="154" t="s">
        <v>4</v>
      </c>
      <c r="D4" s="154"/>
    </row>
    <row r="5" ht="18.75" customHeight="1" spans="1:4">
      <c r="A5" s="154" t="s">
        <v>5</v>
      </c>
      <c r="B5" s="154" t="s">
        <v>6</v>
      </c>
      <c r="C5" s="154" t="s">
        <v>7</v>
      </c>
      <c r="D5" s="154" t="s">
        <v>6</v>
      </c>
    </row>
    <row r="6" ht="18.75" customHeight="1" spans="1:4">
      <c r="A6" s="153" t="s">
        <v>8</v>
      </c>
      <c r="B6" s="172">
        <v>696568461.79</v>
      </c>
      <c r="C6" s="173" t="str">
        <f>"一"&amp;"、"&amp;"一般公共服务支出"</f>
        <v>一、一般公共服务支出</v>
      </c>
      <c r="D6" s="172">
        <v>2617600</v>
      </c>
    </row>
    <row r="7" ht="18.75" customHeight="1" spans="1:4">
      <c r="A7" s="153" t="s">
        <v>9</v>
      </c>
      <c r="B7" s="172">
        <v>19000000</v>
      </c>
      <c r="C7" s="173" t="str">
        <f>"二"&amp;"、"&amp;"社会保障和就业支出"</f>
        <v>二、社会保障和就业支出</v>
      </c>
      <c r="D7" s="172">
        <v>3313576.48</v>
      </c>
    </row>
    <row r="8" ht="18.75" customHeight="1" spans="1:4">
      <c r="A8" s="153" t="s">
        <v>10</v>
      </c>
      <c r="B8" s="172"/>
      <c r="C8" s="173" t="str">
        <f>"三"&amp;"、"&amp;"卫生健康支出"</f>
        <v>三、卫生健康支出</v>
      </c>
      <c r="D8" s="172">
        <v>1201528.13</v>
      </c>
    </row>
    <row r="9" ht="18.75" customHeight="1" spans="1:4">
      <c r="A9" s="153" t="s">
        <v>11</v>
      </c>
      <c r="B9" s="172"/>
      <c r="C9" s="173" t="str">
        <f>"四"&amp;"、"&amp;"城乡社区支出"</f>
        <v>四、城乡社区支出</v>
      </c>
      <c r="D9" s="172">
        <v>19000000</v>
      </c>
    </row>
    <row r="10" ht="18.75" customHeight="1" spans="1:4">
      <c r="A10" s="153" t="s">
        <v>12</v>
      </c>
      <c r="B10" s="172"/>
      <c r="C10" s="173" t="str">
        <f>"五"&amp;"、"&amp;"农林水支出"</f>
        <v>五、农林水支出</v>
      </c>
      <c r="D10" s="172">
        <v>117152024.22</v>
      </c>
    </row>
    <row r="11" ht="18.75" customHeight="1" spans="1:4">
      <c r="A11" s="153" t="s">
        <v>13</v>
      </c>
      <c r="B11" s="172"/>
      <c r="C11" s="173" t="str">
        <f>"六"&amp;"、"&amp;"住房保障支出"</f>
        <v>六、住房保障支出</v>
      </c>
      <c r="D11" s="172">
        <v>971496</v>
      </c>
    </row>
    <row r="12" ht="18.75" customHeight="1" spans="1:4">
      <c r="A12" s="153" t="s">
        <v>14</v>
      </c>
      <c r="B12" s="172"/>
      <c r="C12" s="173" t="str">
        <f>"七"&amp;"、"&amp;"转移性支出"</f>
        <v>七、转移性支出</v>
      </c>
      <c r="D12" s="172">
        <v>579388600</v>
      </c>
    </row>
    <row r="13" ht="18.75" customHeight="1" spans="1:4">
      <c r="A13" s="153" t="s">
        <v>15</v>
      </c>
      <c r="B13" s="172"/>
      <c r="C13" s="153"/>
      <c r="D13" s="153"/>
    </row>
    <row r="14" ht="18.75" customHeight="1" spans="1:4">
      <c r="A14" s="153" t="s">
        <v>16</v>
      </c>
      <c r="B14" s="172"/>
      <c r="C14" s="153"/>
      <c r="D14" s="153"/>
    </row>
    <row r="15" ht="18.75" customHeight="1" spans="1:4">
      <c r="A15" s="153" t="s">
        <v>17</v>
      </c>
      <c r="B15" s="172"/>
      <c r="C15" s="153"/>
      <c r="D15" s="153"/>
    </row>
    <row r="16" ht="18.75" customHeight="1" spans="1:4">
      <c r="A16" s="174" t="s">
        <v>18</v>
      </c>
      <c r="B16" s="172">
        <v>715568461.79</v>
      </c>
      <c r="C16" s="174" t="s">
        <v>19</v>
      </c>
      <c r="D16" s="172">
        <v>723644824.83</v>
      </c>
    </row>
    <row r="17" ht="18.75" customHeight="1" spans="1:4">
      <c r="A17" s="169" t="s">
        <v>20</v>
      </c>
      <c r="B17" s="153"/>
      <c r="C17" s="169" t="s">
        <v>21</v>
      </c>
      <c r="D17" s="153"/>
    </row>
    <row r="18" ht="18.75" customHeight="1" spans="1:4">
      <c r="A18" s="61" t="s">
        <v>22</v>
      </c>
      <c r="B18" s="172">
        <v>8076363.04</v>
      </c>
      <c r="C18" s="61" t="s">
        <v>22</v>
      </c>
      <c r="D18" s="172"/>
    </row>
    <row r="19" ht="18.75" customHeight="1" spans="1:4">
      <c r="A19" s="61" t="s">
        <v>23</v>
      </c>
      <c r="B19" s="172"/>
      <c r="C19" s="61" t="s">
        <v>23</v>
      </c>
      <c r="D19" s="172"/>
    </row>
    <row r="20" ht="18.75" customHeight="1" spans="1:4">
      <c r="A20" s="174" t="s">
        <v>24</v>
      </c>
      <c r="B20" s="172">
        <v>723644824.83</v>
      </c>
      <c r="C20" s="174" t="s">
        <v>25</v>
      </c>
      <c r="D20" s="172">
        <v>723644824.83</v>
      </c>
    </row>
  </sheetData>
  <mergeCells count="5">
    <mergeCell ref="A1:D1"/>
    <mergeCell ref="A2:D2"/>
    <mergeCell ref="A3:C3"/>
    <mergeCell ref="A4:B4"/>
    <mergeCell ref="C4:D4"/>
  </mergeCells>
  <pageMargins left="0.751388888888889" right="0.751388888888889" top="1" bottom="1" header="0.5" footer="0.5"/>
  <pageSetup paperSize="1" scale="74" pageOrder="overThenDown"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 sqref="A1"/>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2:6">
      <c r="B1" s="132"/>
      <c r="F1" s="133" t="s">
        <v>831</v>
      </c>
    </row>
    <row r="2" ht="28.5" customHeight="1" spans="1:6">
      <c r="A2" s="32" t="s">
        <v>832</v>
      </c>
      <c r="B2" s="32"/>
      <c r="C2" s="32"/>
      <c r="D2" s="32"/>
      <c r="E2" s="32"/>
      <c r="F2" s="32"/>
    </row>
    <row r="3" ht="15" customHeight="1" spans="1:6">
      <c r="A3" s="134" t="str">
        <f>"单位名称："&amp;"玉溪市农业农村局"</f>
        <v>单位名称：玉溪市农业农村局</v>
      </c>
      <c r="B3" s="135"/>
      <c r="C3" s="135"/>
      <c r="D3" s="74"/>
      <c r="E3" s="74"/>
      <c r="F3" s="136" t="s">
        <v>833</v>
      </c>
    </row>
    <row r="4" ht="18.75" customHeight="1" spans="1:6">
      <c r="A4" s="34" t="s">
        <v>160</v>
      </c>
      <c r="B4" s="34" t="s">
        <v>67</v>
      </c>
      <c r="C4" s="34" t="s">
        <v>68</v>
      </c>
      <c r="D4" s="35" t="s">
        <v>834</v>
      </c>
      <c r="E4" s="42"/>
      <c r="F4" s="42"/>
    </row>
    <row r="5" ht="30" customHeight="1" spans="1:6">
      <c r="A5" s="41"/>
      <c r="B5" s="41"/>
      <c r="C5" s="41"/>
      <c r="D5" s="35" t="s">
        <v>30</v>
      </c>
      <c r="E5" s="42" t="s">
        <v>71</v>
      </c>
      <c r="F5" s="42" t="s">
        <v>72</v>
      </c>
    </row>
    <row r="6" ht="16.5" customHeight="1" spans="1:6">
      <c r="A6" s="42">
        <v>1</v>
      </c>
      <c r="B6" s="42">
        <v>2</v>
      </c>
      <c r="C6" s="42">
        <v>3</v>
      </c>
      <c r="D6" s="42">
        <v>4</v>
      </c>
      <c r="E6" s="42">
        <v>5</v>
      </c>
      <c r="F6" s="42">
        <v>6</v>
      </c>
    </row>
    <row r="7" ht="20.25" customHeight="1" spans="1:6">
      <c r="A7" s="43" t="s">
        <v>64</v>
      </c>
      <c r="B7" s="43" t="s">
        <v>96</v>
      </c>
      <c r="C7" s="43" t="s">
        <v>835</v>
      </c>
      <c r="D7" s="24">
        <v>19000000</v>
      </c>
      <c r="E7" s="137"/>
      <c r="F7" s="137">
        <v>19000000</v>
      </c>
    </row>
    <row r="8" ht="20.25" customHeight="1" spans="1:6">
      <c r="A8" s="43" t="s">
        <v>64</v>
      </c>
      <c r="B8" s="138" t="s">
        <v>97</v>
      </c>
      <c r="C8" s="138" t="s">
        <v>836</v>
      </c>
      <c r="D8" s="24">
        <v>19000000</v>
      </c>
      <c r="E8" s="137"/>
      <c r="F8" s="137">
        <v>19000000</v>
      </c>
    </row>
    <row r="9" ht="20.25" customHeight="1" spans="1:6">
      <c r="A9" s="43" t="s">
        <v>64</v>
      </c>
      <c r="B9" s="139" t="s">
        <v>98</v>
      </c>
      <c r="C9" s="139" t="s">
        <v>352</v>
      </c>
      <c r="D9" s="24">
        <v>18000000</v>
      </c>
      <c r="E9" s="137"/>
      <c r="F9" s="137">
        <v>18000000</v>
      </c>
    </row>
    <row r="10" ht="20.25" customHeight="1" spans="1:6">
      <c r="A10" s="43" t="s">
        <v>64</v>
      </c>
      <c r="B10" s="139" t="s">
        <v>99</v>
      </c>
      <c r="C10" s="139" t="s">
        <v>337</v>
      </c>
      <c r="D10" s="24">
        <v>1000000</v>
      </c>
      <c r="E10" s="137"/>
      <c r="F10" s="137">
        <v>1000000</v>
      </c>
    </row>
    <row r="11" ht="17.25" customHeight="1" spans="1:6">
      <c r="A11" s="140" t="s">
        <v>390</v>
      </c>
      <c r="B11" s="141"/>
      <c r="C11" s="141" t="s">
        <v>390</v>
      </c>
      <c r="D11" s="137">
        <v>19000000</v>
      </c>
      <c r="E11" s="137"/>
      <c r="F11" s="137">
        <v>19000000</v>
      </c>
    </row>
  </sheetData>
  <mergeCells count="7">
    <mergeCell ref="A2:F2"/>
    <mergeCell ref="A3:E3"/>
    <mergeCell ref="D4:F4"/>
    <mergeCell ref="A11:C11"/>
    <mergeCell ref="A4:A5"/>
    <mergeCell ref="B4:B5"/>
    <mergeCell ref="C4:C5"/>
  </mergeCells>
  <pageMargins left="0.751388888888889" right="0.751388888888889" top="1" bottom="1" header="0.5" footer="0.5"/>
  <pageSetup paperSize="9" scale="6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6"/>
  <sheetViews>
    <sheetView showZeros="0" workbookViewId="0">
      <selection activeCell="H15" sqref="H15"/>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0" t="s">
        <v>837</v>
      </c>
      <c r="B1" s="30"/>
      <c r="C1" s="30"/>
      <c r="D1" s="30"/>
      <c r="E1" s="30"/>
      <c r="F1" s="30"/>
      <c r="G1" s="30"/>
      <c r="H1" s="30"/>
      <c r="I1" s="30"/>
      <c r="J1" s="30"/>
      <c r="K1" s="30"/>
      <c r="L1" s="30"/>
      <c r="M1" s="30"/>
      <c r="N1" s="30"/>
      <c r="O1" s="50"/>
      <c r="P1" s="50"/>
      <c r="Q1" s="30"/>
    </row>
    <row r="2" ht="27.75" customHeight="1" spans="1:17">
      <c r="A2" s="72" t="s">
        <v>838</v>
      </c>
      <c r="B2" s="32"/>
      <c r="C2" s="32"/>
      <c r="D2" s="32"/>
      <c r="E2" s="32"/>
      <c r="F2" s="32"/>
      <c r="G2" s="32"/>
      <c r="H2" s="32"/>
      <c r="I2" s="32"/>
      <c r="J2" s="32"/>
      <c r="K2" s="102"/>
      <c r="L2" s="32"/>
      <c r="M2" s="32"/>
      <c r="N2" s="32"/>
      <c r="O2" s="102"/>
      <c r="P2" s="102"/>
      <c r="Q2" s="32"/>
    </row>
    <row r="3" ht="18.75" customHeight="1" spans="1:17">
      <c r="A3" s="111" t="str">
        <f>"单位名称："&amp;"玉溪市农业农村局"</f>
        <v>单位名称：玉溪市农业农村局</v>
      </c>
      <c r="B3" s="7"/>
      <c r="C3" s="7"/>
      <c r="D3" s="7"/>
      <c r="E3" s="7"/>
      <c r="F3" s="7"/>
      <c r="G3" s="7"/>
      <c r="H3" s="7"/>
      <c r="I3" s="7"/>
      <c r="J3" s="7"/>
      <c r="O3" s="78"/>
      <c r="P3" s="78"/>
      <c r="Q3" s="130" t="s">
        <v>2</v>
      </c>
    </row>
    <row r="4" ht="15.75" customHeight="1" spans="1:17">
      <c r="A4" s="34" t="s">
        <v>839</v>
      </c>
      <c r="B4" s="112" t="s">
        <v>840</v>
      </c>
      <c r="C4" s="112" t="s">
        <v>841</v>
      </c>
      <c r="D4" s="112" t="s">
        <v>842</v>
      </c>
      <c r="E4" s="112" t="s">
        <v>843</v>
      </c>
      <c r="F4" s="112" t="s">
        <v>844</v>
      </c>
      <c r="G4" s="113" t="s">
        <v>167</v>
      </c>
      <c r="H4" s="113"/>
      <c r="I4" s="113"/>
      <c r="J4" s="113"/>
      <c r="K4" s="122"/>
      <c r="L4" s="113"/>
      <c r="M4" s="113"/>
      <c r="N4" s="113"/>
      <c r="O4" s="123"/>
      <c r="P4" s="122"/>
      <c r="Q4" s="131"/>
    </row>
    <row r="5" ht="17.25" customHeight="1" spans="1:17">
      <c r="A5" s="37"/>
      <c r="B5" s="114"/>
      <c r="C5" s="114"/>
      <c r="D5" s="114"/>
      <c r="E5" s="114"/>
      <c r="F5" s="114"/>
      <c r="G5" s="114" t="s">
        <v>30</v>
      </c>
      <c r="H5" s="114" t="s">
        <v>33</v>
      </c>
      <c r="I5" s="114" t="s">
        <v>845</v>
      </c>
      <c r="J5" s="114" t="s">
        <v>846</v>
      </c>
      <c r="K5" s="124" t="s">
        <v>847</v>
      </c>
      <c r="L5" s="125" t="s">
        <v>848</v>
      </c>
      <c r="M5" s="125"/>
      <c r="N5" s="125"/>
      <c r="O5" s="126"/>
      <c r="P5" s="127"/>
      <c r="Q5" s="115"/>
    </row>
    <row r="6" ht="54" customHeight="1" spans="1:17">
      <c r="A6" s="40"/>
      <c r="B6" s="115"/>
      <c r="C6" s="115"/>
      <c r="D6" s="115"/>
      <c r="E6" s="115"/>
      <c r="F6" s="115"/>
      <c r="G6" s="115"/>
      <c r="H6" s="115" t="s">
        <v>32</v>
      </c>
      <c r="I6" s="115"/>
      <c r="J6" s="115"/>
      <c r="K6" s="128"/>
      <c r="L6" s="115" t="s">
        <v>32</v>
      </c>
      <c r="M6" s="115" t="s">
        <v>39</v>
      </c>
      <c r="N6" s="115" t="s">
        <v>174</v>
      </c>
      <c r="O6" s="129" t="s">
        <v>41</v>
      </c>
      <c r="P6" s="128" t="s">
        <v>42</v>
      </c>
      <c r="Q6" s="115" t="s">
        <v>43</v>
      </c>
    </row>
    <row r="7" ht="15" customHeight="1" spans="1:17">
      <c r="A7" s="41">
        <v>1</v>
      </c>
      <c r="B7" s="116">
        <v>2</v>
      </c>
      <c r="C7" s="116">
        <v>3</v>
      </c>
      <c r="D7" s="116">
        <v>4</v>
      </c>
      <c r="E7" s="116">
        <v>5</v>
      </c>
      <c r="F7" s="116">
        <v>6</v>
      </c>
      <c r="G7" s="117">
        <v>7</v>
      </c>
      <c r="H7" s="117">
        <v>8</v>
      </c>
      <c r="I7" s="117">
        <v>9</v>
      </c>
      <c r="J7" s="117">
        <v>10</v>
      </c>
      <c r="K7" s="117">
        <v>11</v>
      </c>
      <c r="L7" s="117">
        <v>12</v>
      </c>
      <c r="M7" s="117">
        <v>13</v>
      </c>
      <c r="N7" s="117">
        <v>14</v>
      </c>
      <c r="O7" s="117">
        <v>15</v>
      </c>
      <c r="P7" s="117">
        <v>16</v>
      </c>
      <c r="Q7" s="117">
        <v>17</v>
      </c>
    </row>
    <row r="8" ht="21" customHeight="1" spans="1:17">
      <c r="A8" s="94" t="s">
        <v>64</v>
      </c>
      <c r="B8" s="95"/>
      <c r="C8" s="95"/>
      <c r="D8" s="95"/>
      <c r="E8" s="118"/>
      <c r="F8" s="119">
        <v>1312343</v>
      </c>
      <c r="G8" s="45">
        <v>1370343</v>
      </c>
      <c r="H8" s="45">
        <v>1370343</v>
      </c>
      <c r="I8" s="45"/>
      <c r="J8" s="45"/>
      <c r="K8" s="45"/>
      <c r="L8" s="45"/>
      <c r="M8" s="45"/>
      <c r="N8" s="45"/>
      <c r="O8" s="45"/>
      <c r="P8" s="45"/>
      <c r="Q8" s="45"/>
    </row>
    <row r="9" ht="21" customHeight="1" spans="1:17">
      <c r="A9" s="94" t="str">
        <f>"      "&amp;"公车购置及运维费"</f>
        <v>      公车购置及运维费</v>
      </c>
      <c r="B9" s="95" t="s">
        <v>849</v>
      </c>
      <c r="C9" s="95" t="str">
        <f>"C1804010201"&amp;"  "&amp;"机动车保险服务"</f>
        <v>C1804010201  机动车保险服务</v>
      </c>
      <c r="D9" s="120" t="s">
        <v>621</v>
      </c>
      <c r="E9" s="121">
        <v>1</v>
      </c>
      <c r="F9" s="24"/>
      <c r="G9" s="45">
        <v>8000</v>
      </c>
      <c r="H9" s="45">
        <v>8000</v>
      </c>
      <c r="I9" s="45"/>
      <c r="J9" s="45"/>
      <c r="K9" s="45"/>
      <c r="L9" s="45"/>
      <c r="M9" s="45"/>
      <c r="N9" s="45"/>
      <c r="O9" s="45"/>
      <c r="P9" s="45"/>
      <c r="Q9" s="45"/>
    </row>
    <row r="10" ht="21" customHeight="1" spans="1:17">
      <c r="A10" s="94" t="str">
        <f>"      "&amp;"公车购置及运维费"</f>
        <v>      公车购置及运维费</v>
      </c>
      <c r="B10" s="95" t="s">
        <v>850</v>
      </c>
      <c r="C10" s="95" t="str">
        <f>"C23120301"&amp;"  "&amp;"车辆维修和保养服务"</f>
        <v>C23120301  车辆维修和保养服务</v>
      </c>
      <c r="D10" s="120" t="s">
        <v>621</v>
      </c>
      <c r="E10" s="121">
        <v>1</v>
      </c>
      <c r="F10" s="24">
        <v>10000</v>
      </c>
      <c r="G10" s="45">
        <v>10000</v>
      </c>
      <c r="H10" s="45">
        <v>10000</v>
      </c>
      <c r="I10" s="45"/>
      <c r="J10" s="45"/>
      <c r="K10" s="45"/>
      <c r="L10" s="45"/>
      <c r="M10" s="45"/>
      <c r="N10" s="45"/>
      <c r="O10" s="45"/>
      <c r="P10" s="45"/>
      <c r="Q10" s="45"/>
    </row>
    <row r="11" ht="21" customHeight="1" spans="1:17">
      <c r="A11" s="94" t="str">
        <f>"      "&amp;"公车购置及运维费"</f>
        <v>      公车购置及运维费</v>
      </c>
      <c r="B11" s="95" t="s">
        <v>851</v>
      </c>
      <c r="C11" s="95" t="str">
        <f>"C23120302"&amp;"  "&amp;"车辆加油、添加燃料服务"</f>
        <v>C23120302  车辆加油、添加燃料服务</v>
      </c>
      <c r="D11" s="120" t="s">
        <v>621</v>
      </c>
      <c r="E11" s="121">
        <v>1</v>
      </c>
      <c r="F11" s="24"/>
      <c r="G11" s="45">
        <v>50000</v>
      </c>
      <c r="H11" s="45">
        <v>50000</v>
      </c>
      <c r="I11" s="45"/>
      <c r="J11" s="45"/>
      <c r="K11" s="45"/>
      <c r="L11" s="45"/>
      <c r="M11" s="45"/>
      <c r="N11" s="45"/>
      <c r="O11" s="45"/>
      <c r="P11" s="45"/>
      <c r="Q11" s="45"/>
    </row>
    <row r="12" ht="29" customHeight="1" spans="1:17">
      <c r="A12" s="94" t="str">
        <f>"      "&amp;"工作业务经费"</f>
        <v>      工作业务经费</v>
      </c>
      <c r="B12" s="95" t="s">
        <v>852</v>
      </c>
      <c r="C12" s="95" t="str">
        <f>"C2309019901"&amp;"  "&amp;"公文用纸、资料汇编、信封印刷服务"</f>
        <v>C2309019901  公文用纸、资料汇编、信封印刷服务</v>
      </c>
      <c r="D12" s="120" t="s">
        <v>507</v>
      </c>
      <c r="E12" s="121">
        <v>4</v>
      </c>
      <c r="F12" s="24">
        <v>24000</v>
      </c>
      <c r="G12" s="45">
        <v>24000</v>
      </c>
      <c r="H12" s="45">
        <v>24000</v>
      </c>
      <c r="I12" s="45"/>
      <c r="J12" s="45"/>
      <c r="K12" s="45"/>
      <c r="L12" s="45"/>
      <c r="M12" s="45"/>
      <c r="N12" s="45"/>
      <c r="O12" s="45"/>
      <c r="P12" s="45"/>
      <c r="Q12" s="45"/>
    </row>
    <row r="13" ht="21" customHeight="1" spans="1:17">
      <c r="A13" s="94" t="str">
        <f>"      "&amp;"机关后勤服务经费"</f>
        <v>      机关后勤服务经费</v>
      </c>
      <c r="B13" s="95" t="s">
        <v>853</v>
      </c>
      <c r="C13" s="95" t="str">
        <f>"C22040000"&amp;"  "&amp;"餐饮服务"</f>
        <v>C22040000  餐饮服务</v>
      </c>
      <c r="D13" s="120" t="s">
        <v>621</v>
      </c>
      <c r="E13" s="121">
        <v>1</v>
      </c>
      <c r="F13" s="24">
        <v>636000</v>
      </c>
      <c r="G13" s="45">
        <v>636000</v>
      </c>
      <c r="H13" s="45">
        <v>636000</v>
      </c>
      <c r="I13" s="45"/>
      <c r="J13" s="45"/>
      <c r="K13" s="45"/>
      <c r="L13" s="45"/>
      <c r="M13" s="45"/>
      <c r="N13" s="45"/>
      <c r="O13" s="45"/>
      <c r="P13" s="45"/>
      <c r="Q13" s="45"/>
    </row>
    <row r="14" ht="21" customHeight="1" spans="1:17">
      <c r="A14" s="94" t="str">
        <f>"      "&amp;"物业管理费"</f>
        <v>      物业管理费</v>
      </c>
      <c r="B14" s="95" t="s">
        <v>854</v>
      </c>
      <c r="C14" s="95" t="str">
        <f>"C21040001"&amp;"  "&amp;"物业管理服务"</f>
        <v>C21040001  物业管理服务</v>
      </c>
      <c r="D14" s="120" t="s">
        <v>621</v>
      </c>
      <c r="E14" s="121">
        <v>1</v>
      </c>
      <c r="F14" s="24">
        <v>620843</v>
      </c>
      <c r="G14" s="45">
        <v>620843</v>
      </c>
      <c r="H14" s="45">
        <v>620843</v>
      </c>
      <c r="I14" s="45"/>
      <c r="J14" s="45"/>
      <c r="K14" s="45"/>
      <c r="L14" s="45"/>
      <c r="M14" s="45"/>
      <c r="N14" s="45"/>
      <c r="O14" s="45"/>
      <c r="P14" s="45"/>
      <c r="Q14" s="45"/>
    </row>
    <row r="15" ht="21" customHeight="1" spans="1:17">
      <c r="A15" s="94" t="str">
        <f>"      "&amp;"一般公用经费"</f>
        <v>      一般公用经费</v>
      </c>
      <c r="B15" s="95" t="s">
        <v>855</v>
      </c>
      <c r="C15" s="95" t="str">
        <f>"A05040101"&amp;"  "&amp;"复印纸"</f>
        <v>A05040101  复印纸</v>
      </c>
      <c r="D15" s="120" t="s">
        <v>856</v>
      </c>
      <c r="E15" s="121">
        <v>860</v>
      </c>
      <c r="F15" s="24">
        <v>21500</v>
      </c>
      <c r="G15" s="45">
        <v>21500</v>
      </c>
      <c r="H15" s="45">
        <v>21500</v>
      </c>
      <c r="I15" s="45"/>
      <c r="J15" s="45"/>
      <c r="K15" s="45"/>
      <c r="L15" s="45"/>
      <c r="M15" s="45"/>
      <c r="N15" s="45"/>
      <c r="O15" s="45"/>
      <c r="P15" s="45"/>
      <c r="Q15" s="45"/>
    </row>
    <row r="16" ht="21" customHeight="1" spans="1:17">
      <c r="A16" s="96" t="s">
        <v>390</v>
      </c>
      <c r="B16" s="97"/>
      <c r="C16" s="97"/>
      <c r="D16" s="97"/>
      <c r="E16" s="118"/>
      <c r="F16" s="119">
        <v>1312343</v>
      </c>
      <c r="G16" s="45">
        <v>1370343</v>
      </c>
      <c r="H16" s="45">
        <v>1370343</v>
      </c>
      <c r="I16" s="45"/>
      <c r="J16" s="45"/>
      <c r="K16" s="45"/>
      <c r="L16" s="45"/>
      <c r="M16" s="45"/>
      <c r="N16" s="45"/>
      <c r="O16" s="45"/>
      <c r="P16" s="45"/>
      <c r="Q16" s="45"/>
    </row>
  </sheetData>
  <mergeCells count="17">
    <mergeCell ref="A1:Q1"/>
    <mergeCell ref="A2:Q2"/>
    <mergeCell ref="A3:E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4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8"/>
  <sheetViews>
    <sheetView showZeros="0" workbookViewId="0">
      <selection activeCell="E18" sqref="E18:F22"/>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79" t="s">
        <v>857</v>
      </c>
      <c r="B1" s="79"/>
      <c r="C1" s="79"/>
      <c r="D1" s="79"/>
      <c r="E1" s="79"/>
      <c r="F1" s="79"/>
      <c r="G1" s="79"/>
      <c r="H1" s="80"/>
      <c r="I1" s="79"/>
      <c r="J1" s="79"/>
      <c r="K1" s="79"/>
      <c r="L1" s="100"/>
      <c r="M1" s="80"/>
      <c r="N1" s="101"/>
    </row>
    <row r="2" ht="27.75" customHeight="1" spans="1:14">
      <c r="A2" s="72" t="s">
        <v>858</v>
      </c>
      <c r="B2" s="81"/>
      <c r="C2" s="81"/>
      <c r="D2" s="81"/>
      <c r="E2" s="81"/>
      <c r="F2" s="81"/>
      <c r="G2" s="81"/>
      <c r="H2" s="82"/>
      <c r="I2" s="81"/>
      <c r="J2" s="81"/>
      <c r="K2" s="81"/>
      <c r="L2" s="102"/>
      <c r="M2" s="82"/>
      <c r="N2" s="81"/>
    </row>
    <row r="3" ht="18.75" customHeight="1" spans="1:14">
      <c r="A3" s="73" t="str">
        <f>"单位名称："&amp;"玉溪市农业农村局"</f>
        <v>单位名称：玉溪市农业农村局</v>
      </c>
      <c r="B3" s="74"/>
      <c r="C3" s="74"/>
      <c r="D3" s="74"/>
      <c r="E3" s="74"/>
      <c r="F3" s="74"/>
      <c r="G3" s="74"/>
      <c r="H3" s="83"/>
      <c r="I3" s="76"/>
      <c r="J3" s="76"/>
      <c r="K3" s="76"/>
      <c r="L3" s="78"/>
      <c r="M3" s="103"/>
      <c r="N3" s="104" t="s">
        <v>2</v>
      </c>
    </row>
    <row r="4" ht="15.75" customHeight="1" spans="1:14">
      <c r="A4" s="84" t="s">
        <v>839</v>
      </c>
      <c r="B4" s="85" t="s">
        <v>859</v>
      </c>
      <c r="C4" s="85" t="s">
        <v>860</v>
      </c>
      <c r="D4" s="86" t="s">
        <v>167</v>
      </c>
      <c r="E4" s="86"/>
      <c r="F4" s="86"/>
      <c r="G4" s="86"/>
      <c r="H4" s="87"/>
      <c r="I4" s="86"/>
      <c r="J4" s="86"/>
      <c r="K4" s="86"/>
      <c r="L4" s="105"/>
      <c r="M4" s="87"/>
      <c r="N4" s="106"/>
    </row>
    <row r="5" ht="17.25" customHeight="1" spans="1:14">
      <c r="A5" s="88"/>
      <c r="B5" s="89"/>
      <c r="C5" s="89"/>
      <c r="D5" s="89" t="s">
        <v>30</v>
      </c>
      <c r="E5" s="89" t="s">
        <v>33</v>
      </c>
      <c r="F5" s="89" t="s">
        <v>845</v>
      </c>
      <c r="G5" s="89" t="s">
        <v>846</v>
      </c>
      <c r="H5" s="90" t="s">
        <v>847</v>
      </c>
      <c r="I5" s="107" t="s">
        <v>848</v>
      </c>
      <c r="J5" s="107"/>
      <c r="K5" s="107"/>
      <c r="L5" s="108"/>
      <c r="M5" s="109"/>
      <c r="N5" s="92"/>
    </row>
    <row r="6" ht="54" customHeight="1" spans="1:14">
      <c r="A6" s="91"/>
      <c r="B6" s="92"/>
      <c r="C6" s="92"/>
      <c r="D6" s="92"/>
      <c r="E6" s="92"/>
      <c r="F6" s="92"/>
      <c r="G6" s="92"/>
      <c r="H6" s="93"/>
      <c r="I6" s="92" t="s">
        <v>32</v>
      </c>
      <c r="J6" s="92" t="s">
        <v>39</v>
      </c>
      <c r="K6" s="92" t="s">
        <v>174</v>
      </c>
      <c r="L6" s="110" t="s">
        <v>41</v>
      </c>
      <c r="M6" s="93" t="s">
        <v>42</v>
      </c>
      <c r="N6" s="92" t="s">
        <v>43</v>
      </c>
    </row>
    <row r="7" ht="15" customHeight="1" spans="1:14">
      <c r="A7" s="91">
        <v>1</v>
      </c>
      <c r="B7" s="92">
        <v>2</v>
      </c>
      <c r="C7" s="92">
        <v>3</v>
      </c>
      <c r="D7" s="93">
        <v>4</v>
      </c>
      <c r="E7" s="93">
        <v>5</v>
      </c>
      <c r="F7" s="93">
        <v>6</v>
      </c>
      <c r="G7" s="93">
        <v>7</v>
      </c>
      <c r="H7" s="93">
        <v>8</v>
      </c>
      <c r="I7" s="93">
        <v>9</v>
      </c>
      <c r="J7" s="93">
        <v>10</v>
      </c>
      <c r="K7" s="93">
        <v>11</v>
      </c>
      <c r="L7" s="93">
        <v>12</v>
      </c>
      <c r="M7" s="93">
        <v>13</v>
      </c>
      <c r="N7" s="93">
        <v>14</v>
      </c>
    </row>
    <row r="8" ht="21" customHeight="1" spans="1:14">
      <c r="A8" s="94" t="s">
        <v>64</v>
      </c>
      <c r="B8" s="95"/>
      <c r="C8" s="95"/>
      <c r="D8" s="45">
        <v>1324843</v>
      </c>
      <c r="E8" s="45">
        <v>1324843</v>
      </c>
      <c r="F8" s="45"/>
      <c r="G8" s="45"/>
      <c r="H8" s="45"/>
      <c r="I8" s="45"/>
      <c r="J8" s="45"/>
      <c r="K8" s="45"/>
      <c r="L8" s="45"/>
      <c r="M8" s="45"/>
      <c r="N8" s="45"/>
    </row>
    <row r="9" ht="21" customHeight="1" spans="1:14">
      <c r="A9" s="94" t="str">
        <f>"    "&amp;"公车购置及运维费"</f>
        <v>    公车购置及运维费</v>
      </c>
      <c r="B9" s="95" t="s">
        <v>861</v>
      </c>
      <c r="C9" s="95" t="s">
        <v>862</v>
      </c>
      <c r="D9" s="45">
        <v>8000</v>
      </c>
      <c r="E9" s="45">
        <v>8000</v>
      </c>
      <c r="F9" s="45"/>
      <c r="G9" s="45"/>
      <c r="H9" s="45"/>
      <c r="I9" s="45"/>
      <c r="J9" s="45"/>
      <c r="K9" s="45"/>
      <c r="L9" s="45"/>
      <c r="M9" s="45"/>
      <c r="N9" s="45"/>
    </row>
    <row r="10" ht="33" customHeight="1" spans="1:14">
      <c r="A10" s="94" t="str">
        <f>"    "&amp;"公车购置及运维费"</f>
        <v>    公车购置及运维费</v>
      </c>
      <c r="B10" s="95" t="s">
        <v>863</v>
      </c>
      <c r="C10" s="95" t="s">
        <v>864</v>
      </c>
      <c r="D10" s="45">
        <v>50000</v>
      </c>
      <c r="E10" s="45">
        <v>50000</v>
      </c>
      <c r="F10" s="45"/>
      <c r="G10" s="45"/>
      <c r="H10" s="45"/>
      <c r="I10" s="45"/>
      <c r="J10" s="45"/>
      <c r="K10" s="45"/>
      <c r="L10" s="45"/>
      <c r="M10" s="45"/>
      <c r="N10" s="45"/>
    </row>
    <row r="11" ht="21" customHeight="1" spans="1:14">
      <c r="A11" s="94" t="str">
        <f>"    "&amp;"公车购置及运维费"</f>
        <v>    公车购置及运维费</v>
      </c>
      <c r="B11" s="95" t="s">
        <v>865</v>
      </c>
      <c r="C11" s="95" t="s">
        <v>866</v>
      </c>
      <c r="D11" s="45">
        <v>10000</v>
      </c>
      <c r="E11" s="45">
        <v>10000</v>
      </c>
      <c r="F11" s="45"/>
      <c r="G11" s="45"/>
      <c r="H11" s="45"/>
      <c r="I11" s="45"/>
      <c r="J11" s="45"/>
      <c r="K11" s="45"/>
      <c r="L11" s="45"/>
      <c r="M11" s="45"/>
      <c r="N11" s="45"/>
    </row>
    <row r="12" ht="21" customHeight="1" spans="1:14">
      <c r="A12" s="94" t="str">
        <f>"    "&amp;"机关后勤服务经费"</f>
        <v>    机关后勤服务经费</v>
      </c>
      <c r="B12" s="95" t="s">
        <v>867</v>
      </c>
      <c r="C12" s="95" t="s">
        <v>868</v>
      </c>
      <c r="D12" s="45">
        <v>636000</v>
      </c>
      <c r="E12" s="45">
        <v>636000</v>
      </c>
      <c r="F12" s="45"/>
      <c r="G12" s="45"/>
      <c r="H12" s="45"/>
      <c r="I12" s="45"/>
      <c r="J12" s="45"/>
      <c r="K12" s="45"/>
      <c r="L12" s="45"/>
      <c r="M12" s="45"/>
      <c r="N12" s="45"/>
    </row>
    <row r="13" ht="21" customHeight="1" spans="1:14">
      <c r="A13" s="94" t="str">
        <f>"    "&amp;"物业管理费"</f>
        <v>    物业管理费</v>
      </c>
      <c r="B13" s="95" t="s">
        <v>869</v>
      </c>
      <c r="C13" s="95" t="s">
        <v>870</v>
      </c>
      <c r="D13" s="45">
        <v>620843</v>
      </c>
      <c r="E13" s="45">
        <v>620843</v>
      </c>
      <c r="F13" s="45"/>
      <c r="G13" s="45"/>
      <c r="H13" s="45"/>
      <c r="I13" s="45"/>
      <c r="J13" s="45"/>
      <c r="K13" s="45"/>
      <c r="L13" s="45"/>
      <c r="M13" s="45"/>
      <c r="N13" s="45"/>
    </row>
    <row r="14" ht="21" customHeight="1" spans="1:14">
      <c r="A14" s="96" t="s">
        <v>390</v>
      </c>
      <c r="B14" s="97"/>
      <c r="C14" s="98"/>
      <c r="D14" s="45">
        <v>1324843</v>
      </c>
      <c r="E14" s="45">
        <v>1324843</v>
      </c>
      <c r="F14" s="45"/>
      <c r="G14" s="45"/>
      <c r="H14" s="45"/>
      <c r="I14" s="45"/>
      <c r="J14" s="45"/>
      <c r="K14" s="45"/>
      <c r="L14" s="45"/>
      <c r="M14" s="45"/>
      <c r="N14" s="45"/>
    </row>
    <row r="18" customHeight="1" spans="5:5">
      <c r="E18" s="99"/>
    </row>
  </sheetData>
  <mergeCells count="14">
    <mergeCell ref="A1:N1"/>
    <mergeCell ref="A2:N2"/>
    <mergeCell ref="A3:C3"/>
    <mergeCell ref="D4:N4"/>
    <mergeCell ref="I5:N5"/>
    <mergeCell ref="A14:C14"/>
    <mergeCell ref="A4:A6"/>
    <mergeCell ref="B4:B6"/>
    <mergeCell ref="C4:C6"/>
    <mergeCell ref="D5:D6"/>
    <mergeCell ref="E5:E6"/>
    <mergeCell ref="F5:F6"/>
    <mergeCell ref="G5:G6"/>
    <mergeCell ref="H5:H6"/>
  </mergeCells>
  <pageMargins left="0.751388888888889" right="0.751388888888889" top="1" bottom="1" header="0.5" footer="0.5"/>
  <pageSetup paperSize="9" scale="5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5"/>
  <sheetViews>
    <sheetView showZeros="0" workbookViewId="0">
      <selection activeCell="B7" sqref="B7"/>
    </sheetView>
  </sheetViews>
  <sheetFormatPr defaultColWidth="9.14166666666667" defaultRowHeight="14.25" customHeight="1"/>
  <cols>
    <col min="1" max="1" width="55.875" customWidth="1"/>
    <col min="2" max="13" width="17.175" customWidth="1"/>
    <col min="14" max="14" width="17.0333333333333" customWidth="1"/>
  </cols>
  <sheetData>
    <row r="1" ht="13.5" customHeight="1" spans="1:14">
      <c r="A1" s="30" t="s">
        <v>871</v>
      </c>
      <c r="B1" s="30"/>
      <c r="C1" s="30"/>
      <c r="D1" s="30"/>
      <c r="E1" s="30"/>
      <c r="F1" s="30"/>
      <c r="G1" s="30"/>
      <c r="H1" s="30"/>
      <c r="I1" s="30"/>
      <c r="J1" s="30"/>
      <c r="K1" s="30"/>
      <c r="L1" s="30"/>
      <c r="M1" s="30"/>
      <c r="N1" s="50"/>
    </row>
    <row r="2" ht="27.75" customHeight="1" spans="1:14">
      <c r="A2" s="72" t="s">
        <v>872</v>
      </c>
      <c r="B2" s="32"/>
      <c r="C2" s="32"/>
      <c r="D2" s="32"/>
      <c r="E2" s="32"/>
      <c r="F2" s="32"/>
      <c r="G2" s="32"/>
      <c r="H2" s="32"/>
      <c r="I2" s="32"/>
      <c r="J2" s="32"/>
      <c r="K2" s="32"/>
      <c r="L2" s="32"/>
      <c r="M2" s="32"/>
      <c r="N2" s="32"/>
    </row>
    <row r="3" ht="18" customHeight="1" spans="1:14">
      <c r="A3" s="73" t="str">
        <f>"单位名称："&amp;"玉溪市农业农村局"</f>
        <v>单位名称：玉溪市农业农村局</v>
      </c>
      <c r="B3" s="74"/>
      <c r="C3" s="74"/>
      <c r="D3" s="75"/>
      <c r="E3" s="76"/>
      <c r="F3" s="76"/>
      <c r="G3" s="76"/>
      <c r="H3" s="76"/>
      <c r="I3" s="76"/>
      <c r="N3" s="78" t="s">
        <v>2</v>
      </c>
    </row>
    <row r="4" ht="19.5" customHeight="1" spans="1:14">
      <c r="A4" s="35" t="s">
        <v>873</v>
      </c>
      <c r="B4" s="52" t="s">
        <v>167</v>
      </c>
      <c r="C4" s="53"/>
      <c r="D4" s="53"/>
      <c r="E4" s="52" t="s">
        <v>874</v>
      </c>
      <c r="F4" s="53"/>
      <c r="G4" s="53"/>
      <c r="H4" s="53"/>
      <c r="I4" s="53"/>
      <c r="J4" s="53"/>
      <c r="K4" s="53"/>
      <c r="L4" s="53"/>
      <c r="M4" s="53"/>
      <c r="N4" s="53"/>
    </row>
    <row r="5" ht="40.5" customHeight="1" spans="1:14">
      <c r="A5" s="41"/>
      <c r="B5" s="38" t="s">
        <v>30</v>
      </c>
      <c r="C5" s="34" t="s">
        <v>33</v>
      </c>
      <c r="D5" s="77" t="s">
        <v>875</v>
      </c>
      <c r="E5" s="42" t="s">
        <v>876</v>
      </c>
      <c r="F5" s="42" t="s">
        <v>877</v>
      </c>
      <c r="G5" s="42" t="s">
        <v>878</v>
      </c>
      <c r="H5" s="42" t="s">
        <v>879</v>
      </c>
      <c r="I5" s="42" t="s">
        <v>880</v>
      </c>
      <c r="J5" s="42" t="s">
        <v>881</v>
      </c>
      <c r="K5" s="42" t="s">
        <v>882</v>
      </c>
      <c r="L5" s="42" t="s">
        <v>883</v>
      </c>
      <c r="M5" s="42" t="s">
        <v>884</v>
      </c>
      <c r="N5" s="42" t="s">
        <v>885</v>
      </c>
    </row>
    <row r="6" ht="19.5" customHeight="1" spans="1:14">
      <c r="A6" s="42">
        <v>1</v>
      </c>
      <c r="B6" s="42">
        <v>2</v>
      </c>
      <c r="C6" s="42">
        <v>3</v>
      </c>
      <c r="D6" s="52">
        <v>4</v>
      </c>
      <c r="E6" s="42">
        <v>5</v>
      </c>
      <c r="F6" s="42">
        <v>6</v>
      </c>
      <c r="G6" s="42">
        <v>7</v>
      </c>
      <c r="H6" s="52">
        <v>8</v>
      </c>
      <c r="I6" s="42">
        <v>9</v>
      </c>
      <c r="J6" s="42">
        <v>10</v>
      </c>
      <c r="K6" s="42">
        <v>11</v>
      </c>
      <c r="L6" s="52">
        <v>12</v>
      </c>
      <c r="M6" s="42">
        <v>13</v>
      </c>
      <c r="N6" s="42">
        <v>14</v>
      </c>
    </row>
    <row r="7" ht="20.25" customHeight="1" spans="1:14">
      <c r="A7" s="43" t="s">
        <v>64</v>
      </c>
      <c r="B7" s="45">
        <v>8981907.09</v>
      </c>
      <c r="C7" s="45">
        <v>8981907.09</v>
      </c>
      <c r="D7" s="45"/>
      <c r="E7" s="45">
        <v>701120.7</v>
      </c>
      <c r="F7" s="45">
        <v>517621.53</v>
      </c>
      <c r="G7" s="45">
        <v>302631.1</v>
      </c>
      <c r="H7" s="45">
        <v>352270.9</v>
      </c>
      <c r="I7" s="45">
        <v>1469435.3</v>
      </c>
      <c r="J7" s="45">
        <v>549087.6</v>
      </c>
      <c r="K7" s="45">
        <v>932806.36</v>
      </c>
      <c r="L7" s="45">
        <v>2973494.1</v>
      </c>
      <c r="M7" s="45">
        <v>1183439.5</v>
      </c>
      <c r="N7" s="45"/>
    </row>
    <row r="8" ht="20.25" customHeight="1" spans="1:14">
      <c r="A8" s="43" t="str">
        <f>"      "&amp;"玉溪市贫困地区农村饮水安全巩固提升和人居环境整治示范村项目经费"</f>
        <v>      玉溪市贫困地区农村饮水安全巩固提升和人居环境整治示范村项目经费</v>
      </c>
      <c r="B8" s="45">
        <v>200000</v>
      </c>
      <c r="C8" s="45">
        <v>200000</v>
      </c>
      <c r="D8" s="45"/>
      <c r="E8" s="45">
        <v>20000</v>
      </c>
      <c r="F8" s="45">
        <v>20000</v>
      </c>
      <c r="G8" s="45">
        <v>20000</v>
      </c>
      <c r="H8" s="45">
        <v>20000</v>
      </c>
      <c r="I8" s="45">
        <v>20000</v>
      </c>
      <c r="J8" s="45">
        <v>25000</v>
      </c>
      <c r="K8" s="45">
        <v>25000</v>
      </c>
      <c r="L8" s="45">
        <v>25000</v>
      </c>
      <c r="M8" s="45">
        <v>25000</v>
      </c>
      <c r="N8" s="45"/>
    </row>
    <row r="9" ht="20.25" customHeight="1" spans="1:14">
      <c r="A9" s="43" t="str">
        <f>"      "&amp;"玉溪市驻村工作队员意外伤害保险经费"</f>
        <v>      玉溪市驻村工作队员意外伤害保险经费</v>
      </c>
      <c r="B9" s="45">
        <v>177906</v>
      </c>
      <c r="C9" s="45">
        <v>177906</v>
      </c>
      <c r="D9" s="45"/>
      <c r="E9" s="45">
        <v>14304</v>
      </c>
      <c r="F9" s="45">
        <v>14304</v>
      </c>
      <c r="G9" s="45">
        <v>12516</v>
      </c>
      <c r="H9" s="45">
        <v>8046</v>
      </c>
      <c r="I9" s="45">
        <v>16986</v>
      </c>
      <c r="J9" s="45">
        <v>21456</v>
      </c>
      <c r="K9" s="45">
        <v>31290</v>
      </c>
      <c r="L9" s="45">
        <v>29502</v>
      </c>
      <c r="M9" s="45">
        <v>29502</v>
      </c>
      <c r="N9" s="45"/>
    </row>
    <row r="10" ht="20.25" customHeight="1" spans="1:14">
      <c r="A10" s="43" t="str">
        <f>"      "&amp;"畜禽监测阳性扑杀和免疫反应死亡补助经费"</f>
        <v>      畜禽监测阳性扑杀和免疫反应死亡补助经费</v>
      </c>
      <c r="B10" s="45">
        <v>869354</v>
      </c>
      <c r="C10" s="45">
        <v>869354</v>
      </c>
      <c r="D10" s="45"/>
      <c r="E10" s="45">
        <v>102834</v>
      </c>
      <c r="F10" s="45">
        <v>48082</v>
      </c>
      <c r="G10" s="45">
        <v>55500</v>
      </c>
      <c r="H10" s="45">
        <v>37234</v>
      </c>
      <c r="I10" s="45">
        <v>531500</v>
      </c>
      <c r="J10" s="45">
        <v>14772</v>
      </c>
      <c r="K10" s="45">
        <v>5035</v>
      </c>
      <c r="L10" s="45">
        <v>49953</v>
      </c>
      <c r="M10" s="45">
        <v>24444</v>
      </c>
      <c r="N10" s="45"/>
    </row>
    <row r="11" ht="20.25" customHeight="1" spans="1:14">
      <c r="A11" s="43" t="str">
        <f>"      "&amp;"村级防疫员及动物协检员工资补助资金"</f>
        <v>      村级防疫员及动物协检员工资补助资金</v>
      </c>
      <c r="B11" s="45">
        <v>59750</v>
      </c>
      <c r="C11" s="45">
        <v>59750</v>
      </c>
      <c r="D11" s="45"/>
      <c r="E11" s="45">
        <v>5500</v>
      </c>
      <c r="F11" s="45">
        <v>7300</v>
      </c>
      <c r="G11" s="45">
        <v>5400</v>
      </c>
      <c r="H11" s="45">
        <v>5750</v>
      </c>
      <c r="I11" s="45">
        <v>6200</v>
      </c>
      <c r="J11" s="45">
        <v>6000</v>
      </c>
      <c r="K11" s="45">
        <v>6450</v>
      </c>
      <c r="L11" s="45">
        <v>10750</v>
      </c>
      <c r="M11" s="45">
        <v>6400</v>
      </c>
      <c r="N11" s="45"/>
    </row>
    <row r="12" ht="20.25" customHeight="1" spans="1:14">
      <c r="A12" s="43" t="str">
        <f>"      "&amp;"生猪屠宰监管及屠宰环节无害化处理补助资金"</f>
        <v>      生猪屠宰监管及屠宰环节无害化处理补助资金</v>
      </c>
      <c r="B12" s="45">
        <v>814897.09</v>
      </c>
      <c r="C12" s="45">
        <v>814897.09</v>
      </c>
      <c r="D12" s="45"/>
      <c r="E12" s="45">
        <v>255172</v>
      </c>
      <c r="F12" s="45">
        <v>108494.93</v>
      </c>
      <c r="G12" s="45">
        <v>49464</v>
      </c>
      <c r="H12" s="45">
        <v>42376</v>
      </c>
      <c r="I12" s="45">
        <v>44000</v>
      </c>
      <c r="J12" s="45">
        <v>52188</v>
      </c>
      <c r="K12" s="45">
        <v>67460.56</v>
      </c>
      <c r="L12" s="45">
        <v>126989.6</v>
      </c>
      <c r="M12" s="45">
        <v>68752</v>
      </c>
      <c r="N12" s="45"/>
    </row>
    <row r="13" ht="20.25" customHeight="1" spans="1:14">
      <c r="A13" s="43" t="str">
        <f>"      "&amp;"政策性农业（养殖业）保险补助专项经费"</f>
        <v>      政策性农业（养殖业）保险补助专项经费</v>
      </c>
      <c r="B13" s="45">
        <v>2490000</v>
      </c>
      <c r="C13" s="45">
        <v>2490000</v>
      </c>
      <c r="D13" s="45"/>
      <c r="E13" s="45">
        <v>187910.7</v>
      </c>
      <c r="F13" s="45">
        <v>183340.6</v>
      </c>
      <c r="G13" s="45">
        <v>10711.1</v>
      </c>
      <c r="H13" s="45">
        <v>140244.9</v>
      </c>
      <c r="I13" s="45">
        <v>126749.3</v>
      </c>
      <c r="J13" s="45">
        <v>234571.6</v>
      </c>
      <c r="K13" s="45">
        <v>534130.8</v>
      </c>
      <c r="L13" s="45">
        <v>965799.5</v>
      </c>
      <c r="M13" s="45">
        <v>106541.5</v>
      </c>
      <c r="N13" s="45"/>
    </row>
    <row r="14" ht="20.25" customHeight="1" spans="1:14">
      <c r="A14" s="43" t="str">
        <f>"      "&amp;"政策性农业（种植业）保险补助资金"</f>
        <v>      政策性农业（种植业）保险补助资金</v>
      </c>
      <c r="B14" s="45">
        <v>4370000</v>
      </c>
      <c r="C14" s="45">
        <v>4370000</v>
      </c>
      <c r="D14" s="45"/>
      <c r="E14" s="45">
        <v>115400</v>
      </c>
      <c r="F14" s="45">
        <v>136100</v>
      </c>
      <c r="G14" s="45">
        <v>149040</v>
      </c>
      <c r="H14" s="45">
        <v>98620</v>
      </c>
      <c r="I14" s="45">
        <v>724000</v>
      </c>
      <c r="J14" s="45">
        <v>195100</v>
      </c>
      <c r="K14" s="45">
        <v>263440</v>
      </c>
      <c r="L14" s="45">
        <v>1765500</v>
      </c>
      <c r="M14" s="45">
        <v>922800</v>
      </c>
      <c r="N14" s="45"/>
    </row>
    <row r="15" ht="20.25" customHeight="1" spans="1:14">
      <c r="A15" s="70" t="s">
        <v>30</v>
      </c>
      <c r="B15" s="45">
        <v>8981907.09</v>
      </c>
      <c r="C15" s="45">
        <v>8981907.09</v>
      </c>
      <c r="D15" s="45"/>
      <c r="E15" s="45">
        <v>701120.7</v>
      </c>
      <c r="F15" s="45">
        <v>517621.53</v>
      </c>
      <c r="G15" s="45">
        <v>302631.1</v>
      </c>
      <c r="H15" s="45">
        <v>352270.9</v>
      </c>
      <c r="I15" s="45">
        <v>1469435.3</v>
      </c>
      <c r="J15" s="45">
        <v>549087.6</v>
      </c>
      <c r="K15" s="45">
        <v>932806.36</v>
      </c>
      <c r="L15" s="45">
        <v>2973494.1</v>
      </c>
      <c r="M15" s="45">
        <v>1183439.5</v>
      </c>
      <c r="N15" s="45"/>
    </row>
  </sheetData>
  <mergeCells count="6">
    <mergeCell ref="A1:N1"/>
    <mergeCell ref="A2:N2"/>
    <mergeCell ref="A3:I3"/>
    <mergeCell ref="B4:D4"/>
    <mergeCell ref="E4:N4"/>
    <mergeCell ref="A4:A5"/>
  </mergeCells>
  <pageMargins left="0.751388888888889" right="0.751388888888889" top="1" bottom="1" header="0.5" footer="0.5"/>
  <pageSetup paperSize="9" scale="47"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48"/>
  <sheetViews>
    <sheetView showZeros="0" topLeftCell="A117" workbookViewId="0">
      <selection activeCell="C132" sqref="$A132:$XFD132"/>
    </sheetView>
  </sheetViews>
  <sheetFormatPr defaultColWidth="9.14166666666667" defaultRowHeight="12" customHeight="1"/>
  <cols>
    <col min="1" max="1" width="34.2833333333333" customWidth="1"/>
    <col min="2" max="2" width="34.875"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0" t="s">
        <v>886</v>
      </c>
      <c r="B1" s="30"/>
      <c r="C1" s="30"/>
      <c r="D1" s="30"/>
      <c r="E1" s="30"/>
      <c r="F1" s="30"/>
      <c r="G1" s="30"/>
      <c r="H1" s="30"/>
      <c r="I1" s="30"/>
      <c r="J1" s="50"/>
    </row>
    <row r="2" ht="28.5" customHeight="1" spans="1:10">
      <c r="A2" s="65" t="s">
        <v>887</v>
      </c>
      <c r="B2" s="66"/>
      <c r="C2" s="66"/>
      <c r="D2" s="66"/>
      <c r="E2" s="66"/>
      <c r="F2" s="67"/>
      <c r="G2" s="66"/>
      <c r="H2" s="67"/>
      <c r="I2" s="67"/>
      <c r="J2" s="66"/>
    </row>
    <row r="3" ht="15" customHeight="1" spans="1:1">
      <c r="A3" s="5" t="str">
        <f>"单位名称："&amp;"玉溪市农业农村局"</f>
        <v>单位名称：玉溪市农业农村局</v>
      </c>
    </row>
    <row r="4" ht="14.25" customHeight="1" spans="1:10">
      <c r="A4" s="68" t="s">
        <v>393</v>
      </c>
      <c r="B4" s="68" t="s">
        <v>394</v>
      </c>
      <c r="C4" s="68" t="s">
        <v>395</v>
      </c>
      <c r="D4" s="68" t="s">
        <v>396</v>
      </c>
      <c r="E4" s="68" t="s">
        <v>397</v>
      </c>
      <c r="F4" s="55" t="s">
        <v>398</v>
      </c>
      <c r="G4" s="68" t="s">
        <v>399</v>
      </c>
      <c r="H4" s="55" t="s">
        <v>400</v>
      </c>
      <c r="I4" s="55" t="s">
        <v>401</v>
      </c>
      <c r="J4" s="68" t="s">
        <v>402</v>
      </c>
    </row>
    <row r="5" ht="14.25" customHeight="1" spans="1:10">
      <c r="A5" s="68">
        <v>1</v>
      </c>
      <c r="B5" s="68">
        <v>2</v>
      </c>
      <c r="C5" s="68">
        <v>3</v>
      </c>
      <c r="D5" s="68">
        <v>4</v>
      </c>
      <c r="E5" s="68">
        <v>5</v>
      </c>
      <c r="F5" s="55">
        <v>6</v>
      </c>
      <c r="G5" s="68">
        <v>7</v>
      </c>
      <c r="H5" s="55">
        <v>8</v>
      </c>
      <c r="I5" s="55">
        <v>9</v>
      </c>
      <c r="J5" s="68">
        <v>10</v>
      </c>
    </row>
    <row r="6" ht="14" customHeight="1" spans="1:10">
      <c r="A6" s="26" t="s">
        <v>64</v>
      </c>
      <c r="B6" s="69"/>
      <c r="C6" s="69"/>
      <c r="D6" s="69"/>
      <c r="E6" s="70"/>
      <c r="F6" s="71"/>
      <c r="G6" s="70"/>
      <c r="H6" s="71"/>
      <c r="I6" s="71"/>
      <c r="J6" s="70"/>
    </row>
    <row r="7" ht="42" customHeight="1" spans="1:10">
      <c r="A7" s="26" t="s">
        <v>380</v>
      </c>
      <c r="B7" s="26" t="s">
        <v>403</v>
      </c>
      <c r="C7" s="26" t="s">
        <v>404</v>
      </c>
      <c r="D7" s="26" t="s">
        <v>405</v>
      </c>
      <c r="E7" s="26" t="s">
        <v>406</v>
      </c>
      <c r="F7" s="26" t="s">
        <v>407</v>
      </c>
      <c r="G7" s="43" t="s">
        <v>408</v>
      </c>
      <c r="H7" s="26" t="s">
        <v>409</v>
      </c>
      <c r="I7" s="26" t="s">
        <v>410</v>
      </c>
      <c r="J7" s="26" t="s">
        <v>411</v>
      </c>
    </row>
    <row r="8" ht="45" customHeight="1" spans="1:10">
      <c r="A8" s="26" t="s">
        <v>380</v>
      </c>
      <c r="B8" s="26" t="s">
        <v>403</v>
      </c>
      <c r="C8" s="26" t="s">
        <v>404</v>
      </c>
      <c r="D8" s="26" t="s">
        <v>405</v>
      </c>
      <c r="E8" s="26" t="s">
        <v>412</v>
      </c>
      <c r="F8" s="26" t="s">
        <v>407</v>
      </c>
      <c r="G8" s="43" t="s">
        <v>413</v>
      </c>
      <c r="H8" s="26" t="s">
        <v>409</v>
      </c>
      <c r="I8" s="26" t="s">
        <v>410</v>
      </c>
      <c r="J8" s="26" t="s">
        <v>414</v>
      </c>
    </row>
    <row r="9" ht="33.75" customHeight="1" spans="1:10">
      <c r="A9" s="26" t="s">
        <v>380</v>
      </c>
      <c r="B9" s="26" t="s">
        <v>403</v>
      </c>
      <c r="C9" s="26" t="s">
        <v>415</v>
      </c>
      <c r="D9" s="26" t="s">
        <v>416</v>
      </c>
      <c r="E9" s="26" t="s">
        <v>417</v>
      </c>
      <c r="F9" s="26" t="s">
        <v>418</v>
      </c>
      <c r="G9" s="43" t="s">
        <v>419</v>
      </c>
      <c r="H9" s="26"/>
      <c r="I9" s="26" t="s">
        <v>420</v>
      </c>
      <c r="J9" s="26" t="s">
        <v>421</v>
      </c>
    </row>
    <row r="10" ht="33.75" customHeight="1" spans="1:10">
      <c r="A10" s="26" t="s">
        <v>380</v>
      </c>
      <c r="B10" s="26" t="s">
        <v>403</v>
      </c>
      <c r="C10" s="26" t="s">
        <v>415</v>
      </c>
      <c r="D10" s="26" t="s">
        <v>422</v>
      </c>
      <c r="E10" s="26" t="s">
        <v>423</v>
      </c>
      <c r="F10" s="26" t="s">
        <v>407</v>
      </c>
      <c r="G10" s="43" t="s">
        <v>45</v>
      </c>
      <c r="H10" s="26" t="s">
        <v>424</v>
      </c>
      <c r="I10" s="26" t="s">
        <v>410</v>
      </c>
      <c r="J10" s="26" t="s">
        <v>425</v>
      </c>
    </row>
    <row r="11" ht="51" customHeight="1" spans="1:10">
      <c r="A11" s="26" t="s">
        <v>380</v>
      </c>
      <c r="B11" s="26" t="s">
        <v>403</v>
      </c>
      <c r="C11" s="26" t="s">
        <v>426</v>
      </c>
      <c r="D11" s="26" t="s">
        <v>427</v>
      </c>
      <c r="E11" s="26" t="s">
        <v>428</v>
      </c>
      <c r="F11" s="26" t="s">
        <v>407</v>
      </c>
      <c r="G11" s="43" t="s">
        <v>429</v>
      </c>
      <c r="H11" s="26" t="s">
        <v>424</v>
      </c>
      <c r="I11" s="26" t="s">
        <v>410</v>
      </c>
      <c r="J11" s="26" t="s">
        <v>430</v>
      </c>
    </row>
    <row r="12" ht="89" customHeight="1" spans="1:10">
      <c r="A12" s="26" t="s">
        <v>327</v>
      </c>
      <c r="B12" s="26" t="s">
        <v>431</v>
      </c>
      <c r="C12" s="26" t="s">
        <v>404</v>
      </c>
      <c r="D12" s="26" t="s">
        <v>405</v>
      </c>
      <c r="E12" s="26" t="s">
        <v>432</v>
      </c>
      <c r="F12" s="26" t="s">
        <v>418</v>
      </c>
      <c r="G12" s="43" t="s">
        <v>433</v>
      </c>
      <c r="H12" s="26" t="s">
        <v>424</v>
      </c>
      <c r="I12" s="26" t="s">
        <v>410</v>
      </c>
      <c r="J12" s="26" t="s">
        <v>434</v>
      </c>
    </row>
    <row r="13" ht="89" customHeight="1" spans="1:10">
      <c r="A13" s="26" t="s">
        <v>327</v>
      </c>
      <c r="B13" s="26" t="s">
        <v>431</v>
      </c>
      <c r="C13" s="26" t="s">
        <v>404</v>
      </c>
      <c r="D13" s="26" t="s">
        <v>405</v>
      </c>
      <c r="E13" s="26" t="s">
        <v>435</v>
      </c>
      <c r="F13" s="26" t="s">
        <v>418</v>
      </c>
      <c r="G13" s="43" t="s">
        <v>433</v>
      </c>
      <c r="H13" s="26" t="s">
        <v>424</v>
      </c>
      <c r="I13" s="26" t="s">
        <v>410</v>
      </c>
      <c r="J13" s="26" t="s">
        <v>436</v>
      </c>
    </row>
    <row r="14" ht="89" customHeight="1" spans="1:10">
      <c r="A14" s="26" t="s">
        <v>327</v>
      </c>
      <c r="B14" s="26" t="s">
        <v>431</v>
      </c>
      <c r="C14" s="26" t="s">
        <v>404</v>
      </c>
      <c r="D14" s="26" t="s">
        <v>437</v>
      </c>
      <c r="E14" s="26" t="s">
        <v>438</v>
      </c>
      <c r="F14" s="26" t="s">
        <v>418</v>
      </c>
      <c r="G14" s="43" t="s">
        <v>433</v>
      </c>
      <c r="H14" s="26" t="s">
        <v>424</v>
      </c>
      <c r="I14" s="26" t="s">
        <v>410</v>
      </c>
      <c r="J14" s="26" t="s">
        <v>439</v>
      </c>
    </row>
    <row r="15" ht="58" customHeight="1" spans="1:10">
      <c r="A15" s="26" t="s">
        <v>327</v>
      </c>
      <c r="B15" s="26" t="s">
        <v>431</v>
      </c>
      <c r="C15" s="26" t="s">
        <v>415</v>
      </c>
      <c r="D15" s="26" t="s">
        <v>416</v>
      </c>
      <c r="E15" s="26" t="s">
        <v>440</v>
      </c>
      <c r="F15" s="26" t="s">
        <v>407</v>
      </c>
      <c r="G15" s="43" t="s">
        <v>441</v>
      </c>
      <c r="H15" s="26"/>
      <c r="I15" s="26" t="s">
        <v>420</v>
      </c>
      <c r="J15" s="26" t="s">
        <v>442</v>
      </c>
    </row>
    <row r="16" ht="84" customHeight="1" spans="1:10">
      <c r="A16" s="26" t="s">
        <v>327</v>
      </c>
      <c r="B16" s="26" t="s">
        <v>431</v>
      </c>
      <c r="C16" s="26" t="s">
        <v>415</v>
      </c>
      <c r="D16" s="26" t="s">
        <v>416</v>
      </c>
      <c r="E16" s="26" t="s">
        <v>443</v>
      </c>
      <c r="F16" s="26" t="s">
        <v>418</v>
      </c>
      <c r="G16" s="43" t="s">
        <v>419</v>
      </c>
      <c r="H16" s="26"/>
      <c r="I16" s="26" t="s">
        <v>420</v>
      </c>
      <c r="J16" s="26" t="s">
        <v>444</v>
      </c>
    </row>
    <row r="17" ht="33.75" customHeight="1" spans="1:10">
      <c r="A17" s="26" t="s">
        <v>332</v>
      </c>
      <c r="B17" s="26" t="s">
        <v>445</v>
      </c>
      <c r="C17" s="26" t="s">
        <v>404</v>
      </c>
      <c r="D17" s="26" t="s">
        <v>405</v>
      </c>
      <c r="E17" s="26" t="s">
        <v>446</v>
      </c>
      <c r="F17" s="26" t="s">
        <v>407</v>
      </c>
      <c r="G17" s="43" t="s">
        <v>447</v>
      </c>
      <c r="H17" s="26" t="s">
        <v>448</v>
      </c>
      <c r="I17" s="26" t="s">
        <v>410</v>
      </c>
      <c r="J17" s="26" t="s">
        <v>449</v>
      </c>
    </row>
    <row r="18" ht="33.75" customHeight="1" spans="1:10">
      <c r="A18" s="26" t="s">
        <v>332</v>
      </c>
      <c r="B18" s="26" t="s">
        <v>445</v>
      </c>
      <c r="C18" s="26" t="s">
        <v>404</v>
      </c>
      <c r="D18" s="26" t="s">
        <v>405</v>
      </c>
      <c r="E18" s="26" t="s">
        <v>450</v>
      </c>
      <c r="F18" s="26" t="s">
        <v>407</v>
      </c>
      <c r="G18" s="43" t="s">
        <v>433</v>
      </c>
      <c r="H18" s="26" t="s">
        <v>448</v>
      </c>
      <c r="I18" s="26" t="s">
        <v>410</v>
      </c>
      <c r="J18" s="26" t="s">
        <v>451</v>
      </c>
    </row>
    <row r="19" ht="58" customHeight="1" spans="1:10">
      <c r="A19" s="26" t="s">
        <v>332</v>
      </c>
      <c r="B19" s="26" t="s">
        <v>445</v>
      </c>
      <c r="C19" s="26" t="s">
        <v>404</v>
      </c>
      <c r="D19" s="26" t="s">
        <v>405</v>
      </c>
      <c r="E19" s="26" t="s">
        <v>452</v>
      </c>
      <c r="F19" s="26" t="s">
        <v>418</v>
      </c>
      <c r="G19" s="43" t="s">
        <v>433</v>
      </c>
      <c r="H19" s="26" t="s">
        <v>424</v>
      </c>
      <c r="I19" s="26" t="s">
        <v>410</v>
      </c>
      <c r="J19" s="26" t="s">
        <v>453</v>
      </c>
    </row>
    <row r="20" ht="48" customHeight="1" spans="1:10">
      <c r="A20" s="26" t="s">
        <v>332</v>
      </c>
      <c r="B20" s="26" t="s">
        <v>445</v>
      </c>
      <c r="C20" s="26" t="s">
        <v>404</v>
      </c>
      <c r="D20" s="26" t="s">
        <v>437</v>
      </c>
      <c r="E20" s="26" t="s">
        <v>454</v>
      </c>
      <c r="F20" s="26" t="s">
        <v>407</v>
      </c>
      <c r="G20" s="43" t="s">
        <v>455</v>
      </c>
      <c r="H20" s="26" t="s">
        <v>424</v>
      </c>
      <c r="I20" s="26" t="s">
        <v>410</v>
      </c>
      <c r="J20" s="26" t="s">
        <v>456</v>
      </c>
    </row>
    <row r="21" ht="69" customHeight="1" spans="1:10">
      <c r="A21" s="26" t="s">
        <v>332</v>
      </c>
      <c r="B21" s="26" t="s">
        <v>445</v>
      </c>
      <c r="C21" s="26" t="s">
        <v>415</v>
      </c>
      <c r="D21" s="26" t="s">
        <v>416</v>
      </c>
      <c r="E21" s="26" t="s">
        <v>457</v>
      </c>
      <c r="F21" s="26" t="s">
        <v>418</v>
      </c>
      <c r="G21" s="43" t="s">
        <v>433</v>
      </c>
      <c r="H21" s="26" t="s">
        <v>424</v>
      </c>
      <c r="I21" s="26" t="s">
        <v>410</v>
      </c>
      <c r="J21" s="26" t="s">
        <v>458</v>
      </c>
    </row>
    <row r="22" ht="33.75" customHeight="1" spans="1:10">
      <c r="A22" s="26" t="s">
        <v>332</v>
      </c>
      <c r="B22" s="26" t="s">
        <v>445</v>
      </c>
      <c r="C22" s="26" t="s">
        <v>415</v>
      </c>
      <c r="D22" s="26" t="s">
        <v>459</v>
      </c>
      <c r="E22" s="26" t="s">
        <v>460</v>
      </c>
      <c r="F22" s="26" t="s">
        <v>418</v>
      </c>
      <c r="G22" s="43" t="s">
        <v>419</v>
      </c>
      <c r="H22" s="26"/>
      <c r="I22" s="26" t="s">
        <v>420</v>
      </c>
      <c r="J22" s="26" t="s">
        <v>461</v>
      </c>
    </row>
    <row r="23" ht="33.75" customHeight="1" spans="1:10">
      <c r="A23" s="26" t="s">
        <v>363</v>
      </c>
      <c r="B23" s="26" t="s">
        <v>462</v>
      </c>
      <c r="C23" s="26" t="s">
        <v>404</v>
      </c>
      <c r="D23" s="26" t="s">
        <v>405</v>
      </c>
      <c r="E23" s="26" t="s">
        <v>463</v>
      </c>
      <c r="F23" s="26" t="s">
        <v>407</v>
      </c>
      <c r="G23" s="43" t="s">
        <v>464</v>
      </c>
      <c r="H23" s="26" t="s">
        <v>465</v>
      </c>
      <c r="I23" s="26" t="s">
        <v>410</v>
      </c>
      <c r="J23" s="26" t="s">
        <v>466</v>
      </c>
    </row>
    <row r="24" ht="33.75" customHeight="1" spans="1:10">
      <c r="A24" s="26" t="s">
        <v>363</v>
      </c>
      <c r="B24" s="26" t="s">
        <v>462</v>
      </c>
      <c r="C24" s="26" t="s">
        <v>404</v>
      </c>
      <c r="D24" s="26" t="s">
        <v>405</v>
      </c>
      <c r="E24" s="26" t="s">
        <v>467</v>
      </c>
      <c r="F24" s="26" t="s">
        <v>407</v>
      </c>
      <c r="G24" s="43" t="s">
        <v>468</v>
      </c>
      <c r="H24" s="26" t="s">
        <v>465</v>
      </c>
      <c r="I24" s="26" t="s">
        <v>410</v>
      </c>
      <c r="J24" s="26" t="s">
        <v>469</v>
      </c>
    </row>
    <row r="25" ht="33.75" customHeight="1" spans="1:10">
      <c r="A25" s="26" t="s">
        <v>363</v>
      </c>
      <c r="B25" s="26" t="s">
        <v>462</v>
      </c>
      <c r="C25" s="26" t="s">
        <v>404</v>
      </c>
      <c r="D25" s="26" t="s">
        <v>470</v>
      </c>
      <c r="E25" s="26" t="s">
        <v>471</v>
      </c>
      <c r="F25" s="26" t="s">
        <v>418</v>
      </c>
      <c r="G25" s="43" t="s">
        <v>472</v>
      </c>
      <c r="H25" s="26"/>
      <c r="I25" s="26" t="s">
        <v>420</v>
      </c>
      <c r="J25" s="26" t="s">
        <v>473</v>
      </c>
    </row>
    <row r="26" ht="33.75" customHeight="1" spans="1:10">
      <c r="A26" s="26" t="s">
        <v>363</v>
      </c>
      <c r="B26" s="26" t="s">
        <v>462</v>
      </c>
      <c r="C26" s="26" t="s">
        <v>415</v>
      </c>
      <c r="D26" s="26" t="s">
        <v>416</v>
      </c>
      <c r="E26" s="26" t="s">
        <v>474</v>
      </c>
      <c r="F26" s="26" t="s">
        <v>418</v>
      </c>
      <c r="G26" s="43" t="s">
        <v>475</v>
      </c>
      <c r="H26" s="26" t="s">
        <v>476</v>
      </c>
      <c r="I26" s="26" t="s">
        <v>410</v>
      </c>
      <c r="J26" s="26" t="s">
        <v>477</v>
      </c>
    </row>
    <row r="27" ht="33.75" customHeight="1" spans="1:10">
      <c r="A27" s="26" t="s">
        <v>363</v>
      </c>
      <c r="B27" s="26" t="s">
        <v>462</v>
      </c>
      <c r="C27" s="26" t="s">
        <v>415</v>
      </c>
      <c r="D27" s="26" t="s">
        <v>459</v>
      </c>
      <c r="E27" s="26" t="s">
        <v>478</v>
      </c>
      <c r="F27" s="26" t="s">
        <v>418</v>
      </c>
      <c r="G27" s="43" t="s">
        <v>479</v>
      </c>
      <c r="H27" s="26"/>
      <c r="I27" s="26" t="s">
        <v>420</v>
      </c>
      <c r="J27" s="26" t="s">
        <v>478</v>
      </c>
    </row>
    <row r="28" ht="53" customHeight="1" spans="1:10">
      <c r="A28" s="26" t="s">
        <v>287</v>
      </c>
      <c r="B28" s="26" t="s">
        <v>480</v>
      </c>
      <c r="C28" s="26" t="s">
        <v>404</v>
      </c>
      <c r="D28" s="26" t="s">
        <v>405</v>
      </c>
      <c r="E28" s="26" t="s">
        <v>481</v>
      </c>
      <c r="F28" s="26" t="s">
        <v>407</v>
      </c>
      <c r="G28" s="43" t="s">
        <v>482</v>
      </c>
      <c r="H28" s="26" t="s">
        <v>424</v>
      </c>
      <c r="I28" s="26" t="s">
        <v>410</v>
      </c>
      <c r="J28" s="26" t="s">
        <v>483</v>
      </c>
    </row>
    <row r="29" ht="53" customHeight="1" spans="1:10">
      <c r="A29" s="26" t="s">
        <v>287</v>
      </c>
      <c r="B29" s="26" t="s">
        <v>480</v>
      </c>
      <c r="C29" s="26" t="s">
        <v>404</v>
      </c>
      <c r="D29" s="26" t="s">
        <v>437</v>
      </c>
      <c r="E29" s="26" t="s">
        <v>484</v>
      </c>
      <c r="F29" s="26" t="s">
        <v>418</v>
      </c>
      <c r="G29" s="43" t="s">
        <v>433</v>
      </c>
      <c r="H29" s="26" t="s">
        <v>424</v>
      </c>
      <c r="I29" s="26" t="s">
        <v>410</v>
      </c>
      <c r="J29" s="26" t="s">
        <v>485</v>
      </c>
    </row>
    <row r="30" ht="53" customHeight="1" spans="1:10">
      <c r="A30" s="26" t="s">
        <v>287</v>
      </c>
      <c r="B30" s="26" t="s">
        <v>480</v>
      </c>
      <c r="C30" s="26" t="s">
        <v>404</v>
      </c>
      <c r="D30" s="26" t="s">
        <v>437</v>
      </c>
      <c r="E30" s="26" t="s">
        <v>486</v>
      </c>
      <c r="F30" s="26" t="s">
        <v>418</v>
      </c>
      <c r="G30" s="43" t="s">
        <v>433</v>
      </c>
      <c r="H30" s="26" t="s">
        <v>424</v>
      </c>
      <c r="I30" s="26" t="s">
        <v>410</v>
      </c>
      <c r="J30" s="26" t="s">
        <v>487</v>
      </c>
    </row>
    <row r="31" ht="33.75" customHeight="1" spans="1:10">
      <c r="A31" s="26" t="s">
        <v>287</v>
      </c>
      <c r="B31" s="26" t="s">
        <v>480</v>
      </c>
      <c r="C31" s="26" t="s">
        <v>415</v>
      </c>
      <c r="D31" s="26" t="s">
        <v>416</v>
      </c>
      <c r="E31" s="26" t="s">
        <v>488</v>
      </c>
      <c r="F31" s="26" t="s">
        <v>418</v>
      </c>
      <c r="G31" s="43" t="s">
        <v>489</v>
      </c>
      <c r="H31" s="26"/>
      <c r="I31" s="26" t="s">
        <v>420</v>
      </c>
      <c r="J31" s="26" t="s">
        <v>490</v>
      </c>
    </row>
    <row r="32" ht="55" customHeight="1" spans="1:10">
      <c r="A32" s="26" t="s">
        <v>287</v>
      </c>
      <c r="B32" s="26" t="s">
        <v>480</v>
      </c>
      <c r="C32" s="26" t="s">
        <v>426</v>
      </c>
      <c r="D32" s="26" t="s">
        <v>427</v>
      </c>
      <c r="E32" s="26" t="s">
        <v>491</v>
      </c>
      <c r="F32" s="26" t="s">
        <v>407</v>
      </c>
      <c r="G32" s="43" t="s">
        <v>455</v>
      </c>
      <c r="H32" s="26" t="s">
        <v>424</v>
      </c>
      <c r="I32" s="26" t="s">
        <v>410</v>
      </c>
      <c r="J32" s="26" t="s">
        <v>492</v>
      </c>
    </row>
    <row r="33" ht="33.75" customHeight="1" spans="1:10">
      <c r="A33" s="26" t="s">
        <v>365</v>
      </c>
      <c r="B33" s="26" t="s">
        <v>493</v>
      </c>
      <c r="C33" s="26" t="s">
        <v>404</v>
      </c>
      <c r="D33" s="26" t="s">
        <v>405</v>
      </c>
      <c r="E33" s="26" t="s">
        <v>494</v>
      </c>
      <c r="F33" s="26" t="s">
        <v>407</v>
      </c>
      <c r="G33" s="43" t="s">
        <v>495</v>
      </c>
      <c r="H33" s="26" t="s">
        <v>465</v>
      </c>
      <c r="I33" s="26" t="s">
        <v>410</v>
      </c>
      <c r="J33" s="26" t="s">
        <v>496</v>
      </c>
    </row>
    <row r="34" ht="33.75" customHeight="1" spans="1:10">
      <c r="A34" s="26" t="s">
        <v>365</v>
      </c>
      <c r="B34" s="26" t="s">
        <v>493</v>
      </c>
      <c r="C34" s="26" t="s">
        <v>404</v>
      </c>
      <c r="D34" s="26" t="s">
        <v>405</v>
      </c>
      <c r="E34" s="26" t="s">
        <v>497</v>
      </c>
      <c r="F34" s="26" t="s">
        <v>407</v>
      </c>
      <c r="G34" s="43" t="s">
        <v>495</v>
      </c>
      <c r="H34" s="26" t="s">
        <v>465</v>
      </c>
      <c r="I34" s="26" t="s">
        <v>410</v>
      </c>
      <c r="J34" s="26" t="s">
        <v>498</v>
      </c>
    </row>
    <row r="35" ht="33.75" customHeight="1" spans="1:10">
      <c r="A35" s="26" t="s">
        <v>365</v>
      </c>
      <c r="B35" s="26" t="s">
        <v>493</v>
      </c>
      <c r="C35" s="26" t="s">
        <v>404</v>
      </c>
      <c r="D35" s="26" t="s">
        <v>405</v>
      </c>
      <c r="E35" s="26" t="s">
        <v>499</v>
      </c>
      <c r="F35" s="26" t="s">
        <v>407</v>
      </c>
      <c r="G35" s="43" t="s">
        <v>500</v>
      </c>
      <c r="H35" s="26" t="s">
        <v>465</v>
      </c>
      <c r="I35" s="26" t="s">
        <v>410</v>
      </c>
      <c r="J35" s="26" t="s">
        <v>501</v>
      </c>
    </row>
    <row r="36" ht="33.75" customHeight="1" spans="1:10">
      <c r="A36" s="26" t="s">
        <v>365</v>
      </c>
      <c r="B36" s="26" t="s">
        <v>493</v>
      </c>
      <c r="C36" s="26" t="s">
        <v>415</v>
      </c>
      <c r="D36" s="26" t="s">
        <v>416</v>
      </c>
      <c r="E36" s="26" t="s">
        <v>474</v>
      </c>
      <c r="F36" s="26" t="s">
        <v>418</v>
      </c>
      <c r="G36" s="43" t="s">
        <v>475</v>
      </c>
      <c r="H36" s="26" t="s">
        <v>476</v>
      </c>
      <c r="I36" s="26" t="s">
        <v>410</v>
      </c>
      <c r="J36" s="26" t="s">
        <v>502</v>
      </c>
    </row>
    <row r="37" ht="33.75" customHeight="1" spans="1:10">
      <c r="A37" s="26" t="s">
        <v>365</v>
      </c>
      <c r="B37" s="26" t="s">
        <v>493</v>
      </c>
      <c r="C37" s="26" t="s">
        <v>426</v>
      </c>
      <c r="D37" s="26" t="s">
        <v>427</v>
      </c>
      <c r="E37" s="26" t="s">
        <v>503</v>
      </c>
      <c r="F37" s="26" t="s">
        <v>407</v>
      </c>
      <c r="G37" s="43" t="s">
        <v>429</v>
      </c>
      <c r="H37" s="26" t="s">
        <v>424</v>
      </c>
      <c r="I37" s="26" t="s">
        <v>410</v>
      </c>
      <c r="J37" s="26" t="s">
        <v>504</v>
      </c>
    </row>
    <row r="38" ht="33.75" customHeight="1" spans="1:10">
      <c r="A38" s="26" t="s">
        <v>378</v>
      </c>
      <c r="B38" s="26" t="s">
        <v>505</v>
      </c>
      <c r="C38" s="26" t="s">
        <v>404</v>
      </c>
      <c r="D38" s="26" t="s">
        <v>405</v>
      </c>
      <c r="E38" s="26" t="s">
        <v>506</v>
      </c>
      <c r="F38" s="26" t="s">
        <v>407</v>
      </c>
      <c r="G38" s="43" t="s">
        <v>53</v>
      </c>
      <c r="H38" s="26" t="s">
        <v>507</v>
      </c>
      <c r="I38" s="26" t="s">
        <v>410</v>
      </c>
      <c r="J38" s="26" t="s">
        <v>508</v>
      </c>
    </row>
    <row r="39" ht="33.75" customHeight="1" spans="1:10">
      <c r="A39" s="26" t="s">
        <v>378</v>
      </c>
      <c r="B39" s="26" t="s">
        <v>505</v>
      </c>
      <c r="C39" s="26" t="s">
        <v>404</v>
      </c>
      <c r="D39" s="26" t="s">
        <v>405</v>
      </c>
      <c r="E39" s="26" t="s">
        <v>509</v>
      </c>
      <c r="F39" s="26" t="s">
        <v>407</v>
      </c>
      <c r="G39" s="43" t="s">
        <v>510</v>
      </c>
      <c r="H39" s="26" t="s">
        <v>511</v>
      </c>
      <c r="I39" s="26" t="s">
        <v>410</v>
      </c>
      <c r="J39" s="26" t="s">
        <v>512</v>
      </c>
    </row>
    <row r="40" ht="61" customHeight="1" spans="1:10">
      <c r="A40" s="26" t="s">
        <v>378</v>
      </c>
      <c r="B40" s="26" t="s">
        <v>505</v>
      </c>
      <c r="C40" s="26" t="s">
        <v>404</v>
      </c>
      <c r="D40" s="26" t="s">
        <v>437</v>
      </c>
      <c r="E40" s="26" t="s">
        <v>513</v>
      </c>
      <c r="F40" s="26" t="s">
        <v>407</v>
      </c>
      <c r="G40" s="43" t="s">
        <v>514</v>
      </c>
      <c r="H40" s="26" t="s">
        <v>424</v>
      </c>
      <c r="I40" s="26" t="s">
        <v>410</v>
      </c>
      <c r="J40" s="26" t="s">
        <v>515</v>
      </c>
    </row>
    <row r="41" ht="54" customHeight="1" spans="1:10">
      <c r="A41" s="26" t="s">
        <v>378</v>
      </c>
      <c r="B41" s="26" t="s">
        <v>505</v>
      </c>
      <c r="C41" s="26" t="s">
        <v>404</v>
      </c>
      <c r="D41" s="26" t="s">
        <v>437</v>
      </c>
      <c r="E41" s="26" t="s">
        <v>516</v>
      </c>
      <c r="F41" s="26" t="s">
        <v>407</v>
      </c>
      <c r="G41" s="43" t="s">
        <v>455</v>
      </c>
      <c r="H41" s="26" t="s">
        <v>424</v>
      </c>
      <c r="I41" s="26" t="s">
        <v>410</v>
      </c>
      <c r="J41" s="26" t="s">
        <v>517</v>
      </c>
    </row>
    <row r="42" ht="33.75" customHeight="1" spans="1:10">
      <c r="A42" s="26" t="s">
        <v>378</v>
      </c>
      <c r="B42" s="26" t="s">
        <v>505</v>
      </c>
      <c r="C42" s="26" t="s">
        <v>415</v>
      </c>
      <c r="D42" s="26" t="s">
        <v>416</v>
      </c>
      <c r="E42" s="26" t="s">
        <v>518</v>
      </c>
      <c r="F42" s="26" t="s">
        <v>407</v>
      </c>
      <c r="G42" s="43" t="s">
        <v>519</v>
      </c>
      <c r="H42" s="26"/>
      <c r="I42" s="26" t="s">
        <v>420</v>
      </c>
      <c r="J42" s="26" t="s">
        <v>520</v>
      </c>
    </row>
    <row r="43" ht="58" customHeight="1" spans="1:10">
      <c r="A43" s="26" t="s">
        <v>378</v>
      </c>
      <c r="B43" s="26" t="s">
        <v>505</v>
      </c>
      <c r="C43" s="26" t="s">
        <v>426</v>
      </c>
      <c r="D43" s="26" t="s">
        <v>427</v>
      </c>
      <c r="E43" s="26" t="s">
        <v>521</v>
      </c>
      <c r="F43" s="26" t="s">
        <v>407</v>
      </c>
      <c r="G43" s="43" t="s">
        <v>514</v>
      </c>
      <c r="H43" s="26" t="s">
        <v>424</v>
      </c>
      <c r="I43" s="26" t="s">
        <v>410</v>
      </c>
      <c r="J43" s="26" t="s">
        <v>522</v>
      </c>
    </row>
    <row r="44" ht="33.75" customHeight="1" spans="1:10">
      <c r="A44" s="26" t="s">
        <v>367</v>
      </c>
      <c r="B44" s="26" t="s">
        <v>523</v>
      </c>
      <c r="C44" s="26" t="s">
        <v>404</v>
      </c>
      <c r="D44" s="26" t="s">
        <v>405</v>
      </c>
      <c r="E44" s="26" t="s">
        <v>524</v>
      </c>
      <c r="F44" s="26" t="s">
        <v>407</v>
      </c>
      <c r="G44" s="43" t="s">
        <v>525</v>
      </c>
      <c r="H44" s="26" t="s">
        <v>465</v>
      </c>
      <c r="I44" s="26" t="s">
        <v>410</v>
      </c>
      <c r="J44" s="26" t="s">
        <v>526</v>
      </c>
    </row>
    <row r="45" ht="33.75" customHeight="1" spans="1:10">
      <c r="A45" s="26" t="s">
        <v>367</v>
      </c>
      <c r="B45" s="26" t="s">
        <v>523</v>
      </c>
      <c r="C45" s="26" t="s">
        <v>404</v>
      </c>
      <c r="D45" s="26" t="s">
        <v>437</v>
      </c>
      <c r="E45" s="26" t="s">
        <v>527</v>
      </c>
      <c r="F45" s="26" t="s">
        <v>407</v>
      </c>
      <c r="G45" s="43" t="s">
        <v>528</v>
      </c>
      <c r="H45" s="26" t="s">
        <v>424</v>
      </c>
      <c r="I45" s="26" t="s">
        <v>410</v>
      </c>
      <c r="J45" s="26" t="s">
        <v>529</v>
      </c>
    </row>
    <row r="46" ht="33.75" customHeight="1" spans="1:10">
      <c r="A46" s="26" t="s">
        <v>367</v>
      </c>
      <c r="B46" s="26" t="s">
        <v>523</v>
      </c>
      <c r="C46" s="26" t="s">
        <v>404</v>
      </c>
      <c r="D46" s="26" t="s">
        <v>470</v>
      </c>
      <c r="E46" s="26" t="s">
        <v>471</v>
      </c>
      <c r="F46" s="26" t="s">
        <v>407</v>
      </c>
      <c r="G46" s="43" t="s">
        <v>530</v>
      </c>
      <c r="H46" s="26"/>
      <c r="I46" s="26" t="s">
        <v>420</v>
      </c>
      <c r="J46" s="26" t="s">
        <v>531</v>
      </c>
    </row>
    <row r="47" ht="33.75" customHeight="1" spans="1:10">
      <c r="A47" s="26" t="s">
        <v>367</v>
      </c>
      <c r="B47" s="26" t="s">
        <v>523</v>
      </c>
      <c r="C47" s="26" t="s">
        <v>415</v>
      </c>
      <c r="D47" s="26" t="s">
        <v>532</v>
      </c>
      <c r="E47" s="26" t="s">
        <v>502</v>
      </c>
      <c r="F47" s="26" t="s">
        <v>418</v>
      </c>
      <c r="G47" s="43" t="s">
        <v>475</v>
      </c>
      <c r="H47" s="26" t="s">
        <v>476</v>
      </c>
      <c r="I47" s="26" t="s">
        <v>410</v>
      </c>
      <c r="J47" s="26" t="s">
        <v>533</v>
      </c>
    </row>
    <row r="48" ht="33.75" customHeight="1" spans="1:10">
      <c r="A48" s="26" t="s">
        <v>367</v>
      </c>
      <c r="B48" s="26" t="s">
        <v>523</v>
      </c>
      <c r="C48" s="26" t="s">
        <v>415</v>
      </c>
      <c r="D48" s="26" t="s">
        <v>459</v>
      </c>
      <c r="E48" s="26" t="s">
        <v>534</v>
      </c>
      <c r="F48" s="26" t="s">
        <v>418</v>
      </c>
      <c r="G48" s="43" t="s">
        <v>535</v>
      </c>
      <c r="H48" s="26"/>
      <c r="I48" s="26" t="s">
        <v>420</v>
      </c>
      <c r="J48" s="26" t="s">
        <v>536</v>
      </c>
    </row>
    <row r="49" ht="77" customHeight="1" spans="1:10">
      <c r="A49" s="26" t="s">
        <v>384</v>
      </c>
      <c r="B49" s="26" t="s">
        <v>537</v>
      </c>
      <c r="C49" s="26" t="s">
        <v>404</v>
      </c>
      <c r="D49" s="26" t="s">
        <v>405</v>
      </c>
      <c r="E49" s="26" t="s">
        <v>538</v>
      </c>
      <c r="F49" s="26" t="s">
        <v>407</v>
      </c>
      <c r="G49" s="43" t="s">
        <v>539</v>
      </c>
      <c r="H49" s="26" t="s">
        <v>424</v>
      </c>
      <c r="I49" s="26" t="s">
        <v>410</v>
      </c>
      <c r="J49" s="26" t="s">
        <v>540</v>
      </c>
    </row>
    <row r="50" ht="53" customHeight="1" spans="1:10">
      <c r="A50" s="26" t="s">
        <v>384</v>
      </c>
      <c r="B50" s="26" t="s">
        <v>537</v>
      </c>
      <c r="C50" s="26" t="s">
        <v>404</v>
      </c>
      <c r="D50" s="26" t="s">
        <v>405</v>
      </c>
      <c r="E50" s="26" t="s">
        <v>481</v>
      </c>
      <c r="F50" s="26" t="s">
        <v>418</v>
      </c>
      <c r="G50" s="43" t="s">
        <v>541</v>
      </c>
      <c r="H50" s="26" t="s">
        <v>476</v>
      </c>
      <c r="I50" s="26" t="s">
        <v>410</v>
      </c>
      <c r="J50" s="26" t="s">
        <v>483</v>
      </c>
    </row>
    <row r="51" ht="53" customHeight="1" spans="1:10">
      <c r="A51" s="26" t="s">
        <v>384</v>
      </c>
      <c r="B51" s="26" t="s">
        <v>537</v>
      </c>
      <c r="C51" s="26" t="s">
        <v>404</v>
      </c>
      <c r="D51" s="26" t="s">
        <v>437</v>
      </c>
      <c r="E51" s="26" t="s">
        <v>484</v>
      </c>
      <c r="F51" s="26" t="s">
        <v>418</v>
      </c>
      <c r="G51" s="43" t="s">
        <v>433</v>
      </c>
      <c r="H51" s="26" t="s">
        <v>424</v>
      </c>
      <c r="I51" s="26" t="s">
        <v>410</v>
      </c>
      <c r="J51" s="26" t="s">
        <v>485</v>
      </c>
    </row>
    <row r="52" ht="53" customHeight="1" spans="1:10">
      <c r="A52" s="26" t="s">
        <v>384</v>
      </c>
      <c r="B52" s="26" t="s">
        <v>537</v>
      </c>
      <c r="C52" s="26" t="s">
        <v>404</v>
      </c>
      <c r="D52" s="26" t="s">
        <v>437</v>
      </c>
      <c r="E52" s="26" t="s">
        <v>486</v>
      </c>
      <c r="F52" s="26" t="s">
        <v>418</v>
      </c>
      <c r="G52" s="43" t="s">
        <v>433</v>
      </c>
      <c r="H52" s="26" t="s">
        <v>424</v>
      </c>
      <c r="I52" s="26" t="s">
        <v>410</v>
      </c>
      <c r="J52" s="26" t="s">
        <v>487</v>
      </c>
    </row>
    <row r="53" ht="64" customHeight="1" spans="1:10">
      <c r="A53" s="26" t="s">
        <v>384</v>
      </c>
      <c r="B53" s="26" t="s">
        <v>537</v>
      </c>
      <c r="C53" s="26" t="s">
        <v>404</v>
      </c>
      <c r="D53" s="26" t="s">
        <v>470</v>
      </c>
      <c r="E53" s="26" t="s">
        <v>542</v>
      </c>
      <c r="F53" s="26" t="s">
        <v>418</v>
      </c>
      <c r="G53" s="43" t="s">
        <v>433</v>
      </c>
      <c r="H53" s="26" t="s">
        <v>424</v>
      </c>
      <c r="I53" s="26" t="s">
        <v>410</v>
      </c>
      <c r="J53" s="26" t="s">
        <v>543</v>
      </c>
    </row>
    <row r="54" ht="66" customHeight="1" spans="1:10">
      <c r="A54" s="26" t="s">
        <v>384</v>
      </c>
      <c r="B54" s="26" t="s">
        <v>537</v>
      </c>
      <c r="C54" s="26" t="s">
        <v>404</v>
      </c>
      <c r="D54" s="26" t="s">
        <v>470</v>
      </c>
      <c r="E54" s="26" t="s">
        <v>544</v>
      </c>
      <c r="F54" s="26" t="s">
        <v>418</v>
      </c>
      <c r="G54" s="43" t="s">
        <v>433</v>
      </c>
      <c r="H54" s="26" t="s">
        <v>424</v>
      </c>
      <c r="I54" s="26" t="s">
        <v>410</v>
      </c>
      <c r="J54" s="26" t="s">
        <v>545</v>
      </c>
    </row>
    <row r="55" ht="33.75" customHeight="1" spans="1:10">
      <c r="A55" s="26" t="s">
        <v>384</v>
      </c>
      <c r="B55" s="26" t="s">
        <v>537</v>
      </c>
      <c r="C55" s="26" t="s">
        <v>415</v>
      </c>
      <c r="D55" s="26" t="s">
        <v>416</v>
      </c>
      <c r="E55" s="26" t="s">
        <v>488</v>
      </c>
      <c r="F55" s="26" t="s">
        <v>418</v>
      </c>
      <c r="G55" s="43" t="s">
        <v>546</v>
      </c>
      <c r="H55" s="26"/>
      <c r="I55" s="26" t="s">
        <v>420</v>
      </c>
      <c r="J55" s="26" t="s">
        <v>490</v>
      </c>
    </row>
    <row r="56" ht="63" customHeight="1" spans="1:10">
      <c r="A56" s="26" t="s">
        <v>384</v>
      </c>
      <c r="B56" s="26" t="s">
        <v>537</v>
      </c>
      <c r="C56" s="26" t="s">
        <v>426</v>
      </c>
      <c r="D56" s="26" t="s">
        <v>427</v>
      </c>
      <c r="E56" s="26" t="s">
        <v>547</v>
      </c>
      <c r="F56" s="26" t="s">
        <v>407</v>
      </c>
      <c r="G56" s="43" t="s">
        <v>429</v>
      </c>
      <c r="H56" s="26" t="s">
        <v>424</v>
      </c>
      <c r="I56" s="26" t="s">
        <v>410</v>
      </c>
      <c r="J56" s="26" t="s">
        <v>548</v>
      </c>
    </row>
    <row r="57" ht="61" customHeight="1" spans="1:10">
      <c r="A57" s="26" t="s">
        <v>382</v>
      </c>
      <c r="B57" s="26" t="s">
        <v>549</v>
      </c>
      <c r="C57" s="26" t="s">
        <v>404</v>
      </c>
      <c r="D57" s="26" t="s">
        <v>405</v>
      </c>
      <c r="E57" s="26" t="s">
        <v>550</v>
      </c>
      <c r="F57" s="26" t="s">
        <v>407</v>
      </c>
      <c r="G57" s="43" t="s">
        <v>551</v>
      </c>
      <c r="H57" s="26" t="s">
        <v>424</v>
      </c>
      <c r="I57" s="26" t="s">
        <v>410</v>
      </c>
      <c r="J57" s="26" t="s">
        <v>552</v>
      </c>
    </row>
    <row r="58" ht="52" customHeight="1" spans="1:10">
      <c r="A58" s="26" t="s">
        <v>382</v>
      </c>
      <c r="B58" s="26" t="s">
        <v>549</v>
      </c>
      <c r="C58" s="26" t="s">
        <v>404</v>
      </c>
      <c r="D58" s="26" t="s">
        <v>405</v>
      </c>
      <c r="E58" s="26" t="s">
        <v>553</v>
      </c>
      <c r="F58" s="26" t="s">
        <v>418</v>
      </c>
      <c r="G58" s="43" t="s">
        <v>433</v>
      </c>
      <c r="H58" s="26" t="s">
        <v>424</v>
      </c>
      <c r="I58" s="26" t="s">
        <v>410</v>
      </c>
      <c r="J58" s="26" t="s">
        <v>554</v>
      </c>
    </row>
    <row r="59" ht="52" customHeight="1" spans="1:10">
      <c r="A59" s="26" t="s">
        <v>382</v>
      </c>
      <c r="B59" s="26" t="s">
        <v>549</v>
      </c>
      <c r="C59" s="26" t="s">
        <v>404</v>
      </c>
      <c r="D59" s="26" t="s">
        <v>437</v>
      </c>
      <c r="E59" s="26" t="s">
        <v>555</v>
      </c>
      <c r="F59" s="26" t="s">
        <v>418</v>
      </c>
      <c r="G59" s="43" t="s">
        <v>433</v>
      </c>
      <c r="H59" s="26" t="s">
        <v>424</v>
      </c>
      <c r="I59" s="26" t="s">
        <v>410</v>
      </c>
      <c r="J59" s="26" t="s">
        <v>485</v>
      </c>
    </row>
    <row r="60" ht="63" customHeight="1" spans="1:10">
      <c r="A60" s="26" t="s">
        <v>382</v>
      </c>
      <c r="B60" s="26" t="s">
        <v>549</v>
      </c>
      <c r="C60" s="26" t="s">
        <v>404</v>
      </c>
      <c r="D60" s="26" t="s">
        <v>437</v>
      </c>
      <c r="E60" s="26" t="s">
        <v>556</v>
      </c>
      <c r="F60" s="26" t="s">
        <v>418</v>
      </c>
      <c r="G60" s="43" t="s">
        <v>433</v>
      </c>
      <c r="H60" s="26" t="s">
        <v>424</v>
      </c>
      <c r="I60" s="26" t="s">
        <v>410</v>
      </c>
      <c r="J60" s="26" t="s">
        <v>557</v>
      </c>
    </row>
    <row r="61" ht="60" customHeight="1" spans="1:10">
      <c r="A61" s="26" t="s">
        <v>382</v>
      </c>
      <c r="B61" s="26" t="s">
        <v>549</v>
      </c>
      <c r="C61" s="26" t="s">
        <v>404</v>
      </c>
      <c r="D61" s="26" t="s">
        <v>470</v>
      </c>
      <c r="E61" s="26" t="s">
        <v>558</v>
      </c>
      <c r="F61" s="26" t="s">
        <v>418</v>
      </c>
      <c r="G61" s="43" t="s">
        <v>433</v>
      </c>
      <c r="H61" s="26" t="s">
        <v>424</v>
      </c>
      <c r="I61" s="26" t="s">
        <v>410</v>
      </c>
      <c r="J61" s="26" t="s">
        <v>543</v>
      </c>
    </row>
    <row r="62" ht="67" customHeight="1" spans="1:10">
      <c r="A62" s="26" t="s">
        <v>382</v>
      </c>
      <c r="B62" s="26" t="s">
        <v>549</v>
      </c>
      <c r="C62" s="26" t="s">
        <v>404</v>
      </c>
      <c r="D62" s="26" t="s">
        <v>470</v>
      </c>
      <c r="E62" s="26" t="s">
        <v>544</v>
      </c>
      <c r="F62" s="26" t="s">
        <v>418</v>
      </c>
      <c r="G62" s="43" t="s">
        <v>429</v>
      </c>
      <c r="H62" s="26" t="s">
        <v>424</v>
      </c>
      <c r="I62" s="26" t="s">
        <v>410</v>
      </c>
      <c r="J62" s="26" t="s">
        <v>545</v>
      </c>
    </row>
    <row r="63" ht="74" customHeight="1" spans="1:10">
      <c r="A63" s="26" t="s">
        <v>382</v>
      </c>
      <c r="B63" s="26" t="s">
        <v>549</v>
      </c>
      <c r="C63" s="26" t="s">
        <v>415</v>
      </c>
      <c r="D63" s="26" t="s">
        <v>532</v>
      </c>
      <c r="E63" s="26" t="s">
        <v>559</v>
      </c>
      <c r="F63" s="26" t="s">
        <v>560</v>
      </c>
      <c r="G63" s="43" t="s">
        <v>475</v>
      </c>
      <c r="H63" s="26" t="s">
        <v>424</v>
      </c>
      <c r="I63" s="26" t="s">
        <v>410</v>
      </c>
      <c r="J63" s="26" t="s">
        <v>561</v>
      </c>
    </row>
    <row r="64" ht="52" customHeight="1" spans="1:10">
      <c r="A64" s="26" t="s">
        <v>382</v>
      </c>
      <c r="B64" s="26" t="s">
        <v>549</v>
      </c>
      <c r="C64" s="26" t="s">
        <v>415</v>
      </c>
      <c r="D64" s="26" t="s">
        <v>416</v>
      </c>
      <c r="E64" s="26" t="s">
        <v>562</v>
      </c>
      <c r="F64" s="26" t="s">
        <v>418</v>
      </c>
      <c r="G64" s="43" t="s">
        <v>433</v>
      </c>
      <c r="H64" s="26" t="s">
        <v>424</v>
      </c>
      <c r="I64" s="26" t="s">
        <v>410</v>
      </c>
      <c r="J64" s="26" t="s">
        <v>563</v>
      </c>
    </row>
    <row r="65" ht="33.75" customHeight="1" spans="1:10">
      <c r="A65" s="26" t="s">
        <v>382</v>
      </c>
      <c r="B65" s="26" t="s">
        <v>549</v>
      </c>
      <c r="C65" s="26" t="s">
        <v>415</v>
      </c>
      <c r="D65" s="26" t="s">
        <v>416</v>
      </c>
      <c r="E65" s="26" t="s">
        <v>488</v>
      </c>
      <c r="F65" s="26" t="s">
        <v>418</v>
      </c>
      <c r="G65" s="43" t="s">
        <v>546</v>
      </c>
      <c r="H65" s="26"/>
      <c r="I65" s="26" t="s">
        <v>420</v>
      </c>
      <c r="J65" s="26" t="s">
        <v>490</v>
      </c>
    </row>
    <row r="66" ht="63" customHeight="1" spans="1:10">
      <c r="A66" s="26" t="s">
        <v>382</v>
      </c>
      <c r="B66" s="26" t="s">
        <v>549</v>
      </c>
      <c r="C66" s="26" t="s">
        <v>426</v>
      </c>
      <c r="D66" s="26" t="s">
        <v>427</v>
      </c>
      <c r="E66" s="26" t="s">
        <v>547</v>
      </c>
      <c r="F66" s="26" t="s">
        <v>407</v>
      </c>
      <c r="G66" s="43" t="s">
        <v>429</v>
      </c>
      <c r="H66" s="26" t="s">
        <v>424</v>
      </c>
      <c r="I66" s="26" t="s">
        <v>410</v>
      </c>
      <c r="J66" s="26" t="s">
        <v>548</v>
      </c>
    </row>
    <row r="67" ht="49" customHeight="1" spans="1:10">
      <c r="A67" s="26" t="s">
        <v>386</v>
      </c>
      <c r="B67" s="26" t="s">
        <v>564</v>
      </c>
      <c r="C67" s="26" t="s">
        <v>404</v>
      </c>
      <c r="D67" s="26" t="s">
        <v>405</v>
      </c>
      <c r="E67" s="26" t="s">
        <v>565</v>
      </c>
      <c r="F67" s="26" t="s">
        <v>418</v>
      </c>
      <c r="G67" s="43" t="s">
        <v>566</v>
      </c>
      <c r="H67" s="26" t="s">
        <v>567</v>
      </c>
      <c r="I67" s="26" t="s">
        <v>410</v>
      </c>
      <c r="J67" s="26" t="s">
        <v>568</v>
      </c>
    </row>
    <row r="68" ht="51" customHeight="1" spans="1:10">
      <c r="A68" s="26" t="s">
        <v>386</v>
      </c>
      <c r="B68" s="26" t="s">
        <v>564</v>
      </c>
      <c r="C68" s="26" t="s">
        <v>404</v>
      </c>
      <c r="D68" s="26" t="s">
        <v>405</v>
      </c>
      <c r="E68" s="26" t="s">
        <v>569</v>
      </c>
      <c r="F68" s="26" t="s">
        <v>418</v>
      </c>
      <c r="G68" s="43" t="s">
        <v>433</v>
      </c>
      <c r="H68" s="26" t="s">
        <v>424</v>
      </c>
      <c r="I68" s="26" t="s">
        <v>410</v>
      </c>
      <c r="J68" s="26" t="s">
        <v>570</v>
      </c>
    </row>
    <row r="69" ht="51" customHeight="1" spans="1:10">
      <c r="A69" s="26" t="s">
        <v>386</v>
      </c>
      <c r="B69" s="26" t="s">
        <v>564</v>
      </c>
      <c r="C69" s="26" t="s">
        <v>404</v>
      </c>
      <c r="D69" s="26" t="s">
        <v>405</v>
      </c>
      <c r="E69" s="26" t="s">
        <v>571</v>
      </c>
      <c r="F69" s="26" t="s">
        <v>418</v>
      </c>
      <c r="G69" s="43" t="s">
        <v>433</v>
      </c>
      <c r="H69" s="26" t="s">
        <v>424</v>
      </c>
      <c r="I69" s="26" t="s">
        <v>410</v>
      </c>
      <c r="J69" s="26" t="s">
        <v>572</v>
      </c>
    </row>
    <row r="70" ht="51" customHeight="1" spans="1:10">
      <c r="A70" s="26" t="s">
        <v>386</v>
      </c>
      <c r="B70" s="26" t="s">
        <v>564</v>
      </c>
      <c r="C70" s="26" t="s">
        <v>404</v>
      </c>
      <c r="D70" s="26" t="s">
        <v>437</v>
      </c>
      <c r="E70" s="26" t="s">
        <v>573</v>
      </c>
      <c r="F70" s="26" t="s">
        <v>407</v>
      </c>
      <c r="G70" s="43" t="s">
        <v>429</v>
      </c>
      <c r="H70" s="26" t="s">
        <v>424</v>
      </c>
      <c r="I70" s="26" t="s">
        <v>410</v>
      </c>
      <c r="J70" s="26" t="s">
        <v>574</v>
      </c>
    </row>
    <row r="71" ht="51" customHeight="1" spans="1:10">
      <c r="A71" s="26" t="s">
        <v>386</v>
      </c>
      <c r="B71" s="26" t="s">
        <v>564</v>
      </c>
      <c r="C71" s="26" t="s">
        <v>404</v>
      </c>
      <c r="D71" s="26" t="s">
        <v>437</v>
      </c>
      <c r="E71" s="26" t="s">
        <v>575</v>
      </c>
      <c r="F71" s="26" t="s">
        <v>407</v>
      </c>
      <c r="G71" s="43" t="s">
        <v>576</v>
      </c>
      <c r="H71" s="26" t="s">
        <v>424</v>
      </c>
      <c r="I71" s="26" t="s">
        <v>410</v>
      </c>
      <c r="J71" s="26" t="s">
        <v>577</v>
      </c>
    </row>
    <row r="72" ht="33.75" customHeight="1" spans="1:10">
      <c r="A72" s="26" t="s">
        <v>386</v>
      </c>
      <c r="B72" s="26" t="s">
        <v>564</v>
      </c>
      <c r="C72" s="26" t="s">
        <v>415</v>
      </c>
      <c r="D72" s="26" t="s">
        <v>416</v>
      </c>
      <c r="E72" s="26" t="s">
        <v>578</v>
      </c>
      <c r="F72" s="26" t="s">
        <v>418</v>
      </c>
      <c r="G72" s="43" t="s">
        <v>419</v>
      </c>
      <c r="H72" s="26"/>
      <c r="I72" s="26" t="s">
        <v>420</v>
      </c>
      <c r="J72" s="26" t="s">
        <v>579</v>
      </c>
    </row>
    <row r="73" ht="33.75" customHeight="1" spans="1:10">
      <c r="A73" s="26" t="s">
        <v>386</v>
      </c>
      <c r="B73" s="26" t="s">
        <v>564</v>
      </c>
      <c r="C73" s="26" t="s">
        <v>426</v>
      </c>
      <c r="D73" s="26" t="s">
        <v>427</v>
      </c>
      <c r="E73" s="26" t="s">
        <v>580</v>
      </c>
      <c r="F73" s="26" t="s">
        <v>407</v>
      </c>
      <c r="G73" s="43" t="s">
        <v>429</v>
      </c>
      <c r="H73" s="26" t="s">
        <v>424</v>
      </c>
      <c r="I73" s="26" t="s">
        <v>410</v>
      </c>
      <c r="J73" s="26" t="s">
        <v>581</v>
      </c>
    </row>
    <row r="74" ht="33.75" customHeight="1" spans="1:10">
      <c r="A74" s="26" t="s">
        <v>369</v>
      </c>
      <c r="B74" s="26" t="s">
        <v>607</v>
      </c>
      <c r="C74" s="26" t="s">
        <v>404</v>
      </c>
      <c r="D74" s="26" t="s">
        <v>405</v>
      </c>
      <c r="E74" s="26" t="s">
        <v>608</v>
      </c>
      <c r="F74" s="26" t="s">
        <v>407</v>
      </c>
      <c r="G74" s="43" t="s">
        <v>609</v>
      </c>
      <c r="H74" s="26" t="s">
        <v>465</v>
      </c>
      <c r="I74" s="26" t="s">
        <v>410</v>
      </c>
      <c r="J74" s="26" t="s">
        <v>610</v>
      </c>
    </row>
    <row r="75" ht="33.75" customHeight="1" spans="1:10">
      <c r="A75" s="26" t="s">
        <v>369</v>
      </c>
      <c r="B75" s="26" t="s">
        <v>607</v>
      </c>
      <c r="C75" s="26" t="s">
        <v>404</v>
      </c>
      <c r="D75" s="26" t="s">
        <v>405</v>
      </c>
      <c r="E75" s="26" t="s">
        <v>611</v>
      </c>
      <c r="F75" s="26" t="s">
        <v>407</v>
      </c>
      <c r="G75" s="43" t="s">
        <v>612</v>
      </c>
      <c r="H75" s="26" t="s">
        <v>465</v>
      </c>
      <c r="I75" s="26" t="s">
        <v>410</v>
      </c>
      <c r="J75" s="26" t="s">
        <v>613</v>
      </c>
    </row>
    <row r="76" ht="33.75" customHeight="1" spans="1:10">
      <c r="A76" s="26" t="s">
        <v>369</v>
      </c>
      <c r="B76" s="26" t="s">
        <v>607</v>
      </c>
      <c r="C76" s="26" t="s">
        <v>404</v>
      </c>
      <c r="D76" s="26" t="s">
        <v>405</v>
      </c>
      <c r="E76" s="26" t="s">
        <v>614</v>
      </c>
      <c r="F76" s="26" t="s">
        <v>407</v>
      </c>
      <c r="G76" s="43" t="s">
        <v>615</v>
      </c>
      <c r="H76" s="26" t="s">
        <v>465</v>
      </c>
      <c r="I76" s="26" t="s">
        <v>410</v>
      </c>
      <c r="J76" s="26" t="s">
        <v>616</v>
      </c>
    </row>
    <row r="77" ht="33.75" customHeight="1" spans="1:10">
      <c r="A77" s="26" t="s">
        <v>369</v>
      </c>
      <c r="B77" s="26" t="s">
        <v>607</v>
      </c>
      <c r="C77" s="26" t="s">
        <v>404</v>
      </c>
      <c r="D77" s="26" t="s">
        <v>437</v>
      </c>
      <c r="E77" s="26" t="s">
        <v>617</v>
      </c>
      <c r="F77" s="26" t="s">
        <v>407</v>
      </c>
      <c r="G77" s="43" t="s">
        <v>455</v>
      </c>
      <c r="H77" s="26" t="s">
        <v>424</v>
      </c>
      <c r="I77" s="26" t="s">
        <v>410</v>
      </c>
      <c r="J77" s="26" t="s">
        <v>618</v>
      </c>
    </row>
    <row r="78" ht="33.75" customHeight="1" spans="1:10">
      <c r="A78" s="26" t="s">
        <v>369</v>
      </c>
      <c r="B78" s="26" t="s">
        <v>607</v>
      </c>
      <c r="C78" s="26" t="s">
        <v>404</v>
      </c>
      <c r="D78" s="26" t="s">
        <v>470</v>
      </c>
      <c r="E78" s="26" t="s">
        <v>619</v>
      </c>
      <c r="F78" s="26" t="s">
        <v>620</v>
      </c>
      <c r="G78" s="43" t="s">
        <v>45</v>
      </c>
      <c r="H78" s="26" t="s">
        <v>621</v>
      </c>
      <c r="I78" s="26" t="s">
        <v>410</v>
      </c>
      <c r="J78" s="26" t="s">
        <v>622</v>
      </c>
    </row>
    <row r="79" ht="33.75" customHeight="1" spans="1:10">
      <c r="A79" s="26" t="s">
        <v>369</v>
      </c>
      <c r="B79" s="26" t="s">
        <v>607</v>
      </c>
      <c r="C79" s="26" t="s">
        <v>415</v>
      </c>
      <c r="D79" s="26" t="s">
        <v>416</v>
      </c>
      <c r="E79" s="26" t="s">
        <v>623</v>
      </c>
      <c r="F79" s="26" t="s">
        <v>407</v>
      </c>
      <c r="G79" s="43" t="s">
        <v>624</v>
      </c>
      <c r="H79" s="26"/>
      <c r="I79" s="26" t="s">
        <v>420</v>
      </c>
      <c r="J79" s="26" t="s">
        <v>625</v>
      </c>
    </row>
    <row r="80" ht="56" customHeight="1" spans="1:10">
      <c r="A80" s="26" t="s">
        <v>369</v>
      </c>
      <c r="B80" s="26" t="s">
        <v>607</v>
      </c>
      <c r="C80" s="26" t="s">
        <v>426</v>
      </c>
      <c r="D80" s="26" t="s">
        <v>427</v>
      </c>
      <c r="E80" s="26" t="s">
        <v>626</v>
      </c>
      <c r="F80" s="26" t="s">
        <v>407</v>
      </c>
      <c r="G80" s="43" t="s">
        <v>429</v>
      </c>
      <c r="H80" s="26" t="s">
        <v>424</v>
      </c>
      <c r="I80" s="26" t="s">
        <v>410</v>
      </c>
      <c r="J80" s="26" t="s">
        <v>627</v>
      </c>
    </row>
    <row r="81" ht="74" customHeight="1" spans="1:10">
      <c r="A81" s="26" t="s">
        <v>340</v>
      </c>
      <c r="B81" s="26" t="s">
        <v>628</v>
      </c>
      <c r="C81" s="26" t="s">
        <v>404</v>
      </c>
      <c r="D81" s="26" t="s">
        <v>405</v>
      </c>
      <c r="E81" s="26" t="s">
        <v>629</v>
      </c>
      <c r="F81" s="26" t="s">
        <v>407</v>
      </c>
      <c r="G81" s="43" t="s">
        <v>630</v>
      </c>
      <c r="H81" s="26" t="s">
        <v>631</v>
      </c>
      <c r="I81" s="26" t="s">
        <v>410</v>
      </c>
      <c r="J81" s="26" t="s">
        <v>632</v>
      </c>
    </row>
    <row r="82" ht="80" customHeight="1" spans="1:10">
      <c r="A82" s="26" t="s">
        <v>340</v>
      </c>
      <c r="B82" s="26" t="s">
        <v>628</v>
      </c>
      <c r="C82" s="26" t="s">
        <v>404</v>
      </c>
      <c r="D82" s="26" t="s">
        <v>405</v>
      </c>
      <c r="E82" s="26" t="s">
        <v>633</v>
      </c>
      <c r="F82" s="26" t="s">
        <v>407</v>
      </c>
      <c r="G82" s="43" t="s">
        <v>634</v>
      </c>
      <c r="H82" s="26" t="s">
        <v>424</v>
      </c>
      <c r="I82" s="26" t="s">
        <v>410</v>
      </c>
      <c r="J82" s="26" t="s">
        <v>635</v>
      </c>
    </row>
    <row r="83" ht="60" customHeight="1" spans="1:10">
      <c r="A83" s="26" t="s">
        <v>340</v>
      </c>
      <c r="B83" s="26" t="s">
        <v>628</v>
      </c>
      <c r="C83" s="26" t="s">
        <v>404</v>
      </c>
      <c r="D83" s="26" t="s">
        <v>437</v>
      </c>
      <c r="E83" s="26" t="s">
        <v>636</v>
      </c>
      <c r="F83" s="26" t="s">
        <v>418</v>
      </c>
      <c r="G83" s="43" t="s">
        <v>475</v>
      </c>
      <c r="H83" s="26" t="s">
        <v>424</v>
      </c>
      <c r="I83" s="26" t="s">
        <v>410</v>
      </c>
      <c r="J83" s="26" t="s">
        <v>637</v>
      </c>
    </row>
    <row r="84" ht="56" customHeight="1" spans="1:10">
      <c r="A84" s="26" t="s">
        <v>340</v>
      </c>
      <c r="B84" s="26" t="s">
        <v>628</v>
      </c>
      <c r="C84" s="26" t="s">
        <v>415</v>
      </c>
      <c r="D84" s="26" t="s">
        <v>532</v>
      </c>
      <c r="E84" s="26" t="s">
        <v>638</v>
      </c>
      <c r="F84" s="26" t="s">
        <v>407</v>
      </c>
      <c r="G84" s="43" t="s">
        <v>441</v>
      </c>
      <c r="H84" s="26"/>
      <c r="I84" s="26" t="s">
        <v>420</v>
      </c>
      <c r="J84" s="26" t="s">
        <v>639</v>
      </c>
    </row>
    <row r="85" ht="105" customHeight="1" spans="1:10">
      <c r="A85" s="26" t="s">
        <v>340</v>
      </c>
      <c r="B85" s="26" t="s">
        <v>628</v>
      </c>
      <c r="C85" s="26" t="s">
        <v>415</v>
      </c>
      <c r="D85" s="26" t="s">
        <v>416</v>
      </c>
      <c r="E85" s="26" t="s">
        <v>640</v>
      </c>
      <c r="F85" s="26" t="s">
        <v>407</v>
      </c>
      <c r="G85" s="43" t="s">
        <v>46</v>
      </c>
      <c r="H85" s="26" t="s">
        <v>598</v>
      </c>
      <c r="I85" s="26" t="s">
        <v>410</v>
      </c>
      <c r="J85" s="26" t="s">
        <v>641</v>
      </c>
    </row>
    <row r="86" ht="33.75" customHeight="1" spans="1:10">
      <c r="A86" s="26" t="s">
        <v>357</v>
      </c>
      <c r="B86" s="26" t="s">
        <v>659</v>
      </c>
      <c r="C86" s="26" t="s">
        <v>404</v>
      </c>
      <c r="D86" s="26" t="s">
        <v>405</v>
      </c>
      <c r="E86" s="26" t="s">
        <v>660</v>
      </c>
      <c r="F86" s="26" t="s">
        <v>407</v>
      </c>
      <c r="G86" s="43" t="s">
        <v>62</v>
      </c>
      <c r="H86" s="26" t="s">
        <v>465</v>
      </c>
      <c r="I86" s="26" t="s">
        <v>410</v>
      </c>
      <c r="J86" s="26" t="s">
        <v>661</v>
      </c>
    </row>
    <row r="87" ht="33.75" customHeight="1" spans="1:10">
      <c r="A87" s="26" t="s">
        <v>357</v>
      </c>
      <c r="B87" s="26" t="s">
        <v>659</v>
      </c>
      <c r="C87" s="26" t="s">
        <v>404</v>
      </c>
      <c r="D87" s="26" t="s">
        <v>405</v>
      </c>
      <c r="E87" s="26" t="s">
        <v>662</v>
      </c>
      <c r="F87" s="26" t="s">
        <v>407</v>
      </c>
      <c r="G87" s="43" t="s">
        <v>597</v>
      </c>
      <c r="H87" s="26" t="s">
        <v>465</v>
      </c>
      <c r="I87" s="26" t="s">
        <v>410</v>
      </c>
      <c r="J87" s="26" t="s">
        <v>663</v>
      </c>
    </row>
    <row r="88" ht="33.75" customHeight="1" spans="1:10">
      <c r="A88" s="26" t="s">
        <v>357</v>
      </c>
      <c r="B88" s="26" t="s">
        <v>659</v>
      </c>
      <c r="C88" s="26" t="s">
        <v>404</v>
      </c>
      <c r="D88" s="26" t="s">
        <v>437</v>
      </c>
      <c r="E88" s="26" t="s">
        <v>664</v>
      </c>
      <c r="F88" s="26" t="s">
        <v>407</v>
      </c>
      <c r="G88" s="43" t="s">
        <v>597</v>
      </c>
      <c r="H88" s="26" t="s">
        <v>424</v>
      </c>
      <c r="I88" s="26" t="s">
        <v>410</v>
      </c>
      <c r="J88" s="26" t="s">
        <v>664</v>
      </c>
    </row>
    <row r="89" ht="33.75" customHeight="1" spans="1:10">
      <c r="A89" s="26" t="s">
        <v>357</v>
      </c>
      <c r="B89" s="26" t="s">
        <v>659</v>
      </c>
      <c r="C89" s="26" t="s">
        <v>415</v>
      </c>
      <c r="D89" s="26" t="s">
        <v>416</v>
      </c>
      <c r="E89" s="26" t="s">
        <v>474</v>
      </c>
      <c r="F89" s="26" t="s">
        <v>418</v>
      </c>
      <c r="G89" s="43" t="s">
        <v>475</v>
      </c>
      <c r="H89" s="26" t="s">
        <v>476</v>
      </c>
      <c r="I89" s="26" t="s">
        <v>410</v>
      </c>
      <c r="J89" s="26" t="s">
        <v>502</v>
      </c>
    </row>
    <row r="90" ht="33.75" customHeight="1" spans="1:10">
      <c r="A90" s="26" t="s">
        <v>357</v>
      </c>
      <c r="B90" s="26" t="s">
        <v>659</v>
      </c>
      <c r="C90" s="26" t="s">
        <v>415</v>
      </c>
      <c r="D90" s="26" t="s">
        <v>422</v>
      </c>
      <c r="E90" s="26" t="s">
        <v>665</v>
      </c>
      <c r="F90" s="26" t="s">
        <v>666</v>
      </c>
      <c r="G90" s="43" t="s">
        <v>667</v>
      </c>
      <c r="H90" s="26"/>
      <c r="I90" s="26" t="s">
        <v>420</v>
      </c>
      <c r="J90" s="26" t="s">
        <v>668</v>
      </c>
    </row>
    <row r="91" ht="60" customHeight="1" spans="1:10">
      <c r="A91" s="26" t="s">
        <v>373</v>
      </c>
      <c r="B91" s="26" t="s">
        <v>669</v>
      </c>
      <c r="C91" s="26" t="s">
        <v>404</v>
      </c>
      <c r="D91" s="26" t="s">
        <v>405</v>
      </c>
      <c r="E91" s="26" t="s">
        <v>670</v>
      </c>
      <c r="F91" s="26" t="s">
        <v>418</v>
      </c>
      <c r="G91" s="43" t="s">
        <v>671</v>
      </c>
      <c r="H91" s="26" t="s">
        <v>465</v>
      </c>
      <c r="I91" s="26" t="s">
        <v>410</v>
      </c>
      <c r="J91" s="26" t="s">
        <v>672</v>
      </c>
    </row>
    <row r="92" ht="60" customHeight="1" spans="1:10">
      <c r="A92" s="26" t="s">
        <v>373</v>
      </c>
      <c r="B92" s="26" t="s">
        <v>669</v>
      </c>
      <c r="C92" s="26" t="s">
        <v>404</v>
      </c>
      <c r="D92" s="26" t="s">
        <v>405</v>
      </c>
      <c r="E92" s="26" t="s">
        <v>673</v>
      </c>
      <c r="F92" s="26" t="s">
        <v>418</v>
      </c>
      <c r="G92" s="43" t="s">
        <v>674</v>
      </c>
      <c r="H92" s="26" t="s">
        <v>465</v>
      </c>
      <c r="I92" s="26" t="s">
        <v>410</v>
      </c>
      <c r="J92" s="26" t="s">
        <v>675</v>
      </c>
    </row>
    <row r="93" ht="60" customHeight="1" spans="1:10">
      <c r="A93" s="26" t="s">
        <v>373</v>
      </c>
      <c r="B93" s="26" t="s">
        <v>669</v>
      </c>
      <c r="C93" s="26" t="s">
        <v>404</v>
      </c>
      <c r="D93" s="26" t="s">
        <v>405</v>
      </c>
      <c r="E93" s="26" t="s">
        <v>676</v>
      </c>
      <c r="F93" s="26" t="s">
        <v>418</v>
      </c>
      <c r="G93" s="43" t="s">
        <v>674</v>
      </c>
      <c r="H93" s="26" t="s">
        <v>465</v>
      </c>
      <c r="I93" s="26" t="s">
        <v>410</v>
      </c>
      <c r="J93" s="26" t="s">
        <v>677</v>
      </c>
    </row>
    <row r="94" ht="33.75" customHeight="1" spans="1:10">
      <c r="A94" s="26" t="s">
        <v>373</v>
      </c>
      <c r="B94" s="26" t="s">
        <v>669</v>
      </c>
      <c r="C94" s="26" t="s">
        <v>415</v>
      </c>
      <c r="D94" s="26" t="s">
        <v>416</v>
      </c>
      <c r="E94" s="26" t="s">
        <v>678</v>
      </c>
      <c r="F94" s="26" t="s">
        <v>418</v>
      </c>
      <c r="G94" s="43" t="s">
        <v>419</v>
      </c>
      <c r="H94" s="26"/>
      <c r="I94" s="26" t="s">
        <v>420</v>
      </c>
      <c r="J94" s="26" t="s">
        <v>679</v>
      </c>
    </row>
    <row r="95" ht="50" customHeight="1" spans="1:10">
      <c r="A95" s="26" t="s">
        <v>373</v>
      </c>
      <c r="B95" s="26" t="s">
        <v>669</v>
      </c>
      <c r="C95" s="26" t="s">
        <v>426</v>
      </c>
      <c r="D95" s="26" t="s">
        <v>427</v>
      </c>
      <c r="E95" s="26" t="s">
        <v>680</v>
      </c>
      <c r="F95" s="26" t="s">
        <v>407</v>
      </c>
      <c r="G95" s="43" t="s">
        <v>514</v>
      </c>
      <c r="H95" s="26" t="s">
        <v>424</v>
      </c>
      <c r="I95" s="26" t="s">
        <v>410</v>
      </c>
      <c r="J95" s="26" t="s">
        <v>681</v>
      </c>
    </row>
    <row r="96" ht="33.75" customHeight="1" spans="1:10">
      <c r="A96" s="26" t="s">
        <v>359</v>
      </c>
      <c r="B96" s="26" t="s">
        <v>682</v>
      </c>
      <c r="C96" s="26" t="s">
        <v>404</v>
      </c>
      <c r="D96" s="26" t="s">
        <v>405</v>
      </c>
      <c r="E96" s="26" t="s">
        <v>660</v>
      </c>
      <c r="F96" s="26" t="s">
        <v>407</v>
      </c>
      <c r="G96" s="43" t="s">
        <v>646</v>
      </c>
      <c r="H96" s="26" t="s">
        <v>465</v>
      </c>
      <c r="I96" s="26" t="s">
        <v>410</v>
      </c>
      <c r="J96" s="26" t="s">
        <v>683</v>
      </c>
    </row>
    <row r="97" ht="33.75" customHeight="1" spans="1:10">
      <c r="A97" s="26" t="s">
        <v>359</v>
      </c>
      <c r="B97" s="26" t="s">
        <v>682</v>
      </c>
      <c r="C97" s="26" t="s">
        <v>404</v>
      </c>
      <c r="D97" s="26" t="s">
        <v>405</v>
      </c>
      <c r="E97" s="26" t="s">
        <v>684</v>
      </c>
      <c r="F97" s="26" t="s">
        <v>407</v>
      </c>
      <c r="G97" s="43" t="s">
        <v>674</v>
      </c>
      <c r="H97" s="26" t="s">
        <v>465</v>
      </c>
      <c r="I97" s="26" t="s">
        <v>410</v>
      </c>
      <c r="J97" s="26" t="s">
        <v>685</v>
      </c>
    </row>
    <row r="98" ht="33.75" customHeight="1" spans="1:10">
      <c r="A98" s="26" t="s">
        <v>359</v>
      </c>
      <c r="B98" s="26" t="s">
        <v>682</v>
      </c>
      <c r="C98" s="26" t="s">
        <v>404</v>
      </c>
      <c r="D98" s="26" t="s">
        <v>437</v>
      </c>
      <c r="E98" s="26" t="s">
        <v>686</v>
      </c>
      <c r="F98" s="26" t="s">
        <v>407</v>
      </c>
      <c r="G98" s="43" t="s">
        <v>597</v>
      </c>
      <c r="H98" s="26" t="s">
        <v>424</v>
      </c>
      <c r="I98" s="26" t="s">
        <v>410</v>
      </c>
      <c r="J98" s="26" t="s">
        <v>687</v>
      </c>
    </row>
    <row r="99" ht="33.75" customHeight="1" spans="1:10">
      <c r="A99" s="26" t="s">
        <v>359</v>
      </c>
      <c r="B99" s="26" t="s">
        <v>682</v>
      </c>
      <c r="C99" s="26" t="s">
        <v>415</v>
      </c>
      <c r="D99" s="26" t="s">
        <v>416</v>
      </c>
      <c r="E99" s="26" t="s">
        <v>474</v>
      </c>
      <c r="F99" s="26" t="s">
        <v>418</v>
      </c>
      <c r="G99" s="43" t="s">
        <v>475</v>
      </c>
      <c r="H99" s="26" t="s">
        <v>476</v>
      </c>
      <c r="I99" s="26" t="s">
        <v>410</v>
      </c>
      <c r="J99" s="26" t="s">
        <v>477</v>
      </c>
    </row>
    <row r="100" ht="33.75" customHeight="1" spans="1:10">
      <c r="A100" s="26" t="s">
        <v>359</v>
      </c>
      <c r="B100" s="26" t="s">
        <v>682</v>
      </c>
      <c r="C100" s="26" t="s">
        <v>415</v>
      </c>
      <c r="D100" s="26" t="s">
        <v>459</v>
      </c>
      <c r="E100" s="26" t="s">
        <v>688</v>
      </c>
      <c r="F100" s="26" t="s">
        <v>407</v>
      </c>
      <c r="G100" s="43" t="s">
        <v>689</v>
      </c>
      <c r="H100" s="26" t="s">
        <v>424</v>
      </c>
      <c r="I100" s="26" t="s">
        <v>410</v>
      </c>
      <c r="J100" s="26" t="s">
        <v>690</v>
      </c>
    </row>
    <row r="101" ht="33.75" customHeight="1" spans="1:10">
      <c r="A101" s="26" t="s">
        <v>353</v>
      </c>
      <c r="B101" s="26" t="s">
        <v>691</v>
      </c>
      <c r="C101" s="26" t="s">
        <v>404</v>
      </c>
      <c r="D101" s="26" t="s">
        <v>405</v>
      </c>
      <c r="E101" s="26" t="s">
        <v>692</v>
      </c>
      <c r="F101" s="26" t="s">
        <v>560</v>
      </c>
      <c r="G101" s="43" t="s">
        <v>693</v>
      </c>
      <c r="H101" s="26" t="s">
        <v>631</v>
      </c>
      <c r="I101" s="26" t="s">
        <v>410</v>
      </c>
      <c r="J101" s="26" t="s">
        <v>694</v>
      </c>
    </row>
    <row r="102" ht="33.75" customHeight="1" spans="1:10">
      <c r="A102" s="26" t="s">
        <v>353</v>
      </c>
      <c r="B102" s="26" t="s">
        <v>691</v>
      </c>
      <c r="C102" s="26" t="s">
        <v>404</v>
      </c>
      <c r="D102" s="26" t="s">
        <v>405</v>
      </c>
      <c r="E102" s="26" t="s">
        <v>695</v>
      </c>
      <c r="F102" s="26" t="s">
        <v>560</v>
      </c>
      <c r="G102" s="43" t="s">
        <v>696</v>
      </c>
      <c r="H102" s="26" t="s">
        <v>631</v>
      </c>
      <c r="I102" s="26" t="s">
        <v>410</v>
      </c>
      <c r="J102" s="26" t="s">
        <v>694</v>
      </c>
    </row>
    <row r="103" ht="33.75" customHeight="1" spans="1:10">
      <c r="A103" s="26" t="s">
        <v>353</v>
      </c>
      <c r="B103" s="26" t="s">
        <v>691</v>
      </c>
      <c r="C103" s="26" t="s">
        <v>404</v>
      </c>
      <c r="D103" s="26" t="s">
        <v>437</v>
      </c>
      <c r="E103" s="26" t="s">
        <v>697</v>
      </c>
      <c r="F103" s="26" t="s">
        <v>407</v>
      </c>
      <c r="G103" s="43" t="s">
        <v>455</v>
      </c>
      <c r="H103" s="26" t="s">
        <v>424</v>
      </c>
      <c r="I103" s="26" t="s">
        <v>410</v>
      </c>
      <c r="J103" s="26" t="s">
        <v>694</v>
      </c>
    </row>
    <row r="104" ht="33.75" customHeight="1" spans="1:10">
      <c r="A104" s="26" t="s">
        <v>353</v>
      </c>
      <c r="B104" s="26" t="s">
        <v>691</v>
      </c>
      <c r="C104" s="26" t="s">
        <v>415</v>
      </c>
      <c r="D104" s="26" t="s">
        <v>416</v>
      </c>
      <c r="E104" s="26" t="s">
        <v>457</v>
      </c>
      <c r="F104" s="26" t="s">
        <v>418</v>
      </c>
      <c r="G104" s="43" t="s">
        <v>433</v>
      </c>
      <c r="H104" s="26" t="s">
        <v>424</v>
      </c>
      <c r="I104" s="26" t="s">
        <v>410</v>
      </c>
      <c r="J104" s="26" t="s">
        <v>694</v>
      </c>
    </row>
    <row r="105" ht="33.75" customHeight="1" spans="1:10">
      <c r="A105" s="26" t="s">
        <v>353</v>
      </c>
      <c r="B105" s="26" t="s">
        <v>691</v>
      </c>
      <c r="C105" s="26" t="s">
        <v>415</v>
      </c>
      <c r="D105" s="26" t="s">
        <v>416</v>
      </c>
      <c r="E105" s="26" t="s">
        <v>698</v>
      </c>
      <c r="F105" s="26" t="s">
        <v>407</v>
      </c>
      <c r="G105" s="43" t="s">
        <v>441</v>
      </c>
      <c r="H105" s="26"/>
      <c r="I105" s="26" t="s">
        <v>420</v>
      </c>
      <c r="J105" s="26" t="s">
        <v>694</v>
      </c>
    </row>
    <row r="106" ht="33.75" customHeight="1" spans="1:10">
      <c r="A106" s="26" t="s">
        <v>388</v>
      </c>
      <c r="B106" s="26" t="s">
        <v>719</v>
      </c>
      <c r="C106" s="26" t="s">
        <v>404</v>
      </c>
      <c r="D106" s="26" t="s">
        <v>405</v>
      </c>
      <c r="E106" s="26" t="s">
        <v>720</v>
      </c>
      <c r="F106" s="26" t="s">
        <v>407</v>
      </c>
      <c r="G106" s="43" t="s">
        <v>721</v>
      </c>
      <c r="H106" s="26" t="s">
        <v>465</v>
      </c>
      <c r="I106" s="26" t="s">
        <v>410</v>
      </c>
      <c r="J106" s="26" t="s">
        <v>722</v>
      </c>
    </row>
    <row r="107" ht="33.75" customHeight="1" spans="1:10">
      <c r="A107" s="26" t="s">
        <v>388</v>
      </c>
      <c r="B107" s="26" t="s">
        <v>719</v>
      </c>
      <c r="C107" s="26" t="s">
        <v>404</v>
      </c>
      <c r="D107" s="26" t="s">
        <v>405</v>
      </c>
      <c r="E107" s="26" t="s">
        <v>723</v>
      </c>
      <c r="F107" s="26" t="s">
        <v>407</v>
      </c>
      <c r="G107" s="43" t="s">
        <v>724</v>
      </c>
      <c r="H107" s="26" t="s">
        <v>465</v>
      </c>
      <c r="I107" s="26" t="s">
        <v>410</v>
      </c>
      <c r="J107" s="26" t="s">
        <v>725</v>
      </c>
    </row>
    <row r="108" ht="33.75" customHeight="1" spans="1:10">
      <c r="A108" s="26" t="s">
        <v>388</v>
      </c>
      <c r="B108" s="26" t="s">
        <v>719</v>
      </c>
      <c r="C108" s="26" t="s">
        <v>404</v>
      </c>
      <c r="D108" s="26" t="s">
        <v>405</v>
      </c>
      <c r="E108" s="26" t="s">
        <v>726</v>
      </c>
      <c r="F108" s="26" t="s">
        <v>407</v>
      </c>
      <c r="G108" s="43" t="s">
        <v>727</v>
      </c>
      <c r="H108" s="26" t="s">
        <v>728</v>
      </c>
      <c r="I108" s="26" t="s">
        <v>410</v>
      </c>
      <c r="J108" s="26" t="s">
        <v>729</v>
      </c>
    </row>
    <row r="109" ht="33.75" customHeight="1" spans="1:10">
      <c r="A109" s="26" t="s">
        <v>388</v>
      </c>
      <c r="B109" s="26" t="s">
        <v>719</v>
      </c>
      <c r="C109" s="26" t="s">
        <v>404</v>
      </c>
      <c r="D109" s="26" t="s">
        <v>437</v>
      </c>
      <c r="E109" s="26" t="s">
        <v>730</v>
      </c>
      <c r="F109" s="26" t="s">
        <v>407</v>
      </c>
      <c r="G109" s="43" t="s">
        <v>597</v>
      </c>
      <c r="H109" s="26" t="s">
        <v>424</v>
      </c>
      <c r="I109" s="26" t="s">
        <v>410</v>
      </c>
      <c r="J109" s="26" t="s">
        <v>731</v>
      </c>
    </row>
    <row r="110" ht="33.75" customHeight="1" spans="1:10">
      <c r="A110" s="26" t="s">
        <v>388</v>
      </c>
      <c r="B110" s="26" t="s">
        <v>719</v>
      </c>
      <c r="C110" s="26" t="s">
        <v>415</v>
      </c>
      <c r="D110" s="26" t="s">
        <v>532</v>
      </c>
      <c r="E110" s="26" t="s">
        <v>732</v>
      </c>
      <c r="F110" s="26" t="s">
        <v>407</v>
      </c>
      <c r="G110" s="43" t="s">
        <v>597</v>
      </c>
      <c r="H110" s="26" t="s">
        <v>424</v>
      </c>
      <c r="I110" s="26" t="s">
        <v>410</v>
      </c>
      <c r="J110" s="26" t="s">
        <v>733</v>
      </c>
    </row>
    <row r="111" ht="33.75" customHeight="1" spans="1:10">
      <c r="A111" s="26" t="s">
        <v>388</v>
      </c>
      <c r="B111" s="26" t="s">
        <v>719</v>
      </c>
      <c r="C111" s="26" t="s">
        <v>426</v>
      </c>
      <c r="D111" s="26" t="s">
        <v>427</v>
      </c>
      <c r="E111" s="26" t="s">
        <v>734</v>
      </c>
      <c r="F111" s="26" t="s">
        <v>407</v>
      </c>
      <c r="G111" s="43" t="s">
        <v>429</v>
      </c>
      <c r="H111" s="26" t="s">
        <v>424</v>
      </c>
      <c r="I111" s="26" t="s">
        <v>410</v>
      </c>
      <c r="J111" s="26" t="s">
        <v>735</v>
      </c>
    </row>
    <row r="112" ht="33.75" customHeight="1" spans="1:10">
      <c r="A112" s="26" t="s">
        <v>355</v>
      </c>
      <c r="B112" s="26" t="s">
        <v>736</v>
      </c>
      <c r="C112" s="26" t="s">
        <v>404</v>
      </c>
      <c r="D112" s="26" t="s">
        <v>405</v>
      </c>
      <c r="E112" s="26" t="s">
        <v>737</v>
      </c>
      <c r="F112" s="26" t="s">
        <v>407</v>
      </c>
      <c r="G112" s="43" t="s">
        <v>429</v>
      </c>
      <c r="H112" s="26" t="s">
        <v>424</v>
      </c>
      <c r="I112" s="26" t="s">
        <v>410</v>
      </c>
      <c r="J112" s="26" t="s">
        <v>738</v>
      </c>
    </row>
    <row r="113" ht="42" customHeight="1" spans="1:10">
      <c r="A113" s="26" t="s">
        <v>355</v>
      </c>
      <c r="B113" s="26" t="s">
        <v>736</v>
      </c>
      <c r="C113" s="26" t="s">
        <v>404</v>
      </c>
      <c r="D113" s="26" t="s">
        <v>437</v>
      </c>
      <c r="E113" s="26" t="s">
        <v>739</v>
      </c>
      <c r="F113" s="26" t="s">
        <v>407</v>
      </c>
      <c r="G113" s="43" t="s">
        <v>576</v>
      </c>
      <c r="H113" s="26" t="s">
        <v>424</v>
      </c>
      <c r="I113" s="26" t="s">
        <v>410</v>
      </c>
      <c r="J113" s="26" t="s">
        <v>740</v>
      </c>
    </row>
    <row r="114" ht="33.75" customHeight="1" spans="1:10">
      <c r="A114" s="26" t="s">
        <v>355</v>
      </c>
      <c r="B114" s="26" t="s">
        <v>736</v>
      </c>
      <c r="C114" s="26" t="s">
        <v>404</v>
      </c>
      <c r="D114" s="26" t="s">
        <v>437</v>
      </c>
      <c r="E114" s="26" t="s">
        <v>457</v>
      </c>
      <c r="F114" s="26" t="s">
        <v>418</v>
      </c>
      <c r="G114" s="43" t="s">
        <v>433</v>
      </c>
      <c r="H114" s="26" t="s">
        <v>424</v>
      </c>
      <c r="I114" s="26" t="s">
        <v>410</v>
      </c>
      <c r="J114" s="26" t="s">
        <v>741</v>
      </c>
    </row>
    <row r="115" ht="33.75" customHeight="1" spans="1:10">
      <c r="A115" s="26" t="s">
        <v>355</v>
      </c>
      <c r="B115" s="26" t="s">
        <v>736</v>
      </c>
      <c r="C115" s="26" t="s">
        <v>415</v>
      </c>
      <c r="D115" s="26" t="s">
        <v>422</v>
      </c>
      <c r="E115" s="26" t="s">
        <v>742</v>
      </c>
      <c r="F115" s="26" t="s">
        <v>418</v>
      </c>
      <c r="G115" s="43" t="s">
        <v>475</v>
      </c>
      <c r="H115" s="26" t="s">
        <v>743</v>
      </c>
      <c r="I115" s="26" t="s">
        <v>410</v>
      </c>
      <c r="J115" s="26" t="s">
        <v>744</v>
      </c>
    </row>
    <row r="116" ht="33.75" customHeight="1" spans="1:10">
      <c r="A116" s="26" t="s">
        <v>355</v>
      </c>
      <c r="B116" s="26" t="s">
        <v>736</v>
      </c>
      <c r="C116" s="26" t="s">
        <v>426</v>
      </c>
      <c r="D116" s="26" t="s">
        <v>427</v>
      </c>
      <c r="E116" s="26" t="s">
        <v>745</v>
      </c>
      <c r="F116" s="26" t="s">
        <v>407</v>
      </c>
      <c r="G116" s="43" t="s">
        <v>514</v>
      </c>
      <c r="H116" s="26" t="s">
        <v>424</v>
      </c>
      <c r="I116" s="26" t="s">
        <v>410</v>
      </c>
      <c r="J116" s="26" t="s">
        <v>746</v>
      </c>
    </row>
    <row r="117" ht="33.75" customHeight="1" spans="1:10">
      <c r="A117" s="26" t="s">
        <v>292</v>
      </c>
      <c r="B117" s="26" t="s">
        <v>747</v>
      </c>
      <c r="C117" s="26" t="s">
        <v>404</v>
      </c>
      <c r="D117" s="26" t="s">
        <v>405</v>
      </c>
      <c r="E117" s="26" t="s">
        <v>748</v>
      </c>
      <c r="F117" s="26" t="s">
        <v>418</v>
      </c>
      <c r="G117" s="43" t="s">
        <v>749</v>
      </c>
      <c r="H117" s="26" t="s">
        <v>584</v>
      </c>
      <c r="I117" s="26" t="s">
        <v>410</v>
      </c>
      <c r="J117" s="26" t="s">
        <v>750</v>
      </c>
    </row>
    <row r="118" ht="51" customHeight="1" spans="1:10">
      <c r="A118" s="26" t="s">
        <v>292</v>
      </c>
      <c r="B118" s="26" t="s">
        <v>747</v>
      </c>
      <c r="C118" s="26" t="s">
        <v>404</v>
      </c>
      <c r="D118" s="26" t="s">
        <v>437</v>
      </c>
      <c r="E118" s="26" t="s">
        <v>484</v>
      </c>
      <c r="F118" s="26" t="s">
        <v>418</v>
      </c>
      <c r="G118" s="43" t="s">
        <v>433</v>
      </c>
      <c r="H118" s="26" t="s">
        <v>424</v>
      </c>
      <c r="I118" s="26" t="s">
        <v>410</v>
      </c>
      <c r="J118" s="26" t="s">
        <v>485</v>
      </c>
    </row>
    <row r="119" ht="33.75" customHeight="1" spans="1:10">
      <c r="A119" s="26" t="s">
        <v>292</v>
      </c>
      <c r="B119" s="26" t="s">
        <v>747</v>
      </c>
      <c r="C119" s="26" t="s">
        <v>415</v>
      </c>
      <c r="D119" s="26" t="s">
        <v>416</v>
      </c>
      <c r="E119" s="26" t="s">
        <v>751</v>
      </c>
      <c r="F119" s="26" t="s">
        <v>418</v>
      </c>
      <c r="G119" s="43" t="s">
        <v>433</v>
      </c>
      <c r="H119" s="26" t="s">
        <v>424</v>
      </c>
      <c r="I119" s="26" t="s">
        <v>410</v>
      </c>
      <c r="J119" s="26" t="s">
        <v>752</v>
      </c>
    </row>
    <row r="120" ht="60" customHeight="1" spans="1:10">
      <c r="A120" s="26" t="s">
        <v>292</v>
      </c>
      <c r="B120" s="26" t="s">
        <v>747</v>
      </c>
      <c r="C120" s="26" t="s">
        <v>426</v>
      </c>
      <c r="D120" s="26" t="s">
        <v>427</v>
      </c>
      <c r="E120" s="26" t="s">
        <v>547</v>
      </c>
      <c r="F120" s="26" t="s">
        <v>407</v>
      </c>
      <c r="G120" s="43" t="s">
        <v>429</v>
      </c>
      <c r="H120" s="26" t="s">
        <v>424</v>
      </c>
      <c r="I120" s="26" t="s">
        <v>410</v>
      </c>
      <c r="J120" s="26" t="s">
        <v>548</v>
      </c>
    </row>
    <row r="121" ht="60" customHeight="1" spans="1:10">
      <c r="A121" s="26" t="s">
        <v>292</v>
      </c>
      <c r="B121" s="26" t="s">
        <v>747</v>
      </c>
      <c r="C121" s="26" t="s">
        <v>426</v>
      </c>
      <c r="D121" s="26" t="s">
        <v>427</v>
      </c>
      <c r="E121" s="26" t="s">
        <v>753</v>
      </c>
      <c r="F121" s="26" t="s">
        <v>407</v>
      </c>
      <c r="G121" s="43" t="s">
        <v>429</v>
      </c>
      <c r="H121" s="26" t="s">
        <v>424</v>
      </c>
      <c r="I121" s="26" t="s">
        <v>410</v>
      </c>
      <c r="J121" s="26" t="s">
        <v>754</v>
      </c>
    </row>
    <row r="122" ht="33.75" customHeight="1" spans="1:10">
      <c r="A122" s="26" t="s">
        <v>375</v>
      </c>
      <c r="B122" s="26" t="s">
        <v>768</v>
      </c>
      <c r="C122" s="26" t="s">
        <v>404</v>
      </c>
      <c r="D122" s="26" t="s">
        <v>405</v>
      </c>
      <c r="E122" s="26" t="s">
        <v>769</v>
      </c>
      <c r="F122" s="26" t="s">
        <v>418</v>
      </c>
      <c r="G122" s="43" t="s">
        <v>433</v>
      </c>
      <c r="H122" s="26" t="s">
        <v>424</v>
      </c>
      <c r="I122" s="26" t="s">
        <v>410</v>
      </c>
      <c r="J122" s="26" t="s">
        <v>770</v>
      </c>
    </row>
    <row r="123" ht="48" customHeight="1" spans="1:10">
      <c r="A123" s="26" t="s">
        <v>375</v>
      </c>
      <c r="B123" s="26" t="s">
        <v>768</v>
      </c>
      <c r="C123" s="26" t="s">
        <v>404</v>
      </c>
      <c r="D123" s="26" t="s">
        <v>437</v>
      </c>
      <c r="E123" s="26" t="s">
        <v>771</v>
      </c>
      <c r="F123" s="26" t="s">
        <v>407</v>
      </c>
      <c r="G123" s="43" t="s">
        <v>45</v>
      </c>
      <c r="H123" s="26" t="s">
        <v>598</v>
      </c>
      <c r="I123" s="26" t="s">
        <v>410</v>
      </c>
      <c r="J123" s="26" t="s">
        <v>772</v>
      </c>
    </row>
    <row r="124" ht="48" customHeight="1" spans="1:10">
      <c r="A124" s="26" t="s">
        <v>375</v>
      </c>
      <c r="B124" s="26" t="s">
        <v>768</v>
      </c>
      <c r="C124" s="26" t="s">
        <v>404</v>
      </c>
      <c r="D124" s="26" t="s">
        <v>470</v>
      </c>
      <c r="E124" s="26" t="s">
        <v>773</v>
      </c>
      <c r="F124" s="26" t="s">
        <v>620</v>
      </c>
      <c r="G124" s="43" t="s">
        <v>46</v>
      </c>
      <c r="H124" s="26" t="s">
        <v>621</v>
      </c>
      <c r="I124" s="26" t="s">
        <v>410</v>
      </c>
      <c r="J124" s="26" t="s">
        <v>774</v>
      </c>
    </row>
    <row r="125" ht="33.75" customHeight="1" spans="1:10">
      <c r="A125" s="26" t="s">
        <v>375</v>
      </c>
      <c r="B125" s="26" t="s">
        <v>768</v>
      </c>
      <c r="C125" s="26" t="s">
        <v>415</v>
      </c>
      <c r="D125" s="26" t="s">
        <v>422</v>
      </c>
      <c r="E125" s="26" t="s">
        <v>775</v>
      </c>
      <c r="F125" s="26" t="s">
        <v>407</v>
      </c>
      <c r="G125" s="43" t="s">
        <v>541</v>
      </c>
      <c r="H125" s="26" t="s">
        <v>424</v>
      </c>
      <c r="I125" s="26" t="s">
        <v>410</v>
      </c>
      <c r="J125" s="26" t="s">
        <v>776</v>
      </c>
    </row>
    <row r="126" ht="33.75" customHeight="1" spans="1:10">
      <c r="A126" s="26" t="s">
        <v>375</v>
      </c>
      <c r="B126" s="26" t="s">
        <v>768</v>
      </c>
      <c r="C126" s="26" t="s">
        <v>426</v>
      </c>
      <c r="D126" s="26" t="s">
        <v>427</v>
      </c>
      <c r="E126" s="26" t="s">
        <v>777</v>
      </c>
      <c r="F126" s="26" t="s">
        <v>407</v>
      </c>
      <c r="G126" s="43" t="s">
        <v>429</v>
      </c>
      <c r="H126" s="26" t="s">
        <v>424</v>
      </c>
      <c r="I126" s="26" t="s">
        <v>410</v>
      </c>
      <c r="J126" s="26" t="s">
        <v>778</v>
      </c>
    </row>
    <row r="127" ht="33.75" customHeight="1" spans="1:10">
      <c r="A127" s="26" t="s">
        <v>361</v>
      </c>
      <c r="B127" s="26" t="s">
        <v>779</v>
      </c>
      <c r="C127" s="26" t="s">
        <v>404</v>
      </c>
      <c r="D127" s="26" t="s">
        <v>405</v>
      </c>
      <c r="E127" s="26" t="s">
        <v>780</v>
      </c>
      <c r="F127" s="26" t="s">
        <v>418</v>
      </c>
      <c r="G127" s="43" t="s">
        <v>597</v>
      </c>
      <c r="H127" s="26" t="s">
        <v>476</v>
      </c>
      <c r="I127" s="26" t="s">
        <v>410</v>
      </c>
      <c r="J127" s="26" t="s">
        <v>781</v>
      </c>
    </row>
    <row r="128" ht="33.75" customHeight="1" spans="1:10">
      <c r="A128" s="26" t="s">
        <v>361</v>
      </c>
      <c r="B128" s="26" t="s">
        <v>779</v>
      </c>
      <c r="C128" s="26" t="s">
        <v>404</v>
      </c>
      <c r="D128" s="26" t="s">
        <v>405</v>
      </c>
      <c r="E128" s="26" t="s">
        <v>782</v>
      </c>
      <c r="F128" s="26" t="s">
        <v>418</v>
      </c>
      <c r="G128" s="43" t="s">
        <v>597</v>
      </c>
      <c r="H128" s="26" t="s">
        <v>476</v>
      </c>
      <c r="I128" s="26" t="s">
        <v>410</v>
      </c>
      <c r="J128" s="26" t="s">
        <v>783</v>
      </c>
    </row>
    <row r="129" ht="33.75" customHeight="1" spans="1:10">
      <c r="A129" s="26" t="s">
        <v>361</v>
      </c>
      <c r="B129" s="26" t="s">
        <v>779</v>
      </c>
      <c r="C129" s="26" t="s">
        <v>404</v>
      </c>
      <c r="D129" s="26" t="s">
        <v>405</v>
      </c>
      <c r="E129" s="26" t="s">
        <v>784</v>
      </c>
      <c r="F129" s="26" t="s">
        <v>418</v>
      </c>
      <c r="G129" s="43" t="s">
        <v>597</v>
      </c>
      <c r="H129" s="26" t="s">
        <v>476</v>
      </c>
      <c r="I129" s="26" t="s">
        <v>410</v>
      </c>
      <c r="J129" s="26" t="s">
        <v>785</v>
      </c>
    </row>
    <row r="130" ht="33.75" customHeight="1" spans="1:10">
      <c r="A130" s="26" t="s">
        <v>361</v>
      </c>
      <c r="B130" s="26" t="s">
        <v>779</v>
      </c>
      <c r="C130" s="26" t="s">
        <v>415</v>
      </c>
      <c r="D130" s="26" t="s">
        <v>416</v>
      </c>
      <c r="E130" s="26" t="s">
        <v>474</v>
      </c>
      <c r="F130" s="26" t="s">
        <v>418</v>
      </c>
      <c r="G130" s="43" t="s">
        <v>475</v>
      </c>
      <c r="H130" s="26" t="s">
        <v>476</v>
      </c>
      <c r="I130" s="26" t="s">
        <v>410</v>
      </c>
      <c r="J130" s="26" t="s">
        <v>477</v>
      </c>
    </row>
    <row r="131" ht="33.75" customHeight="1" spans="1:10">
      <c r="A131" s="26" t="s">
        <v>361</v>
      </c>
      <c r="B131" s="26" t="s">
        <v>779</v>
      </c>
      <c r="C131" s="26" t="s">
        <v>415</v>
      </c>
      <c r="D131" s="26" t="s">
        <v>459</v>
      </c>
      <c r="E131" s="26" t="s">
        <v>786</v>
      </c>
      <c r="F131" s="26" t="s">
        <v>407</v>
      </c>
      <c r="G131" s="43" t="s">
        <v>787</v>
      </c>
      <c r="H131" s="26" t="s">
        <v>465</v>
      </c>
      <c r="I131" s="26" t="s">
        <v>410</v>
      </c>
      <c r="J131" s="26" t="s">
        <v>788</v>
      </c>
    </row>
    <row r="132" ht="72" customHeight="1" spans="1:10">
      <c r="A132" s="26" t="s">
        <v>329</v>
      </c>
      <c r="B132" s="26" t="s">
        <v>789</v>
      </c>
      <c r="C132" s="26" t="s">
        <v>404</v>
      </c>
      <c r="D132" s="26" t="s">
        <v>405</v>
      </c>
      <c r="E132" s="26" t="s">
        <v>790</v>
      </c>
      <c r="F132" s="26" t="s">
        <v>407</v>
      </c>
      <c r="G132" s="43" t="s">
        <v>45</v>
      </c>
      <c r="H132" s="26" t="s">
        <v>598</v>
      </c>
      <c r="I132" s="26" t="s">
        <v>410</v>
      </c>
      <c r="J132" s="26" t="s">
        <v>791</v>
      </c>
    </row>
    <row r="133" ht="53" customHeight="1" spans="1:10">
      <c r="A133" s="26" t="s">
        <v>329</v>
      </c>
      <c r="B133" s="26" t="s">
        <v>789</v>
      </c>
      <c r="C133" s="26" t="s">
        <v>404</v>
      </c>
      <c r="D133" s="26" t="s">
        <v>405</v>
      </c>
      <c r="E133" s="26" t="s">
        <v>792</v>
      </c>
      <c r="F133" s="26" t="s">
        <v>407</v>
      </c>
      <c r="G133" s="43" t="s">
        <v>45</v>
      </c>
      <c r="H133" s="26" t="s">
        <v>598</v>
      </c>
      <c r="I133" s="26" t="s">
        <v>410</v>
      </c>
      <c r="J133" s="26" t="s">
        <v>793</v>
      </c>
    </row>
    <row r="134" ht="53" customHeight="1" spans="1:10">
      <c r="A134" s="26" t="s">
        <v>329</v>
      </c>
      <c r="B134" s="26" t="s">
        <v>789</v>
      </c>
      <c r="C134" s="26" t="s">
        <v>404</v>
      </c>
      <c r="D134" s="26" t="s">
        <v>405</v>
      </c>
      <c r="E134" s="26" t="s">
        <v>794</v>
      </c>
      <c r="F134" s="26" t="s">
        <v>418</v>
      </c>
      <c r="G134" s="43" t="s">
        <v>795</v>
      </c>
      <c r="H134" s="26" t="s">
        <v>584</v>
      </c>
      <c r="I134" s="26" t="s">
        <v>410</v>
      </c>
      <c r="J134" s="26" t="s">
        <v>796</v>
      </c>
    </row>
    <row r="135" ht="53" customHeight="1" spans="1:10">
      <c r="A135" s="26" t="s">
        <v>329</v>
      </c>
      <c r="B135" s="26" t="s">
        <v>789</v>
      </c>
      <c r="C135" s="26" t="s">
        <v>404</v>
      </c>
      <c r="D135" s="26" t="s">
        <v>437</v>
      </c>
      <c r="E135" s="26" t="s">
        <v>797</v>
      </c>
      <c r="F135" s="26" t="s">
        <v>418</v>
      </c>
      <c r="G135" s="43" t="s">
        <v>433</v>
      </c>
      <c r="H135" s="26" t="s">
        <v>424</v>
      </c>
      <c r="I135" s="26" t="s">
        <v>410</v>
      </c>
      <c r="J135" s="26" t="s">
        <v>798</v>
      </c>
    </row>
    <row r="136" ht="53" customHeight="1" spans="1:10">
      <c r="A136" s="26" t="s">
        <v>329</v>
      </c>
      <c r="B136" s="26" t="s">
        <v>789</v>
      </c>
      <c r="C136" s="26" t="s">
        <v>415</v>
      </c>
      <c r="D136" s="26" t="s">
        <v>416</v>
      </c>
      <c r="E136" s="26" t="s">
        <v>799</v>
      </c>
      <c r="F136" s="26" t="s">
        <v>418</v>
      </c>
      <c r="G136" s="43" t="s">
        <v>800</v>
      </c>
      <c r="H136" s="26"/>
      <c r="I136" s="26" t="s">
        <v>420</v>
      </c>
      <c r="J136" s="26" t="s">
        <v>801</v>
      </c>
    </row>
    <row r="137" ht="56" customHeight="1" spans="1:10">
      <c r="A137" s="26" t="s">
        <v>329</v>
      </c>
      <c r="B137" s="26" t="s">
        <v>789</v>
      </c>
      <c r="C137" s="26" t="s">
        <v>415</v>
      </c>
      <c r="D137" s="26" t="s">
        <v>416</v>
      </c>
      <c r="E137" s="26" t="s">
        <v>802</v>
      </c>
      <c r="F137" s="26" t="s">
        <v>418</v>
      </c>
      <c r="G137" s="43" t="s">
        <v>433</v>
      </c>
      <c r="H137" s="26" t="s">
        <v>424</v>
      </c>
      <c r="I137" s="26" t="s">
        <v>410</v>
      </c>
      <c r="J137" s="26" t="s">
        <v>803</v>
      </c>
    </row>
    <row r="138" ht="33.75" customHeight="1" spans="1:10">
      <c r="A138" s="26" t="s">
        <v>371</v>
      </c>
      <c r="B138" s="26" t="s">
        <v>804</v>
      </c>
      <c r="C138" s="26" t="s">
        <v>404</v>
      </c>
      <c r="D138" s="26" t="s">
        <v>405</v>
      </c>
      <c r="E138" s="26" t="s">
        <v>805</v>
      </c>
      <c r="F138" s="26" t="s">
        <v>407</v>
      </c>
      <c r="G138" s="43" t="s">
        <v>806</v>
      </c>
      <c r="H138" s="26" t="s">
        <v>807</v>
      </c>
      <c r="I138" s="26" t="s">
        <v>410</v>
      </c>
      <c r="J138" s="26" t="s">
        <v>808</v>
      </c>
    </row>
    <row r="139" ht="33.75" customHeight="1" spans="1:10">
      <c r="A139" s="26" t="s">
        <v>371</v>
      </c>
      <c r="B139" s="26" t="s">
        <v>804</v>
      </c>
      <c r="C139" s="26" t="s">
        <v>404</v>
      </c>
      <c r="D139" s="26" t="s">
        <v>405</v>
      </c>
      <c r="E139" s="26" t="s">
        <v>809</v>
      </c>
      <c r="F139" s="26" t="s">
        <v>407</v>
      </c>
      <c r="G139" s="43" t="s">
        <v>810</v>
      </c>
      <c r="H139" s="26" t="s">
        <v>807</v>
      </c>
      <c r="I139" s="26" t="s">
        <v>410</v>
      </c>
      <c r="J139" s="26" t="s">
        <v>811</v>
      </c>
    </row>
    <row r="140" ht="33.75" customHeight="1" spans="1:10">
      <c r="A140" s="26" t="s">
        <v>371</v>
      </c>
      <c r="B140" s="26" t="s">
        <v>804</v>
      </c>
      <c r="C140" s="26" t="s">
        <v>404</v>
      </c>
      <c r="D140" s="26" t="s">
        <v>470</v>
      </c>
      <c r="E140" s="26" t="s">
        <v>812</v>
      </c>
      <c r="F140" s="26" t="s">
        <v>407</v>
      </c>
      <c r="G140" s="43" t="s">
        <v>54</v>
      </c>
      <c r="H140" s="26" t="s">
        <v>588</v>
      </c>
      <c r="I140" s="26" t="s">
        <v>410</v>
      </c>
      <c r="J140" s="26" t="s">
        <v>813</v>
      </c>
    </row>
    <row r="141" ht="33.75" customHeight="1" spans="1:10">
      <c r="A141" s="26" t="s">
        <v>371</v>
      </c>
      <c r="B141" s="26" t="s">
        <v>804</v>
      </c>
      <c r="C141" s="26" t="s">
        <v>415</v>
      </c>
      <c r="D141" s="26" t="s">
        <v>416</v>
      </c>
      <c r="E141" s="26" t="s">
        <v>814</v>
      </c>
      <c r="F141" s="26" t="s">
        <v>407</v>
      </c>
      <c r="G141" s="43" t="s">
        <v>764</v>
      </c>
      <c r="H141" s="26"/>
      <c r="I141" s="26" t="s">
        <v>420</v>
      </c>
      <c r="J141" s="26" t="s">
        <v>815</v>
      </c>
    </row>
    <row r="142" ht="33.75" customHeight="1" spans="1:10">
      <c r="A142" s="26" t="s">
        <v>371</v>
      </c>
      <c r="B142" s="26" t="s">
        <v>804</v>
      </c>
      <c r="C142" s="26" t="s">
        <v>426</v>
      </c>
      <c r="D142" s="26" t="s">
        <v>427</v>
      </c>
      <c r="E142" s="26" t="s">
        <v>427</v>
      </c>
      <c r="F142" s="26" t="s">
        <v>407</v>
      </c>
      <c r="G142" s="43" t="s">
        <v>514</v>
      </c>
      <c r="H142" s="26" t="s">
        <v>424</v>
      </c>
      <c r="I142" s="26" t="s">
        <v>410</v>
      </c>
      <c r="J142" s="26" t="s">
        <v>427</v>
      </c>
    </row>
    <row r="143" ht="33.75" customHeight="1" spans="1:10">
      <c r="A143" s="26" t="s">
        <v>343</v>
      </c>
      <c r="B143" s="26" t="s">
        <v>816</v>
      </c>
      <c r="C143" s="26" t="s">
        <v>404</v>
      </c>
      <c r="D143" s="26" t="s">
        <v>405</v>
      </c>
      <c r="E143" s="26" t="s">
        <v>817</v>
      </c>
      <c r="F143" s="26" t="s">
        <v>407</v>
      </c>
      <c r="G143" s="43" t="s">
        <v>818</v>
      </c>
      <c r="H143" s="26" t="s">
        <v>465</v>
      </c>
      <c r="I143" s="26" t="s">
        <v>410</v>
      </c>
      <c r="J143" s="26" t="s">
        <v>819</v>
      </c>
    </row>
    <row r="144" ht="33.75" customHeight="1" spans="1:10">
      <c r="A144" s="26" t="s">
        <v>343</v>
      </c>
      <c r="B144" s="26" t="s">
        <v>816</v>
      </c>
      <c r="C144" s="26" t="s">
        <v>404</v>
      </c>
      <c r="D144" s="26" t="s">
        <v>405</v>
      </c>
      <c r="E144" s="26" t="s">
        <v>820</v>
      </c>
      <c r="F144" s="26" t="s">
        <v>407</v>
      </c>
      <c r="G144" s="43" t="s">
        <v>433</v>
      </c>
      <c r="H144" s="26" t="s">
        <v>465</v>
      </c>
      <c r="I144" s="26" t="s">
        <v>410</v>
      </c>
      <c r="J144" s="26" t="s">
        <v>821</v>
      </c>
    </row>
    <row r="145" ht="33.75" customHeight="1" spans="1:10">
      <c r="A145" s="26" t="s">
        <v>343</v>
      </c>
      <c r="B145" s="26" t="s">
        <v>816</v>
      </c>
      <c r="C145" s="26" t="s">
        <v>404</v>
      </c>
      <c r="D145" s="26" t="s">
        <v>405</v>
      </c>
      <c r="E145" s="26" t="s">
        <v>822</v>
      </c>
      <c r="F145" s="26" t="s">
        <v>407</v>
      </c>
      <c r="G145" s="43" t="s">
        <v>823</v>
      </c>
      <c r="H145" s="26" t="s">
        <v>424</v>
      </c>
      <c r="I145" s="26" t="s">
        <v>410</v>
      </c>
      <c r="J145" s="26" t="s">
        <v>824</v>
      </c>
    </row>
    <row r="146" ht="33.75" customHeight="1" spans="1:10">
      <c r="A146" s="26" t="s">
        <v>343</v>
      </c>
      <c r="B146" s="26" t="s">
        <v>816</v>
      </c>
      <c r="C146" s="26" t="s">
        <v>404</v>
      </c>
      <c r="D146" s="26" t="s">
        <v>437</v>
      </c>
      <c r="E146" s="26" t="s">
        <v>825</v>
      </c>
      <c r="F146" s="26" t="s">
        <v>407</v>
      </c>
      <c r="G146" s="43" t="s">
        <v>823</v>
      </c>
      <c r="H146" s="26" t="s">
        <v>424</v>
      </c>
      <c r="I146" s="26" t="s">
        <v>410</v>
      </c>
      <c r="J146" s="26" t="s">
        <v>826</v>
      </c>
    </row>
    <row r="147" ht="33.75" customHeight="1" spans="1:10">
      <c r="A147" s="26" t="s">
        <v>343</v>
      </c>
      <c r="B147" s="26" t="s">
        <v>816</v>
      </c>
      <c r="C147" s="26" t="s">
        <v>415</v>
      </c>
      <c r="D147" s="26" t="s">
        <v>416</v>
      </c>
      <c r="E147" s="26" t="s">
        <v>827</v>
      </c>
      <c r="F147" s="26" t="s">
        <v>407</v>
      </c>
      <c r="G147" s="43" t="s">
        <v>823</v>
      </c>
      <c r="H147" s="26" t="s">
        <v>424</v>
      </c>
      <c r="I147" s="26" t="s">
        <v>410</v>
      </c>
      <c r="J147" s="26" t="s">
        <v>828</v>
      </c>
    </row>
    <row r="148" ht="33.75" customHeight="1" spans="1:10">
      <c r="A148" s="26" t="s">
        <v>343</v>
      </c>
      <c r="B148" s="26" t="s">
        <v>816</v>
      </c>
      <c r="C148" s="26" t="s">
        <v>426</v>
      </c>
      <c r="D148" s="26" t="s">
        <v>427</v>
      </c>
      <c r="E148" s="26" t="s">
        <v>829</v>
      </c>
      <c r="F148" s="26" t="s">
        <v>407</v>
      </c>
      <c r="G148" s="43" t="s">
        <v>514</v>
      </c>
      <c r="H148" s="26" t="s">
        <v>424</v>
      </c>
      <c r="I148" s="26" t="s">
        <v>410</v>
      </c>
      <c r="J148" s="26" t="s">
        <v>830</v>
      </c>
    </row>
  </sheetData>
  <mergeCells count="53">
    <mergeCell ref="A1:J1"/>
    <mergeCell ref="A2:J2"/>
    <mergeCell ref="A3:H3"/>
    <mergeCell ref="A7:A11"/>
    <mergeCell ref="A12:A16"/>
    <mergeCell ref="A17:A22"/>
    <mergeCell ref="A23:A27"/>
    <mergeCell ref="A28:A32"/>
    <mergeCell ref="A33:A37"/>
    <mergeCell ref="A38:A43"/>
    <mergeCell ref="A44:A48"/>
    <mergeCell ref="A49:A56"/>
    <mergeCell ref="A57:A66"/>
    <mergeCell ref="A67:A73"/>
    <mergeCell ref="A74:A80"/>
    <mergeCell ref="A81:A85"/>
    <mergeCell ref="A86:A90"/>
    <mergeCell ref="A91:A95"/>
    <mergeCell ref="A96:A100"/>
    <mergeCell ref="A101:A105"/>
    <mergeCell ref="A106:A111"/>
    <mergeCell ref="A112:A116"/>
    <mergeCell ref="A117:A121"/>
    <mergeCell ref="A122:A126"/>
    <mergeCell ref="A127:A131"/>
    <mergeCell ref="A132:A137"/>
    <mergeCell ref="A138:A142"/>
    <mergeCell ref="A143:A148"/>
    <mergeCell ref="B7:B11"/>
    <mergeCell ref="B12:B16"/>
    <mergeCell ref="B17:B22"/>
    <mergeCell ref="B23:B27"/>
    <mergeCell ref="B28:B32"/>
    <mergeCell ref="B33:B37"/>
    <mergeCell ref="B38:B43"/>
    <mergeCell ref="B44:B48"/>
    <mergeCell ref="B49:B56"/>
    <mergeCell ref="B57:B66"/>
    <mergeCell ref="B67:B73"/>
    <mergeCell ref="B74:B80"/>
    <mergeCell ref="B81:B85"/>
    <mergeCell ref="B86:B90"/>
    <mergeCell ref="B91:B95"/>
    <mergeCell ref="B96:B100"/>
    <mergeCell ref="B101:B105"/>
    <mergeCell ref="B106:B111"/>
    <mergeCell ref="B112:B116"/>
    <mergeCell ref="B117:B121"/>
    <mergeCell ref="B122:B126"/>
    <mergeCell ref="B127:B131"/>
    <mergeCell ref="B132:B137"/>
    <mergeCell ref="B138:B142"/>
    <mergeCell ref="B143:B148"/>
  </mergeCells>
  <pageMargins left="0.354166666666667" right="0.156944444444444" top="0.393055555555556" bottom="0.314583333333333" header="0.196527777777778" footer="0.236111111111111"/>
  <pageSetup paperSize="9" scale="7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selection activeCell="A9" sqref="A9"/>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6" t="s">
        <v>888</v>
      </c>
      <c r="B1" s="56"/>
      <c r="C1" s="56"/>
      <c r="D1" s="56"/>
      <c r="E1" s="56"/>
      <c r="F1" s="56"/>
      <c r="G1" s="56"/>
      <c r="H1" s="56" t="s">
        <v>888</v>
      </c>
    </row>
    <row r="2" ht="28.5" customHeight="1" spans="1:8">
      <c r="A2" s="57" t="s">
        <v>889</v>
      </c>
      <c r="B2" s="57"/>
      <c r="C2" s="57"/>
      <c r="D2" s="57"/>
      <c r="E2" s="57"/>
      <c r="F2" s="57"/>
      <c r="G2" s="57"/>
      <c r="H2" s="57"/>
    </row>
    <row r="3" ht="18.75" customHeight="1" spans="1:8">
      <c r="A3" s="58" t="str">
        <f>"单位名称："&amp;"玉溪市农业农村局"</f>
        <v>单位名称：玉溪市农业农村局</v>
      </c>
      <c r="B3" s="58"/>
      <c r="C3" s="58"/>
      <c r="D3" s="58"/>
      <c r="E3" s="58"/>
      <c r="F3" s="58"/>
      <c r="G3" s="58"/>
      <c r="H3" s="58"/>
    </row>
    <row r="4" ht="18.75" customHeight="1" spans="1:8">
      <c r="A4" s="59" t="s">
        <v>160</v>
      </c>
      <c r="B4" s="59" t="s">
        <v>890</v>
      </c>
      <c r="C4" s="59" t="s">
        <v>891</v>
      </c>
      <c r="D4" s="59" t="s">
        <v>892</v>
      </c>
      <c r="E4" s="59" t="s">
        <v>893</v>
      </c>
      <c r="F4" s="59" t="s">
        <v>894</v>
      </c>
      <c r="G4" s="59"/>
      <c r="H4" s="59"/>
    </row>
    <row r="5" ht="18.75" customHeight="1" spans="1:8">
      <c r="A5" s="59"/>
      <c r="B5" s="59"/>
      <c r="C5" s="59"/>
      <c r="D5" s="59"/>
      <c r="E5" s="59"/>
      <c r="F5" s="59" t="s">
        <v>843</v>
      </c>
      <c r="G5" s="59" t="s">
        <v>895</v>
      </c>
      <c r="H5" s="59" t="s">
        <v>896</v>
      </c>
    </row>
    <row r="6" ht="18.75" customHeight="1" spans="1:8">
      <c r="A6" s="60" t="s">
        <v>44</v>
      </c>
      <c r="B6" s="60" t="s">
        <v>45</v>
      </c>
      <c r="C6" s="60" t="s">
        <v>46</v>
      </c>
      <c r="D6" s="60" t="s">
        <v>47</v>
      </c>
      <c r="E6" s="60" t="s">
        <v>48</v>
      </c>
      <c r="F6" s="60" t="s">
        <v>49</v>
      </c>
      <c r="G6" s="60" t="s">
        <v>50</v>
      </c>
      <c r="H6" s="60" t="s">
        <v>51</v>
      </c>
    </row>
    <row r="7" ht="18" customHeight="1" spans="1:8">
      <c r="A7" s="61"/>
      <c r="B7" s="61"/>
      <c r="C7" s="61"/>
      <c r="D7" s="61"/>
      <c r="E7" s="62"/>
      <c r="F7" s="63"/>
      <c r="G7" s="64"/>
      <c r="H7" s="64"/>
    </row>
    <row r="8" ht="18" customHeight="1" spans="1:8">
      <c r="A8" s="62" t="s">
        <v>30</v>
      </c>
      <c r="B8" s="62"/>
      <c r="C8" s="62"/>
      <c r="D8" s="62"/>
      <c r="E8" s="62"/>
      <c r="F8" s="63"/>
      <c r="G8" s="64"/>
      <c r="H8" s="64"/>
    </row>
    <row r="9" customHeight="1" spans="1:1">
      <c r="A9" t="s">
        <v>897</v>
      </c>
    </row>
  </sheetData>
  <mergeCells count="10">
    <mergeCell ref="A1:H1"/>
    <mergeCell ref="A2:H2"/>
    <mergeCell ref="A3:H3"/>
    <mergeCell ref="F4:H4"/>
    <mergeCell ref="A8:E8"/>
    <mergeCell ref="A4:A5"/>
    <mergeCell ref="B4:B5"/>
    <mergeCell ref="C4:C5"/>
    <mergeCell ref="D4:D5"/>
    <mergeCell ref="E4:E5"/>
  </mergeCells>
  <pageMargins left="0.751388888888889" right="0.751388888888889" top="1" bottom="1" header="0.5" footer="0.5"/>
  <pageSetup paperSize="1" scale="71"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A12" sqref="A12:B12"/>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0" t="s">
        <v>898</v>
      </c>
      <c r="B1" s="30"/>
      <c r="C1" s="30"/>
      <c r="D1" s="31"/>
      <c r="E1" s="31"/>
      <c r="F1" s="31"/>
      <c r="G1" s="31"/>
      <c r="H1" s="30"/>
      <c r="I1" s="30"/>
      <c r="J1" s="30"/>
      <c r="K1" s="50"/>
    </row>
    <row r="2" ht="28.5" customHeight="1" spans="1:11">
      <c r="A2" s="32" t="s">
        <v>899</v>
      </c>
      <c r="B2" s="32"/>
      <c r="C2" s="32"/>
      <c r="D2" s="32"/>
      <c r="E2" s="32"/>
      <c r="F2" s="32"/>
      <c r="G2" s="32"/>
      <c r="H2" s="32"/>
      <c r="I2" s="32"/>
      <c r="J2" s="32"/>
      <c r="K2" s="32"/>
    </row>
    <row r="3" ht="13.5" customHeight="1" spans="1:11">
      <c r="A3" s="5" t="str">
        <f>"单位名称："&amp;"玉溪市农业农村局"</f>
        <v>单位名称：玉溪市农业农村局</v>
      </c>
      <c r="B3" s="6"/>
      <c r="C3" s="6"/>
      <c r="D3" s="6"/>
      <c r="E3" s="6"/>
      <c r="F3" s="6"/>
      <c r="G3" s="6"/>
      <c r="H3" s="7"/>
      <c r="I3" s="7"/>
      <c r="J3" s="7"/>
      <c r="K3" s="51" t="s">
        <v>2</v>
      </c>
    </row>
    <row r="4" ht="21.75" customHeight="1" spans="1:11">
      <c r="A4" s="33" t="s">
        <v>278</v>
      </c>
      <c r="B4" s="33" t="s">
        <v>162</v>
      </c>
      <c r="C4" s="33" t="s">
        <v>279</v>
      </c>
      <c r="D4" s="34" t="s">
        <v>163</v>
      </c>
      <c r="E4" s="34" t="s">
        <v>164</v>
      </c>
      <c r="F4" s="34" t="s">
        <v>165</v>
      </c>
      <c r="G4" s="34" t="s">
        <v>166</v>
      </c>
      <c r="H4" s="35" t="s">
        <v>30</v>
      </c>
      <c r="I4" s="52" t="s">
        <v>900</v>
      </c>
      <c r="J4" s="53"/>
      <c r="K4" s="54"/>
    </row>
    <row r="5" ht="21.75" customHeight="1" spans="1:11">
      <c r="A5" s="36"/>
      <c r="B5" s="36"/>
      <c r="C5" s="36"/>
      <c r="D5" s="37"/>
      <c r="E5" s="37"/>
      <c r="F5" s="37"/>
      <c r="G5" s="37"/>
      <c r="H5" s="38"/>
      <c r="I5" s="34" t="s">
        <v>33</v>
      </c>
      <c r="J5" s="34" t="s">
        <v>34</v>
      </c>
      <c r="K5" s="34" t="s">
        <v>35</v>
      </c>
    </row>
    <row r="6" ht="40.5" customHeight="1" spans="1:11">
      <c r="A6" s="39"/>
      <c r="B6" s="39"/>
      <c r="C6" s="39"/>
      <c r="D6" s="40"/>
      <c r="E6" s="40"/>
      <c r="F6" s="40"/>
      <c r="G6" s="40"/>
      <c r="H6" s="41"/>
      <c r="I6" s="40" t="s">
        <v>32</v>
      </c>
      <c r="J6" s="40"/>
      <c r="K6" s="40"/>
    </row>
    <row r="7" ht="15" customHeight="1" spans="1:11">
      <c r="A7" s="42">
        <v>1</v>
      </c>
      <c r="B7" s="42">
        <v>2</v>
      </c>
      <c r="C7" s="42">
        <v>3</v>
      </c>
      <c r="D7" s="42">
        <v>4</v>
      </c>
      <c r="E7" s="42">
        <v>5</v>
      </c>
      <c r="F7" s="42">
        <v>6</v>
      </c>
      <c r="G7" s="42">
        <v>7</v>
      </c>
      <c r="H7" s="42">
        <v>8</v>
      </c>
      <c r="I7" s="42">
        <v>9</v>
      </c>
      <c r="J7" s="55">
        <v>10</v>
      </c>
      <c r="K7" s="55">
        <v>11</v>
      </c>
    </row>
    <row r="8" ht="30.65" customHeight="1" spans="1:11">
      <c r="A8" s="43"/>
      <c r="B8" s="44"/>
      <c r="C8" s="43"/>
      <c r="D8" s="43"/>
      <c r="E8" s="43"/>
      <c r="F8" s="43"/>
      <c r="G8" s="43"/>
      <c r="H8" s="45"/>
      <c r="I8" s="45"/>
      <c r="J8" s="45"/>
      <c r="K8" s="45"/>
    </row>
    <row r="9" ht="30.65" customHeight="1" spans="1:11">
      <c r="A9" s="44"/>
      <c r="B9" s="44"/>
      <c r="C9" s="44"/>
      <c r="D9" s="44"/>
      <c r="E9" s="44"/>
      <c r="F9" s="44"/>
      <c r="G9" s="44"/>
      <c r="H9" s="45"/>
      <c r="I9" s="45"/>
      <c r="J9" s="45"/>
      <c r="K9" s="45"/>
    </row>
    <row r="10" ht="18.75" customHeight="1" spans="1:11">
      <c r="A10" s="46" t="s">
        <v>390</v>
      </c>
      <c r="B10" s="47"/>
      <c r="C10" s="47"/>
      <c r="D10" s="47"/>
      <c r="E10" s="47"/>
      <c r="F10" s="47"/>
      <c r="G10" s="48"/>
      <c r="H10" s="45"/>
      <c r="I10" s="45"/>
      <c r="J10" s="45"/>
      <c r="K10" s="45"/>
    </row>
    <row r="12" customHeight="1" spans="1:2">
      <c r="A12" s="49" t="s">
        <v>901</v>
      </c>
      <c r="B12" s="49"/>
    </row>
  </sheetData>
  <mergeCells count="17">
    <mergeCell ref="A1:K1"/>
    <mergeCell ref="A2:K2"/>
    <mergeCell ref="A3:G3"/>
    <mergeCell ref="I4:K4"/>
    <mergeCell ref="A10:G10"/>
    <mergeCell ref="A12:B12"/>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59"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9"/>
  <sheetViews>
    <sheetView showZeros="0" workbookViewId="0">
      <selection activeCell="A1" sqref="A1:G1"/>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902</v>
      </c>
      <c r="B1" s="1"/>
      <c r="C1" s="1"/>
      <c r="D1" s="2"/>
      <c r="E1" s="1"/>
      <c r="F1" s="1"/>
      <c r="G1" s="3"/>
    </row>
    <row r="2" ht="27.75" customHeight="1" spans="1:7">
      <c r="A2" s="4" t="s">
        <v>903</v>
      </c>
      <c r="B2" s="4"/>
      <c r="C2" s="4"/>
      <c r="D2" s="4"/>
      <c r="E2" s="4"/>
      <c r="F2" s="4"/>
      <c r="G2" s="4"/>
    </row>
    <row r="3" ht="13.5" customHeight="1" spans="1:7">
      <c r="A3" s="5" t="str">
        <f>"单位名称："&amp;"玉溪市农业农村局"</f>
        <v>单位名称：玉溪市农业农村局</v>
      </c>
      <c r="B3" s="6"/>
      <c r="C3" s="6"/>
      <c r="D3" s="6"/>
      <c r="E3" s="7"/>
      <c r="F3" s="7"/>
      <c r="G3" s="8" t="s">
        <v>2</v>
      </c>
    </row>
    <row r="4" ht="21.75" customHeight="1" spans="1:7">
      <c r="A4" s="9" t="s">
        <v>279</v>
      </c>
      <c r="B4" s="9" t="s">
        <v>278</v>
      </c>
      <c r="C4" s="9" t="s">
        <v>162</v>
      </c>
      <c r="D4" s="10" t="s">
        <v>904</v>
      </c>
      <c r="E4" s="11" t="s">
        <v>33</v>
      </c>
      <c r="F4" s="12"/>
      <c r="G4" s="13"/>
    </row>
    <row r="5" ht="21.75" customHeight="1" spans="1:7">
      <c r="A5" s="14"/>
      <c r="B5" s="14"/>
      <c r="C5" s="14"/>
      <c r="D5" s="15"/>
      <c r="E5" s="16" t="s">
        <v>905</v>
      </c>
      <c r="F5" s="10" t="s">
        <v>906</v>
      </c>
      <c r="G5" s="10" t="s">
        <v>907</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10765003.09</v>
      </c>
      <c r="F8" s="24"/>
      <c r="G8" s="24"/>
    </row>
    <row r="9" ht="21" customHeight="1" spans="1:7">
      <c r="A9" s="21"/>
      <c r="B9" s="21" t="s">
        <v>908</v>
      </c>
      <c r="C9" s="21" t="s">
        <v>327</v>
      </c>
      <c r="D9" s="25" t="s">
        <v>909</v>
      </c>
      <c r="E9" s="24">
        <v>869354</v>
      </c>
      <c r="F9" s="24"/>
      <c r="G9" s="24"/>
    </row>
    <row r="10" ht="21" customHeight="1" spans="1:7">
      <c r="A10" s="26"/>
      <c r="B10" s="21" t="s">
        <v>908</v>
      </c>
      <c r="C10" s="21" t="s">
        <v>332</v>
      </c>
      <c r="D10" s="25" t="s">
        <v>909</v>
      </c>
      <c r="E10" s="24">
        <v>814897.09</v>
      </c>
      <c r="F10" s="24"/>
      <c r="G10" s="24"/>
    </row>
    <row r="11" ht="21" customHeight="1" spans="1:7">
      <c r="A11" s="26"/>
      <c r="B11" s="21" t="s">
        <v>910</v>
      </c>
      <c r="C11" s="21" t="s">
        <v>287</v>
      </c>
      <c r="D11" s="25" t="s">
        <v>909</v>
      </c>
      <c r="E11" s="24">
        <v>200000</v>
      </c>
      <c r="F11" s="24"/>
      <c r="G11" s="24"/>
    </row>
    <row r="12" ht="21" customHeight="1" spans="1:7">
      <c r="A12" s="26"/>
      <c r="B12" s="21" t="s">
        <v>911</v>
      </c>
      <c r="C12" s="21" t="s">
        <v>283</v>
      </c>
      <c r="D12" s="25" t="s">
        <v>912</v>
      </c>
      <c r="E12" s="24">
        <v>63096</v>
      </c>
      <c r="F12" s="24"/>
      <c r="G12" s="24"/>
    </row>
    <row r="13" ht="21" customHeight="1" spans="1:7">
      <c r="A13" s="26"/>
      <c r="B13" s="21" t="s">
        <v>913</v>
      </c>
      <c r="C13" s="21" t="s">
        <v>348</v>
      </c>
      <c r="D13" s="25" t="s">
        <v>912</v>
      </c>
      <c r="E13" s="24">
        <v>150000</v>
      </c>
      <c r="F13" s="24"/>
      <c r="G13" s="24"/>
    </row>
    <row r="14" ht="21" customHeight="1" spans="1:7">
      <c r="A14" s="26"/>
      <c r="B14" s="21" t="s">
        <v>910</v>
      </c>
      <c r="C14" s="21" t="s">
        <v>340</v>
      </c>
      <c r="D14" s="25" t="s">
        <v>909</v>
      </c>
      <c r="E14" s="24">
        <v>2490000</v>
      </c>
      <c r="F14" s="24"/>
      <c r="G14" s="24"/>
    </row>
    <row r="15" ht="21" customHeight="1" spans="1:7">
      <c r="A15" s="26"/>
      <c r="B15" s="21" t="s">
        <v>914</v>
      </c>
      <c r="C15" s="21" t="s">
        <v>345</v>
      </c>
      <c r="D15" s="25" t="s">
        <v>912</v>
      </c>
      <c r="E15" s="24">
        <v>1570000</v>
      </c>
      <c r="F15" s="24"/>
      <c r="G15" s="24"/>
    </row>
    <row r="16" ht="21" customHeight="1" spans="1:7">
      <c r="A16" s="26"/>
      <c r="B16" s="21" t="s">
        <v>915</v>
      </c>
      <c r="C16" s="21" t="s">
        <v>292</v>
      </c>
      <c r="D16" s="25" t="s">
        <v>909</v>
      </c>
      <c r="E16" s="24">
        <v>177906</v>
      </c>
      <c r="F16" s="24"/>
      <c r="G16" s="24"/>
    </row>
    <row r="17" ht="21" customHeight="1" spans="1:7">
      <c r="A17" s="26"/>
      <c r="B17" s="21" t="s">
        <v>910</v>
      </c>
      <c r="C17" s="21" t="s">
        <v>329</v>
      </c>
      <c r="D17" s="25" t="s">
        <v>909</v>
      </c>
      <c r="E17" s="24">
        <v>59750</v>
      </c>
      <c r="F17" s="24"/>
      <c r="G17" s="24"/>
    </row>
    <row r="18" ht="21" customHeight="1" spans="1:7">
      <c r="A18" s="26"/>
      <c r="B18" s="21" t="s">
        <v>910</v>
      </c>
      <c r="C18" s="21" t="s">
        <v>343</v>
      </c>
      <c r="D18" s="25" t="s">
        <v>909</v>
      </c>
      <c r="E18" s="24">
        <v>4370000</v>
      </c>
      <c r="F18" s="24"/>
      <c r="G18" s="24"/>
    </row>
    <row r="19" ht="21" customHeight="1" spans="1:7">
      <c r="A19" s="27" t="s">
        <v>30</v>
      </c>
      <c r="B19" s="28" t="s">
        <v>916</v>
      </c>
      <c r="C19" s="28"/>
      <c r="D19" s="29"/>
      <c r="E19" s="24">
        <v>10765003.09</v>
      </c>
      <c r="F19" s="24"/>
      <c r="G19" s="24"/>
    </row>
  </sheetData>
  <mergeCells count="12">
    <mergeCell ref="A1:G1"/>
    <mergeCell ref="A2:G2"/>
    <mergeCell ref="A3:D3"/>
    <mergeCell ref="E4:G4"/>
    <mergeCell ref="A19:D19"/>
    <mergeCell ref="A4:A6"/>
    <mergeCell ref="B4:B6"/>
    <mergeCell ref="C4:C6"/>
    <mergeCell ref="D4:D6"/>
    <mergeCell ref="E5:E6"/>
    <mergeCell ref="F5:F6"/>
    <mergeCell ref="G5:G6"/>
  </mergeCells>
  <pageMargins left="0.751388888888889" right="0.751388888888889" top="1" bottom="1" header="0.5" footer="0.5"/>
  <pageSetup paperSize="9" scale="73"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A1" sqref="A1:S1"/>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63" t="s">
        <v>26</v>
      </c>
      <c r="B1" s="163"/>
      <c r="C1" s="163"/>
      <c r="D1" s="163"/>
      <c r="E1" s="163"/>
      <c r="F1" s="163"/>
      <c r="G1" s="163"/>
      <c r="H1" s="163"/>
      <c r="I1" s="163"/>
      <c r="J1" s="163"/>
      <c r="K1" s="163"/>
      <c r="L1" s="163"/>
      <c r="M1" s="163"/>
      <c r="N1" s="163"/>
      <c r="O1" s="163"/>
      <c r="P1" s="163"/>
      <c r="Q1" s="163"/>
      <c r="R1" s="163"/>
      <c r="S1" s="163"/>
    </row>
    <row r="2" ht="28.5" customHeight="1" spans="1:19">
      <c r="A2" s="152" t="s">
        <v>27</v>
      </c>
      <c r="B2" s="152"/>
      <c r="C2" s="152"/>
      <c r="D2" s="152"/>
      <c r="E2" s="152"/>
      <c r="F2" s="152"/>
      <c r="G2" s="152"/>
      <c r="H2" s="152"/>
      <c r="I2" s="152"/>
      <c r="J2" s="152"/>
      <c r="K2" s="152"/>
      <c r="L2" s="152"/>
      <c r="M2" s="152"/>
      <c r="N2" s="152"/>
      <c r="O2" s="152"/>
      <c r="P2" s="152"/>
      <c r="Q2" s="152"/>
      <c r="R2" s="152"/>
      <c r="S2" s="152"/>
    </row>
    <row r="3" ht="20.25" customHeight="1" spans="1:19">
      <c r="A3" s="153" t="str">
        <f>"单位名称："&amp;"玉溪市农业农村局"</f>
        <v>单位名称：玉溪市农业农村局</v>
      </c>
      <c r="B3" s="153"/>
      <c r="C3" s="153"/>
      <c r="D3" s="153"/>
      <c r="E3" s="153"/>
      <c r="F3" s="153"/>
      <c r="G3" s="153"/>
      <c r="H3" s="153"/>
      <c r="I3" s="153"/>
      <c r="J3" s="153"/>
      <c r="K3" s="153"/>
      <c r="L3" s="164"/>
      <c r="M3" s="164"/>
      <c r="N3" s="164"/>
      <c r="O3" s="164"/>
      <c r="P3" s="164"/>
      <c r="Q3" s="164"/>
      <c r="R3" s="164"/>
      <c r="S3" s="164" t="s">
        <v>2</v>
      </c>
    </row>
    <row r="4" ht="27" customHeight="1" spans="1:19">
      <c r="A4" s="154" t="s">
        <v>28</v>
      </c>
      <c r="B4" s="154" t="s">
        <v>29</v>
      </c>
      <c r="C4" s="154" t="s">
        <v>30</v>
      </c>
      <c r="D4" s="154" t="s">
        <v>31</v>
      </c>
      <c r="E4" s="154"/>
      <c r="F4" s="154"/>
      <c r="G4" s="154"/>
      <c r="H4" s="154"/>
      <c r="I4" s="154"/>
      <c r="J4" s="154"/>
      <c r="K4" s="154"/>
      <c r="L4" s="154"/>
      <c r="M4" s="154"/>
      <c r="N4" s="154"/>
      <c r="O4" s="154" t="s">
        <v>20</v>
      </c>
      <c r="P4" s="154"/>
      <c r="Q4" s="154"/>
      <c r="R4" s="154"/>
      <c r="S4" s="154"/>
    </row>
    <row r="5" ht="27" customHeight="1" spans="1:19">
      <c r="A5" s="154"/>
      <c r="B5" s="154"/>
      <c r="C5" s="154"/>
      <c r="D5" s="154" t="s">
        <v>32</v>
      </c>
      <c r="E5" s="154" t="s">
        <v>33</v>
      </c>
      <c r="F5" s="154" t="s">
        <v>34</v>
      </c>
      <c r="G5" s="154" t="s">
        <v>35</v>
      </c>
      <c r="H5" s="154" t="s">
        <v>36</v>
      </c>
      <c r="I5" s="154" t="s">
        <v>37</v>
      </c>
      <c r="J5" s="154"/>
      <c r="K5" s="154"/>
      <c r="L5" s="154"/>
      <c r="M5" s="154"/>
      <c r="N5" s="154"/>
      <c r="O5" s="154" t="s">
        <v>32</v>
      </c>
      <c r="P5" s="154" t="s">
        <v>33</v>
      </c>
      <c r="Q5" s="154" t="s">
        <v>34</v>
      </c>
      <c r="R5" s="154" t="s">
        <v>35</v>
      </c>
      <c r="S5" s="154" t="s">
        <v>38</v>
      </c>
    </row>
    <row r="6" ht="27" customHeight="1" spans="1:19">
      <c r="A6" s="154"/>
      <c r="B6" s="154"/>
      <c r="C6" s="154"/>
      <c r="D6" s="154"/>
      <c r="E6" s="154"/>
      <c r="F6" s="154"/>
      <c r="G6" s="154"/>
      <c r="H6" s="154"/>
      <c r="I6" s="154" t="s">
        <v>32</v>
      </c>
      <c r="J6" s="154" t="s">
        <v>39</v>
      </c>
      <c r="K6" s="154" t="s">
        <v>40</v>
      </c>
      <c r="L6" s="154" t="s">
        <v>41</v>
      </c>
      <c r="M6" s="154" t="s">
        <v>42</v>
      </c>
      <c r="N6" s="154" t="s">
        <v>43</v>
      </c>
      <c r="O6" s="154"/>
      <c r="P6" s="154"/>
      <c r="Q6" s="154"/>
      <c r="R6" s="154"/>
      <c r="S6" s="154"/>
    </row>
    <row r="7" ht="20.25" customHeight="1" spans="1:19">
      <c r="A7" s="162" t="s">
        <v>44</v>
      </c>
      <c r="B7" s="162" t="s">
        <v>45</v>
      </c>
      <c r="C7" s="162" t="s">
        <v>46</v>
      </c>
      <c r="D7" s="162" t="s">
        <v>47</v>
      </c>
      <c r="E7" s="162" t="s">
        <v>48</v>
      </c>
      <c r="F7" s="162" t="s">
        <v>49</v>
      </c>
      <c r="G7" s="162" t="s">
        <v>50</v>
      </c>
      <c r="H7" s="162" t="s">
        <v>51</v>
      </c>
      <c r="I7" s="162" t="s">
        <v>52</v>
      </c>
      <c r="J7" s="162" t="s">
        <v>53</v>
      </c>
      <c r="K7" s="162" t="s">
        <v>54</v>
      </c>
      <c r="L7" s="162" t="s">
        <v>55</v>
      </c>
      <c r="M7" s="162" t="s">
        <v>56</v>
      </c>
      <c r="N7" s="162" t="s">
        <v>57</v>
      </c>
      <c r="O7" s="162" t="s">
        <v>58</v>
      </c>
      <c r="P7" s="162" t="s">
        <v>59</v>
      </c>
      <c r="Q7" s="162" t="s">
        <v>60</v>
      </c>
      <c r="R7" s="162" t="s">
        <v>61</v>
      </c>
      <c r="S7" s="162" t="s">
        <v>62</v>
      </c>
    </row>
    <row r="8" ht="20.25" customHeight="1" spans="1:19">
      <c r="A8" s="153" t="s">
        <v>63</v>
      </c>
      <c r="B8" s="153" t="s">
        <v>64</v>
      </c>
      <c r="C8" s="158">
        <v>723644824.83</v>
      </c>
      <c r="D8" s="158">
        <v>715568461.79</v>
      </c>
      <c r="E8" s="64">
        <v>696568461.79</v>
      </c>
      <c r="F8" s="64">
        <v>19000000</v>
      </c>
      <c r="G8" s="64"/>
      <c r="H8" s="64"/>
      <c r="I8" s="64"/>
      <c r="J8" s="64"/>
      <c r="K8" s="64"/>
      <c r="L8" s="64"/>
      <c r="M8" s="64"/>
      <c r="N8" s="64"/>
      <c r="O8" s="158">
        <v>8076363.04</v>
      </c>
      <c r="P8" s="158">
        <v>8076363.04</v>
      </c>
      <c r="Q8" s="158"/>
      <c r="R8" s="158"/>
      <c r="S8" s="158"/>
    </row>
    <row r="9" ht="20.25" customHeight="1" spans="1:19">
      <c r="A9" s="156" t="s">
        <v>30</v>
      </c>
      <c r="B9" s="153"/>
      <c r="C9" s="158">
        <v>723644824.83</v>
      </c>
      <c r="D9" s="158">
        <v>715568461.79</v>
      </c>
      <c r="E9" s="158">
        <v>696568461.79</v>
      </c>
      <c r="F9" s="158">
        <v>19000000</v>
      </c>
      <c r="G9" s="158"/>
      <c r="H9" s="158"/>
      <c r="I9" s="158"/>
      <c r="J9" s="158"/>
      <c r="K9" s="158"/>
      <c r="L9" s="158"/>
      <c r="M9" s="158"/>
      <c r="N9" s="158"/>
      <c r="O9" s="158">
        <v>8076363.04</v>
      </c>
      <c r="P9" s="158">
        <v>8076363.04</v>
      </c>
      <c r="Q9" s="158"/>
      <c r="R9" s="158"/>
      <c r="S9" s="158"/>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1" scale="35"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6"/>
  <sheetViews>
    <sheetView showZeros="0" topLeftCell="A37" workbookViewId="0">
      <selection activeCell="B46" sqref="B46"/>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63" t="s">
        <v>65</v>
      </c>
      <c r="B1" s="163"/>
      <c r="C1" s="163"/>
      <c r="D1" s="163"/>
      <c r="E1" s="163"/>
      <c r="F1" s="163"/>
      <c r="G1" s="163"/>
      <c r="H1" s="163"/>
      <c r="I1" s="163"/>
      <c r="J1" s="163"/>
      <c r="K1" s="163"/>
      <c r="L1" s="163"/>
      <c r="M1" s="163"/>
      <c r="N1" s="163"/>
      <c r="O1" s="163"/>
    </row>
    <row r="2" ht="28.5" customHeight="1" spans="1:15">
      <c r="A2" s="152" t="s">
        <v>66</v>
      </c>
      <c r="B2" s="152"/>
      <c r="C2" s="152"/>
      <c r="D2" s="152"/>
      <c r="E2" s="152"/>
      <c r="F2" s="152"/>
      <c r="G2" s="152"/>
      <c r="H2" s="152"/>
      <c r="I2" s="152"/>
      <c r="J2" s="152"/>
      <c r="K2" s="152"/>
      <c r="L2" s="152"/>
      <c r="M2" s="152"/>
      <c r="N2" s="152"/>
      <c r="O2" s="152"/>
    </row>
    <row r="3" ht="20.25" customHeight="1" spans="1:15">
      <c r="A3" s="153" t="str">
        <f>"单位名称："&amp;"玉溪市农业农村局"</f>
        <v>单位名称：玉溪市农业农村局</v>
      </c>
      <c r="B3" s="153"/>
      <c r="C3" s="153"/>
      <c r="D3" s="153"/>
      <c r="E3" s="153"/>
      <c r="F3" s="153"/>
      <c r="G3" s="153"/>
      <c r="H3" s="153"/>
      <c r="I3" s="153"/>
      <c r="J3" s="164"/>
      <c r="K3" s="164"/>
      <c r="L3" s="164"/>
      <c r="M3" s="164"/>
      <c r="N3" s="164"/>
      <c r="O3" s="164" t="s">
        <v>2</v>
      </c>
    </row>
    <row r="4" ht="27" customHeight="1" spans="1:15">
      <c r="A4" s="154" t="s">
        <v>67</v>
      </c>
      <c r="B4" s="154" t="s">
        <v>68</v>
      </c>
      <c r="C4" s="154" t="s">
        <v>30</v>
      </c>
      <c r="D4" s="154" t="s">
        <v>33</v>
      </c>
      <c r="E4" s="154"/>
      <c r="F4" s="154"/>
      <c r="G4" s="154" t="s">
        <v>34</v>
      </c>
      <c r="H4" s="154" t="s">
        <v>35</v>
      </c>
      <c r="I4" s="154" t="s">
        <v>69</v>
      </c>
      <c r="J4" s="154" t="s">
        <v>70</v>
      </c>
      <c r="K4" s="154"/>
      <c r="L4" s="154"/>
      <c r="M4" s="154"/>
      <c r="N4" s="154"/>
      <c r="O4" s="154"/>
    </row>
    <row r="5" ht="27" customHeight="1" spans="1:15">
      <c r="A5" s="154"/>
      <c r="B5" s="154"/>
      <c r="C5" s="154"/>
      <c r="D5" s="154" t="s">
        <v>32</v>
      </c>
      <c r="E5" s="154" t="s">
        <v>71</v>
      </c>
      <c r="F5" s="154" t="s">
        <v>72</v>
      </c>
      <c r="G5" s="154"/>
      <c r="H5" s="154"/>
      <c r="I5" s="154"/>
      <c r="J5" s="154" t="s">
        <v>32</v>
      </c>
      <c r="K5" s="154" t="s">
        <v>73</v>
      </c>
      <c r="L5" s="154" t="s">
        <v>74</v>
      </c>
      <c r="M5" s="154" t="s">
        <v>75</v>
      </c>
      <c r="N5" s="154" t="s">
        <v>76</v>
      </c>
      <c r="O5" s="154" t="s">
        <v>77</v>
      </c>
    </row>
    <row r="6" ht="20.25" customHeight="1" spans="1:15">
      <c r="A6" s="162" t="s">
        <v>44</v>
      </c>
      <c r="B6" s="162" t="s">
        <v>45</v>
      </c>
      <c r="C6" s="162" t="s">
        <v>46</v>
      </c>
      <c r="D6" s="162" t="s">
        <v>47</v>
      </c>
      <c r="E6" s="162" t="s">
        <v>48</v>
      </c>
      <c r="F6" s="162" t="s">
        <v>49</v>
      </c>
      <c r="G6" s="162" t="s">
        <v>50</v>
      </c>
      <c r="H6" s="162" t="s">
        <v>51</v>
      </c>
      <c r="I6" s="162" t="s">
        <v>52</v>
      </c>
      <c r="J6" s="162" t="s">
        <v>53</v>
      </c>
      <c r="K6" s="162" t="s">
        <v>54</v>
      </c>
      <c r="L6" s="162" t="s">
        <v>55</v>
      </c>
      <c r="M6" s="162" t="s">
        <v>56</v>
      </c>
      <c r="N6" s="162" t="s">
        <v>57</v>
      </c>
      <c r="O6" s="162" t="s">
        <v>58</v>
      </c>
    </row>
    <row r="7" ht="20.25" customHeight="1" spans="1:15">
      <c r="A7" s="153" t="s">
        <v>78</v>
      </c>
      <c r="B7" s="153" t="str">
        <f>"        "&amp;"一般公共服务支出"</f>
        <v>        一般公共服务支出</v>
      </c>
      <c r="C7" s="64">
        <v>2617600</v>
      </c>
      <c r="D7" s="64">
        <v>2617600</v>
      </c>
      <c r="E7" s="64"/>
      <c r="F7" s="64">
        <v>2617600</v>
      </c>
      <c r="G7" s="64"/>
      <c r="H7" s="64"/>
      <c r="I7" s="64"/>
      <c r="J7" s="64"/>
      <c r="K7" s="64"/>
      <c r="L7" s="64"/>
      <c r="M7" s="64"/>
      <c r="N7" s="64"/>
      <c r="O7" s="64"/>
    </row>
    <row r="8" ht="20.25" customHeight="1" spans="1:15">
      <c r="A8" s="165" t="s">
        <v>79</v>
      </c>
      <c r="B8" s="165" t="str">
        <f>"        "&amp;"发展与改革事务"</f>
        <v>        发展与改革事务</v>
      </c>
      <c r="C8" s="64">
        <v>1047600</v>
      </c>
      <c r="D8" s="64">
        <v>1047600</v>
      </c>
      <c r="E8" s="64"/>
      <c r="F8" s="64">
        <v>1047600</v>
      </c>
      <c r="G8" s="64"/>
      <c r="H8" s="64"/>
      <c r="I8" s="64"/>
      <c r="J8" s="64"/>
      <c r="K8" s="64"/>
      <c r="L8" s="64"/>
      <c r="M8" s="64"/>
      <c r="N8" s="64"/>
      <c r="O8" s="64"/>
    </row>
    <row r="9" ht="20.25" customHeight="1" spans="1:15">
      <c r="A9" s="166" t="s">
        <v>80</v>
      </c>
      <c r="B9" s="166" t="str">
        <f>"        "&amp;"其他发展与改革事务支出"</f>
        <v>        其他发展与改革事务支出</v>
      </c>
      <c r="C9" s="64">
        <v>1047600</v>
      </c>
      <c r="D9" s="64">
        <v>1047600</v>
      </c>
      <c r="E9" s="64"/>
      <c r="F9" s="64">
        <v>1047600</v>
      </c>
      <c r="G9" s="64"/>
      <c r="H9" s="64"/>
      <c r="I9" s="64"/>
      <c r="J9" s="64"/>
      <c r="K9" s="64"/>
      <c r="L9" s="64"/>
      <c r="M9" s="64"/>
      <c r="N9" s="64"/>
      <c r="O9" s="64"/>
    </row>
    <row r="10" ht="20.25" customHeight="1" spans="1:15">
      <c r="A10" s="165" t="s">
        <v>81</v>
      </c>
      <c r="B10" s="165" t="str">
        <f>"        "&amp;"其他一般公共服务支出"</f>
        <v>        其他一般公共服务支出</v>
      </c>
      <c r="C10" s="64">
        <v>1570000</v>
      </c>
      <c r="D10" s="64">
        <v>1570000</v>
      </c>
      <c r="E10" s="64"/>
      <c r="F10" s="64">
        <v>1570000</v>
      </c>
      <c r="G10" s="64"/>
      <c r="H10" s="64"/>
      <c r="I10" s="64"/>
      <c r="J10" s="64"/>
      <c r="K10" s="64"/>
      <c r="L10" s="64"/>
      <c r="M10" s="64"/>
      <c r="N10" s="64"/>
      <c r="O10" s="64"/>
    </row>
    <row r="11" ht="20.25" customHeight="1" spans="1:15">
      <c r="A11" s="166" t="s">
        <v>82</v>
      </c>
      <c r="B11" s="166" t="str">
        <f>"        "&amp;"其他一般公共服务支出"</f>
        <v>        其他一般公共服务支出</v>
      </c>
      <c r="C11" s="64">
        <v>1570000</v>
      </c>
      <c r="D11" s="64">
        <v>1570000</v>
      </c>
      <c r="E11" s="64"/>
      <c r="F11" s="64">
        <v>1570000</v>
      </c>
      <c r="G11" s="64"/>
      <c r="H11" s="64"/>
      <c r="I11" s="64"/>
      <c r="J11" s="64"/>
      <c r="K11" s="64"/>
      <c r="L11" s="64"/>
      <c r="M11" s="64"/>
      <c r="N11" s="64"/>
      <c r="O11" s="64"/>
    </row>
    <row r="12" ht="20.25" customHeight="1" spans="1:15">
      <c r="A12" s="153" t="s">
        <v>83</v>
      </c>
      <c r="B12" s="153" t="str">
        <f>"        "&amp;"社会保障和就业支出"</f>
        <v>        社会保障和就业支出</v>
      </c>
      <c r="C12" s="64">
        <v>3313576.48</v>
      </c>
      <c r="D12" s="64">
        <v>3313576.48</v>
      </c>
      <c r="E12" s="64">
        <v>3250480.48</v>
      </c>
      <c r="F12" s="64">
        <v>63096</v>
      </c>
      <c r="G12" s="64"/>
      <c r="H12" s="64"/>
      <c r="I12" s="64"/>
      <c r="J12" s="64"/>
      <c r="K12" s="64"/>
      <c r="L12" s="64"/>
      <c r="M12" s="64"/>
      <c r="N12" s="64"/>
      <c r="O12" s="64"/>
    </row>
    <row r="13" ht="20.25" customHeight="1" spans="1:15">
      <c r="A13" s="165" t="s">
        <v>84</v>
      </c>
      <c r="B13" s="165" t="str">
        <f>"        "&amp;"行政事业单位养老支出"</f>
        <v>        行政事业单位养老支出</v>
      </c>
      <c r="C13" s="64">
        <v>3250480.48</v>
      </c>
      <c r="D13" s="64">
        <v>3250480.48</v>
      </c>
      <c r="E13" s="64">
        <v>3250480.48</v>
      </c>
      <c r="F13" s="64"/>
      <c r="G13" s="64"/>
      <c r="H13" s="64"/>
      <c r="I13" s="64"/>
      <c r="J13" s="64"/>
      <c r="K13" s="64"/>
      <c r="L13" s="64"/>
      <c r="M13" s="64"/>
      <c r="N13" s="64"/>
      <c r="O13" s="64"/>
    </row>
    <row r="14" ht="20.25" customHeight="1" spans="1:15">
      <c r="A14" s="166" t="s">
        <v>85</v>
      </c>
      <c r="B14" s="166" t="str">
        <f>"        "&amp;"行政单位离退休"</f>
        <v>        行政单位离退休</v>
      </c>
      <c r="C14" s="64">
        <v>1848616</v>
      </c>
      <c r="D14" s="64">
        <v>1848616</v>
      </c>
      <c r="E14" s="64">
        <v>1848616</v>
      </c>
      <c r="F14" s="64"/>
      <c r="G14" s="64"/>
      <c r="H14" s="64"/>
      <c r="I14" s="64"/>
      <c r="J14" s="64"/>
      <c r="K14" s="64"/>
      <c r="L14" s="64"/>
      <c r="M14" s="64"/>
      <c r="N14" s="64"/>
      <c r="O14" s="64"/>
    </row>
    <row r="15" ht="20.25" customHeight="1" spans="1:15">
      <c r="A15" s="166" t="s">
        <v>86</v>
      </c>
      <c r="B15" s="166" t="str">
        <f>"        "&amp;"机关事业单位基本养老保险缴费支出"</f>
        <v>        机关事业单位基本养老保险缴费支出</v>
      </c>
      <c r="C15" s="64">
        <v>1141864.48</v>
      </c>
      <c r="D15" s="64">
        <v>1141864.48</v>
      </c>
      <c r="E15" s="64">
        <v>1141864.48</v>
      </c>
      <c r="F15" s="64"/>
      <c r="G15" s="64"/>
      <c r="H15" s="64"/>
      <c r="I15" s="64"/>
      <c r="J15" s="64"/>
      <c r="K15" s="64"/>
      <c r="L15" s="64"/>
      <c r="M15" s="64"/>
      <c r="N15" s="64"/>
      <c r="O15" s="64"/>
    </row>
    <row r="16" ht="20.25" customHeight="1" spans="1:15">
      <c r="A16" s="166" t="s">
        <v>87</v>
      </c>
      <c r="B16" s="166" t="str">
        <f>"        "&amp;"机关事业单位职业年金缴费支出"</f>
        <v>        机关事业单位职业年金缴费支出</v>
      </c>
      <c r="C16" s="64">
        <v>260000</v>
      </c>
      <c r="D16" s="64">
        <v>260000</v>
      </c>
      <c r="E16" s="64">
        <v>260000</v>
      </c>
      <c r="F16" s="64"/>
      <c r="G16" s="64"/>
      <c r="H16" s="64"/>
      <c r="I16" s="64"/>
      <c r="J16" s="64"/>
      <c r="K16" s="64"/>
      <c r="L16" s="64"/>
      <c r="M16" s="64"/>
      <c r="N16" s="64"/>
      <c r="O16" s="64"/>
    </row>
    <row r="17" ht="20.25" customHeight="1" spans="1:15">
      <c r="A17" s="165" t="s">
        <v>88</v>
      </c>
      <c r="B17" s="165" t="str">
        <f>"        "&amp;"抚恤"</f>
        <v>        抚恤</v>
      </c>
      <c r="C17" s="64">
        <v>63096</v>
      </c>
      <c r="D17" s="64">
        <v>63096</v>
      </c>
      <c r="E17" s="64"/>
      <c r="F17" s="64">
        <v>63096</v>
      </c>
      <c r="G17" s="64"/>
      <c r="H17" s="64"/>
      <c r="I17" s="64"/>
      <c r="J17" s="64"/>
      <c r="K17" s="64"/>
      <c r="L17" s="64"/>
      <c r="M17" s="64"/>
      <c r="N17" s="64"/>
      <c r="O17" s="64"/>
    </row>
    <row r="18" ht="20.25" customHeight="1" spans="1:15">
      <c r="A18" s="166" t="s">
        <v>89</v>
      </c>
      <c r="B18" s="166" t="str">
        <f>"        "&amp;"死亡抚恤"</f>
        <v>        死亡抚恤</v>
      </c>
      <c r="C18" s="64">
        <v>63096</v>
      </c>
      <c r="D18" s="64">
        <v>63096</v>
      </c>
      <c r="E18" s="64"/>
      <c r="F18" s="64">
        <v>63096</v>
      </c>
      <c r="G18" s="64"/>
      <c r="H18" s="64"/>
      <c r="I18" s="64"/>
      <c r="J18" s="64"/>
      <c r="K18" s="64"/>
      <c r="L18" s="64"/>
      <c r="M18" s="64"/>
      <c r="N18" s="64"/>
      <c r="O18" s="64"/>
    </row>
    <row r="19" ht="20.25" customHeight="1" spans="1:15">
      <c r="A19" s="153" t="s">
        <v>90</v>
      </c>
      <c r="B19" s="153" t="str">
        <f>"        "&amp;"卫生健康支出"</f>
        <v>        卫生健康支出</v>
      </c>
      <c r="C19" s="64">
        <v>1201528.13</v>
      </c>
      <c r="D19" s="64">
        <v>1201528.13</v>
      </c>
      <c r="E19" s="64">
        <v>1201528.13</v>
      </c>
      <c r="F19" s="64"/>
      <c r="G19" s="64"/>
      <c r="H19" s="64"/>
      <c r="I19" s="64"/>
      <c r="J19" s="64"/>
      <c r="K19" s="64"/>
      <c r="L19" s="64"/>
      <c r="M19" s="64"/>
      <c r="N19" s="64"/>
      <c r="O19" s="64"/>
    </row>
    <row r="20" ht="20.25" customHeight="1" spans="1:15">
      <c r="A20" s="165" t="s">
        <v>91</v>
      </c>
      <c r="B20" s="165" t="str">
        <f>"        "&amp;"行政事业单位医疗"</f>
        <v>        行政事业单位医疗</v>
      </c>
      <c r="C20" s="64">
        <v>1201528.13</v>
      </c>
      <c r="D20" s="64">
        <v>1201528.13</v>
      </c>
      <c r="E20" s="64">
        <v>1201528.13</v>
      </c>
      <c r="F20" s="64"/>
      <c r="G20" s="64"/>
      <c r="H20" s="64"/>
      <c r="I20" s="64"/>
      <c r="J20" s="64"/>
      <c r="K20" s="64"/>
      <c r="L20" s="64"/>
      <c r="M20" s="64"/>
      <c r="N20" s="64"/>
      <c r="O20" s="64"/>
    </row>
    <row r="21" ht="20.25" customHeight="1" spans="1:15">
      <c r="A21" s="166" t="s">
        <v>92</v>
      </c>
      <c r="B21" s="166" t="str">
        <f>"        "&amp;"行政单位医疗"</f>
        <v>        行政单位医疗</v>
      </c>
      <c r="C21" s="64">
        <v>647342.2</v>
      </c>
      <c r="D21" s="64">
        <v>647342.2</v>
      </c>
      <c r="E21" s="64">
        <v>647342.2</v>
      </c>
      <c r="F21" s="64"/>
      <c r="G21" s="64"/>
      <c r="H21" s="64"/>
      <c r="I21" s="64"/>
      <c r="J21" s="64"/>
      <c r="K21" s="64"/>
      <c r="L21" s="64"/>
      <c r="M21" s="64"/>
      <c r="N21" s="64"/>
      <c r="O21" s="64"/>
    </row>
    <row r="22" ht="20.25" customHeight="1" spans="1:15">
      <c r="A22" s="166" t="s">
        <v>93</v>
      </c>
      <c r="B22" s="166" t="str">
        <f>"        "&amp;"事业单位医疗"</f>
        <v>        事业单位医疗</v>
      </c>
      <c r="C22" s="64"/>
      <c r="D22" s="64"/>
      <c r="E22" s="64"/>
      <c r="F22" s="64"/>
      <c r="G22" s="64"/>
      <c r="H22" s="64"/>
      <c r="I22" s="64"/>
      <c r="J22" s="64"/>
      <c r="K22" s="64"/>
      <c r="L22" s="64"/>
      <c r="M22" s="64"/>
      <c r="N22" s="64"/>
      <c r="O22" s="64"/>
    </row>
    <row r="23" ht="20.25" customHeight="1" spans="1:15">
      <c r="A23" s="166" t="s">
        <v>94</v>
      </c>
      <c r="B23" s="166" t="str">
        <f>"        "&amp;"公务员医疗补助"</f>
        <v>        公务员医疗补助</v>
      </c>
      <c r="C23" s="64">
        <v>488919.65</v>
      </c>
      <c r="D23" s="64">
        <v>488919.65</v>
      </c>
      <c r="E23" s="64">
        <v>488919.65</v>
      </c>
      <c r="F23" s="64"/>
      <c r="G23" s="64"/>
      <c r="H23" s="64"/>
      <c r="I23" s="64"/>
      <c r="J23" s="64"/>
      <c r="K23" s="64"/>
      <c r="L23" s="64"/>
      <c r="M23" s="64"/>
      <c r="N23" s="64"/>
      <c r="O23" s="64"/>
    </row>
    <row r="24" ht="20.25" customHeight="1" spans="1:15">
      <c r="A24" s="166" t="s">
        <v>95</v>
      </c>
      <c r="B24" s="166" t="str">
        <f>"        "&amp;"其他行政事业单位医疗支出"</f>
        <v>        其他行政事业单位医疗支出</v>
      </c>
      <c r="C24" s="64">
        <v>65266.28</v>
      </c>
      <c r="D24" s="64">
        <v>65266.28</v>
      </c>
      <c r="E24" s="64">
        <v>65266.28</v>
      </c>
      <c r="F24" s="64"/>
      <c r="G24" s="64"/>
      <c r="H24" s="64"/>
      <c r="I24" s="64"/>
      <c r="J24" s="64"/>
      <c r="K24" s="64"/>
      <c r="L24" s="64"/>
      <c r="M24" s="64"/>
      <c r="N24" s="64"/>
      <c r="O24" s="64"/>
    </row>
    <row r="25" ht="20.25" customHeight="1" spans="1:15">
      <c r="A25" s="153" t="s">
        <v>96</v>
      </c>
      <c r="B25" s="153" t="str">
        <f>"        "&amp;"城乡社区支出"</f>
        <v>        城乡社区支出</v>
      </c>
      <c r="C25" s="64">
        <v>19000000</v>
      </c>
      <c r="D25" s="64"/>
      <c r="E25" s="64"/>
      <c r="F25" s="64"/>
      <c r="G25" s="64">
        <v>19000000</v>
      </c>
      <c r="H25" s="64"/>
      <c r="I25" s="64"/>
      <c r="J25" s="64"/>
      <c r="K25" s="64"/>
      <c r="L25" s="64"/>
      <c r="M25" s="64"/>
      <c r="N25" s="64"/>
      <c r="O25" s="64"/>
    </row>
    <row r="26" ht="20.25" customHeight="1" spans="1:15">
      <c r="A26" s="165" t="s">
        <v>97</v>
      </c>
      <c r="B26" s="165" t="str">
        <f>"        "&amp;"国有土地使用权出让收入安排的支出"</f>
        <v>        国有土地使用权出让收入安排的支出</v>
      </c>
      <c r="C26" s="64">
        <v>19000000</v>
      </c>
      <c r="D26" s="64"/>
      <c r="E26" s="64"/>
      <c r="F26" s="64"/>
      <c r="G26" s="64">
        <v>19000000</v>
      </c>
      <c r="H26" s="64"/>
      <c r="I26" s="64"/>
      <c r="J26" s="64"/>
      <c r="K26" s="64"/>
      <c r="L26" s="64"/>
      <c r="M26" s="64"/>
      <c r="N26" s="64"/>
      <c r="O26" s="64"/>
    </row>
    <row r="27" ht="20.25" customHeight="1" spans="1:15">
      <c r="A27" s="166" t="s">
        <v>98</v>
      </c>
      <c r="B27" s="166" t="str">
        <f>"        "&amp;"农村基础设施建设支出"</f>
        <v>        农村基础设施建设支出</v>
      </c>
      <c r="C27" s="64">
        <v>18000000</v>
      </c>
      <c r="D27" s="64"/>
      <c r="E27" s="64"/>
      <c r="F27" s="64"/>
      <c r="G27" s="64">
        <v>18000000</v>
      </c>
      <c r="H27" s="64"/>
      <c r="I27" s="64"/>
      <c r="J27" s="64"/>
      <c r="K27" s="64"/>
      <c r="L27" s="64"/>
      <c r="M27" s="64"/>
      <c r="N27" s="64"/>
      <c r="O27" s="64"/>
    </row>
    <row r="28" ht="20.25" customHeight="1" spans="1:15">
      <c r="A28" s="166" t="s">
        <v>99</v>
      </c>
      <c r="B28" s="166" t="str">
        <f>"        "&amp;"农村社会事业支出"</f>
        <v>        农村社会事业支出</v>
      </c>
      <c r="C28" s="64">
        <v>1000000</v>
      </c>
      <c r="D28" s="64"/>
      <c r="E28" s="64"/>
      <c r="F28" s="64"/>
      <c r="G28" s="64">
        <v>1000000</v>
      </c>
      <c r="H28" s="64"/>
      <c r="I28" s="64"/>
      <c r="J28" s="64"/>
      <c r="K28" s="64"/>
      <c r="L28" s="64"/>
      <c r="M28" s="64"/>
      <c r="N28" s="64"/>
      <c r="O28" s="64"/>
    </row>
    <row r="29" ht="20.25" customHeight="1" spans="1:15">
      <c r="A29" s="153" t="s">
        <v>100</v>
      </c>
      <c r="B29" s="153" t="str">
        <f>"        "&amp;"农林水支出"</f>
        <v>        农林水支出</v>
      </c>
      <c r="C29" s="64">
        <v>117152024.22</v>
      </c>
      <c r="D29" s="64">
        <v>117152024.22</v>
      </c>
      <c r="E29" s="64">
        <v>12057774.09</v>
      </c>
      <c r="F29" s="64">
        <v>105094250.13</v>
      </c>
      <c r="G29" s="64"/>
      <c r="H29" s="64"/>
      <c r="I29" s="64"/>
      <c r="J29" s="64"/>
      <c r="K29" s="64"/>
      <c r="L29" s="64"/>
      <c r="M29" s="64"/>
      <c r="N29" s="64"/>
      <c r="O29" s="64"/>
    </row>
    <row r="30" ht="20.25" customHeight="1" spans="1:15">
      <c r="A30" s="165" t="s">
        <v>101</v>
      </c>
      <c r="B30" s="165" t="str">
        <f>"        "&amp;"农业农村"</f>
        <v>        农业农村</v>
      </c>
      <c r="C30" s="64">
        <v>43954118.22</v>
      </c>
      <c r="D30" s="64">
        <v>43954118.22</v>
      </c>
      <c r="E30" s="64">
        <v>12057774.09</v>
      </c>
      <c r="F30" s="64">
        <v>31896344.13</v>
      </c>
      <c r="G30" s="64"/>
      <c r="H30" s="64"/>
      <c r="I30" s="64"/>
      <c r="J30" s="64"/>
      <c r="K30" s="64"/>
      <c r="L30" s="64"/>
      <c r="M30" s="64"/>
      <c r="N30" s="64"/>
      <c r="O30" s="64"/>
    </row>
    <row r="31" ht="20.25" customHeight="1" spans="1:15">
      <c r="A31" s="166" t="s">
        <v>102</v>
      </c>
      <c r="B31" s="166" t="str">
        <f>"        "&amp;"行政运行"</f>
        <v>        行政运行</v>
      </c>
      <c r="C31" s="64">
        <v>11644774.09</v>
      </c>
      <c r="D31" s="64">
        <v>11644774.09</v>
      </c>
      <c r="E31" s="64">
        <v>11644774.09</v>
      </c>
      <c r="F31" s="64"/>
      <c r="G31" s="64"/>
      <c r="H31" s="64"/>
      <c r="I31" s="64"/>
      <c r="J31" s="64"/>
      <c r="K31" s="64"/>
      <c r="L31" s="64"/>
      <c r="M31" s="64"/>
      <c r="N31" s="64"/>
      <c r="O31" s="64"/>
    </row>
    <row r="32" ht="20.25" customHeight="1" spans="1:15">
      <c r="A32" s="166" t="s">
        <v>103</v>
      </c>
      <c r="B32" s="166" t="str">
        <f>"        "&amp;"科技转化与推广服务"</f>
        <v>        科技转化与推广服务</v>
      </c>
      <c r="C32" s="64">
        <v>4170041.6</v>
      </c>
      <c r="D32" s="64">
        <v>4170041.6</v>
      </c>
      <c r="E32" s="64">
        <v>120000</v>
      </c>
      <c r="F32" s="64">
        <v>4050041.6</v>
      </c>
      <c r="G32" s="64"/>
      <c r="H32" s="64"/>
      <c r="I32" s="64"/>
      <c r="J32" s="64"/>
      <c r="K32" s="64"/>
      <c r="L32" s="64"/>
      <c r="M32" s="64"/>
      <c r="N32" s="64"/>
      <c r="O32" s="64"/>
    </row>
    <row r="33" ht="20.25" customHeight="1" spans="1:15">
      <c r="A33" s="166" t="s">
        <v>104</v>
      </c>
      <c r="B33" s="166" t="str">
        <f>"        "&amp;"病虫害控制"</f>
        <v>        病虫害控制</v>
      </c>
      <c r="C33" s="64">
        <v>2639354</v>
      </c>
      <c r="D33" s="64">
        <v>2639354</v>
      </c>
      <c r="E33" s="64"/>
      <c r="F33" s="64">
        <v>2639354</v>
      </c>
      <c r="G33" s="64"/>
      <c r="H33" s="64"/>
      <c r="I33" s="64"/>
      <c r="J33" s="64"/>
      <c r="K33" s="64"/>
      <c r="L33" s="64"/>
      <c r="M33" s="64"/>
      <c r="N33" s="64"/>
      <c r="O33" s="64"/>
    </row>
    <row r="34" ht="20.25" customHeight="1" spans="1:15">
      <c r="A34" s="166" t="s">
        <v>105</v>
      </c>
      <c r="B34" s="166" t="str">
        <f>"        "&amp;"农产品质量安全"</f>
        <v>        农产品质量安全</v>
      </c>
      <c r="C34" s="64">
        <v>814897.09</v>
      </c>
      <c r="D34" s="64">
        <v>814897.09</v>
      </c>
      <c r="E34" s="64"/>
      <c r="F34" s="64">
        <v>814897.09</v>
      </c>
      <c r="G34" s="64"/>
      <c r="H34" s="64"/>
      <c r="I34" s="64"/>
      <c r="J34" s="64"/>
      <c r="K34" s="64"/>
      <c r="L34" s="64"/>
      <c r="M34" s="64"/>
      <c r="N34" s="64"/>
      <c r="O34" s="64"/>
    </row>
    <row r="35" ht="20.25" customHeight="1" spans="1:15">
      <c r="A35" s="166" t="s">
        <v>106</v>
      </c>
      <c r="B35" s="166" t="str">
        <f>"        "&amp;"执法监管"</f>
        <v>        执法监管</v>
      </c>
      <c r="C35" s="64">
        <v>100000</v>
      </c>
      <c r="D35" s="64">
        <v>100000</v>
      </c>
      <c r="E35" s="64">
        <v>100000</v>
      </c>
      <c r="F35" s="64"/>
      <c r="G35" s="64"/>
      <c r="H35" s="64"/>
      <c r="I35" s="64"/>
      <c r="J35" s="64"/>
      <c r="K35" s="64"/>
      <c r="L35" s="64"/>
      <c r="M35" s="64"/>
      <c r="N35" s="64"/>
      <c r="O35" s="64"/>
    </row>
    <row r="36" ht="20.25" customHeight="1" spans="1:15">
      <c r="A36" s="166" t="s">
        <v>107</v>
      </c>
      <c r="B36" s="166" t="str">
        <f>"        "&amp;"统计监测与信息服务"</f>
        <v>        统计监测与信息服务</v>
      </c>
      <c r="C36" s="64">
        <v>193000</v>
      </c>
      <c r="D36" s="64">
        <v>193000</v>
      </c>
      <c r="E36" s="64">
        <v>193000</v>
      </c>
      <c r="F36" s="64"/>
      <c r="G36" s="64"/>
      <c r="H36" s="64"/>
      <c r="I36" s="64"/>
      <c r="J36" s="64"/>
      <c r="K36" s="64"/>
      <c r="L36" s="64"/>
      <c r="M36" s="64"/>
      <c r="N36" s="64"/>
      <c r="O36" s="64"/>
    </row>
    <row r="37" ht="20.25" customHeight="1" spans="1:15">
      <c r="A37" s="166" t="s">
        <v>108</v>
      </c>
      <c r="B37" s="166" t="str">
        <f>"        "&amp;"稳定农民收入补贴"</f>
        <v>        稳定农民收入补贴</v>
      </c>
      <c r="C37" s="64">
        <v>59750</v>
      </c>
      <c r="D37" s="64">
        <v>59750</v>
      </c>
      <c r="E37" s="64"/>
      <c r="F37" s="64">
        <v>59750</v>
      </c>
      <c r="G37" s="64"/>
      <c r="H37" s="64"/>
      <c r="I37" s="64"/>
      <c r="J37" s="64"/>
      <c r="K37" s="64"/>
      <c r="L37" s="64"/>
      <c r="M37" s="64"/>
      <c r="N37" s="64"/>
      <c r="O37" s="64"/>
    </row>
    <row r="38" ht="20.25" customHeight="1" spans="1:15">
      <c r="A38" s="166" t="s">
        <v>109</v>
      </c>
      <c r="B38" s="166" t="str">
        <f>"        "&amp;"农业生产发展"</f>
        <v>        农业生产发展</v>
      </c>
      <c r="C38" s="64">
        <v>15408735.1</v>
      </c>
      <c r="D38" s="64">
        <v>15408735.1</v>
      </c>
      <c r="E38" s="64"/>
      <c r="F38" s="64">
        <v>15408735.1</v>
      </c>
      <c r="G38" s="64"/>
      <c r="H38" s="64"/>
      <c r="I38" s="64"/>
      <c r="J38" s="64"/>
      <c r="K38" s="64"/>
      <c r="L38" s="64"/>
      <c r="M38" s="64"/>
      <c r="N38" s="64"/>
      <c r="O38" s="64"/>
    </row>
    <row r="39" ht="20.25" customHeight="1" spans="1:15">
      <c r="A39" s="166" t="s">
        <v>110</v>
      </c>
      <c r="B39" s="166" t="str">
        <f>"        "&amp;"农产品加工与促销"</f>
        <v>        农产品加工与促销</v>
      </c>
      <c r="C39" s="64">
        <v>12886.34</v>
      </c>
      <c r="D39" s="64">
        <v>12886.34</v>
      </c>
      <c r="E39" s="64"/>
      <c r="F39" s="64">
        <v>12886.34</v>
      </c>
      <c r="G39" s="64"/>
      <c r="H39" s="64"/>
      <c r="I39" s="64"/>
      <c r="J39" s="64"/>
      <c r="K39" s="64"/>
      <c r="L39" s="64"/>
      <c r="M39" s="64"/>
      <c r="N39" s="64"/>
      <c r="O39" s="64"/>
    </row>
    <row r="40" ht="20.25" customHeight="1" spans="1:15">
      <c r="A40" s="166" t="s">
        <v>111</v>
      </c>
      <c r="B40" s="166" t="str">
        <f>"        "&amp;"农业生态资源保护"</f>
        <v>        农业生态资源保护</v>
      </c>
      <c r="C40" s="64">
        <v>8240680</v>
      </c>
      <c r="D40" s="64">
        <v>8240680</v>
      </c>
      <c r="E40" s="64"/>
      <c r="F40" s="64">
        <v>8240680</v>
      </c>
      <c r="G40" s="64"/>
      <c r="H40" s="64"/>
      <c r="I40" s="64"/>
      <c r="J40" s="64"/>
      <c r="K40" s="64"/>
      <c r="L40" s="64"/>
      <c r="M40" s="64"/>
      <c r="N40" s="64"/>
      <c r="O40" s="64"/>
    </row>
    <row r="41" ht="20.25" customHeight="1" spans="1:15">
      <c r="A41" s="166" t="s">
        <v>112</v>
      </c>
      <c r="B41" s="166" t="str">
        <f>"        "&amp;"其他农业农村支出"</f>
        <v>        其他农业农村支出</v>
      </c>
      <c r="C41" s="64">
        <v>670000</v>
      </c>
      <c r="D41" s="64">
        <v>670000</v>
      </c>
      <c r="E41" s="64"/>
      <c r="F41" s="64">
        <v>670000</v>
      </c>
      <c r="G41" s="64"/>
      <c r="H41" s="64"/>
      <c r="I41" s="64"/>
      <c r="J41" s="64"/>
      <c r="K41" s="64"/>
      <c r="L41" s="64"/>
      <c r="M41" s="64"/>
      <c r="N41" s="64"/>
      <c r="O41" s="64"/>
    </row>
    <row r="42" ht="20.25" customHeight="1" spans="1:15">
      <c r="A42" s="165" t="s">
        <v>113</v>
      </c>
      <c r="B42" s="165" t="s">
        <v>114</v>
      </c>
      <c r="C42" s="64">
        <v>70707906</v>
      </c>
      <c r="D42" s="64">
        <v>70707906</v>
      </c>
      <c r="E42" s="64"/>
      <c r="F42" s="64">
        <v>70707906</v>
      </c>
      <c r="G42" s="64"/>
      <c r="H42" s="64"/>
      <c r="I42" s="64"/>
      <c r="J42" s="64"/>
      <c r="K42" s="64"/>
      <c r="L42" s="64"/>
      <c r="M42" s="64"/>
      <c r="N42" s="64"/>
      <c r="O42" s="64"/>
    </row>
    <row r="43" ht="20.25" customHeight="1" spans="1:15">
      <c r="A43" s="166" t="s">
        <v>115</v>
      </c>
      <c r="B43" s="166" t="str">
        <f>"        "&amp;"社会发展"</f>
        <v>        社会发展</v>
      </c>
      <c r="C43" s="64">
        <v>177906</v>
      </c>
      <c r="D43" s="64">
        <v>177906</v>
      </c>
      <c r="E43" s="64"/>
      <c r="F43" s="64">
        <v>177906</v>
      </c>
      <c r="G43" s="64"/>
      <c r="H43" s="64"/>
      <c r="I43" s="64"/>
      <c r="J43" s="64"/>
      <c r="K43" s="64"/>
      <c r="L43" s="64"/>
      <c r="M43" s="64"/>
      <c r="N43" s="64"/>
      <c r="O43" s="64"/>
    </row>
    <row r="44" ht="20.25" customHeight="1" spans="1:15">
      <c r="A44" s="166" t="s">
        <v>116</v>
      </c>
      <c r="B44" s="166" t="s">
        <v>117</v>
      </c>
      <c r="C44" s="64">
        <v>70530000</v>
      </c>
      <c r="D44" s="64">
        <v>70530000</v>
      </c>
      <c r="E44" s="64"/>
      <c r="F44" s="64">
        <v>70530000</v>
      </c>
      <c r="G44" s="64"/>
      <c r="H44" s="64"/>
      <c r="I44" s="64"/>
      <c r="J44" s="64"/>
      <c r="K44" s="64"/>
      <c r="L44" s="64"/>
      <c r="M44" s="64"/>
      <c r="N44" s="64"/>
      <c r="O44" s="64"/>
    </row>
    <row r="45" ht="20.25" customHeight="1" spans="1:15">
      <c r="A45" s="165" t="s">
        <v>118</v>
      </c>
      <c r="B45" s="165" t="str">
        <f>"        "&amp;"普惠金融发展支出"</f>
        <v>        普惠金融发展支出</v>
      </c>
      <c r="C45" s="64">
        <v>2490000</v>
      </c>
      <c r="D45" s="64">
        <v>2490000</v>
      </c>
      <c r="E45" s="64"/>
      <c r="F45" s="64">
        <v>2490000</v>
      </c>
      <c r="G45" s="64"/>
      <c r="H45" s="64"/>
      <c r="I45" s="64"/>
      <c r="J45" s="64"/>
      <c r="K45" s="64"/>
      <c r="L45" s="64"/>
      <c r="M45" s="64"/>
      <c r="N45" s="64"/>
      <c r="O45" s="64"/>
    </row>
    <row r="46" ht="20.25" customHeight="1" spans="1:15">
      <c r="A46" s="166" t="s">
        <v>119</v>
      </c>
      <c r="B46" s="166" t="str">
        <f>"        "&amp;"农业保险保费补贴"</f>
        <v>        农业保险保费补贴</v>
      </c>
      <c r="C46" s="64">
        <v>2490000</v>
      </c>
      <c r="D46" s="64">
        <v>2490000</v>
      </c>
      <c r="E46" s="64"/>
      <c r="F46" s="64">
        <v>2490000</v>
      </c>
      <c r="G46" s="64"/>
      <c r="H46" s="64"/>
      <c r="I46" s="64"/>
      <c r="J46" s="64"/>
      <c r="K46" s="64"/>
      <c r="L46" s="64"/>
      <c r="M46" s="64"/>
      <c r="N46" s="64"/>
      <c r="O46" s="64"/>
    </row>
    <row r="47" ht="20.25" customHeight="1" spans="1:15">
      <c r="A47" s="153" t="s">
        <v>120</v>
      </c>
      <c r="B47" s="153" t="str">
        <f>"        "&amp;"住房保障支出"</f>
        <v>        住房保障支出</v>
      </c>
      <c r="C47" s="64">
        <v>971496</v>
      </c>
      <c r="D47" s="64">
        <v>971496</v>
      </c>
      <c r="E47" s="64">
        <v>971496</v>
      </c>
      <c r="F47" s="64"/>
      <c r="G47" s="64"/>
      <c r="H47" s="64"/>
      <c r="I47" s="64"/>
      <c r="J47" s="64"/>
      <c r="K47" s="64"/>
      <c r="L47" s="64"/>
      <c r="M47" s="64"/>
      <c r="N47" s="64"/>
      <c r="O47" s="64"/>
    </row>
    <row r="48" ht="20.25" customHeight="1" spans="1:15">
      <c r="A48" s="165" t="s">
        <v>121</v>
      </c>
      <c r="B48" s="165" t="str">
        <f>"        "&amp;"住房改革支出"</f>
        <v>        住房改革支出</v>
      </c>
      <c r="C48" s="64">
        <v>971496</v>
      </c>
      <c r="D48" s="64">
        <v>971496</v>
      </c>
      <c r="E48" s="64">
        <v>971496</v>
      </c>
      <c r="F48" s="64"/>
      <c r="G48" s="64"/>
      <c r="H48" s="64"/>
      <c r="I48" s="64"/>
      <c r="J48" s="64"/>
      <c r="K48" s="64"/>
      <c r="L48" s="64"/>
      <c r="M48" s="64"/>
      <c r="N48" s="64"/>
      <c r="O48" s="64"/>
    </row>
    <row r="49" ht="20.25" customHeight="1" spans="1:15">
      <c r="A49" s="166" t="s">
        <v>122</v>
      </c>
      <c r="B49" s="166" t="str">
        <f>"        "&amp;"住房公积金"</f>
        <v>        住房公积金</v>
      </c>
      <c r="C49" s="64">
        <v>926772</v>
      </c>
      <c r="D49" s="64">
        <v>926772</v>
      </c>
      <c r="E49" s="64">
        <v>926772</v>
      </c>
      <c r="F49" s="64"/>
      <c r="G49" s="64"/>
      <c r="H49" s="64"/>
      <c r="I49" s="64"/>
      <c r="J49" s="64"/>
      <c r="K49" s="64"/>
      <c r="L49" s="64"/>
      <c r="M49" s="64"/>
      <c r="N49" s="64"/>
      <c r="O49" s="64"/>
    </row>
    <row r="50" ht="20.25" customHeight="1" spans="1:15">
      <c r="A50" s="166" t="s">
        <v>123</v>
      </c>
      <c r="B50" s="166" t="str">
        <f>"        "&amp;"购房补贴"</f>
        <v>        购房补贴</v>
      </c>
      <c r="C50" s="64">
        <v>44724</v>
      </c>
      <c r="D50" s="64">
        <v>44724</v>
      </c>
      <c r="E50" s="64">
        <v>44724</v>
      </c>
      <c r="F50" s="64"/>
      <c r="G50" s="64"/>
      <c r="H50" s="64"/>
      <c r="I50" s="64"/>
      <c r="J50" s="64"/>
      <c r="K50" s="64"/>
      <c r="L50" s="64"/>
      <c r="M50" s="64"/>
      <c r="N50" s="64"/>
      <c r="O50" s="64"/>
    </row>
    <row r="51" ht="20.25" customHeight="1" spans="1:15">
      <c r="A51" s="153" t="s">
        <v>124</v>
      </c>
      <c r="B51" s="153" t="str">
        <f>"        "&amp;"转移性支出"</f>
        <v>        转移性支出</v>
      </c>
      <c r="C51" s="64">
        <v>579388600</v>
      </c>
      <c r="D51" s="64">
        <v>579388600</v>
      </c>
      <c r="E51" s="64"/>
      <c r="F51" s="64">
        <v>579388600</v>
      </c>
      <c r="G51" s="64"/>
      <c r="H51" s="64"/>
      <c r="I51" s="64"/>
      <c r="J51" s="64"/>
      <c r="K51" s="64"/>
      <c r="L51" s="64"/>
      <c r="M51" s="64"/>
      <c r="N51" s="64"/>
      <c r="O51" s="64"/>
    </row>
    <row r="52" ht="20.25" customHeight="1" spans="1:15">
      <c r="A52" s="165" t="s">
        <v>125</v>
      </c>
      <c r="B52" s="165" t="str">
        <f>"        "&amp;"一般性转移支付"</f>
        <v>        一般性转移支付</v>
      </c>
      <c r="C52" s="64">
        <v>579388600</v>
      </c>
      <c r="D52" s="64">
        <v>579388600</v>
      </c>
      <c r="E52" s="64"/>
      <c r="F52" s="64">
        <v>579388600</v>
      </c>
      <c r="G52" s="64"/>
      <c r="H52" s="64"/>
      <c r="I52" s="64"/>
      <c r="J52" s="64"/>
      <c r="K52" s="64"/>
      <c r="L52" s="64"/>
      <c r="M52" s="64"/>
      <c r="N52" s="64"/>
      <c r="O52" s="64"/>
    </row>
    <row r="53" ht="20.25" customHeight="1" spans="1:15">
      <c r="A53" s="166" t="s">
        <v>126</v>
      </c>
      <c r="B53" s="166" t="s">
        <v>127</v>
      </c>
      <c r="C53" s="64">
        <v>189760000</v>
      </c>
      <c r="D53" s="64">
        <v>189760000</v>
      </c>
      <c r="E53" s="64"/>
      <c r="F53" s="64">
        <v>189760000</v>
      </c>
      <c r="G53" s="64"/>
      <c r="H53" s="64"/>
      <c r="I53" s="64"/>
      <c r="J53" s="64"/>
      <c r="K53" s="64"/>
      <c r="L53" s="64"/>
      <c r="M53" s="64"/>
      <c r="N53" s="64"/>
      <c r="O53" s="64"/>
    </row>
    <row r="54" ht="20.25" customHeight="1" spans="1:15">
      <c r="A54" s="166" t="s">
        <v>128</v>
      </c>
      <c r="B54" s="166" t="str">
        <f>"        "&amp;"农林水共同财政事权转移支付支出"</f>
        <v>        农林水共同财政事权转移支付支出</v>
      </c>
      <c r="C54" s="64">
        <v>386448600</v>
      </c>
      <c r="D54" s="64">
        <v>386448600</v>
      </c>
      <c r="E54" s="64"/>
      <c r="F54" s="64">
        <v>386448600</v>
      </c>
      <c r="G54" s="64"/>
      <c r="H54" s="64"/>
      <c r="I54" s="64"/>
      <c r="J54" s="64"/>
      <c r="K54" s="64"/>
      <c r="L54" s="64"/>
      <c r="M54" s="64"/>
      <c r="N54" s="64"/>
      <c r="O54" s="64"/>
    </row>
    <row r="55" ht="20.25" customHeight="1" spans="1:15">
      <c r="A55" s="166" t="s">
        <v>129</v>
      </c>
      <c r="B55" s="166" t="str">
        <f>"        "&amp;"其他一般性转移支付支出"</f>
        <v>        其他一般性转移支付支出</v>
      </c>
      <c r="C55" s="64">
        <v>3180000</v>
      </c>
      <c r="D55" s="64">
        <v>3180000</v>
      </c>
      <c r="E55" s="64"/>
      <c r="F55" s="64">
        <v>3180000</v>
      </c>
      <c r="G55" s="64"/>
      <c r="H55" s="64"/>
      <c r="I55" s="64"/>
      <c r="J55" s="64"/>
      <c r="K55" s="64"/>
      <c r="L55" s="64"/>
      <c r="M55" s="64"/>
      <c r="N55" s="64"/>
      <c r="O55" s="64"/>
    </row>
    <row r="56" ht="20.25" customHeight="1" spans="1:15">
      <c r="A56" s="156" t="s">
        <v>30</v>
      </c>
      <c r="B56" s="153"/>
      <c r="C56" s="158">
        <v>723644824.83</v>
      </c>
      <c r="D56" s="158">
        <v>704644824.83</v>
      </c>
      <c r="E56" s="158">
        <v>17481278.7</v>
      </c>
      <c r="F56" s="158">
        <v>687163546.13</v>
      </c>
      <c r="G56" s="158">
        <v>19000000</v>
      </c>
      <c r="H56" s="158"/>
      <c r="I56" s="158"/>
      <c r="J56" s="158"/>
      <c r="K56" s="158"/>
      <c r="L56" s="158"/>
      <c r="M56" s="158"/>
      <c r="N56" s="158"/>
      <c r="O56" s="158"/>
    </row>
  </sheetData>
  <mergeCells count="12">
    <mergeCell ref="A1:O1"/>
    <mergeCell ref="A2:O2"/>
    <mergeCell ref="A3:N3"/>
    <mergeCell ref="D4:F4"/>
    <mergeCell ref="J4:O4"/>
    <mergeCell ref="A56:B56"/>
    <mergeCell ref="A4:A5"/>
    <mergeCell ref="B4:B5"/>
    <mergeCell ref="C4:C5"/>
    <mergeCell ref="G4:G5"/>
    <mergeCell ref="H4:H5"/>
    <mergeCell ref="I4:I5"/>
  </mergeCells>
  <pageMargins left="0.751388888888889" right="0.751388888888889" top="1" bottom="1" header="0.5" footer="0.5"/>
  <pageSetup paperSize="1" scale="34" pageOrder="overThenDown"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5"/>
  <sheetViews>
    <sheetView showZeros="0" workbookViewId="0">
      <selection activeCell="A1" sqref="A1:D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1" t="s">
        <v>130</v>
      </c>
      <c r="B1" s="167"/>
      <c r="C1" s="167"/>
      <c r="D1" s="167"/>
    </row>
    <row r="2" ht="28.5" customHeight="1" spans="1:4">
      <c r="A2" s="168" t="s">
        <v>131</v>
      </c>
      <c r="B2" s="168"/>
      <c r="C2" s="168"/>
      <c r="D2" s="168"/>
    </row>
    <row r="3" ht="18.75" customHeight="1" spans="1:4">
      <c r="A3" s="153" t="str">
        <f>"单位名称："&amp;"玉溪市农业农村局"</f>
        <v>单位名称：玉溪市农业农村局</v>
      </c>
      <c r="B3" s="153"/>
      <c r="C3" s="153"/>
      <c r="D3" s="151" t="s">
        <v>2</v>
      </c>
    </row>
    <row r="4" ht="18.75" customHeight="1" spans="1:4">
      <c r="A4" s="59" t="s">
        <v>3</v>
      </c>
      <c r="B4" s="59"/>
      <c r="C4" s="59" t="s">
        <v>4</v>
      </c>
      <c r="D4" s="59"/>
    </row>
    <row r="5" ht="18.75" customHeight="1" spans="1:4">
      <c r="A5" s="59" t="s">
        <v>5</v>
      </c>
      <c r="B5" s="59" t="s">
        <v>6</v>
      </c>
      <c r="C5" s="59" t="s">
        <v>132</v>
      </c>
      <c r="D5" s="59" t="s">
        <v>6</v>
      </c>
    </row>
    <row r="6" ht="18.75" customHeight="1" spans="1:4">
      <c r="A6" s="169" t="s">
        <v>133</v>
      </c>
      <c r="B6" s="170"/>
      <c r="C6" s="171" t="s">
        <v>134</v>
      </c>
      <c r="D6" s="170"/>
    </row>
    <row r="7" ht="18.75" customHeight="1" spans="1:4">
      <c r="A7" s="153" t="s">
        <v>135</v>
      </c>
      <c r="B7" s="172">
        <v>696568461.79</v>
      </c>
      <c r="C7" s="173" t="str">
        <f>"（一）"&amp;"一般公共服务支出"</f>
        <v>（一）一般公共服务支出</v>
      </c>
      <c r="D7" s="172">
        <v>2617600</v>
      </c>
    </row>
    <row r="8" ht="18.75" customHeight="1" spans="1:4">
      <c r="A8" s="153" t="s">
        <v>136</v>
      </c>
      <c r="B8" s="172">
        <v>19000000</v>
      </c>
      <c r="C8" s="173" t="str">
        <f>"（二）"&amp;"社会保障和就业支出"</f>
        <v>（二）社会保障和就业支出</v>
      </c>
      <c r="D8" s="172">
        <v>3313576.48</v>
      </c>
    </row>
    <row r="9" ht="18.75" customHeight="1" spans="1:4">
      <c r="A9" s="153" t="s">
        <v>137</v>
      </c>
      <c r="B9" s="172"/>
      <c r="C9" s="173" t="str">
        <f>"（三）"&amp;"卫生健康支出"</f>
        <v>（三）卫生健康支出</v>
      </c>
      <c r="D9" s="172">
        <v>1201528.13</v>
      </c>
    </row>
    <row r="10" ht="18.75" customHeight="1" spans="1:4">
      <c r="A10" s="153" t="s">
        <v>138</v>
      </c>
      <c r="B10" s="172"/>
      <c r="C10" s="173" t="str">
        <f>"（四）"&amp;"城乡社区支出"</f>
        <v>（四）城乡社区支出</v>
      </c>
      <c r="D10" s="172">
        <v>19000000</v>
      </c>
    </row>
    <row r="11" ht="18.75" customHeight="1" spans="1:4">
      <c r="A11" s="61" t="s">
        <v>135</v>
      </c>
      <c r="B11" s="172">
        <v>8076363.04</v>
      </c>
      <c r="C11" s="173" t="str">
        <f>"（五）"&amp;"农林水支出"</f>
        <v>（五）农林水支出</v>
      </c>
      <c r="D11" s="172">
        <v>117152024.22</v>
      </c>
    </row>
    <row r="12" ht="18.75" customHeight="1" spans="1:4">
      <c r="A12" s="61" t="s">
        <v>136</v>
      </c>
      <c r="B12" s="172"/>
      <c r="C12" s="173" t="str">
        <f>"（六）"&amp;"住房保障支出"</f>
        <v>（六）住房保障支出</v>
      </c>
      <c r="D12" s="172">
        <v>971496</v>
      </c>
    </row>
    <row r="13" ht="18.75" customHeight="1" spans="1:4">
      <c r="A13" s="61" t="s">
        <v>137</v>
      </c>
      <c r="B13" s="172"/>
      <c r="C13" s="173" t="str">
        <f>"（七）"&amp;"转移性支出"</f>
        <v>（七）转移性支出</v>
      </c>
      <c r="D13" s="172">
        <v>579388600</v>
      </c>
    </row>
    <row r="14" ht="18.75" customHeight="1" spans="1:4">
      <c r="A14" s="153"/>
      <c r="B14" s="153"/>
      <c r="C14" s="153" t="s">
        <v>139</v>
      </c>
      <c r="D14" s="153"/>
    </row>
    <row r="15" ht="18.75" customHeight="1" spans="1:4">
      <c r="A15" s="174" t="s">
        <v>24</v>
      </c>
      <c r="B15" s="172">
        <v>723644824.83</v>
      </c>
      <c r="C15" s="174" t="s">
        <v>25</v>
      </c>
      <c r="D15" s="172">
        <v>723644824.83</v>
      </c>
    </row>
  </sheetData>
  <mergeCells count="5">
    <mergeCell ref="A1:D1"/>
    <mergeCell ref="A2:D2"/>
    <mergeCell ref="A3:C3"/>
    <mergeCell ref="A4:B4"/>
    <mergeCell ref="C4:D4"/>
  </mergeCells>
  <pageMargins left="0.751388888888889" right="0.751388888888889" top="1" bottom="1" header="0.5" footer="0.5"/>
  <pageSetup paperSize="1" scale="74" pageOrder="overThenDown"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1"/>
  <sheetViews>
    <sheetView showZeros="0" topLeftCell="A33" workbookViewId="0">
      <selection activeCell="B48" sqref="B48"/>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63" t="s">
        <v>140</v>
      </c>
      <c r="B1" s="163"/>
      <c r="C1" s="163"/>
      <c r="D1" s="163"/>
      <c r="E1" s="163"/>
      <c r="F1" s="163"/>
      <c r="G1" s="163"/>
    </row>
    <row r="2" ht="28.5" customHeight="1" spans="1:7">
      <c r="A2" s="152" t="s">
        <v>141</v>
      </c>
      <c r="B2" s="152"/>
      <c r="C2" s="152"/>
      <c r="D2" s="152"/>
      <c r="E2" s="152"/>
      <c r="F2" s="152"/>
      <c r="G2" s="152"/>
    </row>
    <row r="3" ht="20.25" customHeight="1" spans="1:7">
      <c r="A3" s="153" t="str">
        <f>"单位名称："&amp;"玉溪市农业农村局"</f>
        <v>单位名称：玉溪市农业农村局</v>
      </c>
      <c r="B3" s="153"/>
      <c r="C3" s="153"/>
      <c r="D3" s="153"/>
      <c r="E3" s="153"/>
      <c r="F3" s="153"/>
      <c r="G3" s="164" t="s">
        <v>2</v>
      </c>
    </row>
    <row r="4" ht="27" customHeight="1" spans="1:7">
      <c r="A4" s="154" t="s">
        <v>142</v>
      </c>
      <c r="B4" s="154"/>
      <c r="C4" s="154" t="s">
        <v>30</v>
      </c>
      <c r="D4" s="154" t="s">
        <v>33</v>
      </c>
      <c r="E4" s="154"/>
      <c r="F4" s="154"/>
      <c r="G4" s="154" t="s">
        <v>72</v>
      </c>
    </row>
    <row r="5" ht="27" customHeight="1" spans="1:7">
      <c r="A5" s="154" t="s">
        <v>67</v>
      </c>
      <c r="B5" s="154" t="s">
        <v>68</v>
      </c>
      <c r="C5" s="154"/>
      <c r="D5" s="154" t="s">
        <v>32</v>
      </c>
      <c r="E5" s="154" t="s">
        <v>143</v>
      </c>
      <c r="F5" s="154" t="s">
        <v>144</v>
      </c>
      <c r="G5" s="154"/>
    </row>
    <row r="6" ht="20.25" customHeight="1" spans="1:7">
      <c r="A6" s="162" t="s">
        <v>44</v>
      </c>
      <c r="B6" s="162" t="s">
        <v>45</v>
      </c>
      <c r="C6" s="162" t="s">
        <v>46</v>
      </c>
      <c r="D6" s="162" t="s">
        <v>47</v>
      </c>
      <c r="E6" s="162" t="s">
        <v>48</v>
      </c>
      <c r="F6" s="162" t="s">
        <v>49</v>
      </c>
      <c r="G6" s="162">
        <v>7</v>
      </c>
    </row>
    <row r="7" ht="20.25" customHeight="1" spans="1:7">
      <c r="A7" s="153" t="s">
        <v>78</v>
      </c>
      <c r="B7" s="153" t="str">
        <f>"        "&amp;"一般公共服务支出"</f>
        <v>        一般公共服务支出</v>
      </c>
      <c r="C7" s="64">
        <v>2617600</v>
      </c>
      <c r="D7" s="158"/>
      <c r="E7" s="64"/>
      <c r="F7" s="64"/>
      <c r="G7" s="64">
        <v>2617600</v>
      </c>
    </row>
    <row r="8" ht="20.25" customHeight="1" spans="1:7">
      <c r="A8" s="165" t="s">
        <v>79</v>
      </c>
      <c r="B8" s="165" t="str">
        <f>"        "&amp;"发展与改革事务"</f>
        <v>        发展与改革事务</v>
      </c>
      <c r="C8" s="64">
        <v>1047600</v>
      </c>
      <c r="D8" s="158"/>
      <c r="E8" s="64"/>
      <c r="F8" s="64"/>
      <c r="G8" s="64">
        <v>1047600</v>
      </c>
    </row>
    <row r="9" ht="20.25" customHeight="1" spans="1:7">
      <c r="A9" s="166" t="s">
        <v>80</v>
      </c>
      <c r="B9" s="166" t="s">
        <v>145</v>
      </c>
      <c r="C9" s="64">
        <v>1047600</v>
      </c>
      <c r="D9" s="158"/>
      <c r="E9" s="64"/>
      <c r="F9" s="64"/>
      <c r="G9" s="64">
        <v>1047600</v>
      </c>
    </row>
    <row r="10" ht="20.25" customHeight="1" spans="1:7">
      <c r="A10" s="165" t="s">
        <v>81</v>
      </c>
      <c r="B10" s="165" t="str">
        <f>"        "&amp;"其他一般公共服务支出"</f>
        <v>        其他一般公共服务支出</v>
      </c>
      <c r="C10" s="64">
        <v>1570000</v>
      </c>
      <c r="D10" s="158"/>
      <c r="E10" s="64"/>
      <c r="F10" s="64"/>
      <c r="G10" s="64">
        <v>1570000</v>
      </c>
    </row>
    <row r="11" ht="20.25" customHeight="1" spans="1:7">
      <c r="A11" s="166" t="s">
        <v>82</v>
      </c>
      <c r="B11" s="166" t="str">
        <f>"        "&amp;"其他一般公共服务支出"</f>
        <v>        其他一般公共服务支出</v>
      </c>
      <c r="C11" s="64">
        <v>1570000</v>
      </c>
      <c r="D11" s="158"/>
      <c r="E11" s="64"/>
      <c r="F11" s="64"/>
      <c r="G11" s="64">
        <v>1570000</v>
      </c>
    </row>
    <row r="12" ht="20.25" customHeight="1" spans="1:7">
      <c r="A12" s="153" t="s">
        <v>83</v>
      </c>
      <c r="B12" s="153" t="str">
        <f>"        "&amp;"社会保障和就业支出"</f>
        <v>        社会保障和就业支出</v>
      </c>
      <c r="C12" s="64">
        <v>3313576.48</v>
      </c>
      <c r="D12" s="158">
        <v>3250480.48</v>
      </c>
      <c r="E12" s="64">
        <v>3216480.48</v>
      </c>
      <c r="F12" s="64">
        <v>34000</v>
      </c>
      <c r="G12" s="64">
        <v>63096</v>
      </c>
    </row>
    <row r="13" ht="20.25" customHeight="1" spans="1:7">
      <c r="A13" s="165" t="s">
        <v>84</v>
      </c>
      <c r="B13" s="165" t="str">
        <f>"        "&amp;"行政事业单位养老支出"</f>
        <v>        行政事业单位养老支出</v>
      </c>
      <c r="C13" s="64">
        <v>3250480.48</v>
      </c>
      <c r="D13" s="158">
        <v>3250480.48</v>
      </c>
      <c r="E13" s="64">
        <v>3216480.48</v>
      </c>
      <c r="F13" s="64">
        <v>34000</v>
      </c>
      <c r="G13" s="64"/>
    </row>
    <row r="14" ht="20.25" customHeight="1" spans="1:7">
      <c r="A14" s="166" t="s">
        <v>85</v>
      </c>
      <c r="B14" s="166" t="str">
        <f>"        "&amp;"行政单位离退休"</f>
        <v>        行政单位离退休</v>
      </c>
      <c r="C14" s="64">
        <v>1848616</v>
      </c>
      <c r="D14" s="158">
        <v>1848616</v>
      </c>
      <c r="E14" s="64">
        <v>1814616</v>
      </c>
      <c r="F14" s="64">
        <v>34000</v>
      </c>
      <c r="G14" s="64"/>
    </row>
    <row r="15" ht="20.25" customHeight="1" spans="1:7">
      <c r="A15" s="166" t="s">
        <v>86</v>
      </c>
      <c r="B15" s="166" t="str">
        <f>"        "&amp;"机关事业单位基本养老保险缴费支出"</f>
        <v>        机关事业单位基本养老保险缴费支出</v>
      </c>
      <c r="C15" s="64">
        <v>1141864.48</v>
      </c>
      <c r="D15" s="158">
        <v>1141864.48</v>
      </c>
      <c r="E15" s="64">
        <v>1141864.48</v>
      </c>
      <c r="F15" s="64"/>
      <c r="G15" s="64"/>
    </row>
    <row r="16" ht="20.25" customHeight="1" spans="1:7">
      <c r="A16" s="166" t="s">
        <v>87</v>
      </c>
      <c r="B16" s="166" t="str">
        <f>"        "&amp;"机关事业单位职业年金缴费支出"</f>
        <v>        机关事业单位职业年金缴费支出</v>
      </c>
      <c r="C16" s="64">
        <v>260000</v>
      </c>
      <c r="D16" s="158">
        <v>260000</v>
      </c>
      <c r="E16" s="64">
        <v>260000</v>
      </c>
      <c r="F16" s="64"/>
      <c r="G16" s="64"/>
    </row>
    <row r="17" ht="20.25" customHeight="1" spans="1:7">
      <c r="A17" s="165" t="s">
        <v>88</v>
      </c>
      <c r="B17" s="165" t="str">
        <f>"        "&amp;"抚恤"</f>
        <v>        抚恤</v>
      </c>
      <c r="C17" s="64">
        <v>63096</v>
      </c>
      <c r="D17" s="158"/>
      <c r="E17" s="64"/>
      <c r="F17" s="64"/>
      <c r="G17" s="64">
        <v>63096</v>
      </c>
    </row>
    <row r="18" ht="20.25" customHeight="1" spans="1:7">
      <c r="A18" s="166" t="s">
        <v>89</v>
      </c>
      <c r="B18" s="166" t="str">
        <f>"        "&amp;"死亡抚恤"</f>
        <v>        死亡抚恤</v>
      </c>
      <c r="C18" s="64">
        <v>63096</v>
      </c>
      <c r="D18" s="158"/>
      <c r="E18" s="64"/>
      <c r="F18" s="64"/>
      <c r="G18" s="64">
        <v>63096</v>
      </c>
    </row>
    <row r="19" ht="20.25" customHeight="1" spans="1:7">
      <c r="A19" s="153" t="s">
        <v>90</v>
      </c>
      <c r="B19" s="153" t="str">
        <f>"        "&amp;"卫生健康支出"</f>
        <v>        卫生健康支出</v>
      </c>
      <c r="C19" s="64">
        <v>1201528.13</v>
      </c>
      <c r="D19" s="158">
        <v>1201528.13</v>
      </c>
      <c r="E19" s="64">
        <v>1201528.13</v>
      </c>
      <c r="F19" s="64"/>
      <c r="G19" s="64"/>
    </row>
    <row r="20" ht="20.25" customHeight="1" spans="1:7">
      <c r="A20" s="165" t="s">
        <v>91</v>
      </c>
      <c r="B20" s="165" t="str">
        <f>"        "&amp;"行政事业单位医疗"</f>
        <v>        行政事业单位医疗</v>
      </c>
      <c r="C20" s="64">
        <v>1201528.13</v>
      </c>
      <c r="D20" s="158">
        <v>1201528.13</v>
      </c>
      <c r="E20" s="64">
        <v>1201528.13</v>
      </c>
      <c r="F20" s="64"/>
      <c r="G20" s="64"/>
    </row>
    <row r="21" ht="20.25" customHeight="1" spans="1:7">
      <c r="A21" s="166" t="s">
        <v>92</v>
      </c>
      <c r="B21" s="166" t="str">
        <f>"        "&amp;"行政单位医疗"</f>
        <v>        行政单位医疗</v>
      </c>
      <c r="C21" s="64">
        <v>647342.2</v>
      </c>
      <c r="D21" s="158">
        <v>647342.2</v>
      </c>
      <c r="E21" s="64">
        <v>647342.2</v>
      </c>
      <c r="F21" s="64"/>
      <c r="G21" s="64"/>
    </row>
    <row r="22" ht="20.25" customHeight="1" spans="1:7">
      <c r="A22" s="166" t="s">
        <v>94</v>
      </c>
      <c r="B22" s="166" t="str">
        <f>"        "&amp;"公务员医疗补助"</f>
        <v>        公务员医疗补助</v>
      </c>
      <c r="C22" s="64">
        <v>488919.65</v>
      </c>
      <c r="D22" s="158">
        <v>488919.65</v>
      </c>
      <c r="E22" s="64">
        <v>488919.65</v>
      </c>
      <c r="F22" s="64"/>
      <c r="G22" s="64"/>
    </row>
    <row r="23" ht="20.25" customHeight="1" spans="1:7">
      <c r="A23" s="166" t="s">
        <v>95</v>
      </c>
      <c r="B23" s="166" t="str">
        <f>"        "&amp;"其他行政事业单位医疗支出"</f>
        <v>        其他行政事业单位医疗支出</v>
      </c>
      <c r="C23" s="64">
        <v>65266.28</v>
      </c>
      <c r="D23" s="158">
        <v>65266.28</v>
      </c>
      <c r="E23" s="64">
        <v>65266.28</v>
      </c>
      <c r="F23" s="64"/>
      <c r="G23" s="64"/>
    </row>
    <row r="24" ht="20.25" customHeight="1" spans="1:7">
      <c r="A24" s="153" t="s">
        <v>100</v>
      </c>
      <c r="B24" s="153" t="str">
        <f>"        "&amp;"农林水支出"</f>
        <v>        农林水支出</v>
      </c>
      <c r="C24" s="64">
        <v>117152024.22</v>
      </c>
      <c r="D24" s="158">
        <v>12057774.09</v>
      </c>
      <c r="E24" s="64">
        <v>8047700.61</v>
      </c>
      <c r="F24" s="64">
        <v>4010073.48</v>
      </c>
      <c r="G24" s="64">
        <v>105094250.13</v>
      </c>
    </row>
    <row r="25" ht="20.25" customHeight="1" spans="1:7">
      <c r="A25" s="165" t="s">
        <v>101</v>
      </c>
      <c r="B25" s="165" t="str">
        <f>"        "&amp;"农业农村"</f>
        <v>        农业农村</v>
      </c>
      <c r="C25" s="64">
        <v>43954118.22</v>
      </c>
      <c r="D25" s="158">
        <v>12057774.09</v>
      </c>
      <c r="E25" s="64">
        <v>8047700.61</v>
      </c>
      <c r="F25" s="64">
        <v>4010073.48</v>
      </c>
      <c r="G25" s="64">
        <v>31896344.13</v>
      </c>
    </row>
    <row r="26" ht="20.25" customHeight="1" spans="1:7">
      <c r="A26" s="166" t="s">
        <v>102</v>
      </c>
      <c r="B26" s="166" t="str">
        <f>"        "&amp;"行政运行"</f>
        <v>        行政运行</v>
      </c>
      <c r="C26" s="64">
        <v>11644774.09</v>
      </c>
      <c r="D26" s="158">
        <v>11644774.09</v>
      </c>
      <c r="E26" s="64">
        <v>8047700.61</v>
      </c>
      <c r="F26" s="64">
        <v>3597073.48</v>
      </c>
      <c r="G26" s="64"/>
    </row>
    <row r="27" ht="20.25" customHeight="1" spans="1:7">
      <c r="A27" s="166" t="s">
        <v>103</v>
      </c>
      <c r="B27" s="166" t="str">
        <f>"        "&amp;"科技转化与推广服务"</f>
        <v>        科技转化与推广服务</v>
      </c>
      <c r="C27" s="64">
        <v>4170041.6</v>
      </c>
      <c r="D27" s="158">
        <v>120000</v>
      </c>
      <c r="E27" s="64"/>
      <c r="F27" s="64">
        <v>120000</v>
      </c>
      <c r="G27" s="64">
        <v>4050041.6</v>
      </c>
    </row>
    <row r="28" ht="20.25" customHeight="1" spans="1:7">
      <c r="A28" s="166" t="s">
        <v>104</v>
      </c>
      <c r="B28" s="166" t="str">
        <f>"        "&amp;"病虫害控制"</f>
        <v>        病虫害控制</v>
      </c>
      <c r="C28" s="64">
        <v>2639354</v>
      </c>
      <c r="D28" s="158"/>
      <c r="E28" s="64"/>
      <c r="F28" s="64"/>
      <c r="G28" s="64">
        <v>2639354</v>
      </c>
    </row>
    <row r="29" ht="20.25" customHeight="1" spans="1:7">
      <c r="A29" s="166" t="s">
        <v>105</v>
      </c>
      <c r="B29" s="166" t="str">
        <f>"        "&amp;"农产品质量安全"</f>
        <v>        农产品质量安全</v>
      </c>
      <c r="C29" s="64">
        <v>814897.09</v>
      </c>
      <c r="D29" s="158"/>
      <c r="E29" s="64"/>
      <c r="F29" s="64"/>
      <c r="G29" s="64">
        <v>814897.09</v>
      </c>
    </row>
    <row r="30" ht="20.25" customHeight="1" spans="1:7">
      <c r="A30" s="166" t="s">
        <v>106</v>
      </c>
      <c r="B30" s="166" t="str">
        <f>"        "&amp;"执法监管"</f>
        <v>        执法监管</v>
      </c>
      <c r="C30" s="64">
        <v>100000</v>
      </c>
      <c r="D30" s="158">
        <v>100000</v>
      </c>
      <c r="E30" s="64"/>
      <c r="F30" s="64">
        <v>100000</v>
      </c>
      <c r="G30" s="64"/>
    </row>
    <row r="31" ht="20.25" customHeight="1" spans="1:7">
      <c r="A31" s="166" t="s">
        <v>107</v>
      </c>
      <c r="B31" s="166" t="str">
        <f>"        "&amp;"统计监测与信息服务"</f>
        <v>        统计监测与信息服务</v>
      </c>
      <c r="C31" s="64">
        <v>193000</v>
      </c>
      <c r="D31" s="158">
        <v>193000</v>
      </c>
      <c r="E31" s="64"/>
      <c r="F31" s="64">
        <v>193000</v>
      </c>
      <c r="G31" s="64"/>
    </row>
    <row r="32" ht="20.25" customHeight="1" spans="1:7">
      <c r="A32" s="166" t="s">
        <v>108</v>
      </c>
      <c r="B32" s="166" t="str">
        <f>"        "&amp;"稳定农民收入补贴"</f>
        <v>        稳定农民收入补贴</v>
      </c>
      <c r="C32" s="64">
        <v>59750</v>
      </c>
      <c r="D32" s="158"/>
      <c r="E32" s="64"/>
      <c r="F32" s="64"/>
      <c r="G32" s="64">
        <v>59750</v>
      </c>
    </row>
    <row r="33" ht="20.25" customHeight="1" spans="1:7">
      <c r="A33" s="166" t="s">
        <v>109</v>
      </c>
      <c r="B33" s="166" t="str">
        <f>"        "&amp;"农业生产发展"</f>
        <v>        农业生产发展</v>
      </c>
      <c r="C33" s="64">
        <v>15408735.1</v>
      </c>
      <c r="D33" s="158"/>
      <c r="E33" s="64"/>
      <c r="F33" s="64"/>
      <c r="G33" s="64">
        <v>15408735.1</v>
      </c>
    </row>
    <row r="34" ht="20.25" customHeight="1" spans="1:7">
      <c r="A34" s="166" t="s">
        <v>110</v>
      </c>
      <c r="B34" s="166" t="str">
        <f>"        "&amp;"农产品加工与促销"</f>
        <v>        农产品加工与促销</v>
      </c>
      <c r="C34" s="64">
        <v>12886.34</v>
      </c>
      <c r="D34" s="158"/>
      <c r="E34" s="64"/>
      <c r="F34" s="64"/>
      <c r="G34" s="64">
        <v>12886.34</v>
      </c>
    </row>
    <row r="35" ht="20.25" customHeight="1" spans="1:7">
      <c r="A35" s="166" t="s">
        <v>111</v>
      </c>
      <c r="B35" s="166" t="str">
        <f>"        "&amp;"农业生态资源保护"</f>
        <v>        农业生态资源保护</v>
      </c>
      <c r="C35" s="64">
        <v>8240680</v>
      </c>
      <c r="D35" s="158"/>
      <c r="E35" s="64"/>
      <c r="F35" s="64"/>
      <c r="G35" s="64">
        <v>8240680</v>
      </c>
    </row>
    <row r="36" ht="20.25" customHeight="1" spans="1:7">
      <c r="A36" s="166" t="s">
        <v>112</v>
      </c>
      <c r="B36" s="166" t="str">
        <f>"        "&amp;"其他农业农村支出"</f>
        <v>        其他农业农村支出</v>
      </c>
      <c r="C36" s="64">
        <v>670000</v>
      </c>
      <c r="D36" s="158"/>
      <c r="E36" s="64"/>
      <c r="F36" s="64"/>
      <c r="G36" s="64">
        <v>670000</v>
      </c>
    </row>
    <row r="37" ht="20.25" customHeight="1" spans="1:7">
      <c r="A37" s="165" t="s">
        <v>113</v>
      </c>
      <c r="B37" s="165" t="s">
        <v>146</v>
      </c>
      <c r="C37" s="64">
        <v>70707906</v>
      </c>
      <c r="D37" s="158"/>
      <c r="E37" s="64"/>
      <c r="F37" s="64"/>
      <c r="G37" s="64">
        <v>70707906</v>
      </c>
    </row>
    <row r="38" ht="20.25" customHeight="1" spans="1:7">
      <c r="A38" s="166" t="s">
        <v>115</v>
      </c>
      <c r="B38" s="166" t="str">
        <f>"        "&amp;"社会发展"</f>
        <v>        社会发展</v>
      </c>
      <c r="C38" s="64">
        <v>177906</v>
      </c>
      <c r="D38" s="158"/>
      <c r="E38" s="64"/>
      <c r="F38" s="64"/>
      <c r="G38" s="64">
        <v>177906</v>
      </c>
    </row>
    <row r="39" ht="20.25" customHeight="1" spans="1:7">
      <c r="A39" s="166" t="s">
        <v>116</v>
      </c>
      <c r="B39" s="166" t="s">
        <v>117</v>
      </c>
      <c r="C39" s="64">
        <v>70530000</v>
      </c>
      <c r="D39" s="158"/>
      <c r="E39" s="64"/>
      <c r="F39" s="64"/>
      <c r="G39" s="64">
        <v>70530000</v>
      </c>
    </row>
    <row r="40" ht="20.25" customHeight="1" spans="1:7">
      <c r="A40" s="165" t="s">
        <v>118</v>
      </c>
      <c r="B40" s="165" t="str">
        <f>"        "&amp;"普惠金融发展支出"</f>
        <v>        普惠金融发展支出</v>
      </c>
      <c r="C40" s="64">
        <v>2490000</v>
      </c>
      <c r="D40" s="158"/>
      <c r="E40" s="64"/>
      <c r="F40" s="64"/>
      <c r="G40" s="64">
        <v>2490000</v>
      </c>
    </row>
    <row r="41" ht="20.25" customHeight="1" spans="1:7">
      <c r="A41" s="166" t="s">
        <v>119</v>
      </c>
      <c r="B41" s="166" t="str">
        <f>"        "&amp;"农业保险保费补贴"</f>
        <v>        农业保险保费补贴</v>
      </c>
      <c r="C41" s="64">
        <v>2490000</v>
      </c>
      <c r="D41" s="158"/>
      <c r="E41" s="64"/>
      <c r="F41" s="64"/>
      <c r="G41" s="64">
        <v>2490000</v>
      </c>
    </row>
    <row r="42" ht="20.25" customHeight="1" spans="1:7">
      <c r="A42" s="153" t="s">
        <v>120</v>
      </c>
      <c r="B42" s="153" t="str">
        <f>"        "&amp;"住房保障支出"</f>
        <v>        住房保障支出</v>
      </c>
      <c r="C42" s="64">
        <v>971496</v>
      </c>
      <c r="D42" s="158">
        <v>971496</v>
      </c>
      <c r="E42" s="64">
        <v>971496</v>
      </c>
      <c r="F42" s="64"/>
      <c r="G42" s="64"/>
    </row>
    <row r="43" ht="20.25" customHeight="1" spans="1:7">
      <c r="A43" s="165" t="s">
        <v>121</v>
      </c>
      <c r="B43" s="165" t="str">
        <f>"        "&amp;"住房改革支出"</f>
        <v>        住房改革支出</v>
      </c>
      <c r="C43" s="64">
        <v>971496</v>
      </c>
      <c r="D43" s="158">
        <v>971496</v>
      </c>
      <c r="E43" s="64">
        <v>971496</v>
      </c>
      <c r="F43" s="64"/>
      <c r="G43" s="64"/>
    </row>
    <row r="44" ht="20.25" customHeight="1" spans="1:7">
      <c r="A44" s="166" t="s">
        <v>122</v>
      </c>
      <c r="B44" s="166" t="str">
        <f>"        "&amp;"住房公积金"</f>
        <v>        住房公积金</v>
      </c>
      <c r="C44" s="64">
        <v>926772</v>
      </c>
      <c r="D44" s="158">
        <v>926772</v>
      </c>
      <c r="E44" s="64">
        <v>926772</v>
      </c>
      <c r="F44" s="64"/>
      <c r="G44" s="64"/>
    </row>
    <row r="45" ht="20.25" customHeight="1" spans="1:7">
      <c r="A45" s="166" t="s">
        <v>123</v>
      </c>
      <c r="B45" s="166" t="str">
        <f>"        "&amp;"购房补贴"</f>
        <v>        购房补贴</v>
      </c>
      <c r="C45" s="64">
        <v>44724</v>
      </c>
      <c r="D45" s="158">
        <v>44724</v>
      </c>
      <c r="E45" s="64">
        <v>44724</v>
      </c>
      <c r="F45" s="64"/>
      <c r="G45" s="64"/>
    </row>
    <row r="46" ht="20.25" customHeight="1" spans="1:7">
      <c r="A46" s="153" t="s">
        <v>124</v>
      </c>
      <c r="B46" s="153" t="str">
        <f>"        "&amp;"转移性支出"</f>
        <v>        转移性支出</v>
      </c>
      <c r="C46" s="64">
        <v>579388600</v>
      </c>
      <c r="D46" s="158"/>
      <c r="E46" s="64"/>
      <c r="F46" s="64"/>
      <c r="G46" s="64">
        <v>579388600</v>
      </c>
    </row>
    <row r="47" ht="20.25" customHeight="1" spans="1:7">
      <c r="A47" s="165" t="s">
        <v>125</v>
      </c>
      <c r="B47" s="165" t="str">
        <f>"        "&amp;"一般性转移支付"</f>
        <v>        一般性转移支付</v>
      </c>
      <c r="C47" s="64">
        <v>579388600</v>
      </c>
      <c r="D47" s="158"/>
      <c r="E47" s="64"/>
      <c r="F47" s="64"/>
      <c r="G47" s="64">
        <v>579388600</v>
      </c>
    </row>
    <row r="48" ht="20.25" customHeight="1" spans="1:7">
      <c r="A48" s="166" t="s">
        <v>126</v>
      </c>
      <c r="B48" s="166" t="s">
        <v>127</v>
      </c>
      <c r="C48" s="64">
        <v>189760000</v>
      </c>
      <c r="D48" s="158"/>
      <c r="E48" s="64"/>
      <c r="F48" s="64"/>
      <c r="G48" s="64">
        <v>189760000</v>
      </c>
    </row>
    <row r="49" ht="20.25" customHeight="1" spans="1:7">
      <c r="A49" s="166" t="s">
        <v>128</v>
      </c>
      <c r="B49" s="166" t="s">
        <v>147</v>
      </c>
      <c r="C49" s="64">
        <v>386448600</v>
      </c>
      <c r="D49" s="158"/>
      <c r="E49" s="64"/>
      <c r="F49" s="64"/>
      <c r="G49" s="64">
        <v>386448600</v>
      </c>
    </row>
    <row r="50" ht="20.25" customHeight="1" spans="1:7">
      <c r="A50" s="166" t="s">
        <v>129</v>
      </c>
      <c r="B50" s="166" t="s">
        <v>148</v>
      </c>
      <c r="C50" s="64">
        <v>3180000</v>
      </c>
      <c r="D50" s="158"/>
      <c r="E50" s="64"/>
      <c r="F50" s="64"/>
      <c r="G50" s="64">
        <v>3180000</v>
      </c>
    </row>
    <row r="51" ht="20.25" customHeight="1" spans="1:7">
      <c r="A51" s="156" t="s">
        <v>30</v>
      </c>
      <c r="B51" s="153"/>
      <c r="C51" s="158">
        <v>704644824.83</v>
      </c>
      <c r="D51" s="158">
        <v>17481278.7</v>
      </c>
      <c r="E51" s="158">
        <v>13437205.22</v>
      </c>
      <c r="F51" s="158">
        <v>4044073.48</v>
      </c>
      <c r="G51" s="158">
        <v>687163546.13</v>
      </c>
    </row>
  </sheetData>
  <mergeCells count="8">
    <mergeCell ref="A1:G1"/>
    <mergeCell ref="A2:G2"/>
    <mergeCell ref="A3:F3"/>
    <mergeCell ref="A4:B4"/>
    <mergeCell ref="D4:F4"/>
    <mergeCell ref="A51:B51"/>
    <mergeCell ref="C4:C5"/>
    <mergeCell ref="G4:G5"/>
  </mergeCells>
  <pageMargins left="0.751388888888889" right="0.751388888888889" top="1" bottom="1" header="0.5" footer="0.5"/>
  <pageSetup paperSize="1" scale="61" pageOrder="overThenDown"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7" sqref="A7"/>
    </sheetView>
  </sheetViews>
  <sheetFormatPr defaultColWidth="8.85" defaultRowHeight="15" customHeight="1" outlineLevelRow="6" outlineLevelCol="5"/>
  <cols>
    <col min="1" max="6" width="25.1333333333333" customWidth="1"/>
  </cols>
  <sheetData>
    <row r="1" customHeight="1" spans="1:6">
      <c r="A1" s="151" t="s">
        <v>149</v>
      </c>
      <c r="B1" s="151"/>
      <c r="C1" s="151"/>
      <c r="D1" s="151"/>
      <c r="E1" s="151"/>
      <c r="F1" s="151"/>
    </row>
    <row r="2" ht="28.5" customHeight="1" spans="1:6">
      <c r="A2" s="152" t="s">
        <v>150</v>
      </c>
      <c r="B2" s="152"/>
      <c r="C2" s="152"/>
      <c r="D2" s="152"/>
      <c r="E2" s="152"/>
      <c r="F2" s="152"/>
    </row>
    <row r="3" ht="20.25" customHeight="1" spans="1:6">
      <c r="A3" s="153" t="str">
        <f>"单位名称："&amp;"玉溪市农业农村局"</f>
        <v>单位名称：玉溪市农业农村局</v>
      </c>
      <c r="B3" s="153"/>
      <c r="C3" s="153"/>
      <c r="D3" s="153"/>
      <c r="E3" s="153"/>
      <c r="F3" s="151" t="s">
        <v>2</v>
      </c>
    </row>
    <row r="4" ht="20.25" customHeight="1" spans="1:6">
      <c r="A4" s="154" t="s">
        <v>151</v>
      </c>
      <c r="B4" s="154" t="s">
        <v>152</v>
      </c>
      <c r="C4" s="154" t="s">
        <v>153</v>
      </c>
      <c r="D4" s="154"/>
      <c r="E4" s="154"/>
      <c r="F4" s="154"/>
    </row>
    <row r="5" ht="35.25" customHeight="1" spans="1:6">
      <c r="A5" s="154"/>
      <c r="B5" s="154"/>
      <c r="C5" s="154" t="s">
        <v>32</v>
      </c>
      <c r="D5" s="154" t="s">
        <v>154</v>
      </c>
      <c r="E5" s="154" t="s">
        <v>155</v>
      </c>
      <c r="F5" s="154" t="s">
        <v>156</v>
      </c>
    </row>
    <row r="6" ht="20.25" customHeight="1" spans="1:6">
      <c r="A6" s="162" t="s">
        <v>44</v>
      </c>
      <c r="B6" s="162">
        <v>2</v>
      </c>
      <c r="C6" s="162">
        <v>3</v>
      </c>
      <c r="D6" s="162">
        <v>4</v>
      </c>
      <c r="E6" s="162">
        <v>5</v>
      </c>
      <c r="F6" s="162">
        <v>6</v>
      </c>
    </row>
    <row r="7" ht="20.25" customHeight="1" spans="1:6">
      <c r="A7" s="64">
        <v>174400</v>
      </c>
      <c r="B7" s="64"/>
      <c r="C7" s="64">
        <v>124400</v>
      </c>
      <c r="D7" s="64"/>
      <c r="E7" s="158">
        <v>124400</v>
      </c>
      <c r="F7" s="64">
        <v>50000</v>
      </c>
    </row>
  </sheetData>
  <mergeCells count="6">
    <mergeCell ref="A1:F1"/>
    <mergeCell ref="A2:F2"/>
    <mergeCell ref="A3:E3"/>
    <mergeCell ref="C4:E4"/>
    <mergeCell ref="A4:A5"/>
    <mergeCell ref="B4:B5"/>
  </mergeCells>
  <pageMargins left="0.751388888888889" right="0.751388888888889" top="1" bottom="1" header="0.5" footer="0.5"/>
  <pageSetup paperSize="1" scale="60" pageOrder="overThenDown"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9"/>
  <sheetViews>
    <sheetView showZeros="0" workbookViewId="0">
      <selection activeCell="A12" sqref="$A12:$XFD12"/>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51" t="s">
        <v>157</v>
      </c>
      <c r="B1" s="151"/>
      <c r="C1" s="151"/>
      <c r="D1" s="151"/>
      <c r="E1" s="151"/>
      <c r="F1" s="151"/>
      <c r="G1" s="151"/>
      <c r="H1" s="151"/>
      <c r="I1" s="151"/>
      <c r="J1" s="151"/>
      <c r="K1" s="151"/>
      <c r="L1" s="151"/>
      <c r="M1" s="151"/>
      <c r="N1" s="151"/>
      <c r="O1" s="151"/>
      <c r="P1" s="151"/>
      <c r="Q1" s="151"/>
      <c r="R1" s="151"/>
      <c r="S1" s="151"/>
      <c r="T1" s="151"/>
      <c r="U1" s="151"/>
      <c r="V1" s="151"/>
      <c r="W1" s="151"/>
    </row>
    <row r="2" ht="28.5" customHeight="1" spans="1:23">
      <c r="A2" s="152" t="s">
        <v>158</v>
      </c>
      <c r="B2" s="152"/>
      <c r="C2" s="152" t="s">
        <v>159</v>
      </c>
      <c r="D2" s="152"/>
      <c r="E2" s="152"/>
      <c r="F2" s="152"/>
      <c r="G2" s="152"/>
      <c r="H2" s="152"/>
      <c r="I2" s="152"/>
      <c r="J2" s="152"/>
      <c r="K2" s="152"/>
      <c r="L2" s="152"/>
      <c r="M2" s="152"/>
      <c r="N2" s="152"/>
      <c r="O2" s="152"/>
      <c r="P2" s="152"/>
      <c r="Q2" s="152"/>
      <c r="R2" s="152"/>
      <c r="S2" s="152"/>
      <c r="T2" s="152"/>
      <c r="U2" s="152"/>
      <c r="V2" s="152"/>
      <c r="W2" s="152"/>
    </row>
    <row r="3" ht="19.5" customHeight="1" spans="1:23">
      <c r="A3" s="153" t="str">
        <f>"单位名称："&amp;"玉溪市农业农村局"</f>
        <v>单位名称：玉溪市农业农村局</v>
      </c>
      <c r="B3" s="153"/>
      <c r="C3" s="153"/>
      <c r="D3" s="153"/>
      <c r="E3" s="153"/>
      <c r="F3" s="153"/>
      <c r="G3" s="153"/>
      <c r="H3" s="153"/>
      <c r="I3" s="153"/>
      <c r="J3" s="153"/>
      <c r="K3" s="153"/>
      <c r="L3" s="153"/>
      <c r="M3" s="153"/>
      <c r="N3" s="153"/>
      <c r="O3" s="153"/>
      <c r="P3" s="153"/>
      <c r="Q3" s="153"/>
      <c r="R3" s="151"/>
      <c r="S3" s="151"/>
      <c r="T3" s="151"/>
      <c r="U3" s="151"/>
      <c r="V3" s="151"/>
      <c r="W3" s="151" t="s">
        <v>2</v>
      </c>
    </row>
    <row r="4" ht="19.5" customHeight="1" spans="1:23">
      <c r="A4" s="154" t="s">
        <v>160</v>
      </c>
      <c r="B4" s="154" t="s">
        <v>161</v>
      </c>
      <c r="C4" s="154" t="s">
        <v>162</v>
      </c>
      <c r="D4" s="154" t="s">
        <v>163</v>
      </c>
      <c r="E4" s="154" t="s">
        <v>164</v>
      </c>
      <c r="F4" s="154" t="s">
        <v>165</v>
      </c>
      <c r="G4" s="154" t="s">
        <v>166</v>
      </c>
      <c r="H4" s="154" t="s">
        <v>167</v>
      </c>
      <c r="I4" s="154"/>
      <c r="J4" s="154"/>
      <c r="K4" s="154"/>
      <c r="L4" s="154"/>
      <c r="M4" s="154"/>
      <c r="N4" s="154"/>
      <c r="O4" s="154"/>
      <c r="P4" s="154"/>
      <c r="Q4" s="154"/>
      <c r="R4" s="154"/>
      <c r="S4" s="154"/>
      <c r="T4" s="154"/>
      <c r="U4" s="154"/>
      <c r="V4" s="154"/>
      <c r="W4" s="154"/>
    </row>
    <row r="5" ht="19.5" customHeight="1" spans="1:23">
      <c r="A5" s="154"/>
      <c r="B5" s="154"/>
      <c r="C5" s="154"/>
      <c r="D5" s="154"/>
      <c r="E5" s="154"/>
      <c r="F5" s="154"/>
      <c r="G5" s="154"/>
      <c r="H5" s="154" t="s">
        <v>30</v>
      </c>
      <c r="I5" s="154" t="s">
        <v>33</v>
      </c>
      <c r="J5" s="154"/>
      <c r="K5" s="154"/>
      <c r="L5" s="154"/>
      <c r="M5" s="154"/>
      <c r="N5" s="154" t="s">
        <v>168</v>
      </c>
      <c r="O5" s="154"/>
      <c r="P5" s="154"/>
      <c r="Q5" s="154" t="s">
        <v>36</v>
      </c>
      <c r="R5" s="154" t="s">
        <v>70</v>
      </c>
      <c r="S5" s="154"/>
      <c r="T5" s="154"/>
      <c r="U5" s="154"/>
      <c r="V5" s="154"/>
      <c r="W5" s="154"/>
    </row>
    <row r="6" ht="41.25" customHeight="1" spans="1:23">
      <c r="A6" s="154"/>
      <c r="B6" s="154"/>
      <c r="C6" s="154"/>
      <c r="D6" s="154"/>
      <c r="E6" s="154"/>
      <c r="F6" s="154"/>
      <c r="G6" s="154"/>
      <c r="H6" s="154"/>
      <c r="I6" s="154" t="s">
        <v>169</v>
      </c>
      <c r="J6" s="154" t="s">
        <v>170</v>
      </c>
      <c r="K6" s="154" t="s">
        <v>171</v>
      </c>
      <c r="L6" s="154" t="s">
        <v>172</v>
      </c>
      <c r="M6" s="154" t="s">
        <v>173</v>
      </c>
      <c r="N6" s="154" t="s">
        <v>33</v>
      </c>
      <c r="O6" s="154" t="s">
        <v>34</v>
      </c>
      <c r="P6" s="154" t="s">
        <v>35</v>
      </c>
      <c r="Q6" s="154"/>
      <c r="R6" s="154" t="s">
        <v>32</v>
      </c>
      <c r="S6" s="154" t="s">
        <v>39</v>
      </c>
      <c r="T6" s="154" t="s">
        <v>174</v>
      </c>
      <c r="U6" s="154" t="s">
        <v>41</v>
      </c>
      <c r="V6" s="154" t="s">
        <v>42</v>
      </c>
      <c r="W6" s="154" t="s">
        <v>43</v>
      </c>
    </row>
    <row r="7" ht="20.25" customHeight="1" spans="1:23">
      <c r="A7" s="155" t="s">
        <v>44</v>
      </c>
      <c r="B7" s="156" t="s">
        <v>45</v>
      </c>
      <c r="C7" s="156" t="s">
        <v>46</v>
      </c>
      <c r="D7" s="156" t="s">
        <v>47</v>
      </c>
      <c r="E7" s="156" t="s">
        <v>48</v>
      </c>
      <c r="F7" s="156" t="s">
        <v>49</v>
      </c>
      <c r="G7" s="156" t="s">
        <v>50</v>
      </c>
      <c r="H7" s="156" t="s">
        <v>51</v>
      </c>
      <c r="I7" s="156" t="s">
        <v>52</v>
      </c>
      <c r="J7" s="156" t="s">
        <v>53</v>
      </c>
      <c r="K7" s="156" t="s">
        <v>54</v>
      </c>
      <c r="L7" s="156" t="s">
        <v>55</v>
      </c>
      <c r="M7" s="156" t="s">
        <v>56</v>
      </c>
      <c r="N7" s="156" t="s">
        <v>57</v>
      </c>
      <c r="O7" s="156" t="s">
        <v>58</v>
      </c>
      <c r="P7" s="156" t="s">
        <v>59</v>
      </c>
      <c r="Q7" s="156" t="s">
        <v>60</v>
      </c>
      <c r="R7" s="156" t="s">
        <v>61</v>
      </c>
      <c r="S7" s="156" t="s">
        <v>62</v>
      </c>
      <c r="T7" s="156" t="s">
        <v>175</v>
      </c>
      <c r="U7" s="156" t="s">
        <v>176</v>
      </c>
      <c r="V7" s="156" t="s">
        <v>177</v>
      </c>
      <c r="W7" s="156" t="s">
        <v>178</v>
      </c>
    </row>
    <row r="8" ht="20.25" customHeight="1" spans="1:23">
      <c r="A8" s="157" t="s">
        <v>64</v>
      </c>
      <c r="C8" s="153"/>
      <c r="D8" s="153"/>
      <c r="E8" s="153"/>
      <c r="G8" s="153"/>
      <c r="H8" s="158">
        <v>17481278.7</v>
      </c>
      <c r="I8" s="64">
        <v>17481278.7</v>
      </c>
      <c r="J8" s="64">
        <v>3228728.55</v>
      </c>
      <c r="K8" s="64"/>
      <c r="L8" s="64">
        <v>14252550.15</v>
      </c>
      <c r="M8" s="64"/>
      <c r="N8" s="64"/>
      <c r="O8" s="64"/>
      <c r="P8" s="64"/>
      <c r="Q8" s="64"/>
      <c r="R8" s="64"/>
      <c r="S8" s="64"/>
      <c r="T8" s="64"/>
      <c r="U8" s="64"/>
      <c r="V8" s="64"/>
      <c r="W8" s="64"/>
    </row>
    <row r="9" ht="20.25" customHeight="1" spans="1:23">
      <c r="A9" s="157" t="str">
        <f t="shared" ref="A9:A48" si="0">"       "&amp;"玉溪市农业农村局"</f>
        <v>       玉溪市农业农村局</v>
      </c>
      <c r="B9" s="159" t="s">
        <v>179</v>
      </c>
      <c r="C9" s="153" t="s">
        <v>180</v>
      </c>
      <c r="D9" s="153" t="s">
        <v>102</v>
      </c>
      <c r="E9" s="153" t="s">
        <v>181</v>
      </c>
      <c r="F9" s="153" t="s">
        <v>182</v>
      </c>
      <c r="G9" s="153" t="s">
        <v>183</v>
      </c>
      <c r="H9" s="158">
        <v>2734716</v>
      </c>
      <c r="I9" s="64">
        <v>2734716</v>
      </c>
      <c r="J9" s="64">
        <v>683679</v>
      </c>
      <c r="K9" s="64"/>
      <c r="L9" s="64">
        <v>2051037</v>
      </c>
      <c r="M9" s="64"/>
      <c r="N9" s="64"/>
      <c r="O9" s="64"/>
      <c r="P9" s="64"/>
      <c r="Q9" s="64"/>
      <c r="R9" s="64"/>
      <c r="S9" s="64"/>
      <c r="T9" s="64"/>
      <c r="U9" s="64"/>
      <c r="V9" s="64"/>
      <c r="W9" s="64"/>
    </row>
    <row r="10" ht="20.25" customHeight="1" spans="1:23">
      <c r="A10" s="160" t="str">
        <f t="shared" si="0"/>
        <v>       玉溪市农业农村局</v>
      </c>
      <c r="B10" s="159" t="s">
        <v>179</v>
      </c>
      <c r="C10" s="153" t="s">
        <v>180</v>
      </c>
      <c r="D10" s="153" t="s">
        <v>102</v>
      </c>
      <c r="E10" s="153" t="s">
        <v>181</v>
      </c>
      <c r="F10" s="153" t="s">
        <v>184</v>
      </c>
      <c r="G10" s="153" t="s">
        <v>185</v>
      </c>
      <c r="H10" s="158">
        <v>3072084</v>
      </c>
      <c r="I10" s="64">
        <v>3072084</v>
      </c>
      <c r="J10" s="64">
        <v>768021</v>
      </c>
      <c r="K10" s="153"/>
      <c r="L10" s="64">
        <v>2304063</v>
      </c>
      <c r="M10" s="153"/>
      <c r="N10" s="64"/>
      <c r="O10" s="64"/>
      <c r="P10" s="153"/>
      <c r="Q10" s="64"/>
      <c r="R10" s="64"/>
      <c r="S10" s="64"/>
      <c r="T10" s="64"/>
      <c r="U10" s="64"/>
      <c r="V10" s="64"/>
      <c r="W10" s="64"/>
    </row>
    <row r="11" ht="20.25" customHeight="1" spans="1:23">
      <c r="A11" s="160" t="str">
        <f t="shared" si="0"/>
        <v>       玉溪市农业农村局</v>
      </c>
      <c r="B11" s="159" t="s">
        <v>179</v>
      </c>
      <c r="C11" s="153" t="s">
        <v>180</v>
      </c>
      <c r="D11" s="153" t="s">
        <v>123</v>
      </c>
      <c r="E11" s="153" t="s">
        <v>186</v>
      </c>
      <c r="F11" s="153" t="s">
        <v>184</v>
      </c>
      <c r="G11" s="153" t="s">
        <v>185</v>
      </c>
      <c r="H11" s="158">
        <v>44724</v>
      </c>
      <c r="I11" s="64">
        <v>44724</v>
      </c>
      <c r="J11" s="64">
        <v>11181</v>
      </c>
      <c r="K11" s="153"/>
      <c r="L11" s="64">
        <v>33543</v>
      </c>
      <c r="M11" s="153"/>
      <c r="N11" s="64"/>
      <c r="O11" s="64"/>
      <c r="P11" s="153"/>
      <c r="Q11" s="64"/>
      <c r="R11" s="64"/>
      <c r="S11" s="64"/>
      <c r="T11" s="64"/>
      <c r="U11" s="64"/>
      <c r="V11" s="64"/>
      <c r="W11" s="64"/>
    </row>
    <row r="12" ht="30" customHeight="1" spans="1:23">
      <c r="A12" s="161" t="str">
        <f t="shared" si="0"/>
        <v>       玉溪市农业农村局</v>
      </c>
      <c r="B12" s="153" t="s">
        <v>187</v>
      </c>
      <c r="C12" s="153" t="s">
        <v>188</v>
      </c>
      <c r="D12" s="153" t="s">
        <v>86</v>
      </c>
      <c r="E12" s="153" t="s">
        <v>189</v>
      </c>
      <c r="F12" s="153" t="s">
        <v>190</v>
      </c>
      <c r="G12" s="153" t="s">
        <v>191</v>
      </c>
      <c r="H12" s="158">
        <v>1141864.48</v>
      </c>
      <c r="I12" s="64">
        <v>1141864.48</v>
      </c>
      <c r="J12" s="64">
        <v>285466.12</v>
      </c>
      <c r="K12" s="153"/>
      <c r="L12" s="64">
        <v>856398.36</v>
      </c>
      <c r="M12" s="153"/>
      <c r="N12" s="64"/>
      <c r="O12" s="64"/>
      <c r="P12" s="153"/>
      <c r="Q12" s="64"/>
      <c r="R12" s="64"/>
      <c r="S12" s="64"/>
      <c r="T12" s="64"/>
      <c r="U12" s="64"/>
      <c r="V12" s="64"/>
      <c r="W12" s="64"/>
    </row>
    <row r="13" ht="20.25" customHeight="1" spans="1:23">
      <c r="A13" s="153" t="str">
        <f t="shared" si="0"/>
        <v>       玉溪市农业农村局</v>
      </c>
      <c r="B13" s="153" t="s">
        <v>187</v>
      </c>
      <c r="C13" s="153" t="s">
        <v>188</v>
      </c>
      <c r="D13" s="153" t="s">
        <v>92</v>
      </c>
      <c r="E13" s="153" t="s">
        <v>192</v>
      </c>
      <c r="F13" s="153" t="s">
        <v>193</v>
      </c>
      <c r="G13" s="153" t="s">
        <v>194</v>
      </c>
      <c r="H13" s="158">
        <v>592342.2</v>
      </c>
      <c r="I13" s="64">
        <v>592342.2</v>
      </c>
      <c r="J13" s="64">
        <v>148085.55</v>
      </c>
      <c r="K13" s="153"/>
      <c r="L13" s="64">
        <v>444256.65</v>
      </c>
      <c r="M13" s="153"/>
      <c r="N13" s="64"/>
      <c r="O13" s="64"/>
      <c r="P13" s="153"/>
      <c r="Q13" s="64"/>
      <c r="R13" s="64"/>
      <c r="S13" s="64"/>
      <c r="T13" s="64"/>
      <c r="U13" s="64"/>
      <c r="V13" s="64"/>
      <c r="W13" s="64"/>
    </row>
    <row r="14" ht="20.25" customHeight="1" spans="1:23">
      <c r="A14" s="153" t="str">
        <f t="shared" si="0"/>
        <v>       玉溪市农业农村局</v>
      </c>
      <c r="B14" s="153" t="s">
        <v>187</v>
      </c>
      <c r="C14" s="153" t="s">
        <v>188</v>
      </c>
      <c r="D14" s="153" t="s">
        <v>92</v>
      </c>
      <c r="E14" s="153" t="s">
        <v>192</v>
      </c>
      <c r="F14" s="153" t="s">
        <v>195</v>
      </c>
      <c r="G14" s="153" t="s">
        <v>196</v>
      </c>
      <c r="H14" s="158">
        <v>55000</v>
      </c>
      <c r="I14" s="64">
        <v>55000</v>
      </c>
      <c r="J14" s="64">
        <v>55000</v>
      </c>
      <c r="K14" s="153"/>
      <c r="L14" s="64"/>
      <c r="M14" s="153"/>
      <c r="N14" s="64"/>
      <c r="O14" s="64"/>
      <c r="P14" s="153"/>
      <c r="Q14" s="64"/>
      <c r="R14" s="64"/>
      <c r="S14" s="64"/>
      <c r="T14" s="64"/>
      <c r="U14" s="64"/>
      <c r="V14" s="64"/>
      <c r="W14" s="64"/>
    </row>
    <row r="15" ht="20.25" customHeight="1" spans="1:23">
      <c r="A15" s="153" t="str">
        <f t="shared" si="0"/>
        <v>       玉溪市农业农村局</v>
      </c>
      <c r="B15" s="153" t="s">
        <v>187</v>
      </c>
      <c r="C15" s="153" t="s">
        <v>188</v>
      </c>
      <c r="D15" s="153" t="s">
        <v>94</v>
      </c>
      <c r="E15" s="153" t="s">
        <v>197</v>
      </c>
      <c r="F15" s="153" t="s">
        <v>198</v>
      </c>
      <c r="G15" s="153" t="s">
        <v>199</v>
      </c>
      <c r="H15" s="158">
        <v>488919.65</v>
      </c>
      <c r="I15" s="64">
        <v>488919.65</v>
      </c>
      <c r="J15" s="64">
        <v>122229.91</v>
      </c>
      <c r="K15" s="153"/>
      <c r="L15" s="64">
        <v>366689.74</v>
      </c>
      <c r="M15" s="153"/>
      <c r="N15" s="64"/>
      <c r="O15" s="64"/>
      <c r="P15" s="153"/>
      <c r="Q15" s="64"/>
      <c r="R15" s="64"/>
      <c r="S15" s="64"/>
      <c r="T15" s="64"/>
      <c r="U15" s="64"/>
      <c r="V15" s="64"/>
      <c r="W15" s="64"/>
    </row>
    <row r="16" ht="20.25" customHeight="1" spans="1:23">
      <c r="A16" s="153" t="str">
        <f t="shared" si="0"/>
        <v>       玉溪市农业农村局</v>
      </c>
      <c r="B16" s="153" t="s">
        <v>187</v>
      </c>
      <c r="C16" s="153" t="s">
        <v>188</v>
      </c>
      <c r="D16" s="153" t="s">
        <v>95</v>
      </c>
      <c r="E16" s="153" t="s">
        <v>200</v>
      </c>
      <c r="F16" s="153" t="s">
        <v>201</v>
      </c>
      <c r="G16" s="153" t="s">
        <v>202</v>
      </c>
      <c r="H16" s="158">
        <v>65266.28</v>
      </c>
      <c r="I16" s="64">
        <v>65266.28</v>
      </c>
      <c r="J16" s="64">
        <v>43321.07</v>
      </c>
      <c r="K16" s="153"/>
      <c r="L16" s="64">
        <v>21945.21</v>
      </c>
      <c r="M16" s="153"/>
      <c r="N16" s="64"/>
      <c r="O16" s="64"/>
      <c r="P16" s="153"/>
      <c r="Q16" s="64"/>
      <c r="R16" s="64"/>
      <c r="S16" s="64"/>
      <c r="T16" s="64"/>
      <c r="U16" s="64"/>
      <c r="V16" s="64"/>
      <c r="W16" s="64"/>
    </row>
    <row r="17" ht="20.25" customHeight="1" spans="1:23">
      <c r="A17" s="153" t="str">
        <f t="shared" si="0"/>
        <v>       玉溪市农业农村局</v>
      </c>
      <c r="B17" s="153" t="s">
        <v>187</v>
      </c>
      <c r="C17" s="153" t="s">
        <v>188</v>
      </c>
      <c r="D17" s="153" t="s">
        <v>102</v>
      </c>
      <c r="E17" s="153" t="s">
        <v>181</v>
      </c>
      <c r="F17" s="153" t="s">
        <v>201</v>
      </c>
      <c r="G17" s="153" t="s">
        <v>202</v>
      </c>
      <c r="H17" s="158">
        <v>2327.61</v>
      </c>
      <c r="I17" s="64">
        <v>2327.61</v>
      </c>
      <c r="J17" s="64">
        <v>581.9</v>
      </c>
      <c r="K17" s="153"/>
      <c r="L17" s="64">
        <v>1745.71</v>
      </c>
      <c r="M17" s="153"/>
      <c r="N17" s="64"/>
      <c r="O17" s="64"/>
      <c r="P17" s="153"/>
      <c r="Q17" s="64"/>
      <c r="R17" s="64"/>
      <c r="S17" s="64"/>
      <c r="T17" s="64"/>
      <c r="U17" s="64"/>
      <c r="V17" s="64"/>
      <c r="W17" s="64"/>
    </row>
    <row r="18" ht="20.25" customHeight="1" spans="1:23">
      <c r="A18" s="153" t="str">
        <f t="shared" si="0"/>
        <v>       玉溪市农业农村局</v>
      </c>
      <c r="B18" s="153" t="s">
        <v>203</v>
      </c>
      <c r="C18" s="153" t="s">
        <v>204</v>
      </c>
      <c r="D18" s="153" t="s">
        <v>122</v>
      </c>
      <c r="E18" s="153" t="s">
        <v>204</v>
      </c>
      <c r="F18" s="153" t="s">
        <v>205</v>
      </c>
      <c r="G18" s="153" t="s">
        <v>204</v>
      </c>
      <c r="H18" s="158">
        <v>926772</v>
      </c>
      <c r="I18" s="64">
        <v>926772</v>
      </c>
      <c r="J18" s="64">
        <v>231693</v>
      </c>
      <c r="K18" s="153"/>
      <c r="L18" s="64">
        <v>695079</v>
      </c>
      <c r="M18" s="153"/>
      <c r="N18" s="64"/>
      <c r="O18" s="64"/>
      <c r="P18" s="153"/>
      <c r="Q18" s="64"/>
      <c r="R18" s="64"/>
      <c r="S18" s="64"/>
      <c r="T18" s="64"/>
      <c r="U18" s="64"/>
      <c r="V18" s="64"/>
      <c r="W18" s="64"/>
    </row>
    <row r="19" ht="20.25" customHeight="1" spans="1:23">
      <c r="A19" s="153" t="str">
        <f t="shared" si="0"/>
        <v>       玉溪市农业农村局</v>
      </c>
      <c r="B19" s="153" t="s">
        <v>206</v>
      </c>
      <c r="C19" s="153" t="s">
        <v>207</v>
      </c>
      <c r="D19" s="153" t="s">
        <v>85</v>
      </c>
      <c r="E19" s="153" t="s">
        <v>208</v>
      </c>
      <c r="F19" s="153" t="s">
        <v>209</v>
      </c>
      <c r="G19" s="153" t="s">
        <v>210</v>
      </c>
      <c r="H19" s="158">
        <v>146616</v>
      </c>
      <c r="I19" s="64">
        <v>146616</v>
      </c>
      <c r="J19" s="64"/>
      <c r="K19" s="153"/>
      <c r="L19" s="64">
        <v>146616</v>
      </c>
      <c r="M19" s="153"/>
      <c r="N19" s="64"/>
      <c r="O19" s="64"/>
      <c r="P19" s="153"/>
      <c r="Q19" s="64"/>
      <c r="R19" s="64"/>
      <c r="S19" s="64"/>
      <c r="T19" s="64"/>
      <c r="U19" s="64"/>
      <c r="V19" s="64"/>
      <c r="W19" s="64"/>
    </row>
    <row r="20" ht="20.25" customHeight="1" spans="1:23">
      <c r="A20" s="153" t="str">
        <f t="shared" si="0"/>
        <v>       玉溪市农业农村局</v>
      </c>
      <c r="B20" s="153" t="s">
        <v>206</v>
      </c>
      <c r="C20" s="153" t="s">
        <v>207</v>
      </c>
      <c r="D20" s="153" t="s">
        <v>85</v>
      </c>
      <c r="E20" s="153" t="s">
        <v>208</v>
      </c>
      <c r="F20" s="153" t="s">
        <v>211</v>
      </c>
      <c r="G20" s="153" t="s">
        <v>212</v>
      </c>
      <c r="H20" s="158">
        <v>1668000</v>
      </c>
      <c r="I20" s="64">
        <v>1668000</v>
      </c>
      <c r="J20" s="64">
        <v>333600</v>
      </c>
      <c r="K20" s="153"/>
      <c r="L20" s="64">
        <v>1334400</v>
      </c>
      <c r="M20" s="153"/>
      <c r="N20" s="64"/>
      <c r="O20" s="64"/>
      <c r="P20" s="153"/>
      <c r="Q20" s="64"/>
      <c r="R20" s="64"/>
      <c r="S20" s="64"/>
      <c r="T20" s="64"/>
      <c r="U20" s="64"/>
      <c r="V20" s="64"/>
      <c r="W20" s="64"/>
    </row>
    <row r="21" ht="20.25" customHeight="1" spans="1:23">
      <c r="A21" s="153" t="str">
        <f t="shared" si="0"/>
        <v>       玉溪市农业农村局</v>
      </c>
      <c r="B21" s="153" t="s">
        <v>213</v>
      </c>
      <c r="C21" s="153" t="s">
        <v>214</v>
      </c>
      <c r="D21" s="153" t="s">
        <v>102</v>
      </c>
      <c r="E21" s="153" t="s">
        <v>181</v>
      </c>
      <c r="F21" s="153" t="s">
        <v>215</v>
      </c>
      <c r="G21" s="153" t="s">
        <v>216</v>
      </c>
      <c r="H21" s="158">
        <v>1679480</v>
      </c>
      <c r="I21" s="64">
        <v>1679480</v>
      </c>
      <c r="J21" s="64">
        <v>419870</v>
      </c>
      <c r="K21" s="153"/>
      <c r="L21" s="64">
        <v>1259610</v>
      </c>
      <c r="M21" s="153"/>
      <c r="N21" s="64"/>
      <c r="O21" s="64"/>
      <c r="P21" s="153"/>
      <c r="Q21" s="64"/>
      <c r="R21" s="64"/>
      <c r="S21" s="64"/>
      <c r="T21" s="64"/>
      <c r="U21" s="64"/>
      <c r="V21" s="64"/>
      <c r="W21" s="64"/>
    </row>
    <row r="22" ht="20.25" customHeight="1" spans="1:23">
      <c r="A22" s="153" t="str">
        <f t="shared" si="0"/>
        <v>       玉溪市农业农村局</v>
      </c>
      <c r="B22" s="153" t="s">
        <v>217</v>
      </c>
      <c r="C22" s="153" t="s">
        <v>218</v>
      </c>
      <c r="D22" s="153" t="s">
        <v>102</v>
      </c>
      <c r="E22" s="153" t="s">
        <v>181</v>
      </c>
      <c r="F22" s="153" t="s">
        <v>219</v>
      </c>
      <c r="G22" s="153" t="s">
        <v>220</v>
      </c>
      <c r="H22" s="158">
        <v>124400</v>
      </c>
      <c r="I22" s="64">
        <v>124400</v>
      </c>
      <c r="J22" s="64"/>
      <c r="K22" s="153"/>
      <c r="L22" s="64">
        <v>124400</v>
      </c>
      <c r="M22" s="153"/>
      <c r="N22" s="64"/>
      <c r="O22" s="64"/>
      <c r="P22" s="153"/>
      <c r="Q22" s="64"/>
      <c r="R22" s="64"/>
      <c r="S22" s="64"/>
      <c r="T22" s="64"/>
      <c r="U22" s="64"/>
      <c r="V22" s="64"/>
      <c r="W22" s="64"/>
    </row>
    <row r="23" ht="20.25" customHeight="1" spans="1:23">
      <c r="A23" s="153" t="str">
        <f t="shared" si="0"/>
        <v>       玉溪市农业农村局</v>
      </c>
      <c r="B23" s="153" t="s">
        <v>221</v>
      </c>
      <c r="C23" s="153" t="s">
        <v>222</v>
      </c>
      <c r="D23" s="153" t="s">
        <v>102</v>
      </c>
      <c r="E23" s="153" t="s">
        <v>181</v>
      </c>
      <c r="F23" s="153" t="s">
        <v>223</v>
      </c>
      <c r="G23" s="153" t="s">
        <v>224</v>
      </c>
      <c r="H23" s="158">
        <v>504000</v>
      </c>
      <c r="I23" s="64">
        <v>504000</v>
      </c>
      <c r="J23" s="64">
        <v>126000</v>
      </c>
      <c r="K23" s="153"/>
      <c r="L23" s="64">
        <v>378000</v>
      </c>
      <c r="M23" s="153"/>
      <c r="N23" s="64"/>
      <c r="O23" s="64"/>
      <c r="P23" s="153"/>
      <c r="Q23" s="64"/>
      <c r="R23" s="64"/>
      <c r="S23" s="64"/>
      <c r="T23" s="64"/>
      <c r="U23" s="64"/>
      <c r="V23" s="64"/>
      <c r="W23" s="64"/>
    </row>
    <row r="24" ht="20.25" customHeight="1" spans="1:23">
      <c r="A24" s="153" t="str">
        <f t="shared" si="0"/>
        <v>       玉溪市农业农村局</v>
      </c>
      <c r="B24" s="153" t="s">
        <v>225</v>
      </c>
      <c r="C24" s="153" t="s">
        <v>226</v>
      </c>
      <c r="D24" s="153" t="s">
        <v>102</v>
      </c>
      <c r="E24" s="153" t="s">
        <v>181</v>
      </c>
      <c r="F24" s="153" t="s">
        <v>227</v>
      </c>
      <c r="G24" s="153" t="s">
        <v>226</v>
      </c>
      <c r="H24" s="158">
        <v>117030.48</v>
      </c>
      <c r="I24" s="64">
        <v>117030.48</v>
      </c>
      <c r="J24" s="64"/>
      <c r="K24" s="153"/>
      <c r="L24" s="64">
        <v>117030.48</v>
      </c>
      <c r="M24" s="153"/>
      <c r="N24" s="64"/>
      <c r="O24" s="64"/>
      <c r="P24" s="153"/>
      <c r="Q24" s="64"/>
      <c r="R24" s="64"/>
      <c r="S24" s="64"/>
      <c r="T24" s="64"/>
      <c r="U24" s="64"/>
      <c r="V24" s="64"/>
      <c r="W24" s="64"/>
    </row>
    <row r="25" ht="20.25" customHeight="1" spans="1:23">
      <c r="A25" s="153" t="str">
        <f t="shared" si="0"/>
        <v>       玉溪市农业农村局</v>
      </c>
      <c r="B25" s="153" t="s">
        <v>228</v>
      </c>
      <c r="C25" s="153" t="s">
        <v>229</v>
      </c>
      <c r="D25" s="153" t="s">
        <v>85</v>
      </c>
      <c r="E25" s="153" t="s">
        <v>208</v>
      </c>
      <c r="F25" s="153" t="s">
        <v>230</v>
      </c>
      <c r="G25" s="153" t="s">
        <v>231</v>
      </c>
      <c r="H25" s="158">
        <v>34000</v>
      </c>
      <c r="I25" s="64">
        <v>34000</v>
      </c>
      <c r="J25" s="64"/>
      <c r="K25" s="153"/>
      <c r="L25" s="64">
        <v>34000</v>
      </c>
      <c r="M25" s="153"/>
      <c r="N25" s="64"/>
      <c r="O25" s="64"/>
      <c r="P25" s="153"/>
      <c r="Q25" s="64"/>
      <c r="R25" s="64"/>
      <c r="S25" s="64"/>
      <c r="T25" s="64"/>
      <c r="U25" s="64"/>
      <c r="V25" s="64"/>
      <c r="W25" s="64"/>
    </row>
    <row r="26" ht="20.25" customHeight="1" spans="1:23">
      <c r="A26" s="153" t="str">
        <f t="shared" si="0"/>
        <v>       玉溪市农业农村局</v>
      </c>
      <c r="B26" s="153" t="s">
        <v>228</v>
      </c>
      <c r="C26" s="153" t="s">
        <v>229</v>
      </c>
      <c r="D26" s="153" t="s">
        <v>102</v>
      </c>
      <c r="E26" s="153" t="s">
        <v>181</v>
      </c>
      <c r="F26" s="153" t="s">
        <v>232</v>
      </c>
      <c r="G26" s="153" t="s">
        <v>233</v>
      </c>
      <c r="H26" s="158">
        <v>188034</v>
      </c>
      <c r="I26" s="64">
        <v>188034</v>
      </c>
      <c r="J26" s="64"/>
      <c r="K26" s="153"/>
      <c r="L26" s="64">
        <v>188034</v>
      </c>
      <c r="M26" s="153"/>
      <c r="N26" s="64"/>
      <c r="O26" s="64"/>
      <c r="P26" s="153"/>
      <c r="Q26" s="64"/>
      <c r="R26" s="64"/>
      <c r="S26" s="64"/>
      <c r="T26" s="64"/>
      <c r="U26" s="64"/>
      <c r="V26" s="64"/>
      <c r="W26" s="64"/>
    </row>
    <row r="27" ht="20.25" customHeight="1" spans="1:23">
      <c r="A27" s="153" t="str">
        <f t="shared" si="0"/>
        <v>       玉溪市农业农村局</v>
      </c>
      <c r="B27" s="153" t="s">
        <v>228</v>
      </c>
      <c r="C27" s="153" t="s">
        <v>229</v>
      </c>
      <c r="D27" s="153" t="s">
        <v>102</v>
      </c>
      <c r="E27" s="153" t="s">
        <v>181</v>
      </c>
      <c r="F27" s="153" t="s">
        <v>234</v>
      </c>
      <c r="G27" s="153" t="s">
        <v>235</v>
      </c>
      <c r="H27" s="158">
        <v>28000</v>
      </c>
      <c r="I27" s="64">
        <v>28000</v>
      </c>
      <c r="J27" s="64"/>
      <c r="K27" s="153"/>
      <c r="L27" s="64">
        <v>28000</v>
      </c>
      <c r="M27" s="153"/>
      <c r="N27" s="64"/>
      <c r="O27" s="64"/>
      <c r="P27" s="153"/>
      <c r="Q27" s="64"/>
      <c r="R27" s="64"/>
      <c r="S27" s="64"/>
      <c r="T27" s="64"/>
      <c r="U27" s="64"/>
      <c r="V27" s="64"/>
      <c r="W27" s="64"/>
    </row>
    <row r="28" ht="20.25" customHeight="1" spans="1:23">
      <c r="A28" s="153" t="str">
        <f t="shared" si="0"/>
        <v>       玉溪市农业农村局</v>
      </c>
      <c r="B28" s="153" t="s">
        <v>228</v>
      </c>
      <c r="C28" s="153" t="s">
        <v>229</v>
      </c>
      <c r="D28" s="153" t="s">
        <v>102</v>
      </c>
      <c r="E28" s="153" t="s">
        <v>181</v>
      </c>
      <c r="F28" s="153" t="s">
        <v>236</v>
      </c>
      <c r="G28" s="153" t="s">
        <v>237</v>
      </c>
      <c r="H28" s="158">
        <v>28000</v>
      </c>
      <c r="I28" s="64">
        <v>28000</v>
      </c>
      <c r="J28" s="64"/>
      <c r="K28" s="153"/>
      <c r="L28" s="64">
        <v>28000</v>
      </c>
      <c r="M28" s="153"/>
      <c r="N28" s="64"/>
      <c r="O28" s="64"/>
      <c r="P28" s="153"/>
      <c r="Q28" s="64"/>
      <c r="R28" s="64"/>
      <c r="S28" s="64"/>
      <c r="T28" s="64"/>
      <c r="U28" s="64"/>
      <c r="V28" s="64"/>
      <c r="W28" s="64"/>
    </row>
    <row r="29" ht="20.25" customHeight="1" spans="1:23">
      <c r="A29" s="153" t="str">
        <f t="shared" si="0"/>
        <v>       玉溪市农业农村局</v>
      </c>
      <c r="B29" s="153" t="s">
        <v>228</v>
      </c>
      <c r="C29" s="153" t="s">
        <v>229</v>
      </c>
      <c r="D29" s="153" t="s">
        <v>102</v>
      </c>
      <c r="E29" s="153" t="s">
        <v>181</v>
      </c>
      <c r="F29" s="153" t="s">
        <v>238</v>
      </c>
      <c r="G29" s="153" t="s">
        <v>239</v>
      </c>
      <c r="H29" s="158">
        <v>53366</v>
      </c>
      <c r="I29" s="64">
        <v>53366</v>
      </c>
      <c r="J29" s="64"/>
      <c r="K29" s="153"/>
      <c r="L29" s="64">
        <v>53366</v>
      </c>
      <c r="M29" s="153"/>
      <c r="N29" s="64"/>
      <c r="O29" s="64"/>
      <c r="P29" s="153"/>
      <c r="Q29" s="64"/>
      <c r="R29" s="64"/>
      <c r="S29" s="64"/>
      <c r="T29" s="64"/>
      <c r="U29" s="64"/>
      <c r="V29" s="64"/>
      <c r="W29" s="64"/>
    </row>
    <row r="30" ht="20.25" customHeight="1" spans="1:23">
      <c r="A30" s="153" t="str">
        <f t="shared" si="0"/>
        <v>       玉溪市农业农村局</v>
      </c>
      <c r="B30" s="153" t="s">
        <v>228</v>
      </c>
      <c r="C30" s="153" t="s">
        <v>229</v>
      </c>
      <c r="D30" s="153" t="s">
        <v>102</v>
      </c>
      <c r="E30" s="153" t="s">
        <v>181</v>
      </c>
      <c r="F30" s="153" t="s">
        <v>240</v>
      </c>
      <c r="G30" s="153" t="s">
        <v>241</v>
      </c>
      <c r="H30" s="158">
        <v>90000</v>
      </c>
      <c r="I30" s="64">
        <v>90000</v>
      </c>
      <c r="J30" s="64"/>
      <c r="K30" s="153"/>
      <c r="L30" s="64">
        <v>90000</v>
      </c>
      <c r="M30" s="153"/>
      <c r="N30" s="64"/>
      <c r="O30" s="64"/>
      <c r="P30" s="153"/>
      <c r="Q30" s="64"/>
      <c r="R30" s="64"/>
      <c r="S30" s="64"/>
      <c r="T30" s="64"/>
      <c r="U30" s="64"/>
      <c r="V30" s="64"/>
      <c r="W30" s="64"/>
    </row>
    <row r="31" ht="20.25" customHeight="1" spans="1:23">
      <c r="A31" s="153" t="str">
        <f t="shared" si="0"/>
        <v>       玉溪市农业农村局</v>
      </c>
      <c r="B31" s="153" t="s">
        <v>228</v>
      </c>
      <c r="C31" s="153" t="s">
        <v>229</v>
      </c>
      <c r="D31" s="153" t="s">
        <v>102</v>
      </c>
      <c r="E31" s="153" t="s">
        <v>181</v>
      </c>
      <c r="F31" s="153" t="s">
        <v>242</v>
      </c>
      <c r="G31" s="153" t="s">
        <v>243</v>
      </c>
      <c r="H31" s="158">
        <v>40000</v>
      </c>
      <c r="I31" s="64">
        <v>40000</v>
      </c>
      <c r="J31" s="64"/>
      <c r="K31" s="153"/>
      <c r="L31" s="64">
        <v>40000</v>
      </c>
      <c r="M31" s="153"/>
      <c r="N31" s="64"/>
      <c r="O31" s="64"/>
      <c r="P31" s="153"/>
      <c r="Q31" s="64"/>
      <c r="R31" s="64"/>
      <c r="S31" s="64"/>
      <c r="T31" s="64"/>
      <c r="U31" s="64"/>
      <c r="V31" s="64"/>
      <c r="W31" s="64"/>
    </row>
    <row r="32" ht="20.25" customHeight="1" spans="1:23">
      <c r="A32" s="153" t="str">
        <f t="shared" si="0"/>
        <v>       玉溪市农业农村局</v>
      </c>
      <c r="B32" s="153" t="s">
        <v>228</v>
      </c>
      <c r="C32" s="153" t="s">
        <v>229</v>
      </c>
      <c r="D32" s="153" t="s">
        <v>102</v>
      </c>
      <c r="E32" s="153" t="s">
        <v>181</v>
      </c>
      <c r="F32" s="153" t="s">
        <v>223</v>
      </c>
      <c r="G32" s="153" t="s">
        <v>224</v>
      </c>
      <c r="H32" s="158">
        <v>50400</v>
      </c>
      <c r="I32" s="64">
        <v>50400</v>
      </c>
      <c r="J32" s="64"/>
      <c r="K32" s="153"/>
      <c r="L32" s="64">
        <v>50400</v>
      </c>
      <c r="M32" s="153"/>
      <c r="N32" s="64"/>
      <c r="O32" s="64"/>
      <c r="P32" s="153"/>
      <c r="Q32" s="64"/>
      <c r="R32" s="64"/>
      <c r="S32" s="64"/>
      <c r="T32" s="64"/>
      <c r="U32" s="64"/>
      <c r="V32" s="64"/>
      <c r="W32" s="64"/>
    </row>
    <row r="33" ht="20.25" customHeight="1" spans="1:23">
      <c r="A33" s="153" t="str">
        <f t="shared" si="0"/>
        <v>       玉溪市农业农村局</v>
      </c>
      <c r="B33" s="153" t="s">
        <v>228</v>
      </c>
      <c r="C33" s="153" t="s">
        <v>229</v>
      </c>
      <c r="D33" s="153" t="s">
        <v>102</v>
      </c>
      <c r="E33" s="153" t="s">
        <v>181</v>
      </c>
      <c r="F33" s="153" t="s">
        <v>230</v>
      </c>
      <c r="G33" s="153" t="s">
        <v>231</v>
      </c>
      <c r="H33" s="158">
        <v>130000</v>
      </c>
      <c r="I33" s="64">
        <v>130000</v>
      </c>
      <c r="J33" s="64"/>
      <c r="K33" s="153"/>
      <c r="L33" s="64">
        <v>130000</v>
      </c>
      <c r="M33" s="153"/>
      <c r="N33" s="64"/>
      <c r="O33" s="64"/>
      <c r="P33" s="153"/>
      <c r="Q33" s="64"/>
      <c r="R33" s="64"/>
      <c r="S33" s="64"/>
      <c r="T33" s="64"/>
      <c r="U33" s="64"/>
      <c r="V33" s="64"/>
      <c r="W33" s="64"/>
    </row>
    <row r="34" ht="20.25" customHeight="1" spans="1:23">
      <c r="A34" s="153" t="str">
        <f t="shared" si="0"/>
        <v>       玉溪市农业农村局</v>
      </c>
      <c r="B34" s="153" t="s">
        <v>244</v>
      </c>
      <c r="C34" s="153" t="s">
        <v>156</v>
      </c>
      <c r="D34" s="153" t="s">
        <v>102</v>
      </c>
      <c r="E34" s="153" t="s">
        <v>181</v>
      </c>
      <c r="F34" s="153" t="s">
        <v>245</v>
      </c>
      <c r="G34" s="153" t="s">
        <v>156</v>
      </c>
      <c r="H34" s="158">
        <v>50000</v>
      </c>
      <c r="I34" s="64">
        <v>50000</v>
      </c>
      <c r="J34" s="64"/>
      <c r="K34" s="153"/>
      <c r="L34" s="64">
        <v>50000</v>
      </c>
      <c r="M34" s="153"/>
      <c r="N34" s="64"/>
      <c r="O34" s="64"/>
      <c r="P34" s="153"/>
      <c r="Q34" s="64"/>
      <c r="R34" s="64"/>
      <c r="S34" s="64"/>
      <c r="T34" s="64"/>
      <c r="U34" s="64"/>
      <c r="V34" s="64"/>
      <c r="W34" s="64"/>
    </row>
    <row r="35" ht="20.25" customHeight="1" spans="1:23">
      <c r="A35" s="153" t="str">
        <f t="shared" si="0"/>
        <v>       玉溪市农业农村局</v>
      </c>
      <c r="B35" s="153" t="s">
        <v>246</v>
      </c>
      <c r="C35" s="153" t="s">
        <v>247</v>
      </c>
      <c r="D35" s="153" t="s">
        <v>102</v>
      </c>
      <c r="E35" s="153" t="s">
        <v>181</v>
      </c>
      <c r="F35" s="153" t="s">
        <v>248</v>
      </c>
      <c r="G35" s="153" t="s">
        <v>214</v>
      </c>
      <c r="H35" s="158">
        <v>331200</v>
      </c>
      <c r="I35" s="64">
        <v>331200</v>
      </c>
      <c r="J35" s="64"/>
      <c r="K35" s="153"/>
      <c r="L35" s="64">
        <v>331200</v>
      </c>
      <c r="M35" s="153"/>
      <c r="N35" s="64"/>
      <c r="O35" s="64"/>
      <c r="P35" s="153"/>
      <c r="Q35" s="64"/>
      <c r="R35" s="64"/>
      <c r="S35" s="64"/>
      <c r="T35" s="64"/>
      <c r="U35" s="64"/>
      <c r="V35" s="64"/>
      <c r="W35" s="64"/>
    </row>
    <row r="36" ht="20.25" customHeight="1" spans="1:23">
      <c r="A36" s="153" t="str">
        <f t="shared" si="0"/>
        <v>       玉溪市农业农村局</v>
      </c>
      <c r="B36" s="153" t="s">
        <v>249</v>
      </c>
      <c r="C36" s="153" t="s">
        <v>250</v>
      </c>
      <c r="D36" s="153" t="s">
        <v>102</v>
      </c>
      <c r="E36" s="153" t="s">
        <v>181</v>
      </c>
      <c r="F36" s="153" t="s">
        <v>232</v>
      </c>
      <c r="G36" s="153" t="s">
        <v>233</v>
      </c>
      <c r="H36" s="158">
        <v>50000</v>
      </c>
      <c r="I36" s="64">
        <v>50000</v>
      </c>
      <c r="J36" s="64"/>
      <c r="K36" s="153"/>
      <c r="L36" s="64">
        <v>50000</v>
      </c>
      <c r="M36" s="153"/>
      <c r="N36" s="64"/>
      <c r="O36" s="64"/>
      <c r="P36" s="153"/>
      <c r="Q36" s="64"/>
      <c r="R36" s="64"/>
      <c r="S36" s="64"/>
      <c r="T36" s="64"/>
      <c r="U36" s="64"/>
      <c r="V36" s="64"/>
      <c r="W36" s="64"/>
    </row>
    <row r="37" ht="20.25" customHeight="1" spans="1:23">
      <c r="A37" s="153" t="str">
        <f t="shared" si="0"/>
        <v>       玉溪市农业农村局</v>
      </c>
      <c r="B37" s="153" t="s">
        <v>249</v>
      </c>
      <c r="C37" s="153" t="s">
        <v>250</v>
      </c>
      <c r="D37" s="153" t="s">
        <v>102</v>
      </c>
      <c r="E37" s="153" t="s">
        <v>181</v>
      </c>
      <c r="F37" s="153" t="s">
        <v>251</v>
      </c>
      <c r="G37" s="153" t="s">
        <v>252</v>
      </c>
      <c r="H37" s="158">
        <v>150000</v>
      </c>
      <c r="I37" s="64">
        <v>150000</v>
      </c>
      <c r="J37" s="64"/>
      <c r="K37" s="153"/>
      <c r="L37" s="64">
        <v>150000</v>
      </c>
      <c r="M37" s="153"/>
      <c r="N37" s="64"/>
      <c r="O37" s="64"/>
      <c r="P37" s="153"/>
      <c r="Q37" s="64"/>
      <c r="R37" s="64"/>
      <c r="S37" s="64"/>
      <c r="T37" s="64"/>
      <c r="U37" s="64"/>
      <c r="V37" s="64"/>
      <c r="W37" s="64"/>
    </row>
    <row r="38" ht="20.25" customHeight="1" spans="1:23">
      <c r="A38" s="153" t="str">
        <f t="shared" si="0"/>
        <v>       玉溪市农业农村局</v>
      </c>
      <c r="B38" s="153" t="s">
        <v>249</v>
      </c>
      <c r="C38" s="153" t="s">
        <v>250</v>
      </c>
      <c r="D38" s="153" t="s">
        <v>102</v>
      </c>
      <c r="E38" s="153" t="s">
        <v>181</v>
      </c>
      <c r="F38" s="153" t="s">
        <v>253</v>
      </c>
      <c r="G38" s="153" t="s">
        <v>254</v>
      </c>
      <c r="H38" s="158">
        <v>277000</v>
      </c>
      <c r="I38" s="64">
        <v>277000</v>
      </c>
      <c r="J38" s="64"/>
      <c r="K38" s="153"/>
      <c r="L38" s="64">
        <v>277000</v>
      </c>
      <c r="M38" s="153"/>
      <c r="N38" s="64"/>
      <c r="O38" s="64"/>
      <c r="P38" s="153"/>
      <c r="Q38" s="64"/>
      <c r="R38" s="64"/>
      <c r="S38" s="64"/>
      <c r="T38" s="64"/>
      <c r="U38" s="64"/>
      <c r="V38" s="64"/>
      <c r="W38" s="64"/>
    </row>
    <row r="39" ht="20.25" customHeight="1" spans="1:23">
      <c r="A39" s="153" t="str">
        <f t="shared" si="0"/>
        <v>       玉溪市农业农村局</v>
      </c>
      <c r="B39" s="153" t="s">
        <v>249</v>
      </c>
      <c r="C39" s="153" t="s">
        <v>250</v>
      </c>
      <c r="D39" s="153" t="s">
        <v>102</v>
      </c>
      <c r="E39" s="153" t="s">
        <v>181</v>
      </c>
      <c r="F39" s="153" t="s">
        <v>238</v>
      </c>
      <c r="G39" s="153" t="s">
        <v>239</v>
      </c>
      <c r="H39" s="158">
        <v>50000</v>
      </c>
      <c r="I39" s="64">
        <v>50000</v>
      </c>
      <c r="J39" s="64"/>
      <c r="K39" s="153"/>
      <c r="L39" s="64">
        <v>50000</v>
      </c>
      <c r="M39" s="153"/>
      <c r="N39" s="64"/>
      <c r="O39" s="64"/>
      <c r="P39" s="153"/>
      <c r="Q39" s="64"/>
      <c r="R39" s="64"/>
      <c r="S39" s="64"/>
      <c r="T39" s="64"/>
      <c r="U39" s="64"/>
      <c r="V39" s="64"/>
      <c r="W39" s="64"/>
    </row>
    <row r="40" ht="20.25" customHeight="1" spans="1:23">
      <c r="A40" s="153" t="str">
        <f t="shared" si="0"/>
        <v>       玉溪市农业农村局</v>
      </c>
      <c r="B40" s="153" t="s">
        <v>249</v>
      </c>
      <c r="C40" s="153" t="s">
        <v>250</v>
      </c>
      <c r="D40" s="153" t="s">
        <v>102</v>
      </c>
      <c r="E40" s="153" t="s">
        <v>181</v>
      </c>
      <c r="F40" s="153" t="s">
        <v>255</v>
      </c>
      <c r="G40" s="153" t="s">
        <v>256</v>
      </c>
      <c r="H40" s="158">
        <v>50000</v>
      </c>
      <c r="I40" s="64">
        <v>50000</v>
      </c>
      <c r="J40" s="64"/>
      <c r="K40" s="153"/>
      <c r="L40" s="64">
        <v>50000</v>
      </c>
      <c r="M40" s="153"/>
      <c r="N40" s="64"/>
      <c r="O40" s="64"/>
      <c r="P40" s="153"/>
      <c r="Q40" s="64"/>
      <c r="R40" s="64"/>
      <c r="S40" s="64"/>
      <c r="T40" s="64"/>
      <c r="U40" s="64"/>
      <c r="V40" s="64"/>
      <c r="W40" s="64"/>
    </row>
    <row r="41" ht="20.25" customHeight="1" spans="1:23">
      <c r="A41" s="153" t="str">
        <f t="shared" si="0"/>
        <v>       玉溪市农业农村局</v>
      </c>
      <c r="B41" s="153" t="s">
        <v>249</v>
      </c>
      <c r="C41" s="153" t="s">
        <v>250</v>
      </c>
      <c r="D41" s="153" t="s">
        <v>102</v>
      </c>
      <c r="E41" s="153" t="s">
        <v>181</v>
      </c>
      <c r="F41" s="153" t="s">
        <v>223</v>
      </c>
      <c r="G41" s="153" t="s">
        <v>224</v>
      </c>
      <c r="H41" s="158">
        <v>360000</v>
      </c>
      <c r="I41" s="64">
        <v>360000</v>
      </c>
      <c r="J41" s="64"/>
      <c r="K41" s="153"/>
      <c r="L41" s="64">
        <v>360000</v>
      </c>
      <c r="M41" s="153"/>
      <c r="N41" s="64"/>
      <c r="O41" s="64"/>
      <c r="P41" s="153"/>
      <c r="Q41" s="64"/>
      <c r="R41" s="64"/>
      <c r="S41" s="64"/>
      <c r="T41" s="64"/>
      <c r="U41" s="64"/>
      <c r="V41" s="64"/>
      <c r="W41" s="64"/>
    </row>
    <row r="42" ht="20.25" customHeight="1" spans="1:23">
      <c r="A42" s="153" t="str">
        <f t="shared" si="0"/>
        <v>       玉溪市农业农村局</v>
      </c>
      <c r="B42" s="153" t="s">
        <v>249</v>
      </c>
      <c r="C42" s="153" t="s">
        <v>250</v>
      </c>
      <c r="D42" s="153" t="s">
        <v>103</v>
      </c>
      <c r="E42" s="153" t="s">
        <v>257</v>
      </c>
      <c r="F42" s="153" t="s">
        <v>258</v>
      </c>
      <c r="G42" s="153" t="s">
        <v>259</v>
      </c>
      <c r="H42" s="158">
        <v>120000</v>
      </c>
      <c r="I42" s="64">
        <v>120000</v>
      </c>
      <c r="J42" s="64"/>
      <c r="K42" s="153"/>
      <c r="L42" s="64">
        <v>120000</v>
      </c>
      <c r="M42" s="153"/>
      <c r="N42" s="64"/>
      <c r="O42" s="64"/>
      <c r="P42" s="153"/>
      <c r="Q42" s="64"/>
      <c r="R42" s="64"/>
      <c r="S42" s="64"/>
      <c r="T42" s="64"/>
      <c r="U42" s="64"/>
      <c r="V42" s="64"/>
      <c r="W42" s="64"/>
    </row>
    <row r="43" ht="20.25" customHeight="1" spans="1:23">
      <c r="A43" s="153" t="str">
        <f t="shared" si="0"/>
        <v>       玉溪市农业农村局</v>
      </c>
      <c r="B43" s="153" t="s">
        <v>249</v>
      </c>
      <c r="C43" s="153" t="s">
        <v>250</v>
      </c>
      <c r="D43" s="153" t="s">
        <v>106</v>
      </c>
      <c r="E43" s="153" t="s">
        <v>260</v>
      </c>
      <c r="F43" s="153" t="s">
        <v>253</v>
      </c>
      <c r="G43" s="153" t="s">
        <v>254</v>
      </c>
      <c r="H43" s="158">
        <v>100000</v>
      </c>
      <c r="I43" s="64">
        <v>100000</v>
      </c>
      <c r="J43" s="64"/>
      <c r="K43" s="153"/>
      <c r="L43" s="64">
        <v>100000</v>
      </c>
      <c r="M43" s="153"/>
      <c r="N43" s="64"/>
      <c r="O43" s="64"/>
      <c r="P43" s="153"/>
      <c r="Q43" s="64"/>
      <c r="R43" s="64"/>
      <c r="S43" s="64"/>
      <c r="T43" s="64"/>
      <c r="U43" s="64"/>
      <c r="V43" s="64"/>
      <c r="W43" s="64"/>
    </row>
    <row r="44" ht="20.25" customHeight="1" spans="1:23">
      <c r="A44" s="153" t="str">
        <f t="shared" si="0"/>
        <v>       玉溪市农业农村局</v>
      </c>
      <c r="B44" s="153" t="s">
        <v>249</v>
      </c>
      <c r="C44" s="153" t="s">
        <v>250</v>
      </c>
      <c r="D44" s="153" t="s">
        <v>107</v>
      </c>
      <c r="E44" s="153" t="s">
        <v>261</v>
      </c>
      <c r="F44" s="153" t="s">
        <v>262</v>
      </c>
      <c r="G44" s="153" t="s">
        <v>263</v>
      </c>
      <c r="H44" s="158">
        <v>193000</v>
      </c>
      <c r="I44" s="64">
        <v>193000</v>
      </c>
      <c r="J44" s="64"/>
      <c r="K44" s="153"/>
      <c r="L44" s="64">
        <v>193000</v>
      </c>
      <c r="M44" s="153"/>
      <c r="N44" s="64"/>
      <c r="O44" s="64"/>
      <c r="P44" s="153"/>
      <c r="Q44" s="64"/>
      <c r="R44" s="64"/>
      <c r="S44" s="64"/>
      <c r="T44" s="64"/>
      <c r="U44" s="64"/>
      <c r="V44" s="64"/>
      <c r="W44" s="64"/>
    </row>
    <row r="45" ht="20.25" customHeight="1" spans="1:23">
      <c r="A45" s="153" t="str">
        <f t="shared" si="0"/>
        <v>       玉溪市农业农村局</v>
      </c>
      <c r="B45" s="153" t="s">
        <v>264</v>
      </c>
      <c r="C45" s="153" t="s">
        <v>265</v>
      </c>
      <c r="D45" s="153" t="s">
        <v>102</v>
      </c>
      <c r="E45" s="153" t="s">
        <v>181</v>
      </c>
      <c r="F45" s="153" t="s">
        <v>215</v>
      </c>
      <c r="G45" s="153" t="s">
        <v>216</v>
      </c>
      <c r="H45" s="158">
        <v>227893</v>
      </c>
      <c r="I45" s="64">
        <v>227893</v>
      </c>
      <c r="J45" s="64"/>
      <c r="K45" s="153"/>
      <c r="L45" s="64">
        <v>227893</v>
      </c>
      <c r="M45" s="153"/>
      <c r="N45" s="64"/>
      <c r="O45" s="64"/>
      <c r="P45" s="153"/>
      <c r="Q45" s="64"/>
      <c r="R45" s="64"/>
      <c r="S45" s="64"/>
      <c r="T45" s="64"/>
      <c r="U45" s="64"/>
      <c r="V45" s="64"/>
      <c r="W45" s="64"/>
    </row>
    <row r="46" ht="20.25" customHeight="1" spans="1:23">
      <c r="A46" s="153" t="str">
        <f t="shared" si="0"/>
        <v>       玉溪市农业农村局</v>
      </c>
      <c r="B46" s="153" t="s">
        <v>266</v>
      </c>
      <c r="C46" s="153" t="s">
        <v>267</v>
      </c>
      <c r="D46" s="153" t="s">
        <v>87</v>
      </c>
      <c r="E46" s="153" t="s">
        <v>268</v>
      </c>
      <c r="F46" s="153" t="s">
        <v>269</v>
      </c>
      <c r="G46" s="153" t="s">
        <v>270</v>
      </c>
      <c r="H46" s="158">
        <v>260000</v>
      </c>
      <c r="I46" s="64">
        <v>260000</v>
      </c>
      <c r="J46" s="64"/>
      <c r="K46" s="153"/>
      <c r="L46" s="64">
        <v>260000</v>
      </c>
      <c r="M46" s="153"/>
      <c r="N46" s="64"/>
      <c r="O46" s="64"/>
      <c r="P46" s="153"/>
      <c r="Q46" s="64"/>
      <c r="R46" s="64"/>
      <c r="S46" s="64"/>
      <c r="T46" s="64"/>
      <c r="U46" s="64"/>
      <c r="V46" s="64"/>
      <c r="W46" s="64"/>
    </row>
    <row r="47" ht="20.25" customHeight="1" spans="1:23">
      <c r="A47" s="153" t="str">
        <f t="shared" si="0"/>
        <v>       玉溪市农业农村局</v>
      </c>
      <c r="B47" s="153" t="s">
        <v>271</v>
      </c>
      <c r="C47" s="153" t="s">
        <v>272</v>
      </c>
      <c r="D47" s="153" t="s">
        <v>102</v>
      </c>
      <c r="E47" s="153" t="s">
        <v>181</v>
      </c>
      <c r="F47" s="153" t="s">
        <v>255</v>
      </c>
      <c r="G47" s="153" t="s">
        <v>256</v>
      </c>
      <c r="H47" s="158">
        <v>636000</v>
      </c>
      <c r="I47" s="64">
        <v>636000</v>
      </c>
      <c r="J47" s="64"/>
      <c r="K47" s="153"/>
      <c r="L47" s="64">
        <v>636000</v>
      </c>
      <c r="M47" s="153"/>
      <c r="N47" s="64"/>
      <c r="O47" s="64"/>
      <c r="P47" s="153"/>
      <c r="Q47" s="64"/>
      <c r="R47" s="64"/>
      <c r="S47" s="64"/>
      <c r="T47" s="64"/>
      <c r="U47" s="64"/>
      <c r="V47" s="64"/>
      <c r="W47" s="64"/>
    </row>
    <row r="48" ht="20.25" customHeight="1" spans="1:23">
      <c r="A48" s="153" t="str">
        <f t="shared" si="0"/>
        <v>       玉溪市农业农村局</v>
      </c>
      <c r="B48" s="153" t="s">
        <v>273</v>
      </c>
      <c r="C48" s="153" t="s">
        <v>274</v>
      </c>
      <c r="D48" s="153" t="s">
        <v>102</v>
      </c>
      <c r="E48" s="153" t="s">
        <v>181</v>
      </c>
      <c r="F48" s="153" t="s">
        <v>275</v>
      </c>
      <c r="G48" s="153" t="s">
        <v>274</v>
      </c>
      <c r="H48" s="158">
        <v>620843</v>
      </c>
      <c r="I48" s="64">
        <v>620843</v>
      </c>
      <c r="J48" s="64"/>
      <c r="K48" s="153"/>
      <c r="L48" s="64">
        <v>620843</v>
      </c>
      <c r="M48" s="153"/>
      <c r="N48" s="64"/>
      <c r="O48" s="64"/>
      <c r="P48" s="153"/>
      <c r="Q48" s="64"/>
      <c r="R48" s="64"/>
      <c r="S48" s="64"/>
      <c r="T48" s="64"/>
      <c r="U48" s="64"/>
      <c r="V48" s="64"/>
      <c r="W48" s="64"/>
    </row>
    <row r="49" ht="20.25" customHeight="1" spans="1:23">
      <c r="A49" s="156" t="s">
        <v>30</v>
      </c>
      <c r="B49" s="156"/>
      <c r="C49" s="156"/>
      <c r="D49" s="156"/>
      <c r="E49" s="156"/>
      <c r="F49" s="156"/>
      <c r="G49" s="156"/>
      <c r="H49" s="64">
        <v>17481278.7</v>
      </c>
      <c r="I49" s="64">
        <v>17481278.7</v>
      </c>
      <c r="J49" s="64">
        <v>3228728.55</v>
      </c>
      <c r="K49" s="64"/>
      <c r="L49" s="64">
        <v>14252550.15</v>
      </c>
      <c r="M49" s="64"/>
      <c r="N49" s="64"/>
      <c r="O49" s="64"/>
      <c r="P49" s="64"/>
      <c r="Q49" s="64"/>
      <c r="R49" s="64"/>
      <c r="S49" s="64"/>
      <c r="T49" s="64"/>
      <c r="U49" s="64"/>
      <c r="V49" s="64"/>
      <c r="W49" s="64"/>
    </row>
  </sheetData>
  <mergeCells count="17">
    <mergeCell ref="A1:W1"/>
    <mergeCell ref="A2:W2"/>
    <mergeCell ref="A3:V3"/>
    <mergeCell ref="H4:W4"/>
    <mergeCell ref="I5:M5"/>
    <mergeCell ref="N5:P5"/>
    <mergeCell ref="R5:W5"/>
    <mergeCell ref="A49:G49"/>
    <mergeCell ref="A4:A6"/>
    <mergeCell ref="B4:B6"/>
    <mergeCell ref="C4:C6"/>
    <mergeCell ref="D4:D6"/>
    <mergeCell ref="E4:E6"/>
    <mergeCell ref="F4:F6"/>
    <mergeCell ref="G4:G6"/>
    <mergeCell ref="H5:H6"/>
    <mergeCell ref="Q5:Q6"/>
  </mergeCells>
  <pageMargins left="0.751388888888889" right="0.751388888888889" top="1" bottom="1" header="0.5" footer="0.5"/>
  <pageSetup paperSize="1" scale="31"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0"/>
  <sheetViews>
    <sheetView showZeros="0" topLeftCell="A79" workbookViewId="0">
      <selection activeCell="F95" sqref="F95"/>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2:23">
      <c r="B1" s="132"/>
      <c r="E1" s="145"/>
      <c r="F1" s="145"/>
      <c r="G1" s="145"/>
      <c r="H1" s="145"/>
      <c r="K1" s="132"/>
      <c r="N1" s="132"/>
      <c r="O1" s="132"/>
      <c r="P1" s="132"/>
      <c r="U1" s="150"/>
      <c r="W1" s="133" t="s">
        <v>276</v>
      </c>
    </row>
    <row r="2" ht="27.75" customHeight="1" spans="1:23">
      <c r="A2" s="32" t="s">
        <v>277</v>
      </c>
      <c r="B2" s="32"/>
      <c r="C2" s="32"/>
      <c r="D2" s="32"/>
      <c r="E2" s="32"/>
      <c r="F2" s="32"/>
      <c r="G2" s="32"/>
      <c r="H2" s="32"/>
      <c r="I2" s="32"/>
      <c r="J2" s="32"/>
      <c r="K2" s="32"/>
      <c r="L2" s="32"/>
      <c r="M2" s="32"/>
      <c r="N2" s="32"/>
      <c r="O2" s="32"/>
      <c r="P2" s="32"/>
      <c r="Q2" s="32"/>
      <c r="R2" s="32"/>
      <c r="S2" s="32"/>
      <c r="T2" s="32"/>
      <c r="U2" s="32"/>
      <c r="V2" s="32"/>
      <c r="W2" s="32"/>
    </row>
    <row r="3" ht="13.5" customHeight="1" spans="1:23">
      <c r="A3" s="5" t="str">
        <f>"单位名称："&amp;"玉溪市农业农村局"</f>
        <v>单位名称：玉溪市农业农村局</v>
      </c>
      <c r="B3" s="146" t="str">
        <f>"单位名称："&amp;"玉溪市农业农村局"</f>
        <v>单位名称：玉溪市农业农村局</v>
      </c>
      <c r="C3" s="146"/>
      <c r="D3" s="146"/>
      <c r="E3" s="146"/>
      <c r="F3" s="146"/>
      <c r="G3" s="146"/>
      <c r="H3" s="146"/>
      <c r="I3" s="146"/>
      <c r="J3" s="7"/>
      <c r="K3" s="7"/>
      <c r="L3" s="7"/>
      <c r="M3" s="7"/>
      <c r="N3" s="7"/>
      <c r="O3" s="7"/>
      <c r="P3" s="7"/>
      <c r="Q3" s="7"/>
      <c r="U3" s="150"/>
      <c r="W3" s="136" t="s">
        <v>2</v>
      </c>
    </row>
    <row r="4" ht="21.75" customHeight="1" spans="1:23">
      <c r="A4" s="9" t="s">
        <v>278</v>
      </c>
      <c r="B4" s="9" t="s">
        <v>161</v>
      </c>
      <c r="C4" s="9" t="s">
        <v>162</v>
      </c>
      <c r="D4" s="9" t="s">
        <v>279</v>
      </c>
      <c r="E4" s="10" t="s">
        <v>163</v>
      </c>
      <c r="F4" s="10" t="s">
        <v>164</v>
      </c>
      <c r="G4" s="10" t="s">
        <v>165</v>
      </c>
      <c r="H4" s="10" t="s">
        <v>166</v>
      </c>
      <c r="I4" s="20" t="s">
        <v>30</v>
      </c>
      <c r="J4" s="20" t="s">
        <v>280</v>
      </c>
      <c r="K4" s="20"/>
      <c r="L4" s="20"/>
      <c r="M4" s="20"/>
      <c r="N4" s="20" t="s">
        <v>168</v>
      </c>
      <c r="O4" s="20"/>
      <c r="P4" s="20"/>
      <c r="Q4" s="10" t="s">
        <v>36</v>
      </c>
      <c r="R4" s="11" t="s">
        <v>281</v>
      </c>
      <c r="S4" s="12"/>
      <c r="T4" s="12"/>
      <c r="U4" s="12"/>
      <c r="V4" s="12"/>
      <c r="W4" s="13"/>
    </row>
    <row r="5" ht="21.75" customHeight="1" spans="1:23">
      <c r="A5" s="14"/>
      <c r="B5" s="14"/>
      <c r="C5" s="14"/>
      <c r="D5" s="14"/>
      <c r="E5" s="15"/>
      <c r="F5" s="15"/>
      <c r="G5" s="15"/>
      <c r="H5" s="15"/>
      <c r="I5" s="20"/>
      <c r="J5" s="149" t="s">
        <v>33</v>
      </c>
      <c r="K5" s="149"/>
      <c r="L5" s="149" t="s">
        <v>34</v>
      </c>
      <c r="M5" s="149" t="s">
        <v>35</v>
      </c>
      <c r="N5" s="10" t="s">
        <v>33</v>
      </c>
      <c r="O5" s="10" t="s">
        <v>34</v>
      </c>
      <c r="P5" s="10" t="s">
        <v>35</v>
      </c>
      <c r="Q5" s="15"/>
      <c r="R5" s="10" t="s">
        <v>32</v>
      </c>
      <c r="S5" s="10" t="s">
        <v>39</v>
      </c>
      <c r="T5" s="10" t="s">
        <v>174</v>
      </c>
      <c r="U5" s="10" t="s">
        <v>41</v>
      </c>
      <c r="V5" s="10" t="s">
        <v>42</v>
      </c>
      <c r="W5" s="10" t="s">
        <v>43</v>
      </c>
    </row>
    <row r="6" ht="40.5" customHeight="1" spans="1:23">
      <c r="A6" s="17"/>
      <c r="B6" s="17"/>
      <c r="C6" s="17"/>
      <c r="D6" s="17"/>
      <c r="E6" s="18"/>
      <c r="F6" s="18"/>
      <c r="G6" s="18"/>
      <c r="H6" s="18"/>
      <c r="I6" s="20"/>
      <c r="J6" s="149" t="s">
        <v>32</v>
      </c>
      <c r="K6" s="149" t="s">
        <v>282</v>
      </c>
      <c r="L6" s="149"/>
      <c r="M6" s="149"/>
      <c r="N6" s="18"/>
      <c r="O6" s="18"/>
      <c r="P6" s="18"/>
      <c r="Q6" s="18"/>
      <c r="R6" s="18"/>
      <c r="S6" s="18"/>
      <c r="T6" s="18"/>
      <c r="U6" s="19"/>
      <c r="V6" s="18"/>
      <c r="W6" s="18"/>
    </row>
    <row r="7" ht="15" customHeight="1" spans="1:23">
      <c r="A7" s="147">
        <v>1</v>
      </c>
      <c r="B7" s="147">
        <v>2</v>
      </c>
      <c r="C7" s="147">
        <v>3</v>
      </c>
      <c r="D7" s="147">
        <v>4</v>
      </c>
      <c r="E7" s="147">
        <v>5</v>
      </c>
      <c r="F7" s="147">
        <v>6</v>
      </c>
      <c r="G7" s="147">
        <v>7</v>
      </c>
      <c r="H7" s="147">
        <v>8</v>
      </c>
      <c r="I7" s="147">
        <v>9</v>
      </c>
      <c r="J7" s="147">
        <v>10</v>
      </c>
      <c r="K7" s="147">
        <v>11</v>
      </c>
      <c r="L7" s="147">
        <v>12</v>
      </c>
      <c r="M7" s="147">
        <v>13</v>
      </c>
      <c r="N7" s="147">
        <v>14</v>
      </c>
      <c r="O7" s="147">
        <v>15</v>
      </c>
      <c r="P7" s="147">
        <v>16</v>
      </c>
      <c r="Q7" s="147">
        <v>17</v>
      </c>
      <c r="R7" s="147">
        <v>18</v>
      </c>
      <c r="S7" s="147">
        <v>19</v>
      </c>
      <c r="T7" s="147">
        <v>20</v>
      </c>
      <c r="U7" s="147">
        <v>21</v>
      </c>
      <c r="V7" s="147">
        <v>22</v>
      </c>
      <c r="W7" s="147">
        <v>23</v>
      </c>
    </row>
    <row r="8" ht="32.9" customHeight="1" spans="1:23">
      <c r="A8" s="26"/>
      <c r="B8" s="148"/>
      <c r="C8" s="26" t="s">
        <v>283</v>
      </c>
      <c r="D8" s="26"/>
      <c r="E8" s="26"/>
      <c r="F8" s="26"/>
      <c r="G8" s="26"/>
      <c r="H8" s="26"/>
      <c r="I8" s="45">
        <v>63096</v>
      </c>
      <c r="J8" s="45">
        <v>63096</v>
      </c>
      <c r="K8" s="45">
        <v>63096</v>
      </c>
      <c r="L8" s="45"/>
      <c r="M8" s="45"/>
      <c r="N8" s="45"/>
      <c r="O8" s="45"/>
      <c r="P8" s="45"/>
      <c r="Q8" s="45"/>
      <c r="R8" s="45"/>
      <c r="S8" s="45"/>
      <c r="T8" s="45"/>
      <c r="U8" s="45"/>
      <c r="V8" s="45"/>
      <c r="W8" s="45"/>
    </row>
    <row r="9" ht="32.9" customHeight="1" spans="1:23">
      <c r="A9" s="26" t="s">
        <v>284</v>
      </c>
      <c r="B9" s="148" t="s">
        <v>285</v>
      </c>
      <c r="C9" s="26" t="s">
        <v>283</v>
      </c>
      <c r="D9" s="26" t="s">
        <v>64</v>
      </c>
      <c r="E9" s="26" t="s">
        <v>89</v>
      </c>
      <c r="F9" s="26" t="s">
        <v>286</v>
      </c>
      <c r="G9" s="26" t="s">
        <v>211</v>
      </c>
      <c r="H9" s="26" t="s">
        <v>212</v>
      </c>
      <c r="I9" s="45">
        <v>63096</v>
      </c>
      <c r="J9" s="45">
        <v>63096</v>
      </c>
      <c r="K9" s="45">
        <v>63096</v>
      </c>
      <c r="L9" s="45"/>
      <c r="M9" s="45"/>
      <c r="N9" s="45"/>
      <c r="O9" s="45"/>
      <c r="P9" s="45"/>
      <c r="Q9" s="45"/>
      <c r="R9" s="45"/>
      <c r="S9" s="45"/>
      <c r="T9" s="45"/>
      <c r="U9" s="45"/>
      <c r="V9" s="45"/>
      <c r="W9" s="45"/>
    </row>
    <row r="10" ht="32.9" customHeight="1" spans="1:23">
      <c r="A10" s="26"/>
      <c r="B10" s="26"/>
      <c r="C10" s="26" t="s">
        <v>287</v>
      </c>
      <c r="D10" s="26"/>
      <c r="E10" s="26"/>
      <c r="F10" s="26"/>
      <c r="G10" s="26"/>
      <c r="H10" s="26"/>
      <c r="I10" s="45">
        <v>200000</v>
      </c>
      <c r="J10" s="45">
        <v>200000</v>
      </c>
      <c r="K10" s="45">
        <v>200000</v>
      </c>
      <c r="L10" s="45"/>
      <c r="M10" s="45"/>
      <c r="N10" s="45"/>
      <c r="O10" s="45"/>
      <c r="P10" s="45"/>
      <c r="Q10" s="45"/>
      <c r="R10" s="45"/>
      <c r="S10" s="45"/>
      <c r="T10" s="45"/>
      <c r="U10" s="45"/>
      <c r="V10" s="45"/>
      <c r="W10" s="45"/>
    </row>
    <row r="11" ht="32.9" customHeight="1" spans="1:23">
      <c r="A11" s="26" t="s">
        <v>288</v>
      </c>
      <c r="B11" s="148" t="s">
        <v>289</v>
      </c>
      <c r="C11" s="26" t="s">
        <v>287</v>
      </c>
      <c r="D11" s="26" t="s">
        <v>64</v>
      </c>
      <c r="E11" s="26" t="s">
        <v>109</v>
      </c>
      <c r="F11" s="26" t="s">
        <v>290</v>
      </c>
      <c r="G11" s="26" t="s">
        <v>291</v>
      </c>
      <c r="H11" s="26" t="s">
        <v>77</v>
      </c>
      <c r="I11" s="45">
        <v>200000</v>
      </c>
      <c r="J11" s="45">
        <v>200000</v>
      </c>
      <c r="K11" s="45">
        <v>200000</v>
      </c>
      <c r="L11" s="45"/>
      <c r="M11" s="45"/>
      <c r="N11" s="45"/>
      <c r="O11" s="45"/>
      <c r="P11" s="45"/>
      <c r="Q11" s="45"/>
      <c r="R11" s="45"/>
      <c r="S11" s="45"/>
      <c r="T11" s="45"/>
      <c r="U11" s="45"/>
      <c r="V11" s="45"/>
      <c r="W11" s="45"/>
    </row>
    <row r="12" ht="32.9" customHeight="1" spans="1:23">
      <c r="A12" s="26"/>
      <c r="B12" s="26"/>
      <c r="C12" s="26" t="s">
        <v>292</v>
      </c>
      <c r="D12" s="26"/>
      <c r="E12" s="26"/>
      <c r="F12" s="26"/>
      <c r="G12" s="26"/>
      <c r="H12" s="26"/>
      <c r="I12" s="45">
        <v>177906</v>
      </c>
      <c r="J12" s="45">
        <v>177906</v>
      </c>
      <c r="K12" s="45">
        <v>177906</v>
      </c>
      <c r="L12" s="45"/>
      <c r="M12" s="45"/>
      <c r="N12" s="45"/>
      <c r="O12" s="45"/>
      <c r="P12" s="45"/>
      <c r="Q12" s="45"/>
      <c r="R12" s="45"/>
      <c r="S12" s="45"/>
      <c r="T12" s="45"/>
      <c r="U12" s="45"/>
      <c r="V12" s="45"/>
      <c r="W12" s="45"/>
    </row>
    <row r="13" ht="32.9" customHeight="1" spans="1:23">
      <c r="A13" s="26" t="s">
        <v>284</v>
      </c>
      <c r="B13" s="148" t="s">
        <v>293</v>
      </c>
      <c r="C13" s="26" t="s">
        <v>292</v>
      </c>
      <c r="D13" s="26" t="s">
        <v>64</v>
      </c>
      <c r="E13" s="26" t="s">
        <v>115</v>
      </c>
      <c r="F13" s="26" t="s">
        <v>294</v>
      </c>
      <c r="G13" s="26" t="s">
        <v>291</v>
      </c>
      <c r="H13" s="26" t="s">
        <v>77</v>
      </c>
      <c r="I13" s="45">
        <v>177906</v>
      </c>
      <c r="J13" s="45">
        <v>177906</v>
      </c>
      <c r="K13" s="45">
        <v>177906</v>
      </c>
      <c r="L13" s="45"/>
      <c r="M13" s="45"/>
      <c r="N13" s="45"/>
      <c r="O13" s="45"/>
      <c r="P13" s="45"/>
      <c r="Q13" s="45"/>
      <c r="R13" s="45"/>
      <c r="S13" s="45"/>
      <c r="T13" s="45"/>
      <c r="U13" s="45"/>
      <c r="V13" s="45"/>
      <c r="W13" s="45"/>
    </row>
    <row r="14" ht="32.9" customHeight="1" spans="1:23">
      <c r="A14" s="26"/>
      <c r="B14" s="26"/>
      <c r="C14" s="26" t="s">
        <v>295</v>
      </c>
      <c r="D14" s="26"/>
      <c r="E14" s="26"/>
      <c r="F14" s="26"/>
      <c r="G14" s="26"/>
      <c r="H14" s="26"/>
      <c r="I14" s="45">
        <v>40750</v>
      </c>
      <c r="J14" s="45"/>
      <c r="K14" s="45"/>
      <c r="L14" s="45"/>
      <c r="M14" s="45"/>
      <c r="N14" s="45">
        <v>40750</v>
      </c>
      <c r="O14" s="45"/>
      <c r="P14" s="45"/>
      <c r="Q14" s="45"/>
      <c r="R14" s="45"/>
      <c r="S14" s="45"/>
      <c r="T14" s="45"/>
      <c r="U14" s="45"/>
      <c r="V14" s="45"/>
      <c r="W14" s="45"/>
    </row>
    <row r="15" ht="32.9" customHeight="1" spans="1:23">
      <c r="A15" s="26" t="s">
        <v>296</v>
      </c>
      <c r="B15" s="148" t="s">
        <v>297</v>
      </c>
      <c r="C15" s="26" t="s">
        <v>295</v>
      </c>
      <c r="D15" s="26" t="s">
        <v>64</v>
      </c>
      <c r="E15" s="26" t="s">
        <v>109</v>
      </c>
      <c r="F15" s="26" t="s">
        <v>290</v>
      </c>
      <c r="G15" s="26" t="s">
        <v>298</v>
      </c>
      <c r="H15" s="26" t="s">
        <v>299</v>
      </c>
      <c r="I15" s="45">
        <v>40750</v>
      </c>
      <c r="J15" s="45"/>
      <c r="K15" s="45"/>
      <c r="L15" s="45"/>
      <c r="M15" s="45"/>
      <c r="N15" s="45">
        <v>40750</v>
      </c>
      <c r="O15" s="45"/>
      <c r="P15" s="45"/>
      <c r="Q15" s="45"/>
      <c r="R15" s="45"/>
      <c r="S15" s="45"/>
      <c r="T15" s="45"/>
      <c r="U15" s="45"/>
      <c r="V15" s="45"/>
      <c r="W15" s="45"/>
    </row>
    <row r="16" ht="32.9" customHeight="1" spans="1:23">
      <c r="A16" s="26"/>
      <c r="B16" s="26"/>
      <c r="C16" s="26" t="s">
        <v>300</v>
      </c>
      <c r="D16" s="26"/>
      <c r="E16" s="26"/>
      <c r="F16" s="26"/>
      <c r="G16" s="26"/>
      <c r="H16" s="26"/>
      <c r="I16" s="45">
        <v>3995535</v>
      </c>
      <c r="J16" s="45"/>
      <c r="K16" s="45"/>
      <c r="L16" s="45"/>
      <c r="M16" s="45"/>
      <c r="N16" s="45">
        <v>3995535</v>
      </c>
      <c r="O16" s="45"/>
      <c r="P16" s="45"/>
      <c r="Q16" s="45"/>
      <c r="R16" s="45"/>
      <c r="S16" s="45"/>
      <c r="T16" s="45"/>
      <c r="U16" s="45"/>
      <c r="V16" s="45"/>
      <c r="W16" s="45"/>
    </row>
    <row r="17" ht="32.9" customHeight="1" spans="1:23">
      <c r="A17" s="26" t="s">
        <v>288</v>
      </c>
      <c r="B17" s="148" t="s">
        <v>301</v>
      </c>
      <c r="C17" s="26" t="s">
        <v>300</v>
      </c>
      <c r="D17" s="26" t="s">
        <v>64</v>
      </c>
      <c r="E17" s="26" t="s">
        <v>103</v>
      </c>
      <c r="F17" s="26" t="s">
        <v>257</v>
      </c>
      <c r="G17" s="26" t="s">
        <v>251</v>
      </c>
      <c r="H17" s="26" t="s">
        <v>252</v>
      </c>
      <c r="I17" s="45">
        <v>13274</v>
      </c>
      <c r="J17" s="45"/>
      <c r="K17" s="45"/>
      <c r="L17" s="45"/>
      <c r="M17" s="45"/>
      <c r="N17" s="45">
        <v>13274</v>
      </c>
      <c r="O17" s="45"/>
      <c r="P17" s="45"/>
      <c r="Q17" s="45"/>
      <c r="R17" s="45"/>
      <c r="S17" s="45"/>
      <c r="T17" s="45"/>
      <c r="U17" s="45"/>
      <c r="V17" s="45"/>
      <c r="W17" s="45"/>
    </row>
    <row r="18" ht="32.9" customHeight="1" spans="1:23">
      <c r="A18" s="26" t="s">
        <v>288</v>
      </c>
      <c r="B18" s="148" t="s">
        <v>301</v>
      </c>
      <c r="C18" s="26" t="s">
        <v>300</v>
      </c>
      <c r="D18" s="26" t="s">
        <v>64</v>
      </c>
      <c r="E18" s="26" t="s">
        <v>103</v>
      </c>
      <c r="F18" s="26" t="s">
        <v>257</v>
      </c>
      <c r="G18" s="26" t="s">
        <v>253</v>
      </c>
      <c r="H18" s="26" t="s">
        <v>254</v>
      </c>
      <c r="I18" s="45">
        <v>11191</v>
      </c>
      <c r="J18" s="45"/>
      <c r="K18" s="45"/>
      <c r="L18" s="45"/>
      <c r="M18" s="45"/>
      <c r="N18" s="45">
        <v>11191</v>
      </c>
      <c r="O18" s="45"/>
      <c r="P18" s="45"/>
      <c r="Q18" s="45"/>
      <c r="R18" s="45"/>
      <c r="S18" s="45"/>
      <c r="T18" s="45"/>
      <c r="U18" s="45"/>
      <c r="V18" s="45"/>
      <c r="W18" s="45"/>
    </row>
    <row r="19" ht="32.9" customHeight="1" spans="1:23">
      <c r="A19" s="26" t="s">
        <v>288</v>
      </c>
      <c r="B19" s="148" t="s">
        <v>301</v>
      </c>
      <c r="C19" s="26" t="s">
        <v>300</v>
      </c>
      <c r="D19" s="26" t="s">
        <v>64</v>
      </c>
      <c r="E19" s="26" t="s">
        <v>103</v>
      </c>
      <c r="F19" s="26" t="s">
        <v>257</v>
      </c>
      <c r="G19" s="26" t="s">
        <v>258</v>
      </c>
      <c r="H19" s="26" t="s">
        <v>259</v>
      </c>
      <c r="I19" s="45">
        <v>49500</v>
      </c>
      <c r="J19" s="45"/>
      <c r="K19" s="45"/>
      <c r="L19" s="45"/>
      <c r="M19" s="45"/>
      <c r="N19" s="45">
        <v>49500</v>
      </c>
      <c r="O19" s="45"/>
      <c r="P19" s="45"/>
      <c r="Q19" s="45"/>
      <c r="R19" s="45"/>
      <c r="S19" s="45"/>
      <c r="T19" s="45"/>
      <c r="U19" s="45"/>
      <c r="V19" s="45"/>
      <c r="W19" s="45"/>
    </row>
    <row r="20" ht="32.9" customHeight="1" spans="1:23">
      <c r="A20" s="26" t="s">
        <v>288</v>
      </c>
      <c r="B20" s="148" t="s">
        <v>301</v>
      </c>
      <c r="C20" s="26" t="s">
        <v>300</v>
      </c>
      <c r="D20" s="26" t="s">
        <v>64</v>
      </c>
      <c r="E20" s="26" t="s">
        <v>103</v>
      </c>
      <c r="F20" s="26" t="s">
        <v>257</v>
      </c>
      <c r="G20" s="26" t="s">
        <v>255</v>
      </c>
      <c r="H20" s="26" t="s">
        <v>256</v>
      </c>
      <c r="I20" s="45">
        <v>482220</v>
      </c>
      <c r="J20" s="45"/>
      <c r="K20" s="45"/>
      <c r="L20" s="45"/>
      <c r="M20" s="45"/>
      <c r="N20" s="45">
        <v>482220</v>
      </c>
      <c r="O20" s="45"/>
      <c r="P20" s="45"/>
      <c r="Q20" s="45"/>
      <c r="R20" s="45"/>
      <c r="S20" s="45"/>
      <c r="T20" s="45"/>
      <c r="U20" s="45"/>
      <c r="V20" s="45"/>
      <c r="W20" s="45"/>
    </row>
    <row r="21" ht="32.9" customHeight="1" spans="1:23">
      <c r="A21" s="26" t="s">
        <v>288</v>
      </c>
      <c r="B21" s="148" t="s">
        <v>301</v>
      </c>
      <c r="C21" s="26" t="s">
        <v>300</v>
      </c>
      <c r="D21" s="26" t="s">
        <v>64</v>
      </c>
      <c r="E21" s="26" t="s">
        <v>103</v>
      </c>
      <c r="F21" s="26" t="s">
        <v>257</v>
      </c>
      <c r="G21" s="26" t="s">
        <v>302</v>
      </c>
      <c r="H21" s="26" t="s">
        <v>303</v>
      </c>
      <c r="I21" s="45">
        <v>3439350</v>
      </c>
      <c r="J21" s="45"/>
      <c r="K21" s="45"/>
      <c r="L21" s="45"/>
      <c r="M21" s="45"/>
      <c r="N21" s="45">
        <v>3439350</v>
      </c>
      <c r="O21" s="45"/>
      <c r="P21" s="45"/>
      <c r="Q21" s="45"/>
      <c r="R21" s="45"/>
      <c r="S21" s="45"/>
      <c r="T21" s="45"/>
      <c r="U21" s="45"/>
      <c r="V21" s="45"/>
      <c r="W21" s="45"/>
    </row>
    <row r="22" ht="32.9" customHeight="1" spans="1:23">
      <c r="A22" s="26"/>
      <c r="B22" s="26"/>
      <c r="C22" s="26" t="s">
        <v>304</v>
      </c>
      <c r="D22" s="26"/>
      <c r="E22" s="26"/>
      <c r="F22" s="26"/>
      <c r="G22" s="26"/>
      <c r="H22" s="26"/>
      <c r="I22" s="45">
        <v>39800.1</v>
      </c>
      <c r="J22" s="45"/>
      <c r="K22" s="45"/>
      <c r="L22" s="45"/>
      <c r="M22" s="45"/>
      <c r="N22" s="45">
        <v>39800.1</v>
      </c>
      <c r="O22" s="45"/>
      <c r="P22" s="45"/>
      <c r="Q22" s="45"/>
      <c r="R22" s="45"/>
      <c r="S22" s="45"/>
      <c r="T22" s="45"/>
      <c r="U22" s="45"/>
      <c r="V22" s="45"/>
      <c r="W22" s="45"/>
    </row>
    <row r="23" ht="32.9" customHeight="1" spans="1:23">
      <c r="A23" s="26" t="s">
        <v>288</v>
      </c>
      <c r="B23" s="148" t="s">
        <v>305</v>
      </c>
      <c r="C23" s="26" t="s">
        <v>304</v>
      </c>
      <c r="D23" s="26" t="s">
        <v>64</v>
      </c>
      <c r="E23" s="26" t="s">
        <v>103</v>
      </c>
      <c r="F23" s="26" t="s">
        <v>257</v>
      </c>
      <c r="G23" s="26" t="s">
        <v>253</v>
      </c>
      <c r="H23" s="26" t="s">
        <v>254</v>
      </c>
      <c r="I23" s="45">
        <v>17620.5</v>
      </c>
      <c r="J23" s="45"/>
      <c r="K23" s="45"/>
      <c r="L23" s="45"/>
      <c r="M23" s="45"/>
      <c r="N23" s="45">
        <v>17620.5</v>
      </c>
      <c r="O23" s="45"/>
      <c r="P23" s="45"/>
      <c r="Q23" s="45"/>
      <c r="R23" s="45"/>
      <c r="S23" s="45"/>
      <c r="T23" s="45"/>
      <c r="U23" s="45"/>
      <c r="V23" s="45"/>
      <c r="W23" s="45"/>
    </row>
    <row r="24" ht="32.9" customHeight="1" spans="1:23">
      <c r="A24" s="26" t="s">
        <v>288</v>
      </c>
      <c r="B24" s="148" t="s">
        <v>305</v>
      </c>
      <c r="C24" s="26" t="s">
        <v>304</v>
      </c>
      <c r="D24" s="26" t="s">
        <v>64</v>
      </c>
      <c r="E24" s="26" t="s">
        <v>103</v>
      </c>
      <c r="F24" s="26" t="s">
        <v>257</v>
      </c>
      <c r="G24" s="26" t="s">
        <v>258</v>
      </c>
      <c r="H24" s="26" t="s">
        <v>259</v>
      </c>
      <c r="I24" s="45">
        <v>10000</v>
      </c>
      <c r="J24" s="45"/>
      <c r="K24" s="45"/>
      <c r="L24" s="45"/>
      <c r="M24" s="45"/>
      <c r="N24" s="45">
        <v>10000</v>
      </c>
      <c r="O24" s="45"/>
      <c r="P24" s="45"/>
      <c r="Q24" s="45"/>
      <c r="R24" s="45"/>
      <c r="S24" s="45"/>
      <c r="T24" s="45"/>
      <c r="U24" s="45"/>
      <c r="V24" s="45"/>
      <c r="W24" s="45"/>
    </row>
    <row r="25" ht="32.9" customHeight="1" spans="1:23">
      <c r="A25" s="26" t="s">
        <v>288</v>
      </c>
      <c r="B25" s="148" t="s">
        <v>305</v>
      </c>
      <c r="C25" s="26" t="s">
        <v>304</v>
      </c>
      <c r="D25" s="26" t="s">
        <v>64</v>
      </c>
      <c r="E25" s="26" t="s">
        <v>103</v>
      </c>
      <c r="F25" s="26" t="s">
        <v>257</v>
      </c>
      <c r="G25" s="26" t="s">
        <v>223</v>
      </c>
      <c r="H25" s="26" t="s">
        <v>224</v>
      </c>
      <c r="I25" s="45">
        <v>12179.6</v>
      </c>
      <c r="J25" s="45"/>
      <c r="K25" s="45"/>
      <c r="L25" s="45"/>
      <c r="M25" s="45"/>
      <c r="N25" s="45">
        <v>12179.6</v>
      </c>
      <c r="O25" s="45"/>
      <c r="P25" s="45"/>
      <c r="Q25" s="45"/>
      <c r="R25" s="45"/>
      <c r="S25" s="45"/>
      <c r="T25" s="45"/>
      <c r="U25" s="45"/>
      <c r="V25" s="45"/>
      <c r="W25" s="45"/>
    </row>
    <row r="26" ht="32.9" customHeight="1" spans="1:23">
      <c r="A26" s="26"/>
      <c r="B26" s="26"/>
      <c r="C26" s="26" t="s">
        <v>306</v>
      </c>
      <c r="D26" s="26"/>
      <c r="E26" s="26"/>
      <c r="F26" s="26"/>
      <c r="G26" s="26"/>
      <c r="H26" s="26"/>
      <c r="I26" s="45">
        <v>9706.5</v>
      </c>
      <c r="J26" s="45"/>
      <c r="K26" s="45"/>
      <c r="L26" s="45"/>
      <c r="M26" s="45"/>
      <c r="N26" s="45">
        <v>9706.5</v>
      </c>
      <c r="O26" s="45"/>
      <c r="P26" s="45"/>
      <c r="Q26" s="45"/>
      <c r="R26" s="45"/>
      <c r="S26" s="45"/>
      <c r="T26" s="45"/>
      <c r="U26" s="45"/>
      <c r="V26" s="45"/>
      <c r="W26" s="45"/>
    </row>
    <row r="27" ht="32.9" customHeight="1" spans="1:23">
      <c r="A27" s="26" t="s">
        <v>288</v>
      </c>
      <c r="B27" s="148" t="s">
        <v>307</v>
      </c>
      <c r="C27" s="26" t="s">
        <v>306</v>
      </c>
      <c r="D27" s="26" t="s">
        <v>64</v>
      </c>
      <c r="E27" s="26" t="s">
        <v>103</v>
      </c>
      <c r="F27" s="26" t="s">
        <v>257</v>
      </c>
      <c r="G27" s="26" t="s">
        <v>251</v>
      </c>
      <c r="H27" s="26" t="s">
        <v>252</v>
      </c>
      <c r="I27" s="45">
        <v>9706.5</v>
      </c>
      <c r="J27" s="45"/>
      <c r="K27" s="45"/>
      <c r="L27" s="45"/>
      <c r="M27" s="45"/>
      <c r="N27" s="45">
        <v>9706.5</v>
      </c>
      <c r="O27" s="45"/>
      <c r="P27" s="45"/>
      <c r="Q27" s="45"/>
      <c r="R27" s="45"/>
      <c r="S27" s="45"/>
      <c r="T27" s="45"/>
      <c r="U27" s="45"/>
      <c r="V27" s="45"/>
      <c r="W27" s="45"/>
    </row>
    <row r="28" ht="32.9" customHeight="1" spans="1:23">
      <c r="A28" s="26"/>
      <c r="B28" s="26"/>
      <c r="C28" s="26" t="s">
        <v>308</v>
      </c>
      <c r="D28" s="26"/>
      <c r="E28" s="26"/>
      <c r="F28" s="26"/>
      <c r="G28" s="26"/>
      <c r="H28" s="26"/>
      <c r="I28" s="45">
        <v>60562.1</v>
      </c>
      <c r="J28" s="45"/>
      <c r="K28" s="45"/>
      <c r="L28" s="45"/>
      <c r="M28" s="45"/>
      <c r="N28" s="45">
        <v>60562.1</v>
      </c>
      <c r="O28" s="45"/>
      <c r="P28" s="45"/>
      <c r="Q28" s="45"/>
      <c r="R28" s="45"/>
      <c r="S28" s="45"/>
      <c r="T28" s="45"/>
      <c r="U28" s="45"/>
      <c r="V28" s="45"/>
      <c r="W28" s="45"/>
    </row>
    <row r="29" ht="32.9" customHeight="1" spans="1:23">
      <c r="A29" s="26" t="s">
        <v>288</v>
      </c>
      <c r="B29" s="148" t="s">
        <v>309</v>
      </c>
      <c r="C29" s="26" t="s">
        <v>308</v>
      </c>
      <c r="D29" s="26" t="s">
        <v>64</v>
      </c>
      <c r="E29" s="26" t="s">
        <v>109</v>
      </c>
      <c r="F29" s="26" t="s">
        <v>290</v>
      </c>
      <c r="G29" s="26" t="s">
        <v>253</v>
      </c>
      <c r="H29" s="26" t="s">
        <v>254</v>
      </c>
      <c r="I29" s="45">
        <v>23600</v>
      </c>
      <c r="J29" s="45"/>
      <c r="K29" s="45"/>
      <c r="L29" s="45"/>
      <c r="M29" s="45"/>
      <c r="N29" s="45">
        <v>23600</v>
      </c>
      <c r="O29" s="45"/>
      <c r="P29" s="45"/>
      <c r="Q29" s="45"/>
      <c r="R29" s="45"/>
      <c r="S29" s="45"/>
      <c r="T29" s="45"/>
      <c r="U29" s="45"/>
      <c r="V29" s="45"/>
      <c r="W29" s="45"/>
    </row>
    <row r="30" ht="32.9" customHeight="1" spans="1:23">
      <c r="A30" s="26" t="s">
        <v>288</v>
      </c>
      <c r="B30" s="148" t="s">
        <v>309</v>
      </c>
      <c r="C30" s="26" t="s">
        <v>308</v>
      </c>
      <c r="D30" s="26" t="s">
        <v>64</v>
      </c>
      <c r="E30" s="26" t="s">
        <v>109</v>
      </c>
      <c r="F30" s="26" t="s">
        <v>290</v>
      </c>
      <c r="G30" s="26" t="s">
        <v>258</v>
      </c>
      <c r="H30" s="26" t="s">
        <v>259</v>
      </c>
      <c r="I30" s="45">
        <v>20000</v>
      </c>
      <c r="J30" s="45"/>
      <c r="K30" s="45"/>
      <c r="L30" s="45"/>
      <c r="M30" s="45"/>
      <c r="N30" s="45">
        <v>20000</v>
      </c>
      <c r="O30" s="45"/>
      <c r="P30" s="45"/>
      <c r="Q30" s="45"/>
      <c r="R30" s="45"/>
      <c r="S30" s="45"/>
      <c r="T30" s="45"/>
      <c r="U30" s="45"/>
      <c r="V30" s="45"/>
      <c r="W30" s="45"/>
    </row>
    <row r="31" ht="32.9" customHeight="1" spans="1:23">
      <c r="A31" s="26" t="s">
        <v>288</v>
      </c>
      <c r="B31" s="148" t="s">
        <v>309</v>
      </c>
      <c r="C31" s="26" t="s">
        <v>308</v>
      </c>
      <c r="D31" s="26" t="s">
        <v>64</v>
      </c>
      <c r="E31" s="26" t="s">
        <v>109</v>
      </c>
      <c r="F31" s="26" t="s">
        <v>290</v>
      </c>
      <c r="G31" s="26" t="s">
        <v>223</v>
      </c>
      <c r="H31" s="26" t="s">
        <v>224</v>
      </c>
      <c r="I31" s="45">
        <v>16962.1</v>
      </c>
      <c r="J31" s="45"/>
      <c r="K31" s="45"/>
      <c r="L31" s="45"/>
      <c r="M31" s="45"/>
      <c r="N31" s="45">
        <v>16962.1</v>
      </c>
      <c r="O31" s="45"/>
      <c r="P31" s="45"/>
      <c r="Q31" s="45"/>
      <c r="R31" s="45"/>
      <c r="S31" s="45"/>
      <c r="T31" s="45"/>
      <c r="U31" s="45"/>
      <c r="V31" s="45"/>
      <c r="W31" s="45"/>
    </row>
    <row r="32" ht="32.9" customHeight="1" spans="1:23">
      <c r="A32" s="26"/>
      <c r="B32" s="26"/>
      <c r="C32" s="26" t="s">
        <v>310</v>
      </c>
      <c r="D32" s="26"/>
      <c r="E32" s="26"/>
      <c r="F32" s="26"/>
      <c r="G32" s="26"/>
      <c r="H32" s="26"/>
      <c r="I32" s="45">
        <v>12886.34</v>
      </c>
      <c r="J32" s="45"/>
      <c r="K32" s="45"/>
      <c r="L32" s="45"/>
      <c r="M32" s="45"/>
      <c r="N32" s="45">
        <v>12886.34</v>
      </c>
      <c r="O32" s="45"/>
      <c r="P32" s="45"/>
      <c r="Q32" s="45"/>
      <c r="R32" s="45"/>
      <c r="S32" s="45"/>
      <c r="T32" s="45"/>
      <c r="U32" s="45"/>
      <c r="V32" s="45"/>
      <c r="W32" s="45"/>
    </row>
    <row r="33" ht="32.9" customHeight="1" spans="1:23">
      <c r="A33" s="26" t="s">
        <v>288</v>
      </c>
      <c r="B33" s="148" t="s">
        <v>311</v>
      </c>
      <c r="C33" s="26" t="s">
        <v>310</v>
      </c>
      <c r="D33" s="26" t="s">
        <v>64</v>
      </c>
      <c r="E33" s="26" t="s">
        <v>110</v>
      </c>
      <c r="F33" s="26" t="s">
        <v>312</v>
      </c>
      <c r="G33" s="26" t="s">
        <v>253</v>
      </c>
      <c r="H33" s="26" t="s">
        <v>254</v>
      </c>
      <c r="I33" s="45">
        <v>12886.34</v>
      </c>
      <c r="J33" s="45"/>
      <c r="K33" s="45"/>
      <c r="L33" s="45"/>
      <c r="M33" s="45"/>
      <c r="N33" s="45">
        <v>12886.34</v>
      </c>
      <c r="O33" s="45"/>
      <c r="P33" s="45"/>
      <c r="Q33" s="45"/>
      <c r="R33" s="45"/>
      <c r="S33" s="45"/>
      <c r="T33" s="45"/>
      <c r="U33" s="45"/>
      <c r="V33" s="45"/>
      <c r="W33" s="45"/>
    </row>
    <row r="34" ht="32.9" customHeight="1" spans="1:23">
      <c r="A34" s="26"/>
      <c r="B34" s="26"/>
      <c r="C34" s="26" t="s">
        <v>313</v>
      </c>
      <c r="D34" s="26"/>
      <c r="E34" s="26"/>
      <c r="F34" s="26"/>
      <c r="G34" s="26"/>
      <c r="H34" s="26"/>
      <c r="I34" s="45">
        <v>5000</v>
      </c>
      <c r="J34" s="45"/>
      <c r="K34" s="45"/>
      <c r="L34" s="45"/>
      <c r="M34" s="45"/>
      <c r="N34" s="45">
        <v>5000</v>
      </c>
      <c r="O34" s="45"/>
      <c r="P34" s="45"/>
      <c r="Q34" s="45"/>
      <c r="R34" s="45"/>
      <c r="S34" s="45"/>
      <c r="T34" s="45"/>
      <c r="U34" s="45"/>
      <c r="V34" s="45"/>
      <c r="W34" s="45"/>
    </row>
    <row r="35" ht="32.9" customHeight="1" spans="1:23">
      <c r="A35" s="26" t="s">
        <v>288</v>
      </c>
      <c r="B35" s="148" t="s">
        <v>314</v>
      </c>
      <c r="C35" s="26" t="s">
        <v>313</v>
      </c>
      <c r="D35" s="26" t="s">
        <v>64</v>
      </c>
      <c r="E35" s="26" t="s">
        <v>103</v>
      </c>
      <c r="F35" s="26" t="s">
        <v>257</v>
      </c>
      <c r="G35" s="26" t="s">
        <v>258</v>
      </c>
      <c r="H35" s="26" t="s">
        <v>259</v>
      </c>
      <c r="I35" s="45">
        <v>5000</v>
      </c>
      <c r="J35" s="45"/>
      <c r="K35" s="45"/>
      <c r="L35" s="45"/>
      <c r="M35" s="45"/>
      <c r="N35" s="45">
        <v>5000</v>
      </c>
      <c r="O35" s="45"/>
      <c r="P35" s="45"/>
      <c r="Q35" s="45"/>
      <c r="R35" s="45"/>
      <c r="S35" s="45"/>
      <c r="T35" s="45"/>
      <c r="U35" s="45"/>
      <c r="V35" s="45"/>
      <c r="W35" s="45"/>
    </row>
    <row r="36" ht="32.9" customHeight="1" spans="1:23">
      <c r="A36" s="26"/>
      <c r="B36" s="26"/>
      <c r="C36" s="26" t="s">
        <v>315</v>
      </c>
      <c r="D36" s="26"/>
      <c r="E36" s="26"/>
      <c r="F36" s="26"/>
      <c r="G36" s="26"/>
      <c r="H36" s="26"/>
      <c r="I36" s="45">
        <v>1150000</v>
      </c>
      <c r="J36" s="45"/>
      <c r="K36" s="45"/>
      <c r="L36" s="45"/>
      <c r="M36" s="45"/>
      <c r="N36" s="45">
        <v>1150000</v>
      </c>
      <c r="O36" s="45"/>
      <c r="P36" s="45"/>
      <c r="Q36" s="45"/>
      <c r="R36" s="45"/>
      <c r="S36" s="45"/>
      <c r="T36" s="45"/>
      <c r="U36" s="45"/>
      <c r="V36" s="45"/>
      <c r="W36" s="45"/>
    </row>
    <row r="37" ht="32.9" customHeight="1" spans="1:23">
      <c r="A37" s="26" t="s">
        <v>288</v>
      </c>
      <c r="B37" s="148" t="s">
        <v>316</v>
      </c>
      <c r="C37" s="26" t="s">
        <v>315</v>
      </c>
      <c r="D37" s="26" t="s">
        <v>64</v>
      </c>
      <c r="E37" s="26" t="s">
        <v>104</v>
      </c>
      <c r="F37" s="26" t="s">
        <v>317</v>
      </c>
      <c r="G37" s="26" t="s">
        <v>298</v>
      </c>
      <c r="H37" s="26" t="s">
        <v>299</v>
      </c>
      <c r="I37" s="45">
        <v>1150000</v>
      </c>
      <c r="J37" s="45"/>
      <c r="K37" s="45"/>
      <c r="L37" s="45"/>
      <c r="M37" s="45"/>
      <c r="N37" s="45">
        <v>1150000</v>
      </c>
      <c r="O37" s="45"/>
      <c r="P37" s="45"/>
      <c r="Q37" s="45"/>
      <c r="R37" s="45"/>
      <c r="S37" s="45"/>
      <c r="T37" s="45"/>
      <c r="U37" s="45"/>
      <c r="V37" s="45"/>
      <c r="W37" s="45"/>
    </row>
    <row r="38" ht="32.9" customHeight="1" spans="1:23">
      <c r="A38" s="26"/>
      <c r="B38" s="26"/>
      <c r="C38" s="26" t="s">
        <v>318</v>
      </c>
      <c r="D38" s="26"/>
      <c r="E38" s="26"/>
      <c r="F38" s="26"/>
      <c r="G38" s="26"/>
      <c r="H38" s="26"/>
      <c r="I38" s="45">
        <v>30000</v>
      </c>
      <c r="J38" s="45"/>
      <c r="K38" s="45"/>
      <c r="L38" s="45"/>
      <c r="M38" s="45"/>
      <c r="N38" s="45">
        <v>30000</v>
      </c>
      <c r="O38" s="45"/>
      <c r="P38" s="45"/>
      <c r="Q38" s="45"/>
      <c r="R38" s="45"/>
      <c r="S38" s="45"/>
      <c r="T38" s="45"/>
      <c r="U38" s="45"/>
      <c r="V38" s="45"/>
      <c r="W38" s="45"/>
    </row>
    <row r="39" ht="32.9" customHeight="1" spans="1:23">
      <c r="A39" s="26" t="s">
        <v>288</v>
      </c>
      <c r="B39" s="148" t="s">
        <v>319</v>
      </c>
      <c r="C39" s="26" t="s">
        <v>318</v>
      </c>
      <c r="D39" s="26" t="s">
        <v>64</v>
      </c>
      <c r="E39" s="26" t="s">
        <v>80</v>
      </c>
      <c r="F39" s="26" t="s">
        <v>145</v>
      </c>
      <c r="G39" s="26" t="s">
        <v>255</v>
      </c>
      <c r="H39" s="26" t="s">
        <v>256</v>
      </c>
      <c r="I39" s="45">
        <v>30000</v>
      </c>
      <c r="J39" s="45"/>
      <c r="K39" s="45"/>
      <c r="L39" s="45"/>
      <c r="M39" s="45"/>
      <c r="N39" s="45">
        <v>30000</v>
      </c>
      <c r="O39" s="45"/>
      <c r="P39" s="45"/>
      <c r="Q39" s="45"/>
      <c r="R39" s="45"/>
      <c r="S39" s="45"/>
      <c r="T39" s="45"/>
      <c r="U39" s="45"/>
      <c r="V39" s="45"/>
      <c r="W39" s="45"/>
    </row>
    <row r="40" ht="32.9" customHeight="1" spans="1:23">
      <c r="A40" s="26"/>
      <c r="B40" s="26"/>
      <c r="C40" s="26" t="s">
        <v>320</v>
      </c>
      <c r="D40" s="26"/>
      <c r="E40" s="26"/>
      <c r="F40" s="26"/>
      <c r="G40" s="26"/>
      <c r="H40" s="26"/>
      <c r="I40" s="45">
        <v>1017600</v>
      </c>
      <c r="J40" s="45"/>
      <c r="K40" s="45"/>
      <c r="L40" s="45"/>
      <c r="M40" s="45"/>
      <c r="N40" s="45">
        <v>1017600</v>
      </c>
      <c r="O40" s="45"/>
      <c r="P40" s="45"/>
      <c r="Q40" s="45"/>
      <c r="R40" s="45"/>
      <c r="S40" s="45"/>
      <c r="T40" s="45"/>
      <c r="U40" s="45"/>
      <c r="V40" s="45"/>
      <c r="W40" s="45"/>
    </row>
    <row r="41" ht="32.9" customHeight="1" spans="1:23">
      <c r="A41" s="26" t="s">
        <v>288</v>
      </c>
      <c r="B41" s="148" t="s">
        <v>321</v>
      </c>
      <c r="C41" s="26" t="s">
        <v>320</v>
      </c>
      <c r="D41" s="26" t="s">
        <v>64</v>
      </c>
      <c r="E41" s="26" t="s">
        <v>80</v>
      </c>
      <c r="F41" s="26" t="s">
        <v>145</v>
      </c>
      <c r="G41" s="26" t="s">
        <v>255</v>
      </c>
      <c r="H41" s="26" t="s">
        <v>256</v>
      </c>
      <c r="I41" s="45">
        <v>1017600</v>
      </c>
      <c r="J41" s="45"/>
      <c r="K41" s="45"/>
      <c r="L41" s="45"/>
      <c r="M41" s="45"/>
      <c r="N41" s="45">
        <v>1017600</v>
      </c>
      <c r="O41" s="45"/>
      <c r="P41" s="45"/>
      <c r="Q41" s="45"/>
      <c r="R41" s="45"/>
      <c r="S41" s="45"/>
      <c r="T41" s="45"/>
      <c r="U41" s="45"/>
      <c r="V41" s="45"/>
      <c r="W41" s="45"/>
    </row>
    <row r="42" ht="32.9" customHeight="1" spans="1:23">
      <c r="A42" s="26"/>
      <c r="B42" s="26"/>
      <c r="C42" s="26" t="s">
        <v>322</v>
      </c>
      <c r="D42" s="26"/>
      <c r="E42" s="26"/>
      <c r="F42" s="26"/>
      <c r="G42" s="26"/>
      <c r="H42" s="26"/>
      <c r="I42" s="45">
        <v>670000</v>
      </c>
      <c r="J42" s="45"/>
      <c r="K42" s="45"/>
      <c r="L42" s="45"/>
      <c r="M42" s="45"/>
      <c r="N42" s="45">
        <v>670000</v>
      </c>
      <c r="O42" s="45"/>
      <c r="P42" s="45"/>
      <c r="Q42" s="45"/>
      <c r="R42" s="45"/>
      <c r="S42" s="45"/>
      <c r="T42" s="45"/>
      <c r="U42" s="45"/>
      <c r="V42" s="45"/>
      <c r="W42" s="45"/>
    </row>
    <row r="43" ht="32.9" customHeight="1" spans="1:23">
      <c r="A43" s="26" t="s">
        <v>288</v>
      </c>
      <c r="B43" s="148" t="s">
        <v>323</v>
      </c>
      <c r="C43" s="26" t="s">
        <v>322</v>
      </c>
      <c r="D43" s="26" t="s">
        <v>64</v>
      </c>
      <c r="E43" s="26" t="s">
        <v>112</v>
      </c>
      <c r="F43" s="26" t="s">
        <v>324</v>
      </c>
      <c r="G43" s="26" t="s">
        <v>302</v>
      </c>
      <c r="H43" s="26" t="s">
        <v>303</v>
      </c>
      <c r="I43" s="45">
        <v>670000</v>
      </c>
      <c r="J43" s="45"/>
      <c r="K43" s="45"/>
      <c r="L43" s="45"/>
      <c r="M43" s="45"/>
      <c r="N43" s="45">
        <v>670000</v>
      </c>
      <c r="O43" s="45"/>
      <c r="P43" s="45"/>
      <c r="Q43" s="45"/>
      <c r="R43" s="45"/>
      <c r="S43" s="45"/>
      <c r="T43" s="45"/>
      <c r="U43" s="45"/>
      <c r="V43" s="45"/>
      <c r="W43" s="45"/>
    </row>
    <row r="44" ht="32.9" customHeight="1" spans="1:23">
      <c r="A44" s="26"/>
      <c r="B44" s="26"/>
      <c r="C44" s="26" t="s">
        <v>325</v>
      </c>
      <c r="D44" s="26"/>
      <c r="E44" s="26"/>
      <c r="F44" s="26"/>
      <c r="G44" s="26"/>
      <c r="H44" s="26"/>
      <c r="I44" s="45">
        <v>1044523</v>
      </c>
      <c r="J44" s="45"/>
      <c r="K44" s="45"/>
      <c r="L44" s="45"/>
      <c r="M44" s="45"/>
      <c r="N44" s="45">
        <v>1044523</v>
      </c>
      <c r="O44" s="45"/>
      <c r="P44" s="45"/>
      <c r="Q44" s="45"/>
      <c r="R44" s="45"/>
      <c r="S44" s="45"/>
      <c r="T44" s="45"/>
      <c r="U44" s="45"/>
      <c r="V44" s="45"/>
      <c r="W44" s="45"/>
    </row>
    <row r="45" ht="32.9" customHeight="1" spans="1:23">
      <c r="A45" s="26" t="s">
        <v>288</v>
      </c>
      <c r="B45" s="148" t="s">
        <v>326</v>
      </c>
      <c r="C45" s="26" t="s">
        <v>325</v>
      </c>
      <c r="D45" s="26" t="s">
        <v>64</v>
      </c>
      <c r="E45" s="26" t="s">
        <v>109</v>
      </c>
      <c r="F45" s="26" t="s">
        <v>290</v>
      </c>
      <c r="G45" s="26" t="s">
        <v>302</v>
      </c>
      <c r="H45" s="26" t="s">
        <v>303</v>
      </c>
      <c r="I45" s="45">
        <v>1044523</v>
      </c>
      <c r="J45" s="45"/>
      <c r="K45" s="45"/>
      <c r="L45" s="45"/>
      <c r="M45" s="45"/>
      <c r="N45" s="45">
        <v>1044523</v>
      </c>
      <c r="O45" s="45"/>
      <c r="P45" s="45"/>
      <c r="Q45" s="45"/>
      <c r="R45" s="45"/>
      <c r="S45" s="45"/>
      <c r="T45" s="45"/>
      <c r="U45" s="45"/>
      <c r="V45" s="45"/>
      <c r="W45" s="45"/>
    </row>
    <row r="46" ht="32.9" customHeight="1" spans="1:23">
      <c r="A46" s="26"/>
      <c r="B46" s="26"/>
      <c r="C46" s="26" t="s">
        <v>327</v>
      </c>
      <c r="D46" s="26"/>
      <c r="E46" s="26"/>
      <c r="F46" s="26"/>
      <c r="G46" s="26"/>
      <c r="H46" s="26"/>
      <c r="I46" s="45">
        <v>869354</v>
      </c>
      <c r="J46" s="45">
        <v>869354</v>
      </c>
      <c r="K46" s="45">
        <v>869354</v>
      </c>
      <c r="L46" s="45"/>
      <c r="M46" s="45"/>
      <c r="N46" s="45"/>
      <c r="O46" s="45"/>
      <c r="P46" s="45"/>
      <c r="Q46" s="45"/>
      <c r="R46" s="45"/>
      <c r="S46" s="45"/>
      <c r="T46" s="45"/>
      <c r="U46" s="45"/>
      <c r="V46" s="45"/>
      <c r="W46" s="45"/>
    </row>
    <row r="47" ht="32.9" customHeight="1" spans="1:23">
      <c r="A47" s="26" t="s">
        <v>296</v>
      </c>
      <c r="B47" s="148" t="s">
        <v>328</v>
      </c>
      <c r="C47" s="26" t="s">
        <v>327</v>
      </c>
      <c r="D47" s="26" t="s">
        <v>64</v>
      </c>
      <c r="E47" s="26" t="s">
        <v>104</v>
      </c>
      <c r="F47" s="26" t="s">
        <v>317</v>
      </c>
      <c r="G47" s="26" t="s">
        <v>291</v>
      </c>
      <c r="H47" s="26" t="s">
        <v>77</v>
      </c>
      <c r="I47" s="45">
        <v>869354</v>
      </c>
      <c r="J47" s="45">
        <v>869354</v>
      </c>
      <c r="K47" s="45">
        <v>869354</v>
      </c>
      <c r="L47" s="45"/>
      <c r="M47" s="45"/>
      <c r="N47" s="45"/>
      <c r="O47" s="45"/>
      <c r="P47" s="45"/>
      <c r="Q47" s="45"/>
      <c r="R47" s="45"/>
      <c r="S47" s="45"/>
      <c r="T47" s="45"/>
      <c r="U47" s="45"/>
      <c r="V47" s="45"/>
      <c r="W47" s="45"/>
    </row>
    <row r="48" ht="32.9" customHeight="1" spans="1:23">
      <c r="A48" s="26"/>
      <c r="B48" s="26"/>
      <c r="C48" s="26" t="s">
        <v>329</v>
      </c>
      <c r="D48" s="26"/>
      <c r="E48" s="26"/>
      <c r="F48" s="26"/>
      <c r="G48" s="26"/>
      <c r="H48" s="26"/>
      <c r="I48" s="45">
        <v>59750</v>
      </c>
      <c r="J48" s="45">
        <v>59750</v>
      </c>
      <c r="K48" s="45">
        <v>59750</v>
      </c>
      <c r="L48" s="45"/>
      <c r="M48" s="45"/>
      <c r="N48" s="45"/>
      <c r="O48" s="45"/>
      <c r="P48" s="45"/>
      <c r="Q48" s="45"/>
      <c r="R48" s="45"/>
      <c r="S48" s="45"/>
      <c r="T48" s="45"/>
      <c r="U48" s="45"/>
      <c r="V48" s="45"/>
      <c r="W48" s="45"/>
    </row>
    <row r="49" ht="32.9" customHeight="1" spans="1:23">
      <c r="A49" s="26" t="s">
        <v>288</v>
      </c>
      <c r="B49" s="148" t="s">
        <v>330</v>
      </c>
      <c r="C49" s="26" t="s">
        <v>329</v>
      </c>
      <c r="D49" s="26" t="s">
        <v>64</v>
      </c>
      <c r="E49" s="26" t="s">
        <v>108</v>
      </c>
      <c r="F49" s="26" t="s">
        <v>331</v>
      </c>
      <c r="G49" s="26" t="s">
        <v>291</v>
      </c>
      <c r="H49" s="26" t="s">
        <v>77</v>
      </c>
      <c r="I49" s="45">
        <v>59750</v>
      </c>
      <c r="J49" s="45">
        <v>59750</v>
      </c>
      <c r="K49" s="45">
        <v>59750</v>
      </c>
      <c r="L49" s="45"/>
      <c r="M49" s="45"/>
      <c r="N49" s="45"/>
      <c r="O49" s="45"/>
      <c r="P49" s="45"/>
      <c r="Q49" s="45"/>
      <c r="R49" s="45"/>
      <c r="S49" s="45"/>
      <c r="T49" s="45"/>
      <c r="U49" s="45"/>
      <c r="V49" s="45"/>
      <c r="W49" s="45"/>
    </row>
    <row r="50" ht="32.9" customHeight="1" spans="1:23">
      <c r="A50" s="26"/>
      <c r="B50" s="26"/>
      <c r="C50" s="26" t="s">
        <v>332</v>
      </c>
      <c r="D50" s="26"/>
      <c r="E50" s="26"/>
      <c r="F50" s="26"/>
      <c r="G50" s="26"/>
      <c r="H50" s="26"/>
      <c r="I50" s="45">
        <v>814897.09</v>
      </c>
      <c r="J50" s="45">
        <v>814897.09</v>
      </c>
      <c r="K50" s="45">
        <v>814897.09</v>
      </c>
      <c r="L50" s="45"/>
      <c r="M50" s="45"/>
      <c r="N50" s="45"/>
      <c r="O50" s="45"/>
      <c r="P50" s="45"/>
      <c r="Q50" s="45"/>
      <c r="R50" s="45"/>
      <c r="S50" s="45"/>
      <c r="T50" s="45"/>
      <c r="U50" s="45"/>
      <c r="V50" s="45"/>
      <c r="W50" s="45"/>
    </row>
    <row r="51" ht="32.9" customHeight="1" spans="1:23">
      <c r="A51" s="26" t="s">
        <v>296</v>
      </c>
      <c r="B51" s="148" t="s">
        <v>333</v>
      </c>
      <c r="C51" s="26" t="s">
        <v>332</v>
      </c>
      <c r="D51" s="26" t="s">
        <v>64</v>
      </c>
      <c r="E51" s="26" t="s">
        <v>105</v>
      </c>
      <c r="F51" s="26" t="s">
        <v>334</v>
      </c>
      <c r="G51" s="26" t="s">
        <v>291</v>
      </c>
      <c r="H51" s="26" t="s">
        <v>77</v>
      </c>
      <c r="I51" s="45">
        <v>814897.09</v>
      </c>
      <c r="J51" s="45">
        <v>814897.09</v>
      </c>
      <c r="K51" s="45">
        <v>814897.09</v>
      </c>
      <c r="L51" s="45"/>
      <c r="M51" s="45"/>
      <c r="N51" s="45"/>
      <c r="O51" s="45"/>
      <c r="P51" s="45"/>
      <c r="Q51" s="45"/>
      <c r="R51" s="45"/>
      <c r="S51" s="45"/>
      <c r="T51" s="45"/>
      <c r="U51" s="45"/>
      <c r="V51" s="45"/>
      <c r="W51" s="45"/>
    </row>
    <row r="52" ht="32.9" customHeight="1" spans="1:23">
      <c r="A52" s="26"/>
      <c r="B52" s="26"/>
      <c r="C52" s="26" t="s">
        <v>335</v>
      </c>
      <c r="D52" s="26"/>
      <c r="E52" s="26"/>
      <c r="F52" s="26"/>
      <c r="G52" s="26"/>
      <c r="H52" s="26"/>
      <c r="I52" s="45">
        <v>1000000</v>
      </c>
      <c r="J52" s="45"/>
      <c r="K52" s="45"/>
      <c r="L52" s="45">
        <v>1000000</v>
      </c>
      <c r="M52" s="45"/>
      <c r="N52" s="45"/>
      <c r="O52" s="45"/>
      <c r="P52" s="45"/>
      <c r="Q52" s="45"/>
      <c r="R52" s="45"/>
      <c r="S52" s="45"/>
      <c r="T52" s="45"/>
      <c r="U52" s="45"/>
      <c r="V52" s="45"/>
      <c r="W52" s="45"/>
    </row>
    <row r="53" ht="32.9" customHeight="1" spans="1:23">
      <c r="A53" s="26" t="s">
        <v>296</v>
      </c>
      <c r="B53" s="148" t="s">
        <v>336</v>
      </c>
      <c r="C53" s="26" t="s">
        <v>335</v>
      </c>
      <c r="D53" s="26" t="s">
        <v>64</v>
      </c>
      <c r="E53" s="26" t="s">
        <v>99</v>
      </c>
      <c r="F53" s="26" t="s">
        <v>337</v>
      </c>
      <c r="G53" s="26" t="s">
        <v>338</v>
      </c>
      <c r="H53" s="26" t="s">
        <v>339</v>
      </c>
      <c r="I53" s="45">
        <v>1000000</v>
      </c>
      <c r="J53" s="45"/>
      <c r="K53" s="45"/>
      <c r="L53" s="45">
        <v>1000000</v>
      </c>
      <c r="M53" s="45"/>
      <c r="N53" s="45"/>
      <c r="O53" s="45"/>
      <c r="P53" s="45"/>
      <c r="Q53" s="45"/>
      <c r="R53" s="45"/>
      <c r="S53" s="45"/>
      <c r="T53" s="45"/>
      <c r="U53" s="45"/>
      <c r="V53" s="45"/>
      <c r="W53" s="45"/>
    </row>
    <row r="54" ht="32.9" customHeight="1" spans="1:23">
      <c r="A54" s="26"/>
      <c r="B54" s="26"/>
      <c r="C54" s="26" t="s">
        <v>340</v>
      </c>
      <c r="D54" s="26"/>
      <c r="E54" s="26"/>
      <c r="F54" s="26"/>
      <c r="G54" s="26"/>
      <c r="H54" s="26"/>
      <c r="I54" s="45">
        <v>2490000</v>
      </c>
      <c r="J54" s="45">
        <v>2490000</v>
      </c>
      <c r="K54" s="45">
        <v>2490000</v>
      </c>
      <c r="L54" s="45"/>
      <c r="M54" s="45"/>
      <c r="N54" s="45"/>
      <c r="O54" s="45"/>
      <c r="P54" s="45"/>
      <c r="Q54" s="45"/>
      <c r="R54" s="45"/>
      <c r="S54" s="45"/>
      <c r="T54" s="45"/>
      <c r="U54" s="45"/>
      <c r="V54" s="45"/>
      <c r="W54" s="45"/>
    </row>
    <row r="55" ht="32.9" customHeight="1" spans="1:23">
      <c r="A55" s="26" t="s">
        <v>288</v>
      </c>
      <c r="B55" s="148" t="s">
        <v>341</v>
      </c>
      <c r="C55" s="26" t="s">
        <v>340</v>
      </c>
      <c r="D55" s="26" t="s">
        <v>64</v>
      </c>
      <c r="E55" s="26" t="s">
        <v>119</v>
      </c>
      <c r="F55" s="26" t="s">
        <v>342</v>
      </c>
      <c r="G55" s="26" t="s">
        <v>291</v>
      </c>
      <c r="H55" s="26" t="s">
        <v>77</v>
      </c>
      <c r="I55" s="45">
        <v>2490000</v>
      </c>
      <c r="J55" s="45">
        <v>2490000</v>
      </c>
      <c r="K55" s="45">
        <v>2490000</v>
      </c>
      <c r="L55" s="45"/>
      <c r="M55" s="45"/>
      <c r="N55" s="45"/>
      <c r="O55" s="45"/>
      <c r="P55" s="45"/>
      <c r="Q55" s="45"/>
      <c r="R55" s="45"/>
      <c r="S55" s="45"/>
      <c r="T55" s="45"/>
      <c r="U55" s="45"/>
      <c r="V55" s="45"/>
      <c r="W55" s="45"/>
    </row>
    <row r="56" ht="32.9" customHeight="1" spans="1:23">
      <c r="A56" s="26"/>
      <c r="B56" s="26"/>
      <c r="C56" s="26" t="s">
        <v>343</v>
      </c>
      <c r="D56" s="26"/>
      <c r="E56" s="26"/>
      <c r="F56" s="26"/>
      <c r="G56" s="26"/>
      <c r="H56" s="26"/>
      <c r="I56" s="45">
        <v>4370000</v>
      </c>
      <c r="J56" s="45">
        <v>4370000</v>
      </c>
      <c r="K56" s="45">
        <v>4370000</v>
      </c>
      <c r="L56" s="45"/>
      <c r="M56" s="45"/>
      <c r="N56" s="45"/>
      <c r="O56" s="45"/>
      <c r="P56" s="45"/>
      <c r="Q56" s="45"/>
      <c r="R56" s="45"/>
      <c r="S56" s="45"/>
      <c r="T56" s="45"/>
      <c r="U56" s="45"/>
      <c r="V56" s="45"/>
      <c r="W56" s="45"/>
    </row>
    <row r="57" ht="32.9" customHeight="1" spans="1:23">
      <c r="A57" s="26" t="s">
        <v>288</v>
      </c>
      <c r="B57" s="148" t="s">
        <v>344</v>
      </c>
      <c r="C57" s="26" t="s">
        <v>343</v>
      </c>
      <c r="D57" s="26" t="s">
        <v>64</v>
      </c>
      <c r="E57" s="26" t="s">
        <v>109</v>
      </c>
      <c r="F57" s="26" t="s">
        <v>290</v>
      </c>
      <c r="G57" s="26" t="s">
        <v>291</v>
      </c>
      <c r="H57" s="26" t="s">
        <v>77</v>
      </c>
      <c r="I57" s="45">
        <v>4370000</v>
      </c>
      <c r="J57" s="45">
        <v>4370000</v>
      </c>
      <c r="K57" s="45">
        <v>4370000</v>
      </c>
      <c r="L57" s="45"/>
      <c r="M57" s="45"/>
      <c r="N57" s="45"/>
      <c r="O57" s="45"/>
      <c r="P57" s="45"/>
      <c r="Q57" s="45"/>
      <c r="R57" s="45"/>
      <c r="S57" s="45"/>
      <c r="T57" s="45"/>
      <c r="U57" s="45"/>
      <c r="V57" s="45"/>
      <c r="W57" s="45"/>
    </row>
    <row r="58" ht="32.9" customHeight="1" spans="1:23">
      <c r="A58" s="26"/>
      <c r="B58" s="26"/>
      <c r="C58" s="26" t="s">
        <v>345</v>
      </c>
      <c r="D58" s="26"/>
      <c r="E58" s="26"/>
      <c r="F58" s="26"/>
      <c r="G58" s="26"/>
      <c r="H58" s="26"/>
      <c r="I58" s="45">
        <v>1570000</v>
      </c>
      <c r="J58" s="45">
        <v>1570000</v>
      </c>
      <c r="K58" s="45">
        <v>1570000</v>
      </c>
      <c r="L58" s="45"/>
      <c r="M58" s="45"/>
      <c r="N58" s="45"/>
      <c r="O58" s="45"/>
      <c r="P58" s="45"/>
      <c r="Q58" s="45"/>
      <c r="R58" s="45"/>
      <c r="S58" s="45"/>
      <c r="T58" s="45"/>
      <c r="U58" s="45"/>
      <c r="V58" s="45"/>
      <c r="W58" s="45"/>
    </row>
    <row r="59" ht="32.9" customHeight="1" spans="1:23">
      <c r="A59" s="26" t="s">
        <v>288</v>
      </c>
      <c r="B59" s="148" t="s">
        <v>346</v>
      </c>
      <c r="C59" s="26" t="s">
        <v>345</v>
      </c>
      <c r="D59" s="26" t="s">
        <v>64</v>
      </c>
      <c r="E59" s="26" t="s">
        <v>82</v>
      </c>
      <c r="F59" s="26" t="s">
        <v>347</v>
      </c>
      <c r="G59" s="26" t="s">
        <v>255</v>
      </c>
      <c r="H59" s="26" t="s">
        <v>256</v>
      </c>
      <c r="I59" s="45">
        <v>1570000</v>
      </c>
      <c r="J59" s="45">
        <v>1570000</v>
      </c>
      <c r="K59" s="45">
        <v>1570000</v>
      </c>
      <c r="L59" s="45"/>
      <c r="M59" s="45"/>
      <c r="N59" s="45"/>
      <c r="O59" s="45"/>
      <c r="P59" s="45"/>
      <c r="Q59" s="45"/>
      <c r="R59" s="45"/>
      <c r="S59" s="45"/>
      <c r="T59" s="45"/>
      <c r="U59" s="45"/>
      <c r="V59" s="45"/>
      <c r="W59" s="45"/>
    </row>
    <row r="60" ht="32.9" customHeight="1" spans="1:23">
      <c r="A60" s="26"/>
      <c r="B60" s="26"/>
      <c r="C60" s="26" t="s">
        <v>348</v>
      </c>
      <c r="D60" s="26"/>
      <c r="E60" s="26"/>
      <c r="F60" s="26"/>
      <c r="G60" s="26"/>
      <c r="H60" s="26"/>
      <c r="I60" s="45">
        <v>150000</v>
      </c>
      <c r="J60" s="45">
        <v>150000</v>
      </c>
      <c r="K60" s="45">
        <v>150000</v>
      </c>
      <c r="L60" s="45"/>
      <c r="M60" s="45"/>
      <c r="N60" s="45"/>
      <c r="O60" s="45"/>
      <c r="P60" s="45"/>
      <c r="Q60" s="45"/>
      <c r="R60" s="45"/>
      <c r="S60" s="45"/>
      <c r="T60" s="45"/>
      <c r="U60" s="45"/>
      <c r="V60" s="45"/>
      <c r="W60" s="45"/>
    </row>
    <row r="61" ht="32.9" customHeight="1" spans="1:23">
      <c r="A61" s="26" t="s">
        <v>296</v>
      </c>
      <c r="B61" s="148" t="s">
        <v>349</v>
      </c>
      <c r="C61" s="26" t="s">
        <v>348</v>
      </c>
      <c r="D61" s="26" t="s">
        <v>64</v>
      </c>
      <c r="E61" s="26" t="s">
        <v>116</v>
      </c>
      <c r="F61" s="26" t="s">
        <v>117</v>
      </c>
      <c r="G61" s="26" t="s">
        <v>255</v>
      </c>
      <c r="H61" s="26" t="s">
        <v>256</v>
      </c>
      <c r="I61" s="45">
        <v>150000</v>
      </c>
      <c r="J61" s="45">
        <v>150000</v>
      </c>
      <c r="K61" s="45">
        <v>150000</v>
      </c>
      <c r="L61" s="45"/>
      <c r="M61" s="45"/>
      <c r="N61" s="45"/>
      <c r="O61" s="45"/>
      <c r="P61" s="45"/>
      <c r="Q61" s="45"/>
      <c r="R61" s="45"/>
      <c r="S61" s="45"/>
      <c r="T61" s="45"/>
      <c r="U61" s="45"/>
      <c r="V61" s="45"/>
      <c r="W61" s="45"/>
    </row>
    <row r="62" ht="32.9" customHeight="1" spans="1:23">
      <c r="A62" s="26"/>
      <c r="B62" s="26"/>
      <c r="C62" s="26" t="s">
        <v>350</v>
      </c>
      <c r="D62" s="26"/>
      <c r="E62" s="26"/>
      <c r="F62" s="26"/>
      <c r="G62" s="26"/>
      <c r="H62" s="26"/>
      <c r="I62" s="45">
        <v>18000000</v>
      </c>
      <c r="J62" s="45"/>
      <c r="K62" s="45"/>
      <c r="L62" s="45">
        <v>18000000</v>
      </c>
      <c r="M62" s="45"/>
      <c r="N62" s="45"/>
      <c r="O62" s="45"/>
      <c r="P62" s="45"/>
      <c r="Q62" s="45"/>
      <c r="R62" s="45"/>
      <c r="S62" s="45"/>
      <c r="T62" s="45"/>
      <c r="U62" s="45"/>
      <c r="V62" s="45"/>
      <c r="W62" s="45"/>
    </row>
    <row r="63" ht="32.9" customHeight="1" spans="1:23">
      <c r="A63" s="26" t="s">
        <v>288</v>
      </c>
      <c r="B63" s="148" t="s">
        <v>351</v>
      </c>
      <c r="C63" s="26" t="s">
        <v>350</v>
      </c>
      <c r="D63" s="26" t="s">
        <v>64</v>
      </c>
      <c r="E63" s="26" t="s">
        <v>98</v>
      </c>
      <c r="F63" s="26" t="s">
        <v>352</v>
      </c>
      <c r="G63" s="26" t="s">
        <v>255</v>
      </c>
      <c r="H63" s="26" t="s">
        <v>256</v>
      </c>
      <c r="I63" s="45">
        <v>18000000</v>
      </c>
      <c r="J63" s="45"/>
      <c r="K63" s="45"/>
      <c r="L63" s="45">
        <v>18000000</v>
      </c>
      <c r="M63" s="45"/>
      <c r="N63" s="45"/>
      <c r="O63" s="45"/>
      <c r="P63" s="45"/>
      <c r="Q63" s="45"/>
      <c r="R63" s="45"/>
      <c r="S63" s="45"/>
      <c r="T63" s="45"/>
      <c r="U63" s="45"/>
      <c r="V63" s="45"/>
      <c r="W63" s="45"/>
    </row>
    <row r="64" ht="32.9" customHeight="1" spans="1:23">
      <c r="A64" s="26"/>
      <c r="B64" s="26"/>
      <c r="C64" s="26" t="s">
        <v>353</v>
      </c>
      <c r="D64" s="26"/>
      <c r="E64" s="26"/>
      <c r="F64" s="26"/>
      <c r="G64" s="26"/>
      <c r="H64" s="26"/>
      <c r="I64" s="45">
        <v>3180000</v>
      </c>
      <c r="J64" s="45">
        <v>3180000</v>
      </c>
      <c r="K64" s="45">
        <v>3180000</v>
      </c>
      <c r="L64" s="45"/>
      <c r="M64" s="45"/>
      <c r="N64" s="45"/>
      <c r="O64" s="45"/>
      <c r="P64" s="45"/>
      <c r="Q64" s="45"/>
      <c r="R64" s="45"/>
      <c r="S64" s="45"/>
      <c r="T64" s="45"/>
      <c r="U64" s="45"/>
      <c r="V64" s="45"/>
      <c r="W64" s="45"/>
    </row>
    <row r="65" ht="32.9" customHeight="1" spans="1:23">
      <c r="A65" s="26" t="s">
        <v>296</v>
      </c>
      <c r="B65" s="148" t="s">
        <v>354</v>
      </c>
      <c r="C65" s="26" t="s">
        <v>353</v>
      </c>
      <c r="D65" s="26" t="s">
        <v>64</v>
      </c>
      <c r="E65" s="26" t="s">
        <v>129</v>
      </c>
      <c r="F65" s="26" t="s">
        <v>148</v>
      </c>
      <c r="G65" s="26" t="s">
        <v>291</v>
      </c>
      <c r="H65" s="26" t="s">
        <v>77</v>
      </c>
      <c r="I65" s="45">
        <v>3180000</v>
      </c>
      <c r="J65" s="45">
        <v>3180000</v>
      </c>
      <c r="K65" s="45">
        <v>3180000</v>
      </c>
      <c r="L65" s="45"/>
      <c r="M65" s="45"/>
      <c r="N65" s="45"/>
      <c r="O65" s="45"/>
      <c r="P65" s="45"/>
      <c r="Q65" s="45"/>
      <c r="R65" s="45"/>
      <c r="S65" s="45"/>
      <c r="T65" s="45"/>
      <c r="U65" s="45"/>
      <c r="V65" s="45"/>
      <c r="W65" s="45"/>
    </row>
    <row r="66" ht="32.9" customHeight="1" spans="1:23">
      <c r="A66" s="26"/>
      <c r="B66" s="26"/>
      <c r="C66" s="26" t="s">
        <v>355</v>
      </c>
      <c r="D66" s="26"/>
      <c r="E66" s="26"/>
      <c r="F66" s="26"/>
      <c r="G66" s="26"/>
      <c r="H66" s="26"/>
      <c r="I66" s="45">
        <v>12620000</v>
      </c>
      <c r="J66" s="45">
        <v>12620000</v>
      </c>
      <c r="K66" s="45">
        <v>12620000</v>
      </c>
      <c r="L66" s="45"/>
      <c r="M66" s="45"/>
      <c r="N66" s="45"/>
      <c r="O66" s="45"/>
      <c r="P66" s="45"/>
      <c r="Q66" s="45"/>
      <c r="R66" s="45"/>
      <c r="S66" s="45"/>
      <c r="T66" s="45"/>
      <c r="U66" s="45"/>
      <c r="V66" s="45"/>
      <c r="W66" s="45"/>
    </row>
    <row r="67" ht="32.9" customHeight="1" spans="1:23">
      <c r="A67" s="26" t="s">
        <v>296</v>
      </c>
      <c r="B67" s="148" t="s">
        <v>356</v>
      </c>
      <c r="C67" s="26" t="s">
        <v>355</v>
      </c>
      <c r="D67" s="26" t="s">
        <v>64</v>
      </c>
      <c r="E67" s="26" t="s">
        <v>128</v>
      </c>
      <c r="F67" s="26" t="s">
        <v>147</v>
      </c>
      <c r="G67" s="26" t="s">
        <v>291</v>
      </c>
      <c r="H67" s="26" t="s">
        <v>77</v>
      </c>
      <c r="I67" s="45">
        <v>12620000</v>
      </c>
      <c r="J67" s="45">
        <v>12620000</v>
      </c>
      <c r="K67" s="45">
        <v>12620000</v>
      </c>
      <c r="L67" s="45"/>
      <c r="M67" s="45"/>
      <c r="N67" s="45"/>
      <c r="O67" s="45"/>
      <c r="P67" s="45"/>
      <c r="Q67" s="45"/>
      <c r="R67" s="45"/>
      <c r="S67" s="45"/>
      <c r="T67" s="45"/>
      <c r="U67" s="45"/>
      <c r="V67" s="45"/>
      <c r="W67" s="45"/>
    </row>
    <row r="68" ht="32.9" customHeight="1" spans="1:23">
      <c r="A68" s="26"/>
      <c r="B68" s="26"/>
      <c r="C68" s="26" t="s">
        <v>357</v>
      </c>
      <c r="D68" s="26"/>
      <c r="E68" s="26"/>
      <c r="F68" s="26"/>
      <c r="G68" s="26"/>
      <c r="H68" s="26"/>
      <c r="I68" s="45">
        <v>300000</v>
      </c>
      <c r="J68" s="45">
        <v>300000</v>
      </c>
      <c r="K68" s="45">
        <v>300000</v>
      </c>
      <c r="L68" s="45"/>
      <c r="M68" s="45"/>
      <c r="N68" s="45"/>
      <c r="O68" s="45"/>
      <c r="P68" s="45"/>
      <c r="Q68" s="45"/>
      <c r="R68" s="45"/>
      <c r="S68" s="45"/>
      <c r="T68" s="45"/>
      <c r="U68" s="45"/>
      <c r="V68" s="45"/>
      <c r="W68" s="45"/>
    </row>
    <row r="69" ht="32.9" customHeight="1" spans="1:23">
      <c r="A69" s="26" t="s">
        <v>296</v>
      </c>
      <c r="B69" s="148" t="s">
        <v>358</v>
      </c>
      <c r="C69" s="26" t="s">
        <v>357</v>
      </c>
      <c r="D69" s="26" t="s">
        <v>64</v>
      </c>
      <c r="E69" s="26" t="s">
        <v>128</v>
      </c>
      <c r="F69" s="26" t="s">
        <v>147</v>
      </c>
      <c r="G69" s="26" t="s">
        <v>291</v>
      </c>
      <c r="H69" s="26" t="s">
        <v>77</v>
      </c>
      <c r="I69" s="45">
        <v>300000</v>
      </c>
      <c r="J69" s="45">
        <v>300000</v>
      </c>
      <c r="K69" s="45">
        <v>300000</v>
      </c>
      <c r="L69" s="45"/>
      <c r="M69" s="45"/>
      <c r="N69" s="45"/>
      <c r="O69" s="45"/>
      <c r="P69" s="45"/>
      <c r="Q69" s="45"/>
      <c r="R69" s="45"/>
      <c r="S69" s="45"/>
      <c r="T69" s="45"/>
      <c r="U69" s="45"/>
      <c r="V69" s="45"/>
      <c r="W69" s="45"/>
    </row>
    <row r="70" ht="32.9" customHeight="1" spans="1:23">
      <c r="A70" s="26"/>
      <c r="B70" s="26"/>
      <c r="C70" s="26" t="s">
        <v>359</v>
      </c>
      <c r="D70" s="26"/>
      <c r="E70" s="26"/>
      <c r="F70" s="26"/>
      <c r="G70" s="26"/>
      <c r="H70" s="26"/>
      <c r="I70" s="45">
        <v>1500000</v>
      </c>
      <c r="J70" s="45">
        <v>1500000</v>
      </c>
      <c r="K70" s="45">
        <v>1500000</v>
      </c>
      <c r="L70" s="45"/>
      <c r="M70" s="45"/>
      <c r="N70" s="45"/>
      <c r="O70" s="45"/>
      <c r="P70" s="45"/>
      <c r="Q70" s="45"/>
      <c r="R70" s="45"/>
      <c r="S70" s="45"/>
      <c r="T70" s="45"/>
      <c r="U70" s="45"/>
      <c r="V70" s="45"/>
      <c r="W70" s="45"/>
    </row>
    <row r="71" ht="32.9" customHeight="1" spans="1:23">
      <c r="A71" s="26" t="s">
        <v>296</v>
      </c>
      <c r="B71" s="148" t="s">
        <v>360</v>
      </c>
      <c r="C71" s="26" t="s">
        <v>359</v>
      </c>
      <c r="D71" s="26" t="s">
        <v>64</v>
      </c>
      <c r="E71" s="26" t="s">
        <v>128</v>
      </c>
      <c r="F71" s="26" t="s">
        <v>147</v>
      </c>
      <c r="G71" s="26" t="s">
        <v>291</v>
      </c>
      <c r="H71" s="26" t="s">
        <v>77</v>
      </c>
      <c r="I71" s="45">
        <v>1500000</v>
      </c>
      <c r="J71" s="45">
        <v>1500000</v>
      </c>
      <c r="K71" s="45">
        <v>1500000</v>
      </c>
      <c r="L71" s="45"/>
      <c r="M71" s="45"/>
      <c r="N71" s="45"/>
      <c r="O71" s="45"/>
      <c r="P71" s="45"/>
      <c r="Q71" s="45"/>
      <c r="R71" s="45"/>
      <c r="S71" s="45"/>
      <c r="T71" s="45"/>
      <c r="U71" s="45"/>
      <c r="V71" s="45"/>
      <c r="W71" s="45"/>
    </row>
    <row r="72" ht="32.9" customHeight="1" spans="1:23">
      <c r="A72" s="26"/>
      <c r="B72" s="26"/>
      <c r="C72" s="26" t="s">
        <v>361</v>
      </c>
      <c r="D72" s="26"/>
      <c r="E72" s="26"/>
      <c r="F72" s="26"/>
      <c r="G72" s="26"/>
      <c r="H72" s="26"/>
      <c r="I72" s="45">
        <v>18205200</v>
      </c>
      <c r="J72" s="45">
        <v>18205200</v>
      </c>
      <c r="K72" s="45">
        <v>18205200</v>
      </c>
      <c r="L72" s="45"/>
      <c r="M72" s="45"/>
      <c r="N72" s="45"/>
      <c r="O72" s="45"/>
      <c r="P72" s="45"/>
      <c r="Q72" s="45"/>
      <c r="R72" s="45"/>
      <c r="S72" s="45"/>
      <c r="T72" s="45"/>
      <c r="U72" s="45"/>
      <c r="V72" s="45"/>
      <c r="W72" s="45"/>
    </row>
    <row r="73" ht="32.9" customHeight="1" spans="1:23">
      <c r="A73" s="26" t="s">
        <v>296</v>
      </c>
      <c r="B73" s="148" t="s">
        <v>362</v>
      </c>
      <c r="C73" s="26" t="s">
        <v>361</v>
      </c>
      <c r="D73" s="26" t="s">
        <v>64</v>
      </c>
      <c r="E73" s="26" t="s">
        <v>128</v>
      </c>
      <c r="F73" s="26" t="s">
        <v>147</v>
      </c>
      <c r="G73" s="26" t="s">
        <v>291</v>
      </c>
      <c r="H73" s="26" t="s">
        <v>77</v>
      </c>
      <c r="I73" s="45">
        <v>18205200</v>
      </c>
      <c r="J73" s="45">
        <v>18205200</v>
      </c>
      <c r="K73" s="45">
        <v>18205200</v>
      </c>
      <c r="L73" s="45"/>
      <c r="M73" s="45"/>
      <c r="N73" s="45"/>
      <c r="O73" s="45"/>
      <c r="P73" s="45"/>
      <c r="Q73" s="45"/>
      <c r="R73" s="45"/>
      <c r="S73" s="45"/>
      <c r="T73" s="45"/>
      <c r="U73" s="45"/>
      <c r="V73" s="45"/>
      <c r="W73" s="45"/>
    </row>
    <row r="74" ht="32.9" customHeight="1" spans="1:23">
      <c r="A74" s="26"/>
      <c r="B74" s="26"/>
      <c r="C74" s="26" t="s">
        <v>363</v>
      </c>
      <c r="D74" s="26"/>
      <c r="E74" s="26"/>
      <c r="F74" s="26"/>
      <c r="G74" s="26"/>
      <c r="H74" s="26"/>
      <c r="I74" s="45">
        <v>6603400</v>
      </c>
      <c r="J74" s="45">
        <v>6603400</v>
      </c>
      <c r="K74" s="45">
        <v>6603400</v>
      </c>
      <c r="L74" s="45"/>
      <c r="M74" s="45"/>
      <c r="N74" s="45"/>
      <c r="O74" s="45"/>
      <c r="P74" s="45"/>
      <c r="Q74" s="45"/>
      <c r="R74" s="45"/>
      <c r="S74" s="45"/>
      <c r="T74" s="45"/>
      <c r="U74" s="45"/>
      <c r="V74" s="45"/>
      <c r="W74" s="45"/>
    </row>
    <row r="75" ht="32.9" customHeight="1" spans="1:23">
      <c r="A75" s="26" t="s">
        <v>296</v>
      </c>
      <c r="B75" s="148" t="s">
        <v>364</v>
      </c>
      <c r="C75" s="26" t="s">
        <v>363</v>
      </c>
      <c r="D75" s="26" t="s">
        <v>64</v>
      </c>
      <c r="E75" s="26" t="s">
        <v>128</v>
      </c>
      <c r="F75" s="26" t="s">
        <v>147</v>
      </c>
      <c r="G75" s="26" t="s">
        <v>291</v>
      </c>
      <c r="H75" s="26" t="s">
        <v>77</v>
      </c>
      <c r="I75" s="45">
        <v>6603400</v>
      </c>
      <c r="J75" s="45">
        <v>6603400</v>
      </c>
      <c r="K75" s="45">
        <v>6603400</v>
      </c>
      <c r="L75" s="45"/>
      <c r="M75" s="45"/>
      <c r="N75" s="45"/>
      <c r="O75" s="45"/>
      <c r="P75" s="45"/>
      <c r="Q75" s="45"/>
      <c r="R75" s="45"/>
      <c r="S75" s="45"/>
      <c r="T75" s="45"/>
      <c r="U75" s="45"/>
      <c r="V75" s="45"/>
      <c r="W75" s="45"/>
    </row>
    <row r="76" ht="32.9" customHeight="1" spans="1:23">
      <c r="A76" s="26"/>
      <c r="B76" s="26"/>
      <c r="C76" s="26" t="s">
        <v>365</v>
      </c>
      <c r="D76" s="26"/>
      <c r="E76" s="26"/>
      <c r="F76" s="26"/>
      <c r="G76" s="26"/>
      <c r="H76" s="26"/>
      <c r="I76" s="45">
        <v>17960000</v>
      </c>
      <c r="J76" s="45">
        <v>17960000</v>
      </c>
      <c r="K76" s="45">
        <v>17960000</v>
      </c>
      <c r="L76" s="45"/>
      <c r="M76" s="45"/>
      <c r="N76" s="45"/>
      <c r="O76" s="45"/>
      <c r="P76" s="45"/>
      <c r="Q76" s="45"/>
      <c r="R76" s="45"/>
      <c r="S76" s="45"/>
      <c r="T76" s="45"/>
      <c r="U76" s="45"/>
      <c r="V76" s="45"/>
      <c r="W76" s="45"/>
    </row>
    <row r="77" ht="32.9" customHeight="1" spans="1:23">
      <c r="A77" s="26" t="s">
        <v>296</v>
      </c>
      <c r="B77" s="148" t="s">
        <v>366</v>
      </c>
      <c r="C77" s="26" t="s">
        <v>365</v>
      </c>
      <c r="D77" s="26" t="s">
        <v>64</v>
      </c>
      <c r="E77" s="26" t="s">
        <v>128</v>
      </c>
      <c r="F77" s="26" t="s">
        <v>147</v>
      </c>
      <c r="G77" s="26" t="s">
        <v>291</v>
      </c>
      <c r="H77" s="26" t="s">
        <v>77</v>
      </c>
      <c r="I77" s="45">
        <v>17960000</v>
      </c>
      <c r="J77" s="45">
        <v>17960000</v>
      </c>
      <c r="K77" s="45">
        <v>17960000</v>
      </c>
      <c r="L77" s="45"/>
      <c r="M77" s="45"/>
      <c r="N77" s="45"/>
      <c r="O77" s="45"/>
      <c r="P77" s="45"/>
      <c r="Q77" s="45"/>
      <c r="R77" s="45"/>
      <c r="S77" s="45"/>
      <c r="T77" s="45"/>
      <c r="U77" s="45"/>
      <c r="V77" s="45"/>
      <c r="W77" s="45"/>
    </row>
    <row r="78" ht="32.9" customHeight="1" spans="1:23">
      <c r="A78" s="26"/>
      <c r="B78" s="26"/>
      <c r="C78" s="26" t="s">
        <v>367</v>
      </c>
      <c r="D78" s="26"/>
      <c r="E78" s="26"/>
      <c r="F78" s="26"/>
      <c r="G78" s="26"/>
      <c r="H78" s="26"/>
      <c r="I78" s="45">
        <v>215460000</v>
      </c>
      <c r="J78" s="45">
        <v>215460000</v>
      </c>
      <c r="K78" s="45">
        <v>215460000</v>
      </c>
      <c r="L78" s="45"/>
      <c r="M78" s="45"/>
      <c r="N78" s="45"/>
      <c r="O78" s="45"/>
      <c r="P78" s="45"/>
      <c r="Q78" s="45"/>
      <c r="R78" s="45"/>
      <c r="S78" s="45"/>
      <c r="T78" s="45"/>
      <c r="U78" s="45"/>
      <c r="V78" s="45"/>
      <c r="W78" s="45"/>
    </row>
    <row r="79" ht="32.9" customHeight="1" spans="1:23">
      <c r="A79" s="26" t="s">
        <v>296</v>
      </c>
      <c r="B79" s="148" t="s">
        <v>368</v>
      </c>
      <c r="C79" s="26" t="s">
        <v>367</v>
      </c>
      <c r="D79" s="26" t="s">
        <v>64</v>
      </c>
      <c r="E79" s="26" t="s">
        <v>128</v>
      </c>
      <c r="F79" s="26" t="s">
        <v>147</v>
      </c>
      <c r="G79" s="26" t="s">
        <v>291</v>
      </c>
      <c r="H79" s="26" t="s">
        <v>77</v>
      </c>
      <c r="I79" s="45">
        <v>215460000</v>
      </c>
      <c r="J79" s="45">
        <v>215460000</v>
      </c>
      <c r="K79" s="45">
        <v>215460000</v>
      </c>
      <c r="L79" s="45"/>
      <c r="M79" s="45"/>
      <c r="N79" s="45"/>
      <c r="O79" s="45"/>
      <c r="P79" s="45"/>
      <c r="Q79" s="45"/>
      <c r="R79" s="45"/>
      <c r="S79" s="45"/>
      <c r="T79" s="45"/>
      <c r="U79" s="45"/>
      <c r="V79" s="45"/>
      <c r="W79" s="45"/>
    </row>
    <row r="80" ht="32.9" customHeight="1" spans="1:23">
      <c r="A80" s="26"/>
      <c r="B80" s="26"/>
      <c r="C80" s="26" t="s">
        <v>369</v>
      </c>
      <c r="D80" s="26"/>
      <c r="E80" s="26"/>
      <c r="F80" s="26"/>
      <c r="G80" s="26"/>
      <c r="H80" s="26"/>
      <c r="I80" s="45">
        <v>88680000</v>
      </c>
      <c r="J80" s="45">
        <v>88680000</v>
      </c>
      <c r="K80" s="45">
        <v>88680000</v>
      </c>
      <c r="L80" s="45"/>
      <c r="M80" s="45"/>
      <c r="N80" s="45"/>
      <c r="O80" s="45"/>
      <c r="P80" s="45"/>
      <c r="Q80" s="45"/>
      <c r="R80" s="45"/>
      <c r="S80" s="45"/>
      <c r="T80" s="45"/>
      <c r="U80" s="45"/>
      <c r="V80" s="45"/>
      <c r="W80" s="45"/>
    </row>
    <row r="81" ht="32.9" customHeight="1" spans="1:23">
      <c r="A81" s="26" t="s">
        <v>288</v>
      </c>
      <c r="B81" s="148" t="s">
        <v>370</v>
      </c>
      <c r="C81" s="26" t="s">
        <v>369</v>
      </c>
      <c r="D81" s="26" t="s">
        <v>64</v>
      </c>
      <c r="E81" s="26" t="s">
        <v>128</v>
      </c>
      <c r="F81" s="26" t="s">
        <v>147</v>
      </c>
      <c r="G81" s="26" t="s">
        <v>291</v>
      </c>
      <c r="H81" s="26" t="s">
        <v>77</v>
      </c>
      <c r="I81" s="45">
        <v>88680000</v>
      </c>
      <c r="J81" s="45">
        <v>88680000</v>
      </c>
      <c r="K81" s="45">
        <v>88680000</v>
      </c>
      <c r="L81" s="45"/>
      <c r="M81" s="45"/>
      <c r="N81" s="45"/>
      <c r="O81" s="45"/>
      <c r="P81" s="45"/>
      <c r="Q81" s="45"/>
      <c r="R81" s="45"/>
      <c r="S81" s="45"/>
      <c r="T81" s="45"/>
      <c r="U81" s="45"/>
      <c r="V81" s="45"/>
      <c r="W81" s="45"/>
    </row>
    <row r="82" ht="32.9" customHeight="1" spans="1:23">
      <c r="A82" s="26"/>
      <c r="B82" s="26"/>
      <c r="C82" s="26" t="s">
        <v>371</v>
      </c>
      <c r="D82" s="26"/>
      <c r="E82" s="26"/>
      <c r="F82" s="26"/>
      <c r="G82" s="26"/>
      <c r="H82" s="26"/>
      <c r="I82" s="45">
        <v>5260000</v>
      </c>
      <c r="J82" s="45">
        <v>5260000</v>
      </c>
      <c r="K82" s="45">
        <v>5260000</v>
      </c>
      <c r="L82" s="45"/>
      <c r="M82" s="45"/>
      <c r="N82" s="45"/>
      <c r="O82" s="45"/>
      <c r="P82" s="45"/>
      <c r="Q82" s="45"/>
      <c r="R82" s="45"/>
      <c r="S82" s="45"/>
      <c r="T82" s="45"/>
      <c r="U82" s="45"/>
      <c r="V82" s="45"/>
      <c r="W82" s="45"/>
    </row>
    <row r="83" ht="32.9" customHeight="1" spans="1:23">
      <c r="A83" s="26" t="s">
        <v>288</v>
      </c>
      <c r="B83" s="148" t="s">
        <v>372</v>
      </c>
      <c r="C83" s="26" t="s">
        <v>371</v>
      </c>
      <c r="D83" s="26" t="s">
        <v>64</v>
      </c>
      <c r="E83" s="26" t="s">
        <v>128</v>
      </c>
      <c r="F83" s="26" t="s">
        <v>147</v>
      </c>
      <c r="G83" s="26" t="s">
        <v>291</v>
      </c>
      <c r="H83" s="26" t="s">
        <v>77</v>
      </c>
      <c r="I83" s="45">
        <v>5260000</v>
      </c>
      <c r="J83" s="45">
        <v>5260000</v>
      </c>
      <c r="K83" s="45">
        <v>5260000</v>
      </c>
      <c r="L83" s="45"/>
      <c r="M83" s="45"/>
      <c r="N83" s="45"/>
      <c r="O83" s="45"/>
      <c r="P83" s="45"/>
      <c r="Q83" s="45"/>
      <c r="R83" s="45"/>
      <c r="S83" s="45"/>
      <c r="T83" s="45"/>
      <c r="U83" s="45"/>
      <c r="V83" s="45"/>
      <c r="W83" s="45"/>
    </row>
    <row r="84" ht="32.9" customHeight="1" spans="1:23">
      <c r="A84" s="26"/>
      <c r="B84" s="26"/>
      <c r="C84" s="26" t="s">
        <v>373</v>
      </c>
      <c r="D84" s="26"/>
      <c r="E84" s="26"/>
      <c r="F84" s="26"/>
      <c r="G84" s="26"/>
      <c r="H84" s="26"/>
      <c r="I84" s="45">
        <v>4920000</v>
      </c>
      <c r="J84" s="45">
        <v>4920000</v>
      </c>
      <c r="K84" s="45">
        <v>4920000</v>
      </c>
      <c r="L84" s="45"/>
      <c r="M84" s="45"/>
      <c r="N84" s="45"/>
      <c r="O84" s="45"/>
      <c r="P84" s="45"/>
      <c r="Q84" s="45"/>
      <c r="R84" s="45"/>
      <c r="S84" s="45"/>
      <c r="T84" s="45"/>
      <c r="U84" s="45"/>
      <c r="V84" s="45"/>
      <c r="W84" s="45"/>
    </row>
    <row r="85" ht="32.9" customHeight="1" spans="1:23">
      <c r="A85" s="26" t="s">
        <v>296</v>
      </c>
      <c r="B85" s="148" t="s">
        <v>374</v>
      </c>
      <c r="C85" s="26" t="s">
        <v>373</v>
      </c>
      <c r="D85" s="26" t="s">
        <v>64</v>
      </c>
      <c r="E85" s="26" t="s">
        <v>128</v>
      </c>
      <c r="F85" s="26" t="s">
        <v>147</v>
      </c>
      <c r="G85" s="26" t="s">
        <v>291</v>
      </c>
      <c r="H85" s="26" t="s">
        <v>77</v>
      </c>
      <c r="I85" s="45">
        <v>4920000</v>
      </c>
      <c r="J85" s="45">
        <v>4920000</v>
      </c>
      <c r="K85" s="45">
        <v>4920000</v>
      </c>
      <c r="L85" s="45"/>
      <c r="M85" s="45"/>
      <c r="N85" s="45"/>
      <c r="O85" s="45"/>
      <c r="P85" s="45"/>
      <c r="Q85" s="45"/>
      <c r="R85" s="45"/>
      <c r="S85" s="45"/>
      <c r="T85" s="45"/>
      <c r="U85" s="45"/>
      <c r="V85" s="45"/>
      <c r="W85" s="45"/>
    </row>
    <row r="86" ht="32.9" customHeight="1" spans="1:23">
      <c r="A86" s="26"/>
      <c r="B86" s="26"/>
      <c r="C86" s="26" t="s">
        <v>375</v>
      </c>
      <c r="D86" s="26"/>
      <c r="E86" s="26"/>
      <c r="F86" s="26"/>
      <c r="G86" s="26"/>
      <c r="H86" s="26"/>
      <c r="I86" s="45">
        <v>8240680</v>
      </c>
      <c r="J86" s="45">
        <v>8240680</v>
      </c>
      <c r="K86" s="45">
        <v>8240680</v>
      </c>
      <c r="L86" s="45"/>
      <c r="M86" s="45"/>
      <c r="N86" s="45"/>
      <c r="O86" s="45"/>
      <c r="P86" s="45"/>
      <c r="Q86" s="45"/>
      <c r="R86" s="45"/>
      <c r="S86" s="45"/>
      <c r="T86" s="45"/>
      <c r="U86" s="45"/>
      <c r="V86" s="45"/>
      <c r="W86" s="45"/>
    </row>
    <row r="87" ht="32.9" customHeight="1" spans="1:23">
      <c r="A87" s="26" t="s">
        <v>284</v>
      </c>
      <c r="B87" s="148" t="s">
        <v>376</v>
      </c>
      <c r="C87" s="26" t="s">
        <v>375</v>
      </c>
      <c r="D87" s="26" t="s">
        <v>64</v>
      </c>
      <c r="E87" s="26" t="s">
        <v>111</v>
      </c>
      <c r="F87" s="26" t="s">
        <v>377</v>
      </c>
      <c r="G87" s="26" t="s">
        <v>291</v>
      </c>
      <c r="H87" s="26" t="s">
        <v>77</v>
      </c>
      <c r="I87" s="45">
        <v>8240680</v>
      </c>
      <c r="J87" s="45">
        <v>8240680</v>
      </c>
      <c r="K87" s="45">
        <v>8240680</v>
      </c>
      <c r="L87" s="45"/>
      <c r="M87" s="45"/>
      <c r="N87" s="45"/>
      <c r="O87" s="45"/>
      <c r="P87" s="45"/>
      <c r="Q87" s="45"/>
      <c r="R87" s="45"/>
      <c r="S87" s="45"/>
      <c r="T87" s="45"/>
      <c r="U87" s="45"/>
      <c r="V87" s="45"/>
      <c r="W87" s="45"/>
    </row>
    <row r="88" ht="32.9" customHeight="1" spans="1:23">
      <c r="A88" s="26"/>
      <c r="B88" s="26"/>
      <c r="C88" s="26" t="s">
        <v>378</v>
      </c>
      <c r="D88" s="26"/>
      <c r="E88" s="26"/>
      <c r="F88" s="26"/>
      <c r="G88" s="26"/>
      <c r="H88" s="26"/>
      <c r="I88" s="45">
        <v>12260000</v>
      </c>
      <c r="J88" s="45">
        <v>12260000</v>
      </c>
      <c r="K88" s="45">
        <v>12260000</v>
      </c>
      <c r="L88" s="45"/>
      <c r="M88" s="45"/>
      <c r="N88" s="45"/>
      <c r="O88" s="45"/>
      <c r="P88" s="45"/>
      <c r="Q88" s="45"/>
      <c r="R88" s="45"/>
      <c r="S88" s="45"/>
      <c r="T88" s="45"/>
      <c r="U88" s="45"/>
      <c r="V88" s="45"/>
      <c r="W88" s="45"/>
    </row>
    <row r="89" ht="32.9" customHeight="1" spans="1:23">
      <c r="A89" s="26" t="s">
        <v>288</v>
      </c>
      <c r="B89" s="148" t="s">
        <v>379</v>
      </c>
      <c r="C89" s="26" t="s">
        <v>378</v>
      </c>
      <c r="D89" s="26" t="s">
        <v>64</v>
      </c>
      <c r="E89" s="26" t="s">
        <v>128</v>
      </c>
      <c r="F89" s="26" t="s">
        <v>147</v>
      </c>
      <c r="G89" s="26" t="s">
        <v>291</v>
      </c>
      <c r="H89" s="26" t="s">
        <v>77</v>
      </c>
      <c r="I89" s="45">
        <v>12260000</v>
      </c>
      <c r="J89" s="45">
        <v>12260000</v>
      </c>
      <c r="K89" s="45">
        <v>12260000</v>
      </c>
      <c r="L89" s="45"/>
      <c r="M89" s="45"/>
      <c r="N89" s="45"/>
      <c r="O89" s="45"/>
      <c r="P89" s="45"/>
      <c r="Q89" s="45"/>
      <c r="R89" s="45"/>
      <c r="S89" s="45"/>
      <c r="T89" s="45"/>
      <c r="U89" s="45"/>
      <c r="V89" s="45"/>
      <c r="W89" s="45"/>
    </row>
    <row r="90" ht="32.9" customHeight="1" spans="1:23">
      <c r="A90" s="26"/>
      <c r="B90" s="26"/>
      <c r="C90" s="26" t="s">
        <v>380</v>
      </c>
      <c r="D90" s="26"/>
      <c r="E90" s="26"/>
      <c r="F90" s="26"/>
      <c r="G90" s="26"/>
      <c r="H90" s="26"/>
      <c r="I90" s="45">
        <v>2680000</v>
      </c>
      <c r="J90" s="45">
        <v>2680000</v>
      </c>
      <c r="K90" s="45">
        <v>2680000</v>
      </c>
      <c r="L90" s="45"/>
      <c r="M90" s="45"/>
      <c r="N90" s="45"/>
      <c r="O90" s="45"/>
      <c r="P90" s="45"/>
      <c r="Q90" s="45"/>
      <c r="R90" s="45"/>
      <c r="S90" s="45"/>
      <c r="T90" s="45"/>
      <c r="U90" s="45"/>
      <c r="V90" s="45"/>
      <c r="W90" s="45"/>
    </row>
    <row r="91" ht="32.9" customHeight="1" spans="1:23">
      <c r="A91" s="26" t="s">
        <v>296</v>
      </c>
      <c r="B91" s="148" t="s">
        <v>381</v>
      </c>
      <c r="C91" s="26" t="s">
        <v>380</v>
      </c>
      <c r="D91" s="26" t="s">
        <v>64</v>
      </c>
      <c r="E91" s="26" t="s">
        <v>128</v>
      </c>
      <c r="F91" s="26" t="s">
        <v>147</v>
      </c>
      <c r="G91" s="26" t="s">
        <v>291</v>
      </c>
      <c r="H91" s="26" t="s">
        <v>77</v>
      </c>
      <c r="I91" s="45">
        <v>2680000</v>
      </c>
      <c r="J91" s="45">
        <v>2680000</v>
      </c>
      <c r="K91" s="45">
        <v>2680000</v>
      </c>
      <c r="L91" s="45"/>
      <c r="M91" s="45"/>
      <c r="N91" s="45"/>
      <c r="O91" s="45"/>
      <c r="P91" s="45"/>
      <c r="Q91" s="45"/>
      <c r="R91" s="45"/>
      <c r="S91" s="45"/>
      <c r="T91" s="45"/>
      <c r="U91" s="45"/>
      <c r="V91" s="45"/>
      <c r="W91" s="45"/>
    </row>
    <row r="92" ht="32.9" customHeight="1" spans="1:23">
      <c r="A92" s="26"/>
      <c r="B92" s="26"/>
      <c r="C92" s="26" t="s">
        <v>382</v>
      </c>
      <c r="D92" s="26"/>
      <c r="E92" s="26"/>
      <c r="F92" s="26"/>
      <c r="G92" s="26"/>
      <c r="H92" s="26"/>
      <c r="I92" s="45">
        <v>189760000</v>
      </c>
      <c r="J92" s="45">
        <v>189760000</v>
      </c>
      <c r="K92" s="45">
        <v>189760000</v>
      </c>
      <c r="L92" s="45"/>
      <c r="M92" s="45"/>
      <c r="N92" s="45"/>
      <c r="O92" s="45"/>
      <c r="P92" s="45"/>
      <c r="Q92" s="45"/>
      <c r="R92" s="45"/>
      <c r="S92" s="45"/>
      <c r="T92" s="45"/>
      <c r="U92" s="45"/>
      <c r="V92" s="45"/>
      <c r="W92" s="45"/>
    </row>
    <row r="93" ht="32.9" customHeight="1" spans="1:23">
      <c r="A93" s="26" t="s">
        <v>284</v>
      </c>
      <c r="B93" s="148" t="s">
        <v>383</v>
      </c>
      <c r="C93" s="26" t="s">
        <v>382</v>
      </c>
      <c r="D93" s="26" t="s">
        <v>64</v>
      </c>
      <c r="E93" s="26" t="s">
        <v>126</v>
      </c>
      <c r="F93" s="26" t="s">
        <v>127</v>
      </c>
      <c r="G93" s="26" t="s">
        <v>291</v>
      </c>
      <c r="H93" s="26" t="s">
        <v>77</v>
      </c>
      <c r="I93" s="45">
        <v>189760000</v>
      </c>
      <c r="J93" s="45">
        <v>189760000</v>
      </c>
      <c r="K93" s="45">
        <v>189760000</v>
      </c>
      <c r="L93" s="45"/>
      <c r="M93" s="45"/>
      <c r="N93" s="45"/>
      <c r="O93" s="45"/>
      <c r="P93" s="45"/>
      <c r="Q93" s="45"/>
      <c r="R93" s="45"/>
      <c r="S93" s="45"/>
      <c r="T93" s="45"/>
      <c r="U93" s="45"/>
      <c r="V93" s="45"/>
      <c r="W93" s="45"/>
    </row>
    <row r="94" ht="32.9" customHeight="1" spans="1:23">
      <c r="A94" s="26"/>
      <c r="B94" s="26"/>
      <c r="C94" s="26" t="s">
        <v>384</v>
      </c>
      <c r="D94" s="26"/>
      <c r="E94" s="26"/>
      <c r="F94" s="26"/>
      <c r="G94" s="26"/>
      <c r="H94" s="26"/>
      <c r="I94" s="45">
        <v>70380000</v>
      </c>
      <c r="J94" s="45">
        <v>70380000</v>
      </c>
      <c r="K94" s="45">
        <v>70380000</v>
      </c>
      <c r="L94" s="45"/>
      <c r="M94" s="45"/>
      <c r="N94" s="45"/>
      <c r="O94" s="45"/>
      <c r="P94" s="45"/>
      <c r="Q94" s="45"/>
      <c r="R94" s="45"/>
      <c r="S94" s="45"/>
      <c r="T94" s="45"/>
      <c r="U94" s="45"/>
      <c r="V94" s="45"/>
      <c r="W94" s="45"/>
    </row>
    <row r="95" ht="32.9" customHeight="1" spans="1:23">
      <c r="A95" s="26" t="s">
        <v>284</v>
      </c>
      <c r="B95" s="148" t="s">
        <v>385</v>
      </c>
      <c r="C95" s="26" t="s">
        <v>384</v>
      </c>
      <c r="D95" s="26" t="s">
        <v>64</v>
      </c>
      <c r="E95" s="26" t="s">
        <v>116</v>
      </c>
      <c r="F95" s="26" t="s">
        <v>117</v>
      </c>
      <c r="G95" s="26" t="s">
        <v>291</v>
      </c>
      <c r="H95" s="26" t="s">
        <v>77</v>
      </c>
      <c r="I95" s="45">
        <v>70380000</v>
      </c>
      <c r="J95" s="45">
        <v>70380000</v>
      </c>
      <c r="K95" s="45">
        <v>70380000</v>
      </c>
      <c r="L95" s="45"/>
      <c r="M95" s="45"/>
      <c r="N95" s="45"/>
      <c r="O95" s="45"/>
      <c r="P95" s="45"/>
      <c r="Q95" s="45"/>
      <c r="R95" s="45"/>
      <c r="S95" s="45"/>
      <c r="T95" s="45"/>
      <c r="U95" s="45"/>
      <c r="V95" s="45"/>
      <c r="W95" s="45"/>
    </row>
    <row r="96" ht="32.9" customHeight="1" spans="1:23">
      <c r="A96" s="26"/>
      <c r="B96" s="26"/>
      <c r="C96" s="26" t="s">
        <v>386</v>
      </c>
      <c r="D96" s="26"/>
      <c r="E96" s="26"/>
      <c r="F96" s="26"/>
      <c r="G96" s="26"/>
      <c r="H96" s="26"/>
      <c r="I96" s="45">
        <v>620000</v>
      </c>
      <c r="J96" s="45">
        <v>620000</v>
      </c>
      <c r="K96" s="45">
        <v>620000</v>
      </c>
      <c r="L96" s="45"/>
      <c r="M96" s="45"/>
      <c r="N96" s="45"/>
      <c r="O96" s="45"/>
      <c r="P96" s="45"/>
      <c r="Q96" s="45"/>
      <c r="R96" s="45"/>
      <c r="S96" s="45"/>
      <c r="T96" s="45"/>
      <c r="U96" s="45"/>
      <c r="V96" s="45"/>
      <c r="W96" s="45"/>
    </row>
    <row r="97" ht="32.9" customHeight="1" spans="1:23">
      <c r="A97" s="26" t="s">
        <v>296</v>
      </c>
      <c r="B97" s="148" t="s">
        <v>387</v>
      </c>
      <c r="C97" s="26" t="s">
        <v>386</v>
      </c>
      <c r="D97" s="26" t="s">
        <v>64</v>
      </c>
      <c r="E97" s="26" t="s">
        <v>104</v>
      </c>
      <c r="F97" s="26" t="s">
        <v>317</v>
      </c>
      <c r="G97" s="26" t="s">
        <v>291</v>
      </c>
      <c r="H97" s="26" t="s">
        <v>77</v>
      </c>
      <c r="I97" s="45">
        <v>620000</v>
      </c>
      <c r="J97" s="45">
        <v>620000</v>
      </c>
      <c r="K97" s="45">
        <v>620000</v>
      </c>
      <c r="L97" s="45"/>
      <c r="M97" s="45"/>
      <c r="N97" s="45"/>
      <c r="O97" s="45"/>
      <c r="P97" s="45"/>
      <c r="Q97" s="45"/>
      <c r="R97" s="45"/>
      <c r="S97" s="45"/>
      <c r="T97" s="45"/>
      <c r="U97" s="45"/>
      <c r="V97" s="45"/>
      <c r="W97" s="45"/>
    </row>
    <row r="98" ht="32.9" customHeight="1" spans="1:23">
      <c r="A98" s="26"/>
      <c r="B98" s="26"/>
      <c r="C98" s="26" t="s">
        <v>388</v>
      </c>
      <c r="D98" s="26"/>
      <c r="E98" s="26"/>
      <c r="F98" s="26"/>
      <c r="G98" s="26"/>
      <c r="H98" s="26"/>
      <c r="I98" s="45">
        <v>9692900</v>
      </c>
      <c r="J98" s="45">
        <v>9692900</v>
      </c>
      <c r="K98" s="45">
        <v>9692900</v>
      </c>
      <c r="L98" s="45"/>
      <c r="M98" s="45"/>
      <c r="N98" s="45"/>
      <c r="O98" s="45"/>
      <c r="P98" s="45"/>
      <c r="Q98" s="45"/>
      <c r="R98" s="45"/>
      <c r="S98" s="45"/>
      <c r="T98" s="45"/>
      <c r="U98" s="45"/>
      <c r="V98" s="45"/>
      <c r="W98" s="45"/>
    </row>
    <row r="99" ht="32.9" customHeight="1" spans="1:23">
      <c r="A99" s="26" t="s">
        <v>296</v>
      </c>
      <c r="B99" s="148" t="s">
        <v>389</v>
      </c>
      <c r="C99" s="26" t="s">
        <v>388</v>
      </c>
      <c r="D99" s="26" t="s">
        <v>64</v>
      </c>
      <c r="E99" s="26" t="s">
        <v>109</v>
      </c>
      <c r="F99" s="26" t="s">
        <v>290</v>
      </c>
      <c r="G99" s="26" t="s">
        <v>291</v>
      </c>
      <c r="H99" s="26" t="s">
        <v>77</v>
      </c>
      <c r="I99" s="45">
        <v>9692900</v>
      </c>
      <c r="J99" s="45">
        <v>9692900</v>
      </c>
      <c r="K99" s="45">
        <v>9692900</v>
      </c>
      <c r="L99" s="45"/>
      <c r="M99" s="45"/>
      <c r="N99" s="45"/>
      <c r="O99" s="45"/>
      <c r="P99" s="45"/>
      <c r="Q99" s="45"/>
      <c r="R99" s="45"/>
      <c r="S99" s="45"/>
      <c r="T99" s="45"/>
      <c r="U99" s="45"/>
      <c r="V99" s="45"/>
      <c r="W99" s="45"/>
    </row>
    <row r="100" ht="18.75" customHeight="1" spans="1:23">
      <c r="A100" s="46" t="s">
        <v>390</v>
      </c>
      <c r="B100" s="47"/>
      <c r="C100" s="47"/>
      <c r="D100" s="47"/>
      <c r="E100" s="47"/>
      <c r="F100" s="47"/>
      <c r="G100" s="47"/>
      <c r="H100" s="48"/>
      <c r="I100" s="45">
        <v>706163546.13</v>
      </c>
      <c r="J100" s="45">
        <v>679087183.09</v>
      </c>
      <c r="K100" s="45">
        <v>679087183.09</v>
      </c>
      <c r="L100" s="45">
        <v>19000000</v>
      </c>
      <c r="M100" s="45"/>
      <c r="N100" s="45">
        <v>8076363.04</v>
      </c>
      <c r="O100" s="45"/>
      <c r="P100" s="45"/>
      <c r="Q100" s="45"/>
      <c r="R100" s="45"/>
      <c r="S100" s="45"/>
      <c r="T100" s="45"/>
      <c r="U100" s="45"/>
      <c r="V100" s="45"/>
      <c r="W100" s="45"/>
    </row>
  </sheetData>
  <autoFilter ref="A6:W100">
    <extLst/>
  </autoFilter>
  <mergeCells count="28">
    <mergeCell ref="A2:W2"/>
    <mergeCell ref="A3:I3"/>
    <mergeCell ref="J4:M4"/>
    <mergeCell ref="N4:P4"/>
    <mergeCell ref="R4:W4"/>
    <mergeCell ref="J5:K5"/>
    <mergeCell ref="A100:H10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21"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80"/>
  <sheetViews>
    <sheetView showZeros="0" tabSelected="1" topLeftCell="A79" workbookViewId="0">
      <selection activeCell="B79" sqref="B79:B83"/>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144" t="s">
        <v>391</v>
      </c>
    </row>
    <row r="2" ht="28.5" customHeight="1" spans="1:10">
      <c r="A2" s="142" t="s">
        <v>392</v>
      </c>
      <c r="B2" s="32"/>
      <c r="C2" s="32"/>
      <c r="D2" s="32"/>
      <c r="E2" s="32"/>
      <c r="F2" s="102"/>
      <c r="G2" s="32"/>
      <c r="H2" s="102"/>
      <c r="I2" s="102"/>
      <c r="J2" s="32"/>
    </row>
    <row r="3" ht="15" customHeight="1" spans="1:1">
      <c r="A3" s="5" t="str">
        <f>"单位名称："&amp;"玉溪市农业农村局"</f>
        <v>单位名称：玉溪市农业农村局</v>
      </c>
    </row>
    <row r="4" ht="14.25" customHeight="1" spans="1:10">
      <c r="A4" s="68" t="s">
        <v>393</v>
      </c>
      <c r="B4" s="68" t="s">
        <v>394</v>
      </c>
      <c r="C4" s="68" t="s">
        <v>395</v>
      </c>
      <c r="D4" s="68" t="s">
        <v>396</v>
      </c>
      <c r="E4" s="68" t="s">
        <v>397</v>
      </c>
      <c r="F4" s="55" t="s">
        <v>398</v>
      </c>
      <c r="G4" s="68" t="s">
        <v>399</v>
      </c>
      <c r="H4" s="55" t="s">
        <v>400</v>
      </c>
      <c r="I4" s="55" t="s">
        <v>401</v>
      </c>
      <c r="J4" s="68" t="s">
        <v>402</v>
      </c>
    </row>
    <row r="5" ht="14.25" customHeight="1" spans="1:10">
      <c r="A5" s="68">
        <v>1</v>
      </c>
      <c r="B5" s="68">
        <v>2</v>
      </c>
      <c r="C5" s="68">
        <v>3</v>
      </c>
      <c r="D5" s="68">
        <v>4</v>
      </c>
      <c r="E5" s="68">
        <v>5</v>
      </c>
      <c r="F5" s="55">
        <v>6</v>
      </c>
      <c r="G5" s="68">
        <v>7</v>
      </c>
      <c r="H5" s="55">
        <v>8</v>
      </c>
      <c r="I5" s="55">
        <v>9</v>
      </c>
      <c r="J5" s="68">
        <v>10</v>
      </c>
    </row>
    <row r="6" ht="15" customHeight="1" spans="1:10">
      <c r="A6" s="26" t="s">
        <v>64</v>
      </c>
      <c r="B6" s="69"/>
      <c r="C6" s="69"/>
      <c r="D6" s="69"/>
      <c r="E6" s="70"/>
      <c r="F6" s="71"/>
      <c r="G6" s="70"/>
      <c r="H6" s="71"/>
      <c r="I6" s="71"/>
      <c r="J6" s="70"/>
    </row>
    <row r="7" ht="40" customHeight="1" spans="1:10">
      <c r="A7" s="26" t="s">
        <v>380</v>
      </c>
      <c r="B7" s="26" t="s">
        <v>403</v>
      </c>
      <c r="C7" s="26" t="s">
        <v>404</v>
      </c>
      <c r="D7" s="26" t="s">
        <v>405</v>
      </c>
      <c r="E7" s="26" t="s">
        <v>406</v>
      </c>
      <c r="F7" s="26" t="s">
        <v>407</v>
      </c>
      <c r="G7" s="43" t="s">
        <v>408</v>
      </c>
      <c r="H7" s="26" t="s">
        <v>409</v>
      </c>
      <c r="I7" s="26" t="s">
        <v>410</v>
      </c>
      <c r="J7" s="26" t="s">
        <v>411</v>
      </c>
    </row>
    <row r="8" ht="42" customHeight="1" spans="1:10">
      <c r="A8" s="26" t="s">
        <v>380</v>
      </c>
      <c r="B8" s="26" t="s">
        <v>403</v>
      </c>
      <c r="C8" s="26" t="s">
        <v>404</v>
      </c>
      <c r="D8" s="26" t="s">
        <v>405</v>
      </c>
      <c r="E8" s="26" t="s">
        <v>412</v>
      </c>
      <c r="F8" s="26" t="s">
        <v>407</v>
      </c>
      <c r="G8" s="43" t="s">
        <v>413</v>
      </c>
      <c r="H8" s="26" t="s">
        <v>409</v>
      </c>
      <c r="I8" s="26" t="s">
        <v>410</v>
      </c>
      <c r="J8" s="26" t="s">
        <v>414</v>
      </c>
    </row>
    <row r="9" ht="33.75" customHeight="1" spans="1:10">
      <c r="A9" s="26" t="s">
        <v>380</v>
      </c>
      <c r="B9" s="26" t="s">
        <v>403</v>
      </c>
      <c r="C9" s="26" t="s">
        <v>415</v>
      </c>
      <c r="D9" s="26" t="s">
        <v>416</v>
      </c>
      <c r="E9" s="26" t="s">
        <v>417</v>
      </c>
      <c r="F9" s="26" t="s">
        <v>418</v>
      </c>
      <c r="G9" s="43" t="s">
        <v>419</v>
      </c>
      <c r="H9" s="26"/>
      <c r="I9" s="26" t="s">
        <v>420</v>
      </c>
      <c r="J9" s="26" t="s">
        <v>421</v>
      </c>
    </row>
    <row r="10" ht="33.75" customHeight="1" spans="1:10">
      <c r="A10" s="26" t="s">
        <v>380</v>
      </c>
      <c r="B10" s="26" t="s">
        <v>403</v>
      </c>
      <c r="C10" s="26" t="s">
        <v>415</v>
      </c>
      <c r="D10" s="26" t="s">
        <v>422</v>
      </c>
      <c r="E10" s="26" t="s">
        <v>423</v>
      </c>
      <c r="F10" s="26" t="s">
        <v>407</v>
      </c>
      <c r="G10" s="43" t="s">
        <v>45</v>
      </c>
      <c r="H10" s="26" t="s">
        <v>424</v>
      </c>
      <c r="I10" s="26" t="s">
        <v>410</v>
      </c>
      <c r="J10" s="26" t="s">
        <v>425</v>
      </c>
    </row>
    <row r="11" ht="54" customHeight="1" spans="1:10">
      <c r="A11" s="26" t="s">
        <v>380</v>
      </c>
      <c r="B11" s="26" t="s">
        <v>403</v>
      </c>
      <c r="C11" s="26" t="s">
        <v>426</v>
      </c>
      <c r="D11" s="26" t="s">
        <v>427</v>
      </c>
      <c r="E11" s="26" t="s">
        <v>428</v>
      </c>
      <c r="F11" s="26" t="s">
        <v>407</v>
      </c>
      <c r="G11" s="43" t="s">
        <v>429</v>
      </c>
      <c r="H11" s="26" t="s">
        <v>424</v>
      </c>
      <c r="I11" s="26" t="s">
        <v>410</v>
      </c>
      <c r="J11" s="26" t="s">
        <v>430</v>
      </c>
    </row>
    <row r="12" ht="81" customHeight="1" spans="1:10">
      <c r="A12" s="26" t="s">
        <v>327</v>
      </c>
      <c r="B12" s="143" t="s">
        <v>431</v>
      </c>
      <c r="C12" s="26" t="s">
        <v>404</v>
      </c>
      <c r="D12" s="26" t="s">
        <v>405</v>
      </c>
      <c r="E12" s="26" t="s">
        <v>432</v>
      </c>
      <c r="F12" s="26" t="s">
        <v>418</v>
      </c>
      <c r="G12" s="43" t="s">
        <v>433</v>
      </c>
      <c r="H12" s="26" t="s">
        <v>424</v>
      </c>
      <c r="I12" s="26" t="s">
        <v>410</v>
      </c>
      <c r="J12" s="26" t="s">
        <v>434</v>
      </c>
    </row>
    <row r="13" ht="101" customHeight="1" spans="1:10">
      <c r="A13" s="26" t="s">
        <v>327</v>
      </c>
      <c r="B13" s="26" t="s">
        <v>431</v>
      </c>
      <c r="C13" s="26" t="s">
        <v>404</v>
      </c>
      <c r="D13" s="26" t="s">
        <v>405</v>
      </c>
      <c r="E13" s="26" t="s">
        <v>435</v>
      </c>
      <c r="F13" s="26" t="s">
        <v>418</v>
      </c>
      <c r="G13" s="43" t="s">
        <v>433</v>
      </c>
      <c r="H13" s="26" t="s">
        <v>424</v>
      </c>
      <c r="I13" s="26" t="s">
        <v>410</v>
      </c>
      <c r="J13" s="26" t="s">
        <v>436</v>
      </c>
    </row>
    <row r="14" ht="84" customHeight="1" spans="1:10">
      <c r="A14" s="26" t="s">
        <v>327</v>
      </c>
      <c r="B14" s="26" t="s">
        <v>431</v>
      </c>
      <c r="C14" s="26" t="s">
        <v>404</v>
      </c>
      <c r="D14" s="26" t="s">
        <v>437</v>
      </c>
      <c r="E14" s="26" t="s">
        <v>438</v>
      </c>
      <c r="F14" s="26" t="s">
        <v>418</v>
      </c>
      <c r="G14" s="43" t="s">
        <v>433</v>
      </c>
      <c r="H14" s="26" t="s">
        <v>424</v>
      </c>
      <c r="I14" s="26" t="s">
        <v>410</v>
      </c>
      <c r="J14" s="26" t="s">
        <v>439</v>
      </c>
    </row>
    <row r="15" ht="93" customHeight="1" spans="1:10">
      <c r="A15" s="26" t="s">
        <v>327</v>
      </c>
      <c r="B15" s="26" t="s">
        <v>431</v>
      </c>
      <c r="C15" s="26" t="s">
        <v>415</v>
      </c>
      <c r="D15" s="26" t="s">
        <v>416</v>
      </c>
      <c r="E15" s="26" t="s">
        <v>440</v>
      </c>
      <c r="F15" s="26" t="s">
        <v>407</v>
      </c>
      <c r="G15" s="43" t="s">
        <v>441</v>
      </c>
      <c r="H15" s="26"/>
      <c r="I15" s="26" t="s">
        <v>420</v>
      </c>
      <c r="J15" s="26" t="s">
        <v>442</v>
      </c>
    </row>
    <row r="16" ht="107" customHeight="1" spans="1:10">
      <c r="A16" s="26" t="s">
        <v>327</v>
      </c>
      <c r="B16" s="26" t="s">
        <v>431</v>
      </c>
      <c r="C16" s="26" t="s">
        <v>415</v>
      </c>
      <c r="D16" s="26" t="s">
        <v>416</v>
      </c>
      <c r="E16" s="26" t="s">
        <v>443</v>
      </c>
      <c r="F16" s="26" t="s">
        <v>418</v>
      </c>
      <c r="G16" s="43" t="s">
        <v>419</v>
      </c>
      <c r="H16" s="26"/>
      <c r="I16" s="26" t="s">
        <v>420</v>
      </c>
      <c r="J16" s="26" t="s">
        <v>444</v>
      </c>
    </row>
    <row r="17" ht="75" customHeight="1" spans="1:10">
      <c r="A17" s="26" t="s">
        <v>332</v>
      </c>
      <c r="B17" s="143" t="s">
        <v>445</v>
      </c>
      <c r="C17" s="26" t="s">
        <v>404</v>
      </c>
      <c r="D17" s="26" t="s">
        <v>405</v>
      </c>
      <c r="E17" s="26" t="s">
        <v>446</v>
      </c>
      <c r="F17" s="26" t="s">
        <v>407</v>
      </c>
      <c r="G17" s="43" t="s">
        <v>447</v>
      </c>
      <c r="H17" s="26" t="s">
        <v>448</v>
      </c>
      <c r="I17" s="26" t="s">
        <v>410</v>
      </c>
      <c r="J17" s="26" t="s">
        <v>449</v>
      </c>
    </row>
    <row r="18" ht="78" customHeight="1" spans="1:10">
      <c r="A18" s="26" t="s">
        <v>332</v>
      </c>
      <c r="B18" s="26" t="s">
        <v>445</v>
      </c>
      <c r="C18" s="26" t="s">
        <v>404</v>
      </c>
      <c r="D18" s="26" t="s">
        <v>405</v>
      </c>
      <c r="E18" s="26" t="s">
        <v>450</v>
      </c>
      <c r="F18" s="26" t="s">
        <v>407</v>
      </c>
      <c r="G18" s="43" t="s">
        <v>433</v>
      </c>
      <c r="H18" s="26" t="s">
        <v>448</v>
      </c>
      <c r="I18" s="26" t="s">
        <v>410</v>
      </c>
      <c r="J18" s="26" t="s">
        <v>451</v>
      </c>
    </row>
    <row r="19" ht="58" customHeight="1" spans="1:10">
      <c r="A19" s="26" t="s">
        <v>332</v>
      </c>
      <c r="B19" s="26" t="s">
        <v>445</v>
      </c>
      <c r="C19" s="26" t="s">
        <v>404</v>
      </c>
      <c r="D19" s="26" t="s">
        <v>405</v>
      </c>
      <c r="E19" s="26" t="s">
        <v>452</v>
      </c>
      <c r="F19" s="26" t="s">
        <v>418</v>
      </c>
      <c r="G19" s="43" t="s">
        <v>433</v>
      </c>
      <c r="H19" s="26" t="s">
        <v>424</v>
      </c>
      <c r="I19" s="26" t="s">
        <v>410</v>
      </c>
      <c r="J19" s="26" t="s">
        <v>453</v>
      </c>
    </row>
    <row r="20" ht="63" customHeight="1" spans="1:10">
      <c r="A20" s="26" t="s">
        <v>332</v>
      </c>
      <c r="B20" s="26" t="s">
        <v>445</v>
      </c>
      <c r="C20" s="26" t="s">
        <v>404</v>
      </c>
      <c r="D20" s="26" t="s">
        <v>437</v>
      </c>
      <c r="E20" s="26" t="s">
        <v>454</v>
      </c>
      <c r="F20" s="26" t="s">
        <v>407</v>
      </c>
      <c r="G20" s="43" t="s">
        <v>455</v>
      </c>
      <c r="H20" s="26" t="s">
        <v>424</v>
      </c>
      <c r="I20" s="26" t="s">
        <v>410</v>
      </c>
      <c r="J20" s="26" t="s">
        <v>456</v>
      </c>
    </row>
    <row r="21" ht="75" customHeight="1" spans="1:10">
      <c r="A21" s="26" t="s">
        <v>332</v>
      </c>
      <c r="B21" s="26" t="s">
        <v>445</v>
      </c>
      <c r="C21" s="26" t="s">
        <v>415</v>
      </c>
      <c r="D21" s="26" t="s">
        <v>416</v>
      </c>
      <c r="E21" s="26" t="s">
        <v>457</v>
      </c>
      <c r="F21" s="26" t="s">
        <v>418</v>
      </c>
      <c r="G21" s="43" t="s">
        <v>433</v>
      </c>
      <c r="H21" s="26" t="s">
        <v>424</v>
      </c>
      <c r="I21" s="26" t="s">
        <v>410</v>
      </c>
      <c r="J21" s="26" t="s">
        <v>458</v>
      </c>
    </row>
    <row r="22" ht="84" customHeight="1" spans="1:10">
      <c r="A22" s="26" t="s">
        <v>332</v>
      </c>
      <c r="B22" s="26" t="s">
        <v>445</v>
      </c>
      <c r="C22" s="26" t="s">
        <v>415</v>
      </c>
      <c r="D22" s="26" t="s">
        <v>459</v>
      </c>
      <c r="E22" s="26" t="s">
        <v>460</v>
      </c>
      <c r="F22" s="26" t="s">
        <v>418</v>
      </c>
      <c r="G22" s="43" t="s">
        <v>419</v>
      </c>
      <c r="H22" s="26"/>
      <c r="I22" s="26" t="s">
        <v>420</v>
      </c>
      <c r="J22" s="26" t="s">
        <v>461</v>
      </c>
    </row>
    <row r="23" ht="33.75" customHeight="1" spans="1:10">
      <c r="A23" s="26" t="s">
        <v>363</v>
      </c>
      <c r="B23" s="26" t="s">
        <v>462</v>
      </c>
      <c r="C23" s="26" t="s">
        <v>404</v>
      </c>
      <c r="D23" s="26" t="s">
        <v>405</v>
      </c>
      <c r="E23" s="26" t="s">
        <v>463</v>
      </c>
      <c r="F23" s="26" t="s">
        <v>407</v>
      </c>
      <c r="G23" s="43" t="s">
        <v>464</v>
      </c>
      <c r="H23" s="26" t="s">
        <v>465</v>
      </c>
      <c r="I23" s="26" t="s">
        <v>410</v>
      </c>
      <c r="J23" s="26" t="s">
        <v>466</v>
      </c>
    </row>
    <row r="24" ht="33.75" customHeight="1" spans="1:10">
      <c r="A24" s="26" t="s">
        <v>363</v>
      </c>
      <c r="B24" s="26" t="s">
        <v>462</v>
      </c>
      <c r="C24" s="26" t="s">
        <v>404</v>
      </c>
      <c r="D24" s="26" t="s">
        <v>405</v>
      </c>
      <c r="E24" s="26" t="s">
        <v>467</v>
      </c>
      <c r="F24" s="26" t="s">
        <v>407</v>
      </c>
      <c r="G24" s="43" t="s">
        <v>468</v>
      </c>
      <c r="H24" s="26" t="s">
        <v>465</v>
      </c>
      <c r="I24" s="26" t="s">
        <v>410</v>
      </c>
      <c r="J24" s="26" t="s">
        <v>469</v>
      </c>
    </row>
    <row r="25" ht="33.75" customHeight="1" spans="1:10">
      <c r="A25" s="26" t="s">
        <v>363</v>
      </c>
      <c r="B25" s="26" t="s">
        <v>462</v>
      </c>
      <c r="C25" s="26" t="s">
        <v>404</v>
      </c>
      <c r="D25" s="26" t="s">
        <v>470</v>
      </c>
      <c r="E25" s="26" t="s">
        <v>471</v>
      </c>
      <c r="F25" s="26" t="s">
        <v>418</v>
      </c>
      <c r="G25" s="43" t="s">
        <v>472</v>
      </c>
      <c r="H25" s="26"/>
      <c r="I25" s="26" t="s">
        <v>420</v>
      </c>
      <c r="J25" s="26" t="s">
        <v>473</v>
      </c>
    </row>
    <row r="26" ht="33.75" customHeight="1" spans="1:10">
      <c r="A26" s="26" t="s">
        <v>363</v>
      </c>
      <c r="B26" s="26" t="s">
        <v>462</v>
      </c>
      <c r="C26" s="26" t="s">
        <v>415</v>
      </c>
      <c r="D26" s="26" t="s">
        <v>416</v>
      </c>
      <c r="E26" s="26" t="s">
        <v>474</v>
      </c>
      <c r="F26" s="26" t="s">
        <v>418</v>
      </c>
      <c r="G26" s="43" t="s">
        <v>475</v>
      </c>
      <c r="H26" s="26" t="s">
        <v>476</v>
      </c>
      <c r="I26" s="26" t="s">
        <v>410</v>
      </c>
      <c r="J26" s="26" t="s">
        <v>477</v>
      </c>
    </row>
    <row r="27" ht="33.75" customHeight="1" spans="1:10">
      <c r="A27" s="26" t="s">
        <v>363</v>
      </c>
      <c r="B27" s="26" t="s">
        <v>462</v>
      </c>
      <c r="C27" s="26" t="s">
        <v>415</v>
      </c>
      <c r="D27" s="26" t="s">
        <v>459</v>
      </c>
      <c r="E27" s="26" t="s">
        <v>478</v>
      </c>
      <c r="F27" s="26" t="s">
        <v>418</v>
      </c>
      <c r="G27" s="43" t="s">
        <v>479</v>
      </c>
      <c r="H27" s="26"/>
      <c r="I27" s="26" t="s">
        <v>420</v>
      </c>
      <c r="J27" s="26" t="s">
        <v>478</v>
      </c>
    </row>
    <row r="28" ht="48" customHeight="1" spans="1:10">
      <c r="A28" s="26" t="s">
        <v>287</v>
      </c>
      <c r="B28" s="26" t="s">
        <v>480</v>
      </c>
      <c r="C28" s="26" t="s">
        <v>404</v>
      </c>
      <c r="D28" s="26" t="s">
        <v>405</v>
      </c>
      <c r="E28" s="26" t="s">
        <v>481</v>
      </c>
      <c r="F28" s="26" t="s">
        <v>407</v>
      </c>
      <c r="G28" s="43" t="s">
        <v>482</v>
      </c>
      <c r="H28" s="26" t="s">
        <v>424</v>
      </c>
      <c r="I28" s="26" t="s">
        <v>410</v>
      </c>
      <c r="J28" s="26" t="s">
        <v>483</v>
      </c>
    </row>
    <row r="29" ht="48" customHeight="1" spans="1:10">
      <c r="A29" s="26" t="s">
        <v>287</v>
      </c>
      <c r="B29" s="26" t="s">
        <v>480</v>
      </c>
      <c r="C29" s="26" t="s">
        <v>404</v>
      </c>
      <c r="D29" s="26" t="s">
        <v>437</v>
      </c>
      <c r="E29" s="26" t="s">
        <v>484</v>
      </c>
      <c r="F29" s="26" t="s">
        <v>418</v>
      </c>
      <c r="G29" s="43" t="s">
        <v>433</v>
      </c>
      <c r="H29" s="26" t="s">
        <v>424</v>
      </c>
      <c r="I29" s="26" t="s">
        <v>410</v>
      </c>
      <c r="J29" s="26" t="s">
        <v>485</v>
      </c>
    </row>
    <row r="30" ht="48" customHeight="1" spans="1:10">
      <c r="A30" s="26" t="s">
        <v>287</v>
      </c>
      <c r="B30" s="26" t="s">
        <v>480</v>
      </c>
      <c r="C30" s="26" t="s">
        <v>404</v>
      </c>
      <c r="D30" s="26" t="s">
        <v>437</v>
      </c>
      <c r="E30" s="26" t="s">
        <v>486</v>
      </c>
      <c r="F30" s="26" t="s">
        <v>418</v>
      </c>
      <c r="G30" s="43" t="s">
        <v>433</v>
      </c>
      <c r="H30" s="26" t="s">
        <v>424</v>
      </c>
      <c r="I30" s="26" t="s">
        <v>410</v>
      </c>
      <c r="J30" s="26" t="s">
        <v>487</v>
      </c>
    </row>
    <row r="31" ht="33.75" customHeight="1" spans="1:10">
      <c r="A31" s="26" t="s">
        <v>287</v>
      </c>
      <c r="B31" s="26" t="s">
        <v>480</v>
      </c>
      <c r="C31" s="26" t="s">
        <v>415</v>
      </c>
      <c r="D31" s="26" t="s">
        <v>416</v>
      </c>
      <c r="E31" s="26" t="s">
        <v>488</v>
      </c>
      <c r="F31" s="26" t="s">
        <v>418</v>
      </c>
      <c r="G31" s="43" t="s">
        <v>489</v>
      </c>
      <c r="H31" s="26"/>
      <c r="I31" s="26" t="s">
        <v>420</v>
      </c>
      <c r="J31" s="26" t="s">
        <v>490</v>
      </c>
    </row>
    <row r="32" ht="59" customHeight="1" spans="1:10">
      <c r="A32" s="26" t="s">
        <v>287</v>
      </c>
      <c r="B32" s="26" t="s">
        <v>480</v>
      </c>
      <c r="C32" s="26" t="s">
        <v>426</v>
      </c>
      <c r="D32" s="26" t="s">
        <v>427</v>
      </c>
      <c r="E32" s="26" t="s">
        <v>491</v>
      </c>
      <c r="F32" s="26" t="s">
        <v>407</v>
      </c>
      <c r="G32" s="43" t="s">
        <v>455</v>
      </c>
      <c r="H32" s="26" t="s">
        <v>424</v>
      </c>
      <c r="I32" s="26" t="s">
        <v>410</v>
      </c>
      <c r="J32" s="26" t="s">
        <v>492</v>
      </c>
    </row>
    <row r="33" ht="33.75" customHeight="1" spans="1:10">
      <c r="A33" s="26" t="s">
        <v>365</v>
      </c>
      <c r="B33" s="26" t="s">
        <v>493</v>
      </c>
      <c r="C33" s="26" t="s">
        <v>404</v>
      </c>
      <c r="D33" s="26" t="s">
        <v>405</v>
      </c>
      <c r="E33" s="26" t="s">
        <v>494</v>
      </c>
      <c r="F33" s="26" t="s">
        <v>407</v>
      </c>
      <c r="G33" s="43" t="s">
        <v>495</v>
      </c>
      <c r="H33" s="26" t="s">
        <v>465</v>
      </c>
      <c r="I33" s="26" t="s">
        <v>410</v>
      </c>
      <c r="J33" s="26" t="s">
        <v>496</v>
      </c>
    </row>
    <row r="34" ht="33.75" customHeight="1" spans="1:10">
      <c r="A34" s="26" t="s">
        <v>365</v>
      </c>
      <c r="B34" s="26" t="s">
        <v>493</v>
      </c>
      <c r="C34" s="26" t="s">
        <v>404</v>
      </c>
      <c r="D34" s="26" t="s">
        <v>405</v>
      </c>
      <c r="E34" s="26" t="s">
        <v>497</v>
      </c>
      <c r="F34" s="26" t="s">
        <v>407</v>
      </c>
      <c r="G34" s="43" t="s">
        <v>495</v>
      </c>
      <c r="H34" s="26" t="s">
        <v>465</v>
      </c>
      <c r="I34" s="26" t="s">
        <v>410</v>
      </c>
      <c r="J34" s="26" t="s">
        <v>498</v>
      </c>
    </row>
    <row r="35" ht="33.75" customHeight="1" spans="1:10">
      <c r="A35" s="26" t="s">
        <v>365</v>
      </c>
      <c r="B35" s="26" t="s">
        <v>493</v>
      </c>
      <c r="C35" s="26" t="s">
        <v>404</v>
      </c>
      <c r="D35" s="26" t="s">
        <v>405</v>
      </c>
      <c r="E35" s="26" t="s">
        <v>499</v>
      </c>
      <c r="F35" s="26" t="s">
        <v>407</v>
      </c>
      <c r="G35" s="43" t="s">
        <v>500</v>
      </c>
      <c r="H35" s="26" t="s">
        <v>465</v>
      </c>
      <c r="I35" s="26" t="s">
        <v>410</v>
      </c>
      <c r="J35" s="26" t="s">
        <v>501</v>
      </c>
    </row>
    <row r="36" ht="33.75" customHeight="1" spans="1:10">
      <c r="A36" s="26" t="s">
        <v>365</v>
      </c>
      <c r="B36" s="26" t="s">
        <v>493</v>
      </c>
      <c r="C36" s="26" t="s">
        <v>415</v>
      </c>
      <c r="D36" s="26" t="s">
        <v>416</v>
      </c>
      <c r="E36" s="26" t="s">
        <v>474</v>
      </c>
      <c r="F36" s="26" t="s">
        <v>418</v>
      </c>
      <c r="G36" s="43" t="s">
        <v>475</v>
      </c>
      <c r="H36" s="26" t="s">
        <v>476</v>
      </c>
      <c r="I36" s="26" t="s">
        <v>410</v>
      </c>
      <c r="J36" s="26" t="s">
        <v>502</v>
      </c>
    </row>
    <row r="37" ht="33.75" customHeight="1" spans="1:10">
      <c r="A37" s="26" t="s">
        <v>365</v>
      </c>
      <c r="B37" s="26" t="s">
        <v>493</v>
      </c>
      <c r="C37" s="26" t="s">
        <v>426</v>
      </c>
      <c r="D37" s="26" t="s">
        <v>427</v>
      </c>
      <c r="E37" s="26" t="s">
        <v>503</v>
      </c>
      <c r="F37" s="26" t="s">
        <v>407</v>
      </c>
      <c r="G37" s="43" t="s">
        <v>429</v>
      </c>
      <c r="H37" s="26" t="s">
        <v>424</v>
      </c>
      <c r="I37" s="26" t="s">
        <v>410</v>
      </c>
      <c r="J37" s="26" t="s">
        <v>504</v>
      </c>
    </row>
    <row r="38" ht="33.75" customHeight="1" spans="1:10">
      <c r="A38" s="26" t="s">
        <v>378</v>
      </c>
      <c r="B38" s="26" t="s">
        <v>505</v>
      </c>
      <c r="C38" s="26" t="s">
        <v>404</v>
      </c>
      <c r="D38" s="26" t="s">
        <v>405</v>
      </c>
      <c r="E38" s="26" t="s">
        <v>506</v>
      </c>
      <c r="F38" s="26" t="s">
        <v>407</v>
      </c>
      <c r="G38" s="43" t="s">
        <v>53</v>
      </c>
      <c r="H38" s="26" t="s">
        <v>507</v>
      </c>
      <c r="I38" s="26" t="s">
        <v>410</v>
      </c>
      <c r="J38" s="26" t="s">
        <v>508</v>
      </c>
    </row>
    <row r="39" ht="33.75" customHeight="1" spans="1:10">
      <c r="A39" s="26" t="s">
        <v>378</v>
      </c>
      <c r="B39" s="26" t="s">
        <v>505</v>
      </c>
      <c r="C39" s="26" t="s">
        <v>404</v>
      </c>
      <c r="D39" s="26" t="s">
        <v>405</v>
      </c>
      <c r="E39" s="26" t="s">
        <v>509</v>
      </c>
      <c r="F39" s="26" t="s">
        <v>407</v>
      </c>
      <c r="G39" s="43" t="s">
        <v>510</v>
      </c>
      <c r="H39" s="26" t="s">
        <v>511</v>
      </c>
      <c r="I39" s="26" t="s">
        <v>410</v>
      </c>
      <c r="J39" s="26" t="s">
        <v>512</v>
      </c>
    </row>
    <row r="40" ht="60" customHeight="1" spans="1:10">
      <c r="A40" s="26" t="s">
        <v>378</v>
      </c>
      <c r="B40" s="26" t="s">
        <v>505</v>
      </c>
      <c r="C40" s="26" t="s">
        <v>404</v>
      </c>
      <c r="D40" s="26" t="s">
        <v>437</v>
      </c>
      <c r="E40" s="26" t="s">
        <v>513</v>
      </c>
      <c r="F40" s="26" t="s">
        <v>407</v>
      </c>
      <c r="G40" s="43" t="s">
        <v>514</v>
      </c>
      <c r="H40" s="26" t="s">
        <v>424</v>
      </c>
      <c r="I40" s="26" t="s">
        <v>410</v>
      </c>
      <c r="J40" s="26" t="s">
        <v>515</v>
      </c>
    </row>
    <row r="41" ht="60" customHeight="1" spans="1:10">
      <c r="A41" s="26" t="s">
        <v>378</v>
      </c>
      <c r="B41" s="26" t="s">
        <v>505</v>
      </c>
      <c r="C41" s="26" t="s">
        <v>404</v>
      </c>
      <c r="D41" s="26" t="s">
        <v>437</v>
      </c>
      <c r="E41" s="26" t="s">
        <v>516</v>
      </c>
      <c r="F41" s="26" t="s">
        <v>407</v>
      </c>
      <c r="G41" s="43" t="s">
        <v>455</v>
      </c>
      <c r="H41" s="26" t="s">
        <v>424</v>
      </c>
      <c r="I41" s="26" t="s">
        <v>410</v>
      </c>
      <c r="J41" s="26" t="s">
        <v>517</v>
      </c>
    </row>
    <row r="42" ht="33.75" customHeight="1" spans="1:10">
      <c r="A42" s="26" t="s">
        <v>378</v>
      </c>
      <c r="B42" s="26" t="s">
        <v>505</v>
      </c>
      <c r="C42" s="26" t="s">
        <v>415</v>
      </c>
      <c r="D42" s="26" t="s">
        <v>416</v>
      </c>
      <c r="E42" s="26" t="s">
        <v>518</v>
      </c>
      <c r="F42" s="26" t="s">
        <v>407</v>
      </c>
      <c r="G42" s="43" t="s">
        <v>519</v>
      </c>
      <c r="H42" s="26"/>
      <c r="I42" s="26" t="s">
        <v>420</v>
      </c>
      <c r="J42" s="26" t="s">
        <v>520</v>
      </c>
    </row>
    <row r="43" ht="59" customHeight="1" spans="1:10">
      <c r="A43" s="26" t="s">
        <v>378</v>
      </c>
      <c r="B43" s="26" t="s">
        <v>505</v>
      </c>
      <c r="C43" s="26" t="s">
        <v>426</v>
      </c>
      <c r="D43" s="26" t="s">
        <v>427</v>
      </c>
      <c r="E43" s="26" t="s">
        <v>521</v>
      </c>
      <c r="F43" s="26" t="s">
        <v>407</v>
      </c>
      <c r="G43" s="43" t="s">
        <v>514</v>
      </c>
      <c r="H43" s="26" t="s">
        <v>424</v>
      </c>
      <c r="I43" s="26" t="s">
        <v>410</v>
      </c>
      <c r="J43" s="26" t="s">
        <v>522</v>
      </c>
    </row>
    <row r="44" ht="33.75" customHeight="1" spans="1:10">
      <c r="A44" s="26" t="s">
        <v>367</v>
      </c>
      <c r="B44" s="26" t="s">
        <v>523</v>
      </c>
      <c r="C44" s="26" t="s">
        <v>404</v>
      </c>
      <c r="D44" s="26" t="s">
        <v>405</v>
      </c>
      <c r="E44" s="26" t="s">
        <v>524</v>
      </c>
      <c r="F44" s="26" t="s">
        <v>407</v>
      </c>
      <c r="G44" s="43" t="s">
        <v>525</v>
      </c>
      <c r="H44" s="26" t="s">
        <v>465</v>
      </c>
      <c r="I44" s="26" t="s">
        <v>410</v>
      </c>
      <c r="J44" s="26" t="s">
        <v>526</v>
      </c>
    </row>
    <row r="45" ht="33.75" customHeight="1" spans="1:10">
      <c r="A45" s="26" t="s">
        <v>367</v>
      </c>
      <c r="B45" s="26" t="s">
        <v>523</v>
      </c>
      <c r="C45" s="26" t="s">
        <v>404</v>
      </c>
      <c r="D45" s="26" t="s">
        <v>437</v>
      </c>
      <c r="E45" s="26" t="s">
        <v>527</v>
      </c>
      <c r="F45" s="26" t="s">
        <v>407</v>
      </c>
      <c r="G45" s="43" t="s">
        <v>528</v>
      </c>
      <c r="H45" s="26" t="s">
        <v>424</v>
      </c>
      <c r="I45" s="26" t="s">
        <v>410</v>
      </c>
      <c r="J45" s="26" t="s">
        <v>529</v>
      </c>
    </row>
    <row r="46" ht="33.75" customHeight="1" spans="1:10">
      <c r="A46" s="26" t="s">
        <v>367</v>
      </c>
      <c r="B46" s="26" t="s">
        <v>523</v>
      </c>
      <c r="C46" s="26" t="s">
        <v>404</v>
      </c>
      <c r="D46" s="26" t="s">
        <v>470</v>
      </c>
      <c r="E46" s="26" t="s">
        <v>471</v>
      </c>
      <c r="F46" s="26" t="s">
        <v>407</v>
      </c>
      <c r="G46" s="43" t="s">
        <v>530</v>
      </c>
      <c r="H46" s="26"/>
      <c r="I46" s="26" t="s">
        <v>420</v>
      </c>
      <c r="J46" s="26" t="s">
        <v>531</v>
      </c>
    </row>
    <row r="47" ht="33.75" customHeight="1" spans="1:10">
      <c r="A47" s="26" t="s">
        <v>367</v>
      </c>
      <c r="B47" s="26" t="s">
        <v>523</v>
      </c>
      <c r="C47" s="26" t="s">
        <v>415</v>
      </c>
      <c r="D47" s="26" t="s">
        <v>532</v>
      </c>
      <c r="E47" s="26" t="s">
        <v>502</v>
      </c>
      <c r="F47" s="26" t="s">
        <v>418</v>
      </c>
      <c r="G47" s="43" t="s">
        <v>475</v>
      </c>
      <c r="H47" s="26" t="s">
        <v>476</v>
      </c>
      <c r="I47" s="26" t="s">
        <v>410</v>
      </c>
      <c r="J47" s="26" t="s">
        <v>533</v>
      </c>
    </row>
    <row r="48" ht="33.75" customHeight="1" spans="1:10">
      <c r="A48" s="26" t="s">
        <v>367</v>
      </c>
      <c r="B48" s="26" t="s">
        <v>523</v>
      </c>
      <c r="C48" s="26" t="s">
        <v>415</v>
      </c>
      <c r="D48" s="26" t="s">
        <v>459</v>
      </c>
      <c r="E48" s="26" t="s">
        <v>534</v>
      </c>
      <c r="F48" s="26" t="s">
        <v>418</v>
      </c>
      <c r="G48" s="43" t="s">
        <v>535</v>
      </c>
      <c r="H48" s="26"/>
      <c r="I48" s="26" t="s">
        <v>420</v>
      </c>
      <c r="J48" s="26" t="s">
        <v>536</v>
      </c>
    </row>
    <row r="49" ht="71" customHeight="1" spans="1:10">
      <c r="A49" s="26" t="s">
        <v>384</v>
      </c>
      <c r="B49" s="26" t="s">
        <v>537</v>
      </c>
      <c r="C49" s="26" t="s">
        <v>404</v>
      </c>
      <c r="D49" s="26" t="s">
        <v>405</v>
      </c>
      <c r="E49" s="26" t="s">
        <v>538</v>
      </c>
      <c r="F49" s="26" t="s">
        <v>407</v>
      </c>
      <c r="G49" s="43" t="s">
        <v>539</v>
      </c>
      <c r="H49" s="26" t="s">
        <v>424</v>
      </c>
      <c r="I49" s="26" t="s">
        <v>410</v>
      </c>
      <c r="J49" s="26" t="s">
        <v>540</v>
      </c>
    </row>
    <row r="50" ht="51" customHeight="1" spans="1:10">
      <c r="A50" s="26" t="s">
        <v>384</v>
      </c>
      <c r="B50" s="26" t="s">
        <v>537</v>
      </c>
      <c r="C50" s="26" t="s">
        <v>404</v>
      </c>
      <c r="D50" s="26" t="s">
        <v>405</v>
      </c>
      <c r="E50" s="26" t="s">
        <v>481</v>
      </c>
      <c r="F50" s="26" t="s">
        <v>418</v>
      </c>
      <c r="G50" s="43" t="s">
        <v>541</v>
      </c>
      <c r="H50" s="26" t="s">
        <v>476</v>
      </c>
      <c r="I50" s="26" t="s">
        <v>410</v>
      </c>
      <c r="J50" s="26" t="s">
        <v>483</v>
      </c>
    </row>
    <row r="51" ht="51" customHeight="1" spans="1:10">
      <c r="A51" s="26" t="s">
        <v>384</v>
      </c>
      <c r="B51" s="26" t="s">
        <v>537</v>
      </c>
      <c r="C51" s="26" t="s">
        <v>404</v>
      </c>
      <c r="D51" s="26" t="s">
        <v>437</v>
      </c>
      <c r="E51" s="26" t="s">
        <v>484</v>
      </c>
      <c r="F51" s="26" t="s">
        <v>418</v>
      </c>
      <c r="G51" s="43" t="s">
        <v>433</v>
      </c>
      <c r="H51" s="26" t="s">
        <v>424</v>
      </c>
      <c r="I51" s="26" t="s">
        <v>410</v>
      </c>
      <c r="J51" s="26" t="s">
        <v>485</v>
      </c>
    </row>
    <row r="52" ht="51" customHeight="1" spans="1:10">
      <c r="A52" s="26" t="s">
        <v>384</v>
      </c>
      <c r="B52" s="26" t="s">
        <v>537</v>
      </c>
      <c r="C52" s="26" t="s">
        <v>404</v>
      </c>
      <c r="D52" s="26" t="s">
        <v>437</v>
      </c>
      <c r="E52" s="26" t="s">
        <v>486</v>
      </c>
      <c r="F52" s="26" t="s">
        <v>418</v>
      </c>
      <c r="G52" s="43" t="s">
        <v>433</v>
      </c>
      <c r="H52" s="26" t="s">
        <v>424</v>
      </c>
      <c r="I52" s="26" t="s">
        <v>410</v>
      </c>
      <c r="J52" s="26" t="s">
        <v>487</v>
      </c>
    </row>
    <row r="53" ht="61" customHeight="1" spans="1:10">
      <c r="A53" s="26" t="s">
        <v>384</v>
      </c>
      <c r="B53" s="26" t="s">
        <v>537</v>
      </c>
      <c r="C53" s="26" t="s">
        <v>404</v>
      </c>
      <c r="D53" s="26" t="s">
        <v>470</v>
      </c>
      <c r="E53" s="26" t="s">
        <v>542</v>
      </c>
      <c r="F53" s="26" t="s">
        <v>418</v>
      </c>
      <c r="G53" s="43" t="s">
        <v>433</v>
      </c>
      <c r="H53" s="26" t="s">
        <v>424</v>
      </c>
      <c r="I53" s="26" t="s">
        <v>410</v>
      </c>
      <c r="J53" s="26" t="s">
        <v>543</v>
      </c>
    </row>
    <row r="54" ht="63" customHeight="1" spans="1:10">
      <c r="A54" s="26" t="s">
        <v>384</v>
      </c>
      <c r="B54" s="26" t="s">
        <v>537</v>
      </c>
      <c r="C54" s="26" t="s">
        <v>404</v>
      </c>
      <c r="D54" s="26" t="s">
        <v>470</v>
      </c>
      <c r="E54" s="26" t="s">
        <v>544</v>
      </c>
      <c r="F54" s="26" t="s">
        <v>418</v>
      </c>
      <c r="G54" s="43" t="s">
        <v>433</v>
      </c>
      <c r="H54" s="26" t="s">
        <v>424</v>
      </c>
      <c r="I54" s="26" t="s">
        <v>410</v>
      </c>
      <c r="J54" s="26" t="s">
        <v>545</v>
      </c>
    </row>
    <row r="55" ht="33.75" customHeight="1" spans="1:10">
      <c r="A55" s="26" t="s">
        <v>384</v>
      </c>
      <c r="B55" s="26" t="s">
        <v>537</v>
      </c>
      <c r="C55" s="26" t="s">
        <v>415</v>
      </c>
      <c r="D55" s="26" t="s">
        <v>416</v>
      </c>
      <c r="E55" s="26" t="s">
        <v>488</v>
      </c>
      <c r="F55" s="26" t="s">
        <v>418</v>
      </c>
      <c r="G55" s="43" t="s">
        <v>546</v>
      </c>
      <c r="H55" s="26"/>
      <c r="I55" s="26" t="s">
        <v>420</v>
      </c>
      <c r="J55" s="26" t="s">
        <v>490</v>
      </c>
    </row>
    <row r="56" ht="60" customHeight="1" spans="1:10">
      <c r="A56" s="26" t="s">
        <v>384</v>
      </c>
      <c r="B56" s="26" t="s">
        <v>537</v>
      </c>
      <c r="C56" s="26" t="s">
        <v>426</v>
      </c>
      <c r="D56" s="26" t="s">
        <v>427</v>
      </c>
      <c r="E56" s="26" t="s">
        <v>547</v>
      </c>
      <c r="F56" s="26" t="s">
        <v>407</v>
      </c>
      <c r="G56" s="43" t="s">
        <v>429</v>
      </c>
      <c r="H56" s="26" t="s">
        <v>424</v>
      </c>
      <c r="I56" s="26" t="s">
        <v>410</v>
      </c>
      <c r="J56" s="26" t="s">
        <v>548</v>
      </c>
    </row>
    <row r="57" ht="54" customHeight="1" spans="1:10">
      <c r="A57" s="26" t="s">
        <v>382</v>
      </c>
      <c r="B57" s="26" t="s">
        <v>549</v>
      </c>
      <c r="C57" s="26" t="s">
        <v>404</v>
      </c>
      <c r="D57" s="26" t="s">
        <v>405</v>
      </c>
      <c r="E57" s="26" t="s">
        <v>550</v>
      </c>
      <c r="F57" s="26" t="s">
        <v>407</v>
      </c>
      <c r="G57" s="43" t="s">
        <v>551</v>
      </c>
      <c r="H57" s="26" t="s">
        <v>424</v>
      </c>
      <c r="I57" s="26" t="s">
        <v>410</v>
      </c>
      <c r="J57" s="26" t="s">
        <v>552</v>
      </c>
    </row>
    <row r="58" ht="54" customHeight="1" spans="1:10">
      <c r="A58" s="26" t="s">
        <v>382</v>
      </c>
      <c r="B58" s="26" t="s">
        <v>549</v>
      </c>
      <c r="C58" s="26" t="s">
        <v>404</v>
      </c>
      <c r="D58" s="26" t="s">
        <v>405</v>
      </c>
      <c r="E58" s="26" t="s">
        <v>553</v>
      </c>
      <c r="F58" s="26" t="s">
        <v>418</v>
      </c>
      <c r="G58" s="43" t="s">
        <v>433</v>
      </c>
      <c r="H58" s="26" t="s">
        <v>424</v>
      </c>
      <c r="I58" s="26" t="s">
        <v>410</v>
      </c>
      <c r="J58" s="26" t="s">
        <v>554</v>
      </c>
    </row>
    <row r="59" ht="54" customHeight="1" spans="1:10">
      <c r="A59" s="26" t="s">
        <v>382</v>
      </c>
      <c r="B59" s="26" t="s">
        <v>549</v>
      </c>
      <c r="C59" s="26" t="s">
        <v>404</v>
      </c>
      <c r="D59" s="26" t="s">
        <v>437</v>
      </c>
      <c r="E59" s="26" t="s">
        <v>555</v>
      </c>
      <c r="F59" s="26" t="s">
        <v>418</v>
      </c>
      <c r="G59" s="43" t="s">
        <v>433</v>
      </c>
      <c r="H59" s="26" t="s">
        <v>424</v>
      </c>
      <c r="I59" s="26" t="s">
        <v>410</v>
      </c>
      <c r="J59" s="26" t="s">
        <v>485</v>
      </c>
    </row>
    <row r="60" ht="54" customHeight="1" spans="1:10">
      <c r="A60" s="26" t="s">
        <v>382</v>
      </c>
      <c r="B60" s="26" t="s">
        <v>549</v>
      </c>
      <c r="C60" s="26" t="s">
        <v>404</v>
      </c>
      <c r="D60" s="26" t="s">
        <v>437</v>
      </c>
      <c r="E60" s="26" t="s">
        <v>556</v>
      </c>
      <c r="F60" s="26" t="s">
        <v>418</v>
      </c>
      <c r="G60" s="43" t="s">
        <v>433</v>
      </c>
      <c r="H60" s="26" t="s">
        <v>424</v>
      </c>
      <c r="I60" s="26" t="s">
        <v>410</v>
      </c>
      <c r="J60" s="26" t="s">
        <v>557</v>
      </c>
    </row>
    <row r="61" ht="54" customHeight="1" spans="1:10">
      <c r="A61" s="26" t="s">
        <v>382</v>
      </c>
      <c r="B61" s="26" t="s">
        <v>549</v>
      </c>
      <c r="C61" s="26" t="s">
        <v>404</v>
      </c>
      <c r="D61" s="26" t="s">
        <v>470</v>
      </c>
      <c r="E61" s="26" t="s">
        <v>558</v>
      </c>
      <c r="F61" s="26" t="s">
        <v>418</v>
      </c>
      <c r="G61" s="43" t="s">
        <v>433</v>
      </c>
      <c r="H61" s="26" t="s">
        <v>424</v>
      </c>
      <c r="I61" s="26" t="s">
        <v>410</v>
      </c>
      <c r="J61" s="26" t="s">
        <v>543</v>
      </c>
    </row>
    <row r="62" ht="65" customHeight="1" spans="1:10">
      <c r="A62" s="26" t="s">
        <v>382</v>
      </c>
      <c r="B62" s="26" t="s">
        <v>549</v>
      </c>
      <c r="C62" s="26" t="s">
        <v>404</v>
      </c>
      <c r="D62" s="26" t="s">
        <v>470</v>
      </c>
      <c r="E62" s="26" t="s">
        <v>544</v>
      </c>
      <c r="F62" s="26" t="s">
        <v>418</v>
      </c>
      <c r="G62" s="43" t="s">
        <v>429</v>
      </c>
      <c r="H62" s="26" t="s">
        <v>424</v>
      </c>
      <c r="I62" s="26" t="s">
        <v>410</v>
      </c>
      <c r="J62" s="26" t="s">
        <v>545</v>
      </c>
    </row>
    <row r="63" ht="76" customHeight="1" spans="1:10">
      <c r="A63" s="26" t="s">
        <v>382</v>
      </c>
      <c r="B63" s="26" t="s">
        <v>549</v>
      </c>
      <c r="C63" s="26" t="s">
        <v>415</v>
      </c>
      <c r="D63" s="26" t="s">
        <v>532</v>
      </c>
      <c r="E63" s="26" t="s">
        <v>559</v>
      </c>
      <c r="F63" s="26" t="s">
        <v>560</v>
      </c>
      <c r="G63" s="43" t="s">
        <v>475</v>
      </c>
      <c r="H63" s="26" t="s">
        <v>424</v>
      </c>
      <c r="I63" s="26" t="s">
        <v>410</v>
      </c>
      <c r="J63" s="26" t="s">
        <v>561</v>
      </c>
    </row>
    <row r="64" ht="54" customHeight="1" spans="1:10">
      <c r="A64" s="26" t="s">
        <v>382</v>
      </c>
      <c r="B64" s="26" t="s">
        <v>549</v>
      </c>
      <c r="C64" s="26" t="s">
        <v>415</v>
      </c>
      <c r="D64" s="26" t="s">
        <v>416</v>
      </c>
      <c r="E64" s="26" t="s">
        <v>562</v>
      </c>
      <c r="F64" s="26" t="s">
        <v>418</v>
      </c>
      <c r="G64" s="43" t="s">
        <v>433</v>
      </c>
      <c r="H64" s="26" t="s">
        <v>424</v>
      </c>
      <c r="I64" s="26" t="s">
        <v>410</v>
      </c>
      <c r="J64" s="26" t="s">
        <v>563</v>
      </c>
    </row>
    <row r="65" ht="33.75" customHeight="1" spans="1:10">
      <c r="A65" s="26" t="s">
        <v>382</v>
      </c>
      <c r="B65" s="26" t="s">
        <v>549</v>
      </c>
      <c r="C65" s="26" t="s">
        <v>415</v>
      </c>
      <c r="D65" s="26" t="s">
        <v>416</v>
      </c>
      <c r="E65" s="26" t="s">
        <v>488</v>
      </c>
      <c r="F65" s="26" t="s">
        <v>418</v>
      </c>
      <c r="G65" s="43" t="s">
        <v>546</v>
      </c>
      <c r="H65" s="26"/>
      <c r="I65" s="26" t="s">
        <v>420</v>
      </c>
      <c r="J65" s="26" t="s">
        <v>490</v>
      </c>
    </row>
    <row r="66" ht="60" customHeight="1" spans="1:10">
      <c r="A66" s="26" t="s">
        <v>382</v>
      </c>
      <c r="B66" s="26" t="s">
        <v>549</v>
      </c>
      <c r="C66" s="26" t="s">
        <v>426</v>
      </c>
      <c r="D66" s="26" t="s">
        <v>427</v>
      </c>
      <c r="E66" s="26" t="s">
        <v>547</v>
      </c>
      <c r="F66" s="26" t="s">
        <v>407</v>
      </c>
      <c r="G66" s="43" t="s">
        <v>429</v>
      </c>
      <c r="H66" s="26" t="s">
        <v>424</v>
      </c>
      <c r="I66" s="26" t="s">
        <v>410</v>
      </c>
      <c r="J66" s="26" t="s">
        <v>548</v>
      </c>
    </row>
    <row r="67" ht="45" customHeight="1" spans="1:10">
      <c r="A67" s="26" t="s">
        <v>386</v>
      </c>
      <c r="B67" s="26" t="s">
        <v>564</v>
      </c>
      <c r="C67" s="26" t="s">
        <v>404</v>
      </c>
      <c r="D67" s="26" t="s">
        <v>405</v>
      </c>
      <c r="E67" s="26" t="s">
        <v>565</v>
      </c>
      <c r="F67" s="26" t="s">
        <v>418</v>
      </c>
      <c r="G67" s="43" t="s">
        <v>566</v>
      </c>
      <c r="H67" s="26" t="s">
        <v>567</v>
      </c>
      <c r="I67" s="26" t="s">
        <v>410</v>
      </c>
      <c r="J67" s="26" t="s">
        <v>568</v>
      </c>
    </row>
    <row r="68" ht="45" customHeight="1" spans="1:10">
      <c r="A68" s="26" t="s">
        <v>386</v>
      </c>
      <c r="B68" s="26" t="s">
        <v>564</v>
      </c>
      <c r="C68" s="26" t="s">
        <v>404</v>
      </c>
      <c r="D68" s="26" t="s">
        <v>405</v>
      </c>
      <c r="E68" s="26" t="s">
        <v>569</v>
      </c>
      <c r="F68" s="26" t="s">
        <v>418</v>
      </c>
      <c r="G68" s="43" t="s">
        <v>433</v>
      </c>
      <c r="H68" s="26" t="s">
        <v>424</v>
      </c>
      <c r="I68" s="26" t="s">
        <v>410</v>
      </c>
      <c r="J68" s="26" t="s">
        <v>570</v>
      </c>
    </row>
    <row r="69" ht="45" customHeight="1" spans="1:10">
      <c r="A69" s="26" t="s">
        <v>386</v>
      </c>
      <c r="B69" s="26" t="s">
        <v>564</v>
      </c>
      <c r="C69" s="26" t="s">
        <v>404</v>
      </c>
      <c r="D69" s="26" t="s">
        <v>405</v>
      </c>
      <c r="E69" s="26" t="s">
        <v>571</v>
      </c>
      <c r="F69" s="26" t="s">
        <v>418</v>
      </c>
      <c r="G69" s="43" t="s">
        <v>433</v>
      </c>
      <c r="H69" s="26" t="s">
        <v>424</v>
      </c>
      <c r="I69" s="26" t="s">
        <v>410</v>
      </c>
      <c r="J69" s="26" t="s">
        <v>572</v>
      </c>
    </row>
    <row r="70" ht="45" customHeight="1" spans="1:10">
      <c r="A70" s="26" t="s">
        <v>386</v>
      </c>
      <c r="B70" s="26" t="s">
        <v>564</v>
      </c>
      <c r="C70" s="26" t="s">
        <v>404</v>
      </c>
      <c r="D70" s="26" t="s">
        <v>437</v>
      </c>
      <c r="E70" s="26" t="s">
        <v>573</v>
      </c>
      <c r="F70" s="26" t="s">
        <v>407</v>
      </c>
      <c r="G70" s="43" t="s">
        <v>429</v>
      </c>
      <c r="H70" s="26" t="s">
        <v>424</v>
      </c>
      <c r="I70" s="26" t="s">
        <v>410</v>
      </c>
      <c r="J70" s="26" t="s">
        <v>574</v>
      </c>
    </row>
    <row r="71" ht="45" customHeight="1" spans="1:10">
      <c r="A71" s="26" t="s">
        <v>386</v>
      </c>
      <c r="B71" s="26" t="s">
        <v>564</v>
      </c>
      <c r="C71" s="26" t="s">
        <v>404</v>
      </c>
      <c r="D71" s="26" t="s">
        <v>437</v>
      </c>
      <c r="E71" s="26" t="s">
        <v>575</v>
      </c>
      <c r="F71" s="26" t="s">
        <v>407</v>
      </c>
      <c r="G71" s="43" t="s">
        <v>576</v>
      </c>
      <c r="H71" s="26" t="s">
        <v>424</v>
      </c>
      <c r="I71" s="26" t="s">
        <v>410</v>
      </c>
      <c r="J71" s="26" t="s">
        <v>577</v>
      </c>
    </row>
    <row r="72" ht="45" customHeight="1" spans="1:10">
      <c r="A72" s="26" t="s">
        <v>386</v>
      </c>
      <c r="B72" s="26" t="s">
        <v>564</v>
      </c>
      <c r="C72" s="26" t="s">
        <v>415</v>
      </c>
      <c r="D72" s="26" t="s">
        <v>416</v>
      </c>
      <c r="E72" s="26" t="s">
        <v>578</v>
      </c>
      <c r="F72" s="26" t="s">
        <v>418</v>
      </c>
      <c r="G72" s="43" t="s">
        <v>419</v>
      </c>
      <c r="H72" s="26"/>
      <c r="I72" s="26" t="s">
        <v>420</v>
      </c>
      <c r="J72" s="26" t="s">
        <v>579</v>
      </c>
    </row>
    <row r="73" ht="33.75" customHeight="1" spans="1:10">
      <c r="A73" s="26" t="s">
        <v>386</v>
      </c>
      <c r="B73" s="26" t="s">
        <v>564</v>
      </c>
      <c r="C73" s="26" t="s">
        <v>426</v>
      </c>
      <c r="D73" s="26" t="s">
        <v>427</v>
      </c>
      <c r="E73" s="26" t="s">
        <v>580</v>
      </c>
      <c r="F73" s="26" t="s">
        <v>407</v>
      </c>
      <c r="G73" s="43" t="s">
        <v>429</v>
      </c>
      <c r="H73" s="26" t="s">
        <v>424</v>
      </c>
      <c r="I73" s="26" t="s">
        <v>410</v>
      </c>
      <c r="J73" s="26" t="s">
        <v>581</v>
      </c>
    </row>
    <row r="74" ht="33.75" customHeight="1" spans="1:10">
      <c r="A74" s="26" t="s">
        <v>283</v>
      </c>
      <c r="B74" s="26" t="s">
        <v>582</v>
      </c>
      <c r="C74" s="26" t="s">
        <v>404</v>
      </c>
      <c r="D74" s="26" t="s">
        <v>405</v>
      </c>
      <c r="E74" s="26" t="s">
        <v>583</v>
      </c>
      <c r="F74" s="26" t="s">
        <v>418</v>
      </c>
      <c r="G74" s="43" t="s">
        <v>48</v>
      </c>
      <c r="H74" s="26" t="s">
        <v>584</v>
      </c>
      <c r="I74" s="26" t="s">
        <v>410</v>
      </c>
      <c r="J74" s="26" t="s">
        <v>583</v>
      </c>
    </row>
    <row r="75" ht="33.75" customHeight="1" spans="1:10">
      <c r="A75" s="26" t="s">
        <v>283</v>
      </c>
      <c r="B75" s="26" t="s">
        <v>582</v>
      </c>
      <c r="C75" s="26" t="s">
        <v>404</v>
      </c>
      <c r="D75" s="26" t="s">
        <v>405</v>
      </c>
      <c r="E75" s="26" t="s">
        <v>585</v>
      </c>
      <c r="F75" s="26" t="s">
        <v>418</v>
      </c>
      <c r="G75" s="43" t="s">
        <v>44</v>
      </c>
      <c r="H75" s="26" t="s">
        <v>584</v>
      </c>
      <c r="I75" s="26" t="s">
        <v>410</v>
      </c>
      <c r="J75" s="26" t="s">
        <v>586</v>
      </c>
    </row>
    <row r="76" ht="33.75" customHeight="1" spans="1:10">
      <c r="A76" s="26" t="s">
        <v>283</v>
      </c>
      <c r="B76" s="26" t="s">
        <v>582</v>
      </c>
      <c r="C76" s="26" t="s">
        <v>404</v>
      </c>
      <c r="D76" s="26" t="s">
        <v>405</v>
      </c>
      <c r="E76" s="26" t="s">
        <v>587</v>
      </c>
      <c r="F76" s="26" t="s">
        <v>418</v>
      </c>
      <c r="G76" s="43" t="s">
        <v>55</v>
      </c>
      <c r="H76" s="26" t="s">
        <v>588</v>
      </c>
      <c r="I76" s="26" t="s">
        <v>410</v>
      </c>
      <c r="J76" s="26" t="s">
        <v>583</v>
      </c>
    </row>
    <row r="77" ht="33.75" customHeight="1" spans="1:10">
      <c r="A77" s="26" t="s">
        <v>283</v>
      </c>
      <c r="B77" s="26" t="s">
        <v>582</v>
      </c>
      <c r="C77" s="26" t="s">
        <v>415</v>
      </c>
      <c r="D77" s="26" t="s">
        <v>416</v>
      </c>
      <c r="E77" s="26" t="s">
        <v>589</v>
      </c>
      <c r="F77" s="26" t="s">
        <v>418</v>
      </c>
      <c r="G77" s="43" t="s">
        <v>479</v>
      </c>
      <c r="H77" s="26"/>
      <c r="I77" s="26" t="s">
        <v>420</v>
      </c>
      <c r="J77" s="26" t="s">
        <v>583</v>
      </c>
    </row>
    <row r="78" ht="33.75" customHeight="1" spans="1:10">
      <c r="A78" s="26" t="s">
        <v>283</v>
      </c>
      <c r="B78" s="26" t="s">
        <v>582</v>
      </c>
      <c r="C78" s="26" t="s">
        <v>426</v>
      </c>
      <c r="D78" s="26" t="s">
        <v>427</v>
      </c>
      <c r="E78" s="26" t="s">
        <v>590</v>
      </c>
      <c r="F78" s="26" t="s">
        <v>407</v>
      </c>
      <c r="G78" s="43" t="s">
        <v>514</v>
      </c>
      <c r="H78" s="26" t="s">
        <v>424</v>
      </c>
      <c r="I78" s="26" t="s">
        <v>410</v>
      </c>
      <c r="J78" s="26" t="s">
        <v>583</v>
      </c>
    </row>
    <row r="79" ht="45" customHeight="1" spans="1:10">
      <c r="A79" s="26" t="s">
        <v>348</v>
      </c>
      <c r="B79" s="26" t="s">
        <v>591</v>
      </c>
      <c r="C79" s="26" t="s">
        <v>404</v>
      </c>
      <c r="D79" s="26" t="s">
        <v>405</v>
      </c>
      <c r="E79" s="26" t="s">
        <v>592</v>
      </c>
      <c r="F79" s="26" t="s">
        <v>407</v>
      </c>
      <c r="G79" s="43" t="s">
        <v>48</v>
      </c>
      <c r="H79" s="26" t="s">
        <v>593</v>
      </c>
      <c r="I79" s="26" t="s">
        <v>410</v>
      </c>
      <c r="J79" s="26" t="s">
        <v>594</v>
      </c>
    </row>
    <row r="80" ht="42" customHeight="1" spans="1:10">
      <c r="A80" s="26" t="s">
        <v>348</v>
      </c>
      <c r="B80" s="26" t="s">
        <v>595</v>
      </c>
      <c r="C80" s="26" t="s">
        <v>404</v>
      </c>
      <c r="D80" s="26" t="s">
        <v>405</v>
      </c>
      <c r="E80" s="26" t="s">
        <v>596</v>
      </c>
      <c r="F80" s="26" t="s">
        <v>407</v>
      </c>
      <c r="G80" s="43" t="s">
        <v>597</v>
      </c>
      <c r="H80" s="26" t="s">
        <v>598</v>
      </c>
      <c r="I80" s="26" t="s">
        <v>410</v>
      </c>
      <c r="J80" s="26" t="s">
        <v>599</v>
      </c>
    </row>
    <row r="81" ht="33.75" customHeight="1" spans="1:10">
      <c r="A81" s="26" t="s">
        <v>348</v>
      </c>
      <c r="B81" s="26" t="s">
        <v>595</v>
      </c>
      <c r="C81" s="26" t="s">
        <v>415</v>
      </c>
      <c r="D81" s="26" t="s">
        <v>532</v>
      </c>
      <c r="E81" s="26" t="s">
        <v>600</v>
      </c>
      <c r="F81" s="26" t="s">
        <v>407</v>
      </c>
      <c r="G81" s="43" t="s">
        <v>597</v>
      </c>
      <c r="H81" s="26" t="s">
        <v>476</v>
      </c>
      <c r="I81" s="26" t="s">
        <v>410</v>
      </c>
      <c r="J81" s="26" t="s">
        <v>601</v>
      </c>
    </row>
    <row r="82" ht="61" customHeight="1" spans="1:10">
      <c r="A82" s="26" t="s">
        <v>348</v>
      </c>
      <c r="B82" s="26" t="s">
        <v>595</v>
      </c>
      <c r="C82" s="26" t="s">
        <v>415</v>
      </c>
      <c r="D82" s="26" t="s">
        <v>416</v>
      </c>
      <c r="E82" s="26" t="s">
        <v>602</v>
      </c>
      <c r="F82" s="26" t="s">
        <v>407</v>
      </c>
      <c r="G82" s="43" t="s">
        <v>175</v>
      </c>
      <c r="H82" s="26" t="s">
        <v>603</v>
      </c>
      <c r="I82" s="26" t="s">
        <v>410</v>
      </c>
      <c r="J82" s="26" t="s">
        <v>604</v>
      </c>
    </row>
    <row r="83" ht="52" customHeight="1" spans="1:10">
      <c r="A83" s="26" t="s">
        <v>348</v>
      </c>
      <c r="B83" s="26" t="s">
        <v>595</v>
      </c>
      <c r="C83" s="26" t="s">
        <v>426</v>
      </c>
      <c r="D83" s="26" t="s">
        <v>427</v>
      </c>
      <c r="E83" s="26" t="s">
        <v>605</v>
      </c>
      <c r="F83" s="26" t="s">
        <v>407</v>
      </c>
      <c r="G83" s="43" t="s">
        <v>429</v>
      </c>
      <c r="H83" s="26" t="s">
        <v>424</v>
      </c>
      <c r="I83" s="26" t="s">
        <v>410</v>
      </c>
      <c r="J83" s="26" t="s">
        <v>606</v>
      </c>
    </row>
    <row r="84" ht="33.75" customHeight="1" spans="1:10">
      <c r="A84" s="26" t="s">
        <v>369</v>
      </c>
      <c r="B84" s="26" t="s">
        <v>607</v>
      </c>
      <c r="C84" s="26" t="s">
        <v>404</v>
      </c>
      <c r="D84" s="26" t="s">
        <v>405</v>
      </c>
      <c r="E84" s="26" t="s">
        <v>608</v>
      </c>
      <c r="F84" s="26" t="s">
        <v>407</v>
      </c>
      <c r="G84" s="43" t="s">
        <v>609</v>
      </c>
      <c r="H84" s="26" t="s">
        <v>465</v>
      </c>
      <c r="I84" s="26" t="s">
        <v>410</v>
      </c>
      <c r="J84" s="26" t="s">
        <v>610</v>
      </c>
    </row>
    <row r="85" ht="33.75" customHeight="1" spans="1:10">
      <c r="A85" s="26" t="s">
        <v>369</v>
      </c>
      <c r="B85" s="26" t="s">
        <v>607</v>
      </c>
      <c r="C85" s="26" t="s">
        <v>404</v>
      </c>
      <c r="D85" s="26" t="s">
        <v>405</v>
      </c>
      <c r="E85" s="26" t="s">
        <v>611</v>
      </c>
      <c r="F85" s="26" t="s">
        <v>407</v>
      </c>
      <c r="G85" s="43" t="s">
        <v>612</v>
      </c>
      <c r="H85" s="26" t="s">
        <v>465</v>
      </c>
      <c r="I85" s="26" t="s">
        <v>410</v>
      </c>
      <c r="J85" s="26" t="s">
        <v>613</v>
      </c>
    </row>
    <row r="86" ht="33.75" customHeight="1" spans="1:10">
      <c r="A86" s="26" t="s">
        <v>369</v>
      </c>
      <c r="B86" s="26" t="s">
        <v>607</v>
      </c>
      <c r="C86" s="26" t="s">
        <v>404</v>
      </c>
      <c r="D86" s="26" t="s">
        <v>405</v>
      </c>
      <c r="E86" s="26" t="s">
        <v>614</v>
      </c>
      <c r="F86" s="26" t="s">
        <v>407</v>
      </c>
      <c r="G86" s="43" t="s">
        <v>615</v>
      </c>
      <c r="H86" s="26" t="s">
        <v>465</v>
      </c>
      <c r="I86" s="26" t="s">
        <v>410</v>
      </c>
      <c r="J86" s="26" t="s">
        <v>616</v>
      </c>
    </row>
    <row r="87" ht="33.75" customHeight="1" spans="1:10">
      <c r="A87" s="26" t="s">
        <v>369</v>
      </c>
      <c r="B87" s="26" t="s">
        <v>607</v>
      </c>
      <c r="C87" s="26" t="s">
        <v>404</v>
      </c>
      <c r="D87" s="26" t="s">
        <v>437</v>
      </c>
      <c r="E87" s="26" t="s">
        <v>617</v>
      </c>
      <c r="F87" s="26" t="s">
        <v>407</v>
      </c>
      <c r="G87" s="43" t="s">
        <v>455</v>
      </c>
      <c r="H87" s="26" t="s">
        <v>424</v>
      </c>
      <c r="I87" s="26" t="s">
        <v>410</v>
      </c>
      <c r="J87" s="26" t="s">
        <v>618</v>
      </c>
    </row>
    <row r="88" ht="33.75" customHeight="1" spans="1:10">
      <c r="A88" s="26" t="s">
        <v>369</v>
      </c>
      <c r="B88" s="26" t="s">
        <v>607</v>
      </c>
      <c r="C88" s="26" t="s">
        <v>404</v>
      </c>
      <c r="D88" s="26" t="s">
        <v>470</v>
      </c>
      <c r="E88" s="26" t="s">
        <v>619</v>
      </c>
      <c r="F88" s="26" t="s">
        <v>620</v>
      </c>
      <c r="G88" s="43" t="s">
        <v>45</v>
      </c>
      <c r="H88" s="26" t="s">
        <v>621</v>
      </c>
      <c r="I88" s="26" t="s">
        <v>410</v>
      </c>
      <c r="J88" s="26" t="s">
        <v>622</v>
      </c>
    </row>
    <row r="89" ht="33.75" customHeight="1" spans="1:10">
      <c r="A89" s="26" t="s">
        <v>369</v>
      </c>
      <c r="B89" s="26" t="s">
        <v>607</v>
      </c>
      <c r="C89" s="26" t="s">
        <v>415</v>
      </c>
      <c r="D89" s="26" t="s">
        <v>416</v>
      </c>
      <c r="E89" s="26" t="s">
        <v>623</v>
      </c>
      <c r="F89" s="26" t="s">
        <v>407</v>
      </c>
      <c r="G89" s="43" t="s">
        <v>624</v>
      </c>
      <c r="H89" s="26"/>
      <c r="I89" s="26" t="s">
        <v>420</v>
      </c>
      <c r="J89" s="26" t="s">
        <v>625</v>
      </c>
    </row>
    <row r="90" ht="48" customHeight="1" spans="1:10">
      <c r="A90" s="26" t="s">
        <v>369</v>
      </c>
      <c r="B90" s="26" t="s">
        <v>607</v>
      </c>
      <c r="C90" s="26" t="s">
        <v>426</v>
      </c>
      <c r="D90" s="26" t="s">
        <v>427</v>
      </c>
      <c r="E90" s="26" t="s">
        <v>626</v>
      </c>
      <c r="F90" s="26" t="s">
        <v>407</v>
      </c>
      <c r="G90" s="43" t="s">
        <v>429</v>
      </c>
      <c r="H90" s="26" t="s">
        <v>424</v>
      </c>
      <c r="I90" s="26" t="s">
        <v>410</v>
      </c>
      <c r="J90" s="26" t="s">
        <v>627</v>
      </c>
    </row>
    <row r="91" ht="51" customHeight="1" spans="1:10">
      <c r="A91" s="26" t="s">
        <v>340</v>
      </c>
      <c r="B91" s="26" t="s">
        <v>628</v>
      </c>
      <c r="C91" s="26" t="s">
        <v>404</v>
      </c>
      <c r="D91" s="26" t="s">
        <v>405</v>
      </c>
      <c r="E91" s="26" t="s">
        <v>629</v>
      </c>
      <c r="F91" s="26" t="s">
        <v>407</v>
      </c>
      <c r="G91" s="43" t="s">
        <v>630</v>
      </c>
      <c r="H91" s="26" t="s">
        <v>631</v>
      </c>
      <c r="I91" s="26" t="s">
        <v>410</v>
      </c>
      <c r="J91" s="26" t="s">
        <v>632</v>
      </c>
    </row>
    <row r="92" ht="51" customHeight="1" spans="1:10">
      <c r="A92" s="26" t="s">
        <v>340</v>
      </c>
      <c r="B92" s="26" t="s">
        <v>628</v>
      </c>
      <c r="C92" s="26" t="s">
        <v>404</v>
      </c>
      <c r="D92" s="26" t="s">
        <v>405</v>
      </c>
      <c r="E92" s="26" t="s">
        <v>633</v>
      </c>
      <c r="F92" s="26" t="s">
        <v>407</v>
      </c>
      <c r="G92" s="43" t="s">
        <v>634</v>
      </c>
      <c r="H92" s="26" t="s">
        <v>424</v>
      </c>
      <c r="I92" s="26" t="s">
        <v>410</v>
      </c>
      <c r="J92" s="26" t="s">
        <v>635</v>
      </c>
    </row>
    <row r="93" ht="33.75" customHeight="1" spans="1:10">
      <c r="A93" s="26" t="s">
        <v>340</v>
      </c>
      <c r="B93" s="26" t="s">
        <v>628</v>
      </c>
      <c r="C93" s="26" t="s">
        <v>404</v>
      </c>
      <c r="D93" s="26" t="s">
        <v>437</v>
      </c>
      <c r="E93" s="26" t="s">
        <v>636</v>
      </c>
      <c r="F93" s="26" t="s">
        <v>418</v>
      </c>
      <c r="G93" s="43" t="s">
        <v>475</v>
      </c>
      <c r="H93" s="26" t="s">
        <v>424</v>
      </c>
      <c r="I93" s="26" t="s">
        <v>410</v>
      </c>
      <c r="J93" s="26" t="s">
        <v>637</v>
      </c>
    </row>
    <row r="94" ht="33.75" customHeight="1" spans="1:10">
      <c r="A94" s="26" t="s">
        <v>340</v>
      </c>
      <c r="B94" s="26" t="s">
        <v>628</v>
      </c>
      <c r="C94" s="26" t="s">
        <v>415</v>
      </c>
      <c r="D94" s="26" t="s">
        <v>532</v>
      </c>
      <c r="E94" s="26" t="s">
        <v>638</v>
      </c>
      <c r="F94" s="26" t="s">
        <v>407</v>
      </c>
      <c r="G94" s="43" t="s">
        <v>441</v>
      </c>
      <c r="H94" s="26"/>
      <c r="I94" s="26" t="s">
        <v>420</v>
      </c>
      <c r="J94" s="26" t="s">
        <v>639</v>
      </c>
    </row>
    <row r="95" ht="33.75" customHeight="1" spans="1:10">
      <c r="A95" s="26" t="s">
        <v>340</v>
      </c>
      <c r="B95" s="26" t="s">
        <v>628</v>
      </c>
      <c r="C95" s="26" t="s">
        <v>415</v>
      </c>
      <c r="D95" s="26" t="s">
        <v>416</v>
      </c>
      <c r="E95" s="26" t="s">
        <v>640</v>
      </c>
      <c r="F95" s="26" t="s">
        <v>407</v>
      </c>
      <c r="G95" s="43" t="s">
        <v>46</v>
      </c>
      <c r="H95" s="26" t="s">
        <v>598</v>
      </c>
      <c r="I95" s="26" t="s">
        <v>410</v>
      </c>
      <c r="J95" s="26" t="s">
        <v>641</v>
      </c>
    </row>
    <row r="96" ht="33.75" customHeight="1" spans="1:10">
      <c r="A96" s="26" t="s">
        <v>350</v>
      </c>
      <c r="B96" s="26" t="s">
        <v>642</v>
      </c>
      <c r="C96" s="26" t="s">
        <v>404</v>
      </c>
      <c r="D96" s="26" t="s">
        <v>405</v>
      </c>
      <c r="E96" s="26" t="s">
        <v>643</v>
      </c>
      <c r="F96" s="26" t="s">
        <v>407</v>
      </c>
      <c r="G96" s="43" t="s">
        <v>58</v>
      </c>
      <c r="H96" s="26" t="s">
        <v>476</v>
      </c>
      <c r="I96" s="26" t="s">
        <v>410</v>
      </c>
      <c r="J96" s="26" t="s">
        <v>644</v>
      </c>
    </row>
    <row r="97" ht="33.75" customHeight="1" spans="1:10">
      <c r="A97" s="26" t="s">
        <v>350</v>
      </c>
      <c r="B97" s="26" t="s">
        <v>642</v>
      </c>
      <c r="C97" s="26" t="s">
        <v>404</v>
      </c>
      <c r="D97" s="26" t="s">
        <v>405</v>
      </c>
      <c r="E97" s="26" t="s">
        <v>645</v>
      </c>
      <c r="F97" s="26" t="s">
        <v>407</v>
      </c>
      <c r="G97" s="43" t="s">
        <v>646</v>
      </c>
      <c r="H97" s="26" t="s">
        <v>476</v>
      </c>
      <c r="I97" s="26" t="s">
        <v>410</v>
      </c>
      <c r="J97" s="26" t="s">
        <v>647</v>
      </c>
    </row>
    <row r="98" ht="33.75" customHeight="1" spans="1:10">
      <c r="A98" s="26" t="s">
        <v>350</v>
      </c>
      <c r="B98" s="26" t="s">
        <v>642</v>
      </c>
      <c r="C98" s="26" t="s">
        <v>404</v>
      </c>
      <c r="D98" s="26" t="s">
        <v>405</v>
      </c>
      <c r="E98" s="26" t="s">
        <v>648</v>
      </c>
      <c r="F98" s="26" t="s">
        <v>407</v>
      </c>
      <c r="G98" s="43" t="s">
        <v>649</v>
      </c>
      <c r="H98" s="26" t="s">
        <v>476</v>
      </c>
      <c r="I98" s="26" t="s">
        <v>410</v>
      </c>
      <c r="J98" s="26" t="s">
        <v>650</v>
      </c>
    </row>
    <row r="99" ht="33.75" customHeight="1" spans="1:10">
      <c r="A99" s="26" t="s">
        <v>350</v>
      </c>
      <c r="B99" s="26" t="s">
        <v>642</v>
      </c>
      <c r="C99" s="26" t="s">
        <v>404</v>
      </c>
      <c r="D99" s="26" t="s">
        <v>437</v>
      </c>
      <c r="E99" s="26" t="s">
        <v>651</v>
      </c>
      <c r="F99" s="26" t="s">
        <v>407</v>
      </c>
      <c r="G99" s="43" t="s">
        <v>429</v>
      </c>
      <c r="H99" s="26" t="s">
        <v>424</v>
      </c>
      <c r="I99" s="26" t="s">
        <v>410</v>
      </c>
      <c r="J99" s="26" t="s">
        <v>652</v>
      </c>
    </row>
    <row r="100" ht="33.75" customHeight="1" spans="1:10">
      <c r="A100" s="26" t="s">
        <v>350</v>
      </c>
      <c r="B100" s="26" t="s">
        <v>642</v>
      </c>
      <c r="C100" s="26" t="s">
        <v>404</v>
      </c>
      <c r="D100" s="26" t="s">
        <v>470</v>
      </c>
      <c r="E100" s="26" t="s">
        <v>653</v>
      </c>
      <c r="F100" s="26" t="s">
        <v>418</v>
      </c>
      <c r="G100" s="43" t="s">
        <v>433</v>
      </c>
      <c r="H100" s="26" t="s">
        <v>424</v>
      </c>
      <c r="I100" s="26" t="s">
        <v>410</v>
      </c>
      <c r="J100" s="26" t="s">
        <v>654</v>
      </c>
    </row>
    <row r="101" ht="33.75" customHeight="1" spans="1:10">
      <c r="A101" s="26" t="s">
        <v>350</v>
      </c>
      <c r="B101" s="26" t="s">
        <v>642</v>
      </c>
      <c r="C101" s="26" t="s">
        <v>415</v>
      </c>
      <c r="D101" s="26" t="s">
        <v>422</v>
      </c>
      <c r="E101" s="26" t="s">
        <v>655</v>
      </c>
      <c r="F101" s="26" t="s">
        <v>407</v>
      </c>
      <c r="G101" s="43" t="s">
        <v>624</v>
      </c>
      <c r="H101" s="26"/>
      <c r="I101" s="26" t="s">
        <v>420</v>
      </c>
      <c r="J101" s="26" t="s">
        <v>656</v>
      </c>
    </row>
    <row r="102" ht="33.75" customHeight="1" spans="1:10">
      <c r="A102" s="26" t="s">
        <v>350</v>
      </c>
      <c r="B102" s="26" t="s">
        <v>642</v>
      </c>
      <c r="C102" s="26" t="s">
        <v>426</v>
      </c>
      <c r="D102" s="26" t="s">
        <v>427</v>
      </c>
      <c r="E102" s="26" t="s">
        <v>657</v>
      </c>
      <c r="F102" s="26" t="s">
        <v>407</v>
      </c>
      <c r="G102" s="43" t="s">
        <v>514</v>
      </c>
      <c r="H102" s="26" t="s">
        <v>424</v>
      </c>
      <c r="I102" s="26" t="s">
        <v>410</v>
      </c>
      <c r="J102" s="26" t="s">
        <v>658</v>
      </c>
    </row>
    <row r="103" ht="33.75" customHeight="1" spans="1:10">
      <c r="A103" s="26" t="s">
        <v>357</v>
      </c>
      <c r="B103" s="26" t="s">
        <v>659</v>
      </c>
      <c r="C103" s="26" t="s">
        <v>404</v>
      </c>
      <c r="D103" s="26" t="s">
        <v>405</v>
      </c>
      <c r="E103" s="26" t="s">
        <v>660</v>
      </c>
      <c r="F103" s="26" t="s">
        <v>407</v>
      </c>
      <c r="G103" s="43" t="s">
        <v>62</v>
      </c>
      <c r="H103" s="26" t="s">
        <v>465</v>
      </c>
      <c r="I103" s="26" t="s">
        <v>410</v>
      </c>
      <c r="J103" s="26" t="s">
        <v>661</v>
      </c>
    </row>
    <row r="104" ht="33.75" customHeight="1" spans="1:10">
      <c r="A104" s="26" t="s">
        <v>357</v>
      </c>
      <c r="B104" s="26" t="s">
        <v>659</v>
      </c>
      <c r="C104" s="26" t="s">
        <v>404</v>
      </c>
      <c r="D104" s="26" t="s">
        <v>405</v>
      </c>
      <c r="E104" s="26" t="s">
        <v>662</v>
      </c>
      <c r="F104" s="26" t="s">
        <v>407</v>
      </c>
      <c r="G104" s="43" t="s">
        <v>597</v>
      </c>
      <c r="H104" s="26" t="s">
        <v>465</v>
      </c>
      <c r="I104" s="26" t="s">
        <v>410</v>
      </c>
      <c r="J104" s="26" t="s">
        <v>663</v>
      </c>
    </row>
    <row r="105" ht="33.75" customHeight="1" spans="1:10">
      <c r="A105" s="26" t="s">
        <v>357</v>
      </c>
      <c r="B105" s="26" t="s">
        <v>659</v>
      </c>
      <c r="C105" s="26" t="s">
        <v>404</v>
      </c>
      <c r="D105" s="26" t="s">
        <v>437</v>
      </c>
      <c r="E105" s="26" t="s">
        <v>664</v>
      </c>
      <c r="F105" s="26" t="s">
        <v>407</v>
      </c>
      <c r="G105" s="43" t="s">
        <v>597</v>
      </c>
      <c r="H105" s="26" t="s">
        <v>424</v>
      </c>
      <c r="I105" s="26" t="s">
        <v>410</v>
      </c>
      <c r="J105" s="26" t="s">
        <v>664</v>
      </c>
    </row>
    <row r="106" ht="33.75" customHeight="1" spans="1:10">
      <c r="A106" s="26" t="s">
        <v>357</v>
      </c>
      <c r="B106" s="26" t="s">
        <v>659</v>
      </c>
      <c r="C106" s="26" t="s">
        <v>415</v>
      </c>
      <c r="D106" s="26" t="s">
        <v>416</v>
      </c>
      <c r="E106" s="26" t="s">
        <v>474</v>
      </c>
      <c r="F106" s="26" t="s">
        <v>418</v>
      </c>
      <c r="G106" s="43" t="s">
        <v>475</v>
      </c>
      <c r="H106" s="26" t="s">
        <v>476</v>
      </c>
      <c r="I106" s="26" t="s">
        <v>410</v>
      </c>
      <c r="J106" s="26" t="s">
        <v>502</v>
      </c>
    </row>
    <row r="107" ht="33.75" customHeight="1" spans="1:10">
      <c r="A107" s="26" t="s">
        <v>357</v>
      </c>
      <c r="B107" s="26" t="s">
        <v>659</v>
      </c>
      <c r="C107" s="26" t="s">
        <v>415</v>
      </c>
      <c r="D107" s="26" t="s">
        <v>422</v>
      </c>
      <c r="E107" s="26" t="s">
        <v>665</v>
      </c>
      <c r="F107" s="26" t="s">
        <v>666</v>
      </c>
      <c r="G107" s="43" t="s">
        <v>667</v>
      </c>
      <c r="H107" s="26"/>
      <c r="I107" s="26" t="s">
        <v>420</v>
      </c>
      <c r="J107" s="26" t="s">
        <v>668</v>
      </c>
    </row>
    <row r="108" ht="49" customHeight="1" spans="1:10">
      <c r="A108" s="26" t="s">
        <v>373</v>
      </c>
      <c r="B108" s="26" t="s">
        <v>669</v>
      </c>
      <c r="C108" s="26" t="s">
        <v>404</v>
      </c>
      <c r="D108" s="26" t="s">
        <v>405</v>
      </c>
      <c r="E108" s="26" t="s">
        <v>670</v>
      </c>
      <c r="F108" s="26" t="s">
        <v>418</v>
      </c>
      <c r="G108" s="43" t="s">
        <v>671</v>
      </c>
      <c r="H108" s="26" t="s">
        <v>465</v>
      </c>
      <c r="I108" s="26" t="s">
        <v>410</v>
      </c>
      <c r="J108" s="26" t="s">
        <v>672</v>
      </c>
    </row>
    <row r="109" ht="49" customHeight="1" spans="1:10">
      <c r="A109" s="26" t="s">
        <v>373</v>
      </c>
      <c r="B109" s="26" t="s">
        <v>669</v>
      </c>
      <c r="C109" s="26" t="s">
        <v>404</v>
      </c>
      <c r="D109" s="26" t="s">
        <v>405</v>
      </c>
      <c r="E109" s="26" t="s">
        <v>673</v>
      </c>
      <c r="F109" s="26" t="s">
        <v>418</v>
      </c>
      <c r="G109" s="43" t="s">
        <v>674</v>
      </c>
      <c r="H109" s="26" t="s">
        <v>465</v>
      </c>
      <c r="I109" s="26" t="s">
        <v>410</v>
      </c>
      <c r="J109" s="26" t="s">
        <v>675</v>
      </c>
    </row>
    <row r="110" ht="49" customHeight="1" spans="1:10">
      <c r="A110" s="26" t="s">
        <v>373</v>
      </c>
      <c r="B110" s="26" t="s">
        <v>669</v>
      </c>
      <c r="C110" s="26" t="s">
        <v>404</v>
      </c>
      <c r="D110" s="26" t="s">
        <v>405</v>
      </c>
      <c r="E110" s="26" t="s">
        <v>676</v>
      </c>
      <c r="F110" s="26" t="s">
        <v>418</v>
      </c>
      <c r="G110" s="43" t="s">
        <v>674</v>
      </c>
      <c r="H110" s="26" t="s">
        <v>465</v>
      </c>
      <c r="I110" s="26" t="s">
        <v>410</v>
      </c>
      <c r="J110" s="26" t="s">
        <v>677</v>
      </c>
    </row>
    <row r="111" ht="49" customHeight="1" spans="1:10">
      <c r="A111" s="26" t="s">
        <v>373</v>
      </c>
      <c r="B111" s="26" t="s">
        <v>669</v>
      </c>
      <c r="C111" s="26" t="s">
        <v>415</v>
      </c>
      <c r="D111" s="26" t="s">
        <v>416</v>
      </c>
      <c r="E111" s="26" t="s">
        <v>678</v>
      </c>
      <c r="F111" s="26" t="s">
        <v>418</v>
      </c>
      <c r="G111" s="43" t="s">
        <v>419</v>
      </c>
      <c r="H111" s="26"/>
      <c r="I111" s="26" t="s">
        <v>420</v>
      </c>
      <c r="J111" s="26" t="s">
        <v>679</v>
      </c>
    </row>
    <row r="112" ht="49" customHeight="1" spans="1:10">
      <c r="A112" s="26" t="s">
        <v>373</v>
      </c>
      <c r="B112" s="26" t="s">
        <v>669</v>
      </c>
      <c r="C112" s="26" t="s">
        <v>426</v>
      </c>
      <c r="D112" s="26" t="s">
        <v>427</v>
      </c>
      <c r="E112" s="26" t="s">
        <v>680</v>
      </c>
      <c r="F112" s="26" t="s">
        <v>407</v>
      </c>
      <c r="G112" s="43" t="s">
        <v>514</v>
      </c>
      <c r="H112" s="26" t="s">
        <v>424</v>
      </c>
      <c r="I112" s="26" t="s">
        <v>410</v>
      </c>
      <c r="J112" s="26" t="s">
        <v>681</v>
      </c>
    </row>
    <row r="113" ht="33.75" customHeight="1" spans="1:10">
      <c r="A113" s="26" t="s">
        <v>359</v>
      </c>
      <c r="B113" s="26" t="s">
        <v>682</v>
      </c>
      <c r="C113" s="26" t="s">
        <v>404</v>
      </c>
      <c r="D113" s="26" t="s">
        <v>405</v>
      </c>
      <c r="E113" s="26" t="s">
        <v>660</v>
      </c>
      <c r="F113" s="26" t="s">
        <v>407</v>
      </c>
      <c r="G113" s="43" t="s">
        <v>646</v>
      </c>
      <c r="H113" s="26" t="s">
        <v>465</v>
      </c>
      <c r="I113" s="26" t="s">
        <v>410</v>
      </c>
      <c r="J113" s="26" t="s">
        <v>683</v>
      </c>
    </row>
    <row r="114" ht="33.75" customHeight="1" spans="1:10">
      <c r="A114" s="26" t="s">
        <v>359</v>
      </c>
      <c r="B114" s="26" t="s">
        <v>682</v>
      </c>
      <c r="C114" s="26" t="s">
        <v>404</v>
      </c>
      <c r="D114" s="26" t="s">
        <v>405</v>
      </c>
      <c r="E114" s="26" t="s">
        <v>684</v>
      </c>
      <c r="F114" s="26" t="s">
        <v>407</v>
      </c>
      <c r="G114" s="43" t="s">
        <v>674</v>
      </c>
      <c r="H114" s="26" t="s">
        <v>465</v>
      </c>
      <c r="I114" s="26" t="s">
        <v>410</v>
      </c>
      <c r="J114" s="26" t="s">
        <v>685</v>
      </c>
    </row>
    <row r="115" ht="33.75" customHeight="1" spans="1:10">
      <c r="A115" s="26" t="s">
        <v>359</v>
      </c>
      <c r="B115" s="26" t="s">
        <v>682</v>
      </c>
      <c r="C115" s="26" t="s">
        <v>404</v>
      </c>
      <c r="D115" s="26" t="s">
        <v>437</v>
      </c>
      <c r="E115" s="26" t="s">
        <v>686</v>
      </c>
      <c r="F115" s="26" t="s">
        <v>407</v>
      </c>
      <c r="G115" s="43" t="s">
        <v>597</v>
      </c>
      <c r="H115" s="26" t="s">
        <v>424</v>
      </c>
      <c r="I115" s="26" t="s">
        <v>410</v>
      </c>
      <c r="J115" s="26" t="s">
        <v>687</v>
      </c>
    </row>
    <row r="116" ht="33.75" customHeight="1" spans="1:10">
      <c r="A116" s="26" t="s">
        <v>359</v>
      </c>
      <c r="B116" s="26" t="s">
        <v>682</v>
      </c>
      <c r="C116" s="26" t="s">
        <v>415</v>
      </c>
      <c r="D116" s="26" t="s">
        <v>416</v>
      </c>
      <c r="E116" s="26" t="s">
        <v>474</v>
      </c>
      <c r="F116" s="26" t="s">
        <v>418</v>
      </c>
      <c r="G116" s="43" t="s">
        <v>475</v>
      </c>
      <c r="H116" s="26" t="s">
        <v>476</v>
      </c>
      <c r="I116" s="26" t="s">
        <v>410</v>
      </c>
      <c r="J116" s="26" t="s">
        <v>477</v>
      </c>
    </row>
    <row r="117" ht="33.75" customHeight="1" spans="1:10">
      <c r="A117" s="26" t="s">
        <v>359</v>
      </c>
      <c r="B117" s="26" t="s">
        <v>682</v>
      </c>
      <c r="C117" s="26" t="s">
        <v>415</v>
      </c>
      <c r="D117" s="26" t="s">
        <v>459</v>
      </c>
      <c r="E117" s="26" t="s">
        <v>688</v>
      </c>
      <c r="F117" s="26" t="s">
        <v>407</v>
      </c>
      <c r="G117" s="43" t="s">
        <v>689</v>
      </c>
      <c r="H117" s="26" t="s">
        <v>424</v>
      </c>
      <c r="I117" s="26" t="s">
        <v>410</v>
      </c>
      <c r="J117" s="26" t="s">
        <v>690</v>
      </c>
    </row>
    <row r="118" ht="33.75" customHeight="1" spans="1:10">
      <c r="A118" s="26" t="s">
        <v>353</v>
      </c>
      <c r="B118" s="26" t="s">
        <v>691</v>
      </c>
      <c r="C118" s="26" t="s">
        <v>404</v>
      </c>
      <c r="D118" s="26" t="s">
        <v>405</v>
      </c>
      <c r="E118" s="26" t="s">
        <v>692</v>
      </c>
      <c r="F118" s="26" t="s">
        <v>560</v>
      </c>
      <c r="G118" s="43" t="s">
        <v>693</v>
      </c>
      <c r="H118" s="26" t="s">
        <v>631</v>
      </c>
      <c r="I118" s="26" t="s">
        <v>410</v>
      </c>
      <c r="J118" s="26" t="s">
        <v>694</v>
      </c>
    </row>
    <row r="119" ht="33.75" customHeight="1" spans="1:10">
      <c r="A119" s="26" t="s">
        <v>353</v>
      </c>
      <c r="B119" s="26" t="s">
        <v>691</v>
      </c>
      <c r="C119" s="26" t="s">
        <v>404</v>
      </c>
      <c r="D119" s="26" t="s">
        <v>405</v>
      </c>
      <c r="E119" s="26" t="s">
        <v>695</v>
      </c>
      <c r="F119" s="26" t="s">
        <v>560</v>
      </c>
      <c r="G119" s="43" t="s">
        <v>696</v>
      </c>
      <c r="H119" s="26" t="s">
        <v>631</v>
      </c>
      <c r="I119" s="26" t="s">
        <v>410</v>
      </c>
      <c r="J119" s="26" t="s">
        <v>694</v>
      </c>
    </row>
    <row r="120" ht="33.75" customHeight="1" spans="1:10">
      <c r="A120" s="26" t="s">
        <v>353</v>
      </c>
      <c r="B120" s="26" t="s">
        <v>691</v>
      </c>
      <c r="C120" s="26" t="s">
        <v>404</v>
      </c>
      <c r="D120" s="26" t="s">
        <v>437</v>
      </c>
      <c r="E120" s="26" t="s">
        <v>697</v>
      </c>
      <c r="F120" s="26" t="s">
        <v>407</v>
      </c>
      <c r="G120" s="43" t="s">
        <v>455</v>
      </c>
      <c r="H120" s="26" t="s">
        <v>424</v>
      </c>
      <c r="I120" s="26" t="s">
        <v>410</v>
      </c>
      <c r="J120" s="26" t="s">
        <v>694</v>
      </c>
    </row>
    <row r="121" ht="33.75" customHeight="1" spans="1:10">
      <c r="A121" s="26" t="s">
        <v>353</v>
      </c>
      <c r="B121" s="26" t="s">
        <v>691</v>
      </c>
      <c r="C121" s="26" t="s">
        <v>415</v>
      </c>
      <c r="D121" s="26" t="s">
        <v>416</v>
      </c>
      <c r="E121" s="26" t="s">
        <v>457</v>
      </c>
      <c r="F121" s="26" t="s">
        <v>418</v>
      </c>
      <c r="G121" s="43" t="s">
        <v>433</v>
      </c>
      <c r="H121" s="26" t="s">
        <v>424</v>
      </c>
      <c r="I121" s="26" t="s">
        <v>410</v>
      </c>
      <c r="J121" s="26" t="s">
        <v>694</v>
      </c>
    </row>
    <row r="122" ht="33.75" customHeight="1" spans="1:10">
      <c r="A122" s="26" t="s">
        <v>353</v>
      </c>
      <c r="B122" s="26" t="s">
        <v>691</v>
      </c>
      <c r="C122" s="26" t="s">
        <v>415</v>
      </c>
      <c r="D122" s="26" t="s">
        <v>416</v>
      </c>
      <c r="E122" s="26" t="s">
        <v>698</v>
      </c>
      <c r="F122" s="26" t="s">
        <v>407</v>
      </c>
      <c r="G122" s="43" t="s">
        <v>441</v>
      </c>
      <c r="H122" s="26"/>
      <c r="I122" s="26" t="s">
        <v>420</v>
      </c>
      <c r="J122" s="26" t="s">
        <v>694</v>
      </c>
    </row>
    <row r="123" ht="57" customHeight="1" spans="1:10">
      <c r="A123" s="26" t="s">
        <v>345</v>
      </c>
      <c r="B123" s="26" t="s">
        <v>699</v>
      </c>
      <c r="C123" s="26" t="s">
        <v>404</v>
      </c>
      <c r="D123" s="26" t="s">
        <v>405</v>
      </c>
      <c r="E123" s="26" t="s">
        <v>700</v>
      </c>
      <c r="F123" s="26" t="s">
        <v>620</v>
      </c>
      <c r="G123" s="43" t="s">
        <v>48</v>
      </c>
      <c r="H123" s="26" t="s">
        <v>476</v>
      </c>
      <c r="I123" s="26" t="s">
        <v>410</v>
      </c>
      <c r="J123" s="26" t="s">
        <v>701</v>
      </c>
    </row>
    <row r="124" ht="70" customHeight="1" spans="1:10">
      <c r="A124" s="26" t="s">
        <v>345</v>
      </c>
      <c r="B124" s="26" t="s">
        <v>699</v>
      </c>
      <c r="C124" s="26" t="s">
        <v>404</v>
      </c>
      <c r="D124" s="26" t="s">
        <v>405</v>
      </c>
      <c r="E124" s="26" t="s">
        <v>506</v>
      </c>
      <c r="F124" s="26" t="s">
        <v>418</v>
      </c>
      <c r="G124" s="43" t="s">
        <v>53</v>
      </c>
      <c r="H124" s="26" t="s">
        <v>476</v>
      </c>
      <c r="I124" s="26" t="s">
        <v>410</v>
      </c>
      <c r="J124" s="26" t="s">
        <v>702</v>
      </c>
    </row>
    <row r="125" ht="108" customHeight="1" spans="1:10">
      <c r="A125" s="26" t="s">
        <v>345</v>
      </c>
      <c r="B125" s="26" t="s">
        <v>699</v>
      </c>
      <c r="C125" s="26" t="s">
        <v>404</v>
      </c>
      <c r="D125" s="26" t="s">
        <v>405</v>
      </c>
      <c r="E125" s="26" t="s">
        <v>703</v>
      </c>
      <c r="F125" s="26" t="s">
        <v>407</v>
      </c>
      <c r="G125" s="43" t="s">
        <v>48</v>
      </c>
      <c r="H125" s="26" t="s">
        <v>476</v>
      </c>
      <c r="I125" s="26" t="s">
        <v>410</v>
      </c>
      <c r="J125" s="26" t="s">
        <v>704</v>
      </c>
    </row>
    <row r="126" ht="57" customHeight="1" spans="1:10">
      <c r="A126" s="26" t="s">
        <v>345</v>
      </c>
      <c r="B126" s="26" t="s">
        <v>699</v>
      </c>
      <c r="C126" s="26" t="s">
        <v>404</v>
      </c>
      <c r="D126" s="26" t="s">
        <v>437</v>
      </c>
      <c r="E126" s="26" t="s">
        <v>513</v>
      </c>
      <c r="F126" s="26" t="s">
        <v>418</v>
      </c>
      <c r="G126" s="43" t="s">
        <v>433</v>
      </c>
      <c r="H126" s="26" t="s">
        <v>424</v>
      </c>
      <c r="I126" s="26" t="s">
        <v>410</v>
      </c>
      <c r="J126" s="26" t="s">
        <v>705</v>
      </c>
    </row>
    <row r="127" ht="33.75" customHeight="1" spans="1:10">
      <c r="A127" s="26" t="s">
        <v>345</v>
      </c>
      <c r="B127" s="26" t="s">
        <v>699</v>
      </c>
      <c r="C127" s="26" t="s">
        <v>404</v>
      </c>
      <c r="D127" s="26" t="s">
        <v>437</v>
      </c>
      <c r="E127" s="26" t="s">
        <v>706</v>
      </c>
      <c r="F127" s="26" t="s">
        <v>418</v>
      </c>
      <c r="G127" s="43" t="s">
        <v>433</v>
      </c>
      <c r="H127" s="26" t="s">
        <v>424</v>
      </c>
      <c r="I127" s="26" t="s">
        <v>410</v>
      </c>
      <c r="J127" s="26" t="s">
        <v>707</v>
      </c>
    </row>
    <row r="128" ht="33.75" customHeight="1" spans="1:10">
      <c r="A128" s="26" t="s">
        <v>345</v>
      </c>
      <c r="B128" s="26" t="s">
        <v>699</v>
      </c>
      <c r="C128" s="26" t="s">
        <v>404</v>
      </c>
      <c r="D128" s="26" t="s">
        <v>437</v>
      </c>
      <c r="E128" s="26" t="s">
        <v>516</v>
      </c>
      <c r="F128" s="26" t="s">
        <v>407</v>
      </c>
      <c r="G128" s="43" t="s">
        <v>429</v>
      </c>
      <c r="H128" s="26" t="s">
        <v>424</v>
      </c>
      <c r="I128" s="26" t="s">
        <v>410</v>
      </c>
      <c r="J128" s="26" t="s">
        <v>708</v>
      </c>
    </row>
    <row r="129" ht="59" customHeight="1" spans="1:10">
      <c r="A129" s="26" t="s">
        <v>345</v>
      </c>
      <c r="B129" s="26" t="s">
        <v>699</v>
      </c>
      <c r="C129" s="26" t="s">
        <v>404</v>
      </c>
      <c r="D129" s="26" t="s">
        <v>470</v>
      </c>
      <c r="E129" s="26" t="s">
        <v>709</v>
      </c>
      <c r="F129" s="26" t="s">
        <v>666</v>
      </c>
      <c r="G129" s="43" t="s">
        <v>45</v>
      </c>
      <c r="H129" s="26" t="s">
        <v>588</v>
      </c>
      <c r="I129" s="26" t="s">
        <v>410</v>
      </c>
      <c r="J129" s="26" t="s">
        <v>710</v>
      </c>
    </row>
    <row r="130" ht="66" customHeight="1" spans="1:10">
      <c r="A130" s="26" t="s">
        <v>345</v>
      </c>
      <c r="B130" s="26" t="s">
        <v>699</v>
      </c>
      <c r="C130" s="26" t="s">
        <v>415</v>
      </c>
      <c r="D130" s="26" t="s">
        <v>416</v>
      </c>
      <c r="E130" s="26" t="s">
        <v>711</v>
      </c>
      <c r="F130" s="26" t="s">
        <v>418</v>
      </c>
      <c r="G130" s="43" t="s">
        <v>671</v>
      </c>
      <c r="H130" s="26" t="s">
        <v>712</v>
      </c>
      <c r="I130" s="26" t="s">
        <v>410</v>
      </c>
      <c r="J130" s="26" t="s">
        <v>713</v>
      </c>
    </row>
    <row r="131" ht="46" customHeight="1" spans="1:10">
      <c r="A131" s="26" t="s">
        <v>345</v>
      </c>
      <c r="B131" s="26" t="s">
        <v>699</v>
      </c>
      <c r="C131" s="26" t="s">
        <v>415</v>
      </c>
      <c r="D131" s="26" t="s">
        <v>416</v>
      </c>
      <c r="E131" s="26" t="s">
        <v>714</v>
      </c>
      <c r="F131" s="26" t="s">
        <v>407</v>
      </c>
      <c r="G131" s="43" t="s">
        <v>715</v>
      </c>
      <c r="H131" s="26"/>
      <c r="I131" s="26" t="s">
        <v>420</v>
      </c>
      <c r="J131" s="26" t="s">
        <v>716</v>
      </c>
    </row>
    <row r="132" ht="33.75" customHeight="1" spans="1:10">
      <c r="A132" s="26" t="s">
        <v>345</v>
      </c>
      <c r="B132" s="26" t="s">
        <v>699</v>
      </c>
      <c r="C132" s="26" t="s">
        <v>426</v>
      </c>
      <c r="D132" s="26" t="s">
        <v>427</v>
      </c>
      <c r="E132" s="26" t="s">
        <v>717</v>
      </c>
      <c r="F132" s="26" t="s">
        <v>407</v>
      </c>
      <c r="G132" s="43" t="s">
        <v>514</v>
      </c>
      <c r="H132" s="26" t="s">
        <v>424</v>
      </c>
      <c r="I132" s="26" t="s">
        <v>410</v>
      </c>
      <c r="J132" s="26" t="s">
        <v>718</v>
      </c>
    </row>
    <row r="133" ht="33.75" customHeight="1" spans="1:10">
      <c r="A133" s="26" t="s">
        <v>388</v>
      </c>
      <c r="B133" s="26" t="s">
        <v>719</v>
      </c>
      <c r="C133" s="26" t="s">
        <v>404</v>
      </c>
      <c r="D133" s="26" t="s">
        <v>405</v>
      </c>
      <c r="E133" s="26" t="s">
        <v>720</v>
      </c>
      <c r="F133" s="26" t="s">
        <v>407</v>
      </c>
      <c r="G133" s="43" t="s">
        <v>721</v>
      </c>
      <c r="H133" s="26" t="s">
        <v>465</v>
      </c>
      <c r="I133" s="26" t="s">
        <v>410</v>
      </c>
      <c r="J133" s="26" t="s">
        <v>722</v>
      </c>
    </row>
    <row r="134" ht="33.75" customHeight="1" spans="1:10">
      <c r="A134" s="26" t="s">
        <v>388</v>
      </c>
      <c r="B134" s="26" t="s">
        <v>719</v>
      </c>
      <c r="C134" s="26" t="s">
        <v>404</v>
      </c>
      <c r="D134" s="26" t="s">
        <v>405</v>
      </c>
      <c r="E134" s="26" t="s">
        <v>723</v>
      </c>
      <c r="F134" s="26" t="s">
        <v>407</v>
      </c>
      <c r="G134" s="43" t="s">
        <v>724</v>
      </c>
      <c r="H134" s="26" t="s">
        <v>465</v>
      </c>
      <c r="I134" s="26" t="s">
        <v>410</v>
      </c>
      <c r="J134" s="26" t="s">
        <v>725</v>
      </c>
    </row>
    <row r="135" ht="33.75" customHeight="1" spans="1:10">
      <c r="A135" s="26" t="s">
        <v>388</v>
      </c>
      <c r="B135" s="26" t="s">
        <v>719</v>
      </c>
      <c r="C135" s="26" t="s">
        <v>404</v>
      </c>
      <c r="D135" s="26" t="s">
        <v>405</v>
      </c>
      <c r="E135" s="26" t="s">
        <v>726</v>
      </c>
      <c r="F135" s="26" t="s">
        <v>407</v>
      </c>
      <c r="G135" s="43" t="s">
        <v>727</v>
      </c>
      <c r="H135" s="26" t="s">
        <v>728</v>
      </c>
      <c r="I135" s="26" t="s">
        <v>410</v>
      </c>
      <c r="J135" s="26" t="s">
        <v>729</v>
      </c>
    </row>
    <row r="136" ht="33.75" customHeight="1" spans="1:10">
      <c r="A136" s="26" t="s">
        <v>388</v>
      </c>
      <c r="B136" s="26" t="s">
        <v>719</v>
      </c>
      <c r="C136" s="26" t="s">
        <v>404</v>
      </c>
      <c r="D136" s="26" t="s">
        <v>437</v>
      </c>
      <c r="E136" s="26" t="s">
        <v>730</v>
      </c>
      <c r="F136" s="26" t="s">
        <v>407</v>
      </c>
      <c r="G136" s="43" t="s">
        <v>597</v>
      </c>
      <c r="H136" s="26" t="s">
        <v>424</v>
      </c>
      <c r="I136" s="26" t="s">
        <v>410</v>
      </c>
      <c r="J136" s="26" t="s">
        <v>731</v>
      </c>
    </row>
    <row r="137" ht="33.75" customHeight="1" spans="1:10">
      <c r="A137" s="26" t="s">
        <v>388</v>
      </c>
      <c r="B137" s="26" t="s">
        <v>719</v>
      </c>
      <c r="C137" s="26" t="s">
        <v>415</v>
      </c>
      <c r="D137" s="26" t="s">
        <v>532</v>
      </c>
      <c r="E137" s="26" t="s">
        <v>732</v>
      </c>
      <c r="F137" s="26" t="s">
        <v>407</v>
      </c>
      <c r="G137" s="43" t="s">
        <v>597</v>
      </c>
      <c r="H137" s="26" t="s">
        <v>424</v>
      </c>
      <c r="I137" s="26" t="s">
        <v>410</v>
      </c>
      <c r="J137" s="26" t="s">
        <v>733</v>
      </c>
    </row>
    <row r="138" ht="33.75" customHeight="1" spans="1:10">
      <c r="A138" s="26" t="s">
        <v>388</v>
      </c>
      <c r="B138" s="26" t="s">
        <v>719</v>
      </c>
      <c r="C138" s="26" t="s">
        <v>426</v>
      </c>
      <c r="D138" s="26" t="s">
        <v>427</v>
      </c>
      <c r="E138" s="26" t="s">
        <v>734</v>
      </c>
      <c r="F138" s="26" t="s">
        <v>407</v>
      </c>
      <c r="G138" s="43" t="s">
        <v>429</v>
      </c>
      <c r="H138" s="26" t="s">
        <v>424</v>
      </c>
      <c r="I138" s="26" t="s">
        <v>410</v>
      </c>
      <c r="J138" s="26" t="s">
        <v>735</v>
      </c>
    </row>
    <row r="139" ht="33.75" customHeight="1" spans="1:10">
      <c r="A139" s="26" t="s">
        <v>355</v>
      </c>
      <c r="B139" s="26" t="s">
        <v>736</v>
      </c>
      <c r="C139" s="26" t="s">
        <v>404</v>
      </c>
      <c r="D139" s="26" t="s">
        <v>405</v>
      </c>
      <c r="E139" s="26" t="s">
        <v>737</v>
      </c>
      <c r="F139" s="26" t="s">
        <v>407</v>
      </c>
      <c r="G139" s="43" t="s">
        <v>429</v>
      </c>
      <c r="H139" s="26" t="s">
        <v>424</v>
      </c>
      <c r="I139" s="26" t="s">
        <v>410</v>
      </c>
      <c r="J139" s="26" t="s">
        <v>738</v>
      </c>
    </row>
    <row r="140" ht="33.75" customHeight="1" spans="1:10">
      <c r="A140" s="26" t="s">
        <v>355</v>
      </c>
      <c r="B140" s="26" t="s">
        <v>736</v>
      </c>
      <c r="C140" s="26" t="s">
        <v>404</v>
      </c>
      <c r="D140" s="26" t="s">
        <v>437</v>
      </c>
      <c r="E140" s="26" t="s">
        <v>739</v>
      </c>
      <c r="F140" s="26" t="s">
        <v>407</v>
      </c>
      <c r="G140" s="43" t="s">
        <v>576</v>
      </c>
      <c r="H140" s="26" t="s">
        <v>424</v>
      </c>
      <c r="I140" s="26" t="s">
        <v>410</v>
      </c>
      <c r="J140" s="26" t="s">
        <v>740</v>
      </c>
    </row>
    <row r="141" ht="33.75" customHeight="1" spans="1:10">
      <c r="A141" s="26" t="s">
        <v>355</v>
      </c>
      <c r="B141" s="26" t="s">
        <v>736</v>
      </c>
      <c r="C141" s="26" t="s">
        <v>404</v>
      </c>
      <c r="D141" s="26" t="s">
        <v>437</v>
      </c>
      <c r="E141" s="26" t="s">
        <v>457</v>
      </c>
      <c r="F141" s="26" t="s">
        <v>418</v>
      </c>
      <c r="G141" s="43" t="s">
        <v>433</v>
      </c>
      <c r="H141" s="26" t="s">
        <v>424</v>
      </c>
      <c r="I141" s="26" t="s">
        <v>410</v>
      </c>
      <c r="J141" s="26" t="s">
        <v>741</v>
      </c>
    </row>
    <row r="142" ht="33.75" customHeight="1" spans="1:10">
      <c r="A142" s="26" t="s">
        <v>355</v>
      </c>
      <c r="B142" s="26" t="s">
        <v>736</v>
      </c>
      <c r="C142" s="26" t="s">
        <v>415</v>
      </c>
      <c r="D142" s="26" t="s">
        <v>422</v>
      </c>
      <c r="E142" s="26" t="s">
        <v>742</v>
      </c>
      <c r="F142" s="26" t="s">
        <v>418</v>
      </c>
      <c r="G142" s="43" t="s">
        <v>475</v>
      </c>
      <c r="H142" s="26" t="s">
        <v>743</v>
      </c>
      <c r="I142" s="26" t="s">
        <v>410</v>
      </c>
      <c r="J142" s="26" t="s">
        <v>744</v>
      </c>
    </row>
    <row r="143" ht="33.75" customHeight="1" spans="1:10">
      <c r="A143" s="26" t="s">
        <v>355</v>
      </c>
      <c r="B143" s="26" t="s">
        <v>736</v>
      </c>
      <c r="C143" s="26" t="s">
        <v>426</v>
      </c>
      <c r="D143" s="26" t="s">
        <v>427</v>
      </c>
      <c r="E143" s="26" t="s">
        <v>745</v>
      </c>
      <c r="F143" s="26" t="s">
        <v>407</v>
      </c>
      <c r="G143" s="43" t="s">
        <v>514</v>
      </c>
      <c r="H143" s="26" t="s">
        <v>424</v>
      </c>
      <c r="I143" s="26" t="s">
        <v>410</v>
      </c>
      <c r="J143" s="26" t="s">
        <v>746</v>
      </c>
    </row>
    <row r="144" ht="33.75" customHeight="1" spans="1:10">
      <c r="A144" s="26" t="s">
        <v>292</v>
      </c>
      <c r="B144" s="26" t="s">
        <v>747</v>
      </c>
      <c r="C144" s="26" t="s">
        <v>404</v>
      </c>
      <c r="D144" s="26" t="s">
        <v>405</v>
      </c>
      <c r="E144" s="26" t="s">
        <v>748</v>
      </c>
      <c r="F144" s="26" t="s">
        <v>418</v>
      </c>
      <c r="G144" s="43" t="s">
        <v>749</v>
      </c>
      <c r="H144" s="26" t="s">
        <v>584</v>
      </c>
      <c r="I144" s="26" t="s">
        <v>410</v>
      </c>
      <c r="J144" s="26" t="s">
        <v>750</v>
      </c>
    </row>
    <row r="145" ht="33.75" customHeight="1" spans="1:10">
      <c r="A145" s="26" t="s">
        <v>292</v>
      </c>
      <c r="B145" s="26" t="s">
        <v>747</v>
      </c>
      <c r="C145" s="26" t="s">
        <v>404</v>
      </c>
      <c r="D145" s="26" t="s">
        <v>437</v>
      </c>
      <c r="E145" s="26" t="s">
        <v>484</v>
      </c>
      <c r="F145" s="26" t="s">
        <v>418</v>
      </c>
      <c r="G145" s="43" t="s">
        <v>433</v>
      </c>
      <c r="H145" s="26" t="s">
        <v>424</v>
      </c>
      <c r="I145" s="26" t="s">
        <v>410</v>
      </c>
      <c r="J145" s="26" t="s">
        <v>485</v>
      </c>
    </row>
    <row r="146" ht="33.75" customHeight="1" spans="1:10">
      <c r="A146" s="26" t="s">
        <v>292</v>
      </c>
      <c r="B146" s="26" t="s">
        <v>747</v>
      </c>
      <c r="C146" s="26" t="s">
        <v>415</v>
      </c>
      <c r="D146" s="26" t="s">
        <v>416</v>
      </c>
      <c r="E146" s="26" t="s">
        <v>751</v>
      </c>
      <c r="F146" s="26" t="s">
        <v>418</v>
      </c>
      <c r="G146" s="43" t="s">
        <v>433</v>
      </c>
      <c r="H146" s="26" t="s">
        <v>424</v>
      </c>
      <c r="I146" s="26" t="s">
        <v>410</v>
      </c>
      <c r="J146" s="26" t="s">
        <v>752</v>
      </c>
    </row>
    <row r="147" ht="57" customHeight="1" spans="1:10">
      <c r="A147" s="26" t="s">
        <v>292</v>
      </c>
      <c r="B147" s="26" t="s">
        <v>747</v>
      </c>
      <c r="C147" s="26" t="s">
        <v>426</v>
      </c>
      <c r="D147" s="26" t="s">
        <v>427</v>
      </c>
      <c r="E147" s="26" t="s">
        <v>547</v>
      </c>
      <c r="F147" s="26" t="s">
        <v>407</v>
      </c>
      <c r="G147" s="43" t="s">
        <v>429</v>
      </c>
      <c r="H147" s="26" t="s">
        <v>424</v>
      </c>
      <c r="I147" s="26" t="s">
        <v>410</v>
      </c>
      <c r="J147" s="26" t="s">
        <v>548</v>
      </c>
    </row>
    <row r="148" ht="57" customHeight="1" spans="1:10">
      <c r="A148" s="26" t="s">
        <v>292</v>
      </c>
      <c r="B148" s="26" t="s">
        <v>747</v>
      </c>
      <c r="C148" s="26" t="s">
        <v>426</v>
      </c>
      <c r="D148" s="26" t="s">
        <v>427</v>
      </c>
      <c r="E148" s="26" t="s">
        <v>753</v>
      </c>
      <c r="F148" s="26" t="s">
        <v>407</v>
      </c>
      <c r="G148" s="43" t="s">
        <v>429</v>
      </c>
      <c r="H148" s="26" t="s">
        <v>424</v>
      </c>
      <c r="I148" s="26" t="s">
        <v>410</v>
      </c>
      <c r="J148" s="26" t="s">
        <v>754</v>
      </c>
    </row>
    <row r="149" ht="45" customHeight="1" spans="1:10">
      <c r="A149" s="26" t="s">
        <v>335</v>
      </c>
      <c r="B149" s="26" t="s">
        <v>755</v>
      </c>
      <c r="C149" s="26" t="s">
        <v>404</v>
      </c>
      <c r="D149" s="26" t="s">
        <v>405</v>
      </c>
      <c r="E149" s="26" t="s">
        <v>756</v>
      </c>
      <c r="F149" s="26" t="s">
        <v>418</v>
      </c>
      <c r="G149" s="43" t="s">
        <v>757</v>
      </c>
      <c r="H149" s="26" t="s">
        <v>448</v>
      </c>
      <c r="I149" s="26" t="s">
        <v>410</v>
      </c>
      <c r="J149" s="26" t="s">
        <v>758</v>
      </c>
    </row>
    <row r="150" ht="45" customHeight="1" spans="1:10">
      <c r="A150" s="26" t="s">
        <v>335</v>
      </c>
      <c r="B150" s="26" t="s">
        <v>755</v>
      </c>
      <c r="C150" s="26" t="s">
        <v>404</v>
      </c>
      <c r="D150" s="26" t="s">
        <v>405</v>
      </c>
      <c r="E150" s="26" t="s">
        <v>759</v>
      </c>
      <c r="F150" s="26" t="s">
        <v>418</v>
      </c>
      <c r="G150" s="43" t="s">
        <v>433</v>
      </c>
      <c r="H150" s="26" t="s">
        <v>424</v>
      </c>
      <c r="I150" s="26" t="s">
        <v>410</v>
      </c>
      <c r="J150" s="26" t="s">
        <v>760</v>
      </c>
    </row>
    <row r="151" ht="45" customHeight="1" spans="1:10">
      <c r="A151" s="26" t="s">
        <v>335</v>
      </c>
      <c r="B151" s="26" t="s">
        <v>755</v>
      </c>
      <c r="C151" s="26" t="s">
        <v>404</v>
      </c>
      <c r="D151" s="26" t="s">
        <v>470</v>
      </c>
      <c r="E151" s="26" t="s">
        <v>761</v>
      </c>
      <c r="F151" s="26" t="s">
        <v>418</v>
      </c>
      <c r="G151" s="43" t="s">
        <v>433</v>
      </c>
      <c r="H151" s="26" t="s">
        <v>424</v>
      </c>
      <c r="I151" s="26" t="s">
        <v>410</v>
      </c>
      <c r="J151" s="26" t="s">
        <v>762</v>
      </c>
    </row>
    <row r="152" ht="33.75" customHeight="1" spans="1:10">
      <c r="A152" s="26" t="s">
        <v>335</v>
      </c>
      <c r="B152" s="26" t="s">
        <v>755</v>
      </c>
      <c r="C152" s="26" t="s">
        <v>415</v>
      </c>
      <c r="D152" s="26" t="s">
        <v>416</v>
      </c>
      <c r="E152" s="26" t="s">
        <v>763</v>
      </c>
      <c r="F152" s="26" t="s">
        <v>418</v>
      </c>
      <c r="G152" s="43" t="s">
        <v>764</v>
      </c>
      <c r="H152" s="26"/>
      <c r="I152" s="26" t="s">
        <v>420</v>
      </c>
      <c r="J152" s="26" t="s">
        <v>765</v>
      </c>
    </row>
    <row r="153" ht="58" customHeight="1" spans="1:10">
      <c r="A153" s="26" t="s">
        <v>335</v>
      </c>
      <c r="B153" s="26" t="s">
        <v>755</v>
      </c>
      <c r="C153" s="26" t="s">
        <v>426</v>
      </c>
      <c r="D153" s="26" t="s">
        <v>427</v>
      </c>
      <c r="E153" s="26" t="s">
        <v>766</v>
      </c>
      <c r="F153" s="26" t="s">
        <v>407</v>
      </c>
      <c r="G153" s="43" t="s">
        <v>514</v>
      </c>
      <c r="H153" s="26" t="s">
        <v>424</v>
      </c>
      <c r="I153" s="26" t="s">
        <v>410</v>
      </c>
      <c r="J153" s="26" t="s">
        <v>767</v>
      </c>
    </row>
    <row r="154" ht="33.75" customHeight="1" spans="1:10">
      <c r="A154" s="26" t="s">
        <v>375</v>
      </c>
      <c r="B154" s="26" t="s">
        <v>768</v>
      </c>
      <c r="C154" s="26" t="s">
        <v>404</v>
      </c>
      <c r="D154" s="26" t="s">
        <v>405</v>
      </c>
      <c r="E154" s="26" t="s">
        <v>769</v>
      </c>
      <c r="F154" s="26" t="s">
        <v>418</v>
      </c>
      <c r="G154" s="43" t="s">
        <v>433</v>
      </c>
      <c r="H154" s="26" t="s">
        <v>424</v>
      </c>
      <c r="I154" s="26" t="s">
        <v>410</v>
      </c>
      <c r="J154" s="26" t="s">
        <v>770</v>
      </c>
    </row>
    <row r="155" ht="54" customHeight="1" spans="1:10">
      <c r="A155" s="26" t="s">
        <v>375</v>
      </c>
      <c r="B155" s="26" t="s">
        <v>768</v>
      </c>
      <c r="C155" s="26" t="s">
        <v>404</v>
      </c>
      <c r="D155" s="26" t="s">
        <v>437</v>
      </c>
      <c r="E155" s="26" t="s">
        <v>771</v>
      </c>
      <c r="F155" s="26" t="s">
        <v>407</v>
      </c>
      <c r="G155" s="43" t="s">
        <v>45</v>
      </c>
      <c r="H155" s="26" t="s">
        <v>598</v>
      </c>
      <c r="I155" s="26" t="s">
        <v>410</v>
      </c>
      <c r="J155" s="26" t="s">
        <v>772</v>
      </c>
    </row>
    <row r="156" ht="54" customHeight="1" spans="1:10">
      <c r="A156" s="26" t="s">
        <v>375</v>
      </c>
      <c r="B156" s="26" t="s">
        <v>768</v>
      </c>
      <c r="C156" s="26" t="s">
        <v>404</v>
      </c>
      <c r="D156" s="26" t="s">
        <v>470</v>
      </c>
      <c r="E156" s="26" t="s">
        <v>773</v>
      </c>
      <c r="F156" s="26" t="s">
        <v>620</v>
      </c>
      <c r="G156" s="43" t="s">
        <v>46</v>
      </c>
      <c r="H156" s="26" t="s">
        <v>621</v>
      </c>
      <c r="I156" s="26" t="s">
        <v>410</v>
      </c>
      <c r="J156" s="26" t="s">
        <v>774</v>
      </c>
    </row>
    <row r="157" ht="33.75" customHeight="1" spans="1:10">
      <c r="A157" s="26" t="s">
        <v>375</v>
      </c>
      <c r="B157" s="26" t="s">
        <v>768</v>
      </c>
      <c r="C157" s="26" t="s">
        <v>415</v>
      </c>
      <c r="D157" s="26" t="s">
        <v>422</v>
      </c>
      <c r="E157" s="26" t="s">
        <v>775</v>
      </c>
      <c r="F157" s="26" t="s">
        <v>407</v>
      </c>
      <c r="G157" s="43" t="s">
        <v>541</v>
      </c>
      <c r="H157" s="26" t="s">
        <v>424</v>
      </c>
      <c r="I157" s="26" t="s">
        <v>410</v>
      </c>
      <c r="J157" s="26" t="s">
        <v>776</v>
      </c>
    </row>
    <row r="158" ht="33.75" customHeight="1" spans="1:10">
      <c r="A158" s="26" t="s">
        <v>375</v>
      </c>
      <c r="B158" s="26" t="s">
        <v>768</v>
      </c>
      <c r="C158" s="26" t="s">
        <v>426</v>
      </c>
      <c r="D158" s="26" t="s">
        <v>427</v>
      </c>
      <c r="E158" s="26" t="s">
        <v>777</v>
      </c>
      <c r="F158" s="26" t="s">
        <v>407</v>
      </c>
      <c r="G158" s="43" t="s">
        <v>429</v>
      </c>
      <c r="H158" s="26" t="s">
        <v>424</v>
      </c>
      <c r="I158" s="26" t="s">
        <v>410</v>
      </c>
      <c r="J158" s="26" t="s">
        <v>778</v>
      </c>
    </row>
    <row r="159" ht="33.75" customHeight="1" spans="1:10">
      <c r="A159" s="26" t="s">
        <v>361</v>
      </c>
      <c r="B159" s="26" t="s">
        <v>779</v>
      </c>
      <c r="C159" s="26" t="s">
        <v>404</v>
      </c>
      <c r="D159" s="26" t="s">
        <v>405</v>
      </c>
      <c r="E159" s="26" t="s">
        <v>780</v>
      </c>
      <c r="F159" s="26" t="s">
        <v>418</v>
      </c>
      <c r="G159" s="43" t="s">
        <v>597</v>
      </c>
      <c r="H159" s="26" t="s">
        <v>476</v>
      </c>
      <c r="I159" s="26" t="s">
        <v>410</v>
      </c>
      <c r="J159" s="26" t="s">
        <v>781</v>
      </c>
    </row>
    <row r="160" ht="33.75" customHeight="1" spans="1:10">
      <c r="A160" s="26" t="s">
        <v>361</v>
      </c>
      <c r="B160" s="26" t="s">
        <v>779</v>
      </c>
      <c r="C160" s="26" t="s">
        <v>404</v>
      </c>
      <c r="D160" s="26" t="s">
        <v>405</v>
      </c>
      <c r="E160" s="26" t="s">
        <v>782</v>
      </c>
      <c r="F160" s="26" t="s">
        <v>418</v>
      </c>
      <c r="G160" s="43" t="s">
        <v>597</v>
      </c>
      <c r="H160" s="26" t="s">
        <v>476</v>
      </c>
      <c r="I160" s="26" t="s">
        <v>410</v>
      </c>
      <c r="J160" s="26" t="s">
        <v>783</v>
      </c>
    </row>
    <row r="161" ht="33.75" customHeight="1" spans="1:10">
      <c r="A161" s="26" t="s">
        <v>361</v>
      </c>
      <c r="B161" s="26" t="s">
        <v>779</v>
      </c>
      <c r="C161" s="26" t="s">
        <v>404</v>
      </c>
      <c r="D161" s="26" t="s">
        <v>405</v>
      </c>
      <c r="E161" s="26" t="s">
        <v>784</v>
      </c>
      <c r="F161" s="26" t="s">
        <v>418</v>
      </c>
      <c r="G161" s="43" t="s">
        <v>597</v>
      </c>
      <c r="H161" s="26" t="s">
        <v>476</v>
      </c>
      <c r="I161" s="26" t="s">
        <v>410</v>
      </c>
      <c r="J161" s="26" t="s">
        <v>785</v>
      </c>
    </row>
    <row r="162" ht="33.75" customHeight="1" spans="1:10">
      <c r="A162" s="26" t="s">
        <v>361</v>
      </c>
      <c r="B162" s="26" t="s">
        <v>779</v>
      </c>
      <c r="C162" s="26" t="s">
        <v>415</v>
      </c>
      <c r="D162" s="26" t="s">
        <v>416</v>
      </c>
      <c r="E162" s="26" t="s">
        <v>474</v>
      </c>
      <c r="F162" s="26" t="s">
        <v>418</v>
      </c>
      <c r="G162" s="43" t="s">
        <v>475</v>
      </c>
      <c r="H162" s="26" t="s">
        <v>476</v>
      </c>
      <c r="I162" s="26" t="s">
        <v>410</v>
      </c>
      <c r="J162" s="26" t="s">
        <v>477</v>
      </c>
    </row>
    <row r="163" ht="33.75" customHeight="1" spans="1:10">
      <c r="A163" s="26" t="s">
        <v>361</v>
      </c>
      <c r="B163" s="26" t="s">
        <v>779</v>
      </c>
      <c r="C163" s="26" t="s">
        <v>415</v>
      </c>
      <c r="D163" s="26" t="s">
        <v>459</v>
      </c>
      <c r="E163" s="26" t="s">
        <v>786</v>
      </c>
      <c r="F163" s="26" t="s">
        <v>407</v>
      </c>
      <c r="G163" s="43" t="s">
        <v>787</v>
      </c>
      <c r="H163" s="26" t="s">
        <v>465</v>
      </c>
      <c r="I163" s="26" t="s">
        <v>410</v>
      </c>
      <c r="J163" s="26" t="s">
        <v>788</v>
      </c>
    </row>
    <row r="164" ht="66" customHeight="1" spans="1:10">
      <c r="A164" s="26" t="s">
        <v>329</v>
      </c>
      <c r="B164" s="26" t="s">
        <v>789</v>
      </c>
      <c r="C164" s="26" t="s">
        <v>404</v>
      </c>
      <c r="D164" s="26" t="s">
        <v>405</v>
      </c>
      <c r="E164" s="26" t="s">
        <v>790</v>
      </c>
      <c r="F164" s="26" t="s">
        <v>407</v>
      </c>
      <c r="G164" s="43" t="s">
        <v>45</v>
      </c>
      <c r="H164" s="26" t="s">
        <v>598</v>
      </c>
      <c r="I164" s="26" t="s">
        <v>410</v>
      </c>
      <c r="J164" s="26" t="s">
        <v>791</v>
      </c>
    </row>
    <row r="165" ht="53" customHeight="1" spans="1:10">
      <c r="A165" s="26" t="s">
        <v>329</v>
      </c>
      <c r="B165" s="26" t="s">
        <v>789</v>
      </c>
      <c r="C165" s="26" t="s">
        <v>404</v>
      </c>
      <c r="D165" s="26" t="s">
        <v>405</v>
      </c>
      <c r="E165" s="26" t="s">
        <v>792</v>
      </c>
      <c r="F165" s="26" t="s">
        <v>407</v>
      </c>
      <c r="G165" s="43" t="s">
        <v>45</v>
      </c>
      <c r="H165" s="26" t="s">
        <v>598</v>
      </c>
      <c r="I165" s="26" t="s">
        <v>410</v>
      </c>
      <c r="J165" s="26" t="s">
        <v>793</v>
      </c>
    </row>
    <row r="166" ht="58" customHeight="1" spans="1:10">
      <c r="A166" s="26" t="s">
        <v>329</v>
      </c>
      <c r="B166" s="26" t="s">
        <v>789</v>
      </c>
      <c r="C166" s="26" t="s">
        <v>404</v>
      </c>
      <c r="D166" s="26" t="s">
        <v>405</v>
      </c>
      <c r="E166" s="26" t="s">
        <v>794</v>
      </c>
      <c r="F166" s="26" t="s">
        <v>418</v>
      </c>
      <c r="G166" s="43" t="s">
        <v>795</v>
      </c>
      <c r="H166" s="26" t="s">
        <v>584</v>
      </c>
      <c r="I166" s="26" t="s">
        <v>410</v>
      </c>
      <c r="J166" s="26" t="s">
        <v>796</v>
      </c>
    </row>
    <row r="167" ht="53" customHeight="1" spans="1:10">
      <c r="A167" s="26" t="s">
        <v>329</v>
      </c>
      <c r="B167" s="26" t="s">
        <v>789</v>
      </c>
      <c r="C167" s="26" t="s">
        <v>404</v>
      </c>
      <c r="D167" s="26" t="s">
        <v>437</v>
      </c>
      <c r="E167" s="26" t="s">
        <v>797</v>
      </c>
      <c r="F167" s="26" t="s">
        <v>418</v>
      </c>
      <c r="G167" s="43" t="s">
        <v>433</v>
      </c>
      <c r="H167" s="26" t="s">
        <v>424</v>
      </c>
      <c r="I167" s="26" t="s">
        <v>410</v>
      </c>
      <c r="J167" s="26" t="s">
        <v>798</v>
      </c>
    </row>
    <row r="168" ht="53" customHeight="1" spans="1:10">
      <c r="A168" s="26" t="s">
        <v>329</v>
      </c>
      <c r="B168" s="26" t="s">
        <v>789</v>
      </c>
      <c r="C168" s="26" t="s">
        <v>415</v>
      </c>
      <c r="D168" s="26" t="s">
        <v>416</v>
      </c>
      <c r="E168" s="26" t="s">
        <v>799</v>
      </c>
      <c r="F168" s="26" t="s">
        <v>418</v>
      </c>
      <c r="G168" s="43" t="s">
        <v>800</v>
      </c>
      <c r="H168" s="26"/>
      <c r="I168" s="26" t="s">
        <v>420</v>
      </c>
      <c r="J168" s="26" t="s">
        <v>801</v>
      </c>
    </row>
    <row r="169" ht="53" customHeight="1" spans="1:10">
      <c r="A169" s="26" t="s">
        <v>329</v>
      </c>
      <c r="B169" s="26" t="s">
        <v>789</v>
      </c>
      <c r="C169" s="26" t="s">
        <v>415</v>
      </c>
      <c r="D169" s="26" t="s">
        <v>416</v>
      </c>
      <c r="E169" s="26" t="s">
        <v>802</v>
      </c>
      <c r="F169" s="26" t="s">
        <v>418</v>
      </c>
      <c r="G169" s="43" t="s">
        <v>433</v>
      </c>
      <c r="H169" s="26" t="s">
        <v>424</v>
      </c>
      <c r="I169" s="26" t="s">
        <v>410</v>
      </c>
      <c r="J169" s="26" t="s">
        <v>803</v>
      </c>
    </row>
    <row r="170" ht="33.75" customHeight="1" spans="1:10">
      <c r="A170" s="26" t="s">
        <v>371</v>
      </c>
      <c r="B170" s="26" t="s">
        <v>804</v>
      </c>
      <c r="C170" s="26" t="s">
        <v>404</v>
      </c>
      <c r="D170" s="26" t="s">
        <v>405</v>
      </c>
      <c r="E170" s="26" t="s">
        <v>805</v>
      </c>
      <c r="F170" s="26" t="s">
        <v>407</v>
      </c>
      <c r="G170" s="43" t="s">
        <v>806</v>
      </c>
      <c r="H170" s="26" t="s">
        <v>807</v>
      </c>
      <c r="I170" s="26" t="s">
        <v>410</v>
      </c>
      <c r="J170" s="26" t="s">
        <v>808</v>
      </c>
    </row>
    <row r="171" ht="33.75" customHeight="1" spans="1:10">
      <c r="A171" s="26" t="s">
        <v>371</v>
      </c>
      <c r="B171" s="26" t="s">
        <v>804</v>
      </c>
      <c r="C171" s="26" t="s">
        <v>404</v>
      </c>
      <c r="D171" s="26" t="s">
        <v>405</v>
      </c>
      <c r="E171" s="26" t="s">
        <v>809</v>
      </c>
      <c r="F171" s="26" t="s">
        <v>407</v>
      </c>
      <c r="G171" s="43" t="s">
        <v>810</v>
      </c>
      <c r="H171" s="26" t="s">
        <v>807</v>
      </c>
      <c r="I171" s="26" t="s">
        <v>410</v>
      </c>
      <c r="J171" s="26" t="s">
        <v>811</v>
      </c>
    </row>
    <row r="172" ht="33.75" customHeight="1" spans="1:10">
      <c r="A172" s="26" t="s">
        <v>371</v>
      </c>
      <c r="B172" s="26" t="s">
        <v>804</v>
      </c>
      <c r="C172" s="26" t="s">
        <v>404</v>
      </c>
      <c r="D172" s="26" t="s">
        <v>470</v>
      </c>
      <c r="E172" s="26" t="s">
        <v>812</v>
      </c>
      <c r="F172" s="26" t="s">
        <v>407</v>
      </c>
      <c r="G172" s="43" t="s">
        <v>54</v>
      </c>
      <c r="H172" s="26" t="s">
        <v>588</v>
      </c>
      <c r="I172" s="26" t="s">
        <v>410</v>
      </c>
      <c r="J172" s="26" t="s">
        <v>813</v>
      </c>
    </row>
    <row r="173" ht="33.75" customHeight="1" spans="1:10">
      <c r="A173" s="26" t="s">
        <v>371</v>
      </c>
      <c r="B173" s="26" t="s">
        <v>804</v>
      </c>
      <c r="C173" s="26" t="s">
        <v>415</v>
      </c>
      <c r="D173" s="26" t="s">
        <v>416</v>
      </c>
      <c r="E173" s="26" t="s">
        <v>814</v>
      </c>
      <c r="F173" s="26" t="s">
        <v>407</v>
      </c>
      <c r="G173" s="43" t="s">
        <v>764</v>
      </c>
      <c r="H173" s="26"/>
      <c r="I173" s="26" t="s">
        <v>420</v>
      </c>
      <c r="J173" s="26" t="s">
        <v>815</v>
      </c>
    </row>
    <row r="174" ht="33.75" customHeight="1" spans="1:10">
      <c r="A174" s="26" t="s">
        <v>371</v>
      </c>
      <c r="B174" s="26" t="s">
        <v>804</v>
      </c>
      <c r="C174" s="26" t="s">
        <v>426</v>
      </c>
      <c r="D174" s="26" t="s">
        <v>427</v>
      </c>
      <c r="E174" s="26" t="s">
        <v>427</v>
      </c>
      <c r="F174" s="26" t="s">
        <v>407</v>
      </c>
      <c r="G174" s="43" t="s">
        <v>514</v>
      </c>
      <c r="H174" s="26" t="s">
        <v>424</v>
      </c>
      <c r="I174" s="26" t="s">
        <v>410</v>
      </c>
      <c r="J174" s="26" t="s">
        <v>427</v>
      </c>
    </row>
    <row r="175" ht="33.75" customHeight="1" spans="1:10">
      <c r="A175" s="26" t="s">
        <v>343</v>
      </c>
      <c r="B175" s="26" t="s">
        <v>816</v>
      </c>
      <c r="C175" s="26" t="s">
        <v>404</v>
      </c>
      <c r="D175" s="26" t="s">
        <v>405</v>
      </c>
      <c r="E175" s="26" t="s">
        <v>817</v>
      </c>
      <c r="F175" s="26" t="s">
        <v>407</v>
      </c>
      <c r="G175" s="43" t="s">
        <v>818</v>
      </c>
      <c r="H175" s="26" t="s">
        <v>465</v>
      </c>
      <c r="I175" s="26" t="s">
        <v>410</v>
      </c>
      <c r="J175" s="26" t="s">
        <v>819</v>
      </c>
    </row>
    <row r="176" ht="33.75" customHeight="1" spans="1:10">
      <c r="A176" s="26" t="s">
        <v>343</v>
      </c>
      <c r="B176" s="26" t="s">
        <v>816</v>
      </c>
      <c r="C176" s="26" t="s">
        <v>404</v>
      </c>
      <c r="D176" s="26" t="s">
        <v>405</v>
      </c>
      <c r="E176" s="26" t="s">
        <v>820</v>
      </c>
      <c r="F176" s="26" t="s">
        <v>407</v>
      </c>
      <c r="G176" s="43" t="s">
        <v>433</v>
      </c>
      <c r="H176" s="26" t="s">
        <v>465</v>
      </c>
      <c r="I176" s="26" t="s">
        <v>410</v>
      </c>
      <c r="J176" s="26" t="s">
        <v>821</v>
      </c>
    </row>
    <row r="177" ht="33.75" customHeight="1" spans="1:10">
      <c r="A177" s="26" t="s">
        <v>343</v>
      </c>
      <c r="B177" s="26" t="s">
        <v>816</v>
      </c>
      <c r="C177" s="26" t="s">
        <v>404</v>
      </c>
      <c r="D177" s="26" t="s">
        <v>405</v>
      </c>
      <c r="E177" s="26" t="s">
        <v>822</v>
      </c>
      <c r="F177" s="26" t="s">
        <v>407</v>
      </c>
      <c r="G177" s="43" t="s">
        <v>823</v>
      </c>
      <c r="H177" s="26" t="s">
        <v>424</v>
      </c>
      <c r="I177" s="26" t="s">
        <v>410</v>
      </c>
      <c r="J177" s="26" t="s">
        <v>824</v>
      </c>
    </row>
    <row r="178" ht="33.75" customHeight="1" spans="1:10">
      <c r="A178" s="26" t="s">
        <v>343</v>
      </c>
      <c r="B178" s="26" t="s">
        <v>816</v>
      </c>
      <c r="C178" s="26" t="s">
        <v>404</v>
      </c>
      <c r="D178" s="26" t="s">
        <v>437</v>
      </c>
      <c r="E178" s="26" t="s">
        <v>825</v>
      </c>
      <c r="F178" s="26" t="s">
        <v>407</v>
      </c>
      <c r="G178" s="43" t="s">
        <v>823</v>
      </c>
      <c r="H178" s="26" t="s">
        <v>424</v>
      </c>
      <c r="I178" s="26" t="s">
        <v>410</v>
      </c>
      <c r="J178" s="26" t="s">
        <v>826</v>
      </c>
    </row>
    <row r="179" ht="33.75" customHeight="1" spans="1:10">
      <c r="A179" s="26" t="s">
        <v>343</v>
      </c>
      <c r="B179" s="26" t="s">
        <v>816</v>
      </c>
      <c r="C179" s="26" t="s">
        <v>415</v>
      </c>
      <c r="D179" s="26" t="s">
        <v>416</v>
      </c>
      <c r="E179" s="26" t="s">
        <v>827</v>
      </c>
      <c r="F179" s="26" t="s">
        <v>407</v>
      </c>
      <c r="G179" s="43" t="s">
        <v>823</v>
      </c>
      <c r="H179" s="26" t="s">
        <v>424</v>
      </c>
      <c r="I179" s="26" t="s">
        <v>410</v>
      </c>
      <c r="J179" s="26" t="s">
        <v>828</v>
      </c>
    </row>
    <row r="180" ht="33.75" customHeight="1" spans="1:10">
      <c r="A180" s="26" t="s">
        <v>343</v>
      </c>
      <c r="B180" s="26" t="s">
        <v>816</v>
      </c>
      <c r="C180" s="26" t="s">
        <v>426</v>
      </c>
      <c r="D180" s="26" t="s">
        <v>427</v>
      </c>
      <c r="E180" s="26" t="s">
        <v>829</v>
      </c>
      <c r="F180" s="26" t="s">
        <v>407</v>
      </c>
      <c r="G180" s="43" t="s">
        <v>514</v>
      </c>
      <c r="H180" s="26" t="s">
        <v>424</v>
      </c>
      <c r="I180" s="26" t="s">
        <v>410</v>
      </c>
      <c r="J180" s="26" t="s">
        <v>830</v>
      </c>
    </row>
  </sheetData>
  <mergeCells count="62">
    <mergeCell ref="A2:J2"/>
    <mergeCell ref="A3:H3"/>
    <mergeCell ref="A7:A11"/>
    <mergeCell ref="A12:A16"/>
    <mergeCell ref="A17:A22"/>
    <mergeCell ref="A23:A27"/>
    <mergeCell ref="A28:A32"/>
    <mergeCell ref="A33:A37"/>
    <mergeCell ref="A38:A43"/>
    <mergeCell ref="A44:A48"/>
    <mergeCell ref="A49:A56"/>
    <mergeCell ref="A57:A66"/>
    <mergeCell ref="A67:A73"/>
    <mergeCell ref="A74:A78"/>
    <mergeCell ref="A79:A83"/>
    <mergeCell ref="A84:A90"/>
    <mergeCell ref="A91:A95"/>
    <mergeCell ref="A96:A102"/>
    <mergeCell ref="A103:A107"/>
    <mergeCell ref="A108:A112"/>
    <mergeCell ref="A113:A117"/>
    <mergeCell ref="A118:A122"/>
    <mergeCell ref="A123:A132"/>
    <mergeCell ref="A133:A138"/>
    <mergeCell ref="A139:A143"/>
    <mergeCell ref="A144:A148"/>
    <mergeCell ref="A149:A153"/>
    <mergeCell ref="A154:A158"/>
    <mergeCell ref="A159:A163"/>
    <mergeCell ref="A164:A169"/>
    <mergeCell ref="A170:A174"/>
    <mergeCell ref="A175:A180"/>
    <mergeCell ref="B7:B11"/>
    <mergeCell ref="B12:B16"/>
    <mergeCell ref="B17:B22"/>
    <mergeCell ref="B23:B27"/>
    <mergeCell ref="B28:B32"/>
    <mergeCell ref="B33:B37"/>
    <mergeCell ref="B38:B43"/>
    <mergeCell ref="B44:B48"/>
    <mergeCell ref="B49:B56"/>
    <mergeCell ref="B57:B66"/>
    <mergeCell ref="B67:B73"/>
    <mergeCell ref="B74:B78"/>
    <mergeCell ref="B79:B83"/>
    <mergeCell ref="B84:B90"/>
    <mergeCell ref="B91:B95"/>
    <mergeCell ref="B96:B102"/>
    <mergeCell ref="B103:B107"/>
    <mergeCell ref="B108:B112"/>
    <mergeCell ref="B113:B117"/>
    <mergeCell ref="B118:B122"/>
    <mergeCell ref="B123:B132"/>
    <mergeCell ref="B133:B138"/>
    <mergeCell ref="B139:B143"/>
    <mergeCell ref="B144:B148"/>
    <mergeCell ref="B149:B153"/>
    <mergeCell ref="B154:B158"/>
    <mergeCell ref="B159:B163"/>
    <mergeCell ref="B164:B169"/>
    <mergeCell ref="B170:B174"/>
    <mergeCell ref="B175:B180"/>
  </mergeCells>
  <pageMargins left="0.751388888888889" right="0.751388888888889" top="0.393055555555556" bottom="0.118055555555556" header="0.236111111111111" footer="0.314583333333333"/>
  <pageSetup paperSize="9" scale="6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cp:lastModifiedBy>
  <dcterms:created xsi:type="dcterms:W3CDTF">2026-01-26T03:40:00Z</dcterms:created>
  <dcterms:modified xsi:type="dcterms:W3CDTF">2026-01-29T02:21:24Z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9CE62181DAD54FC0B45EF6BA50BF6300</vt:lpwstr>
  </property>
  <property fmtid="{D5CDD505-2E9C-101B-9397-08002B2CF9AE}" pid="3" name="KSOProductBuildVer">
    <vt:lpwstr>2052-11.8.2.12089</vt:lpwstr>
  </property>
</Properties>
</file>