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部门基本支出预算表04!$A$6:$W$45</definedName>
  </definedNames>
  <calcPr calcId="144525"/>
</workbook>
</file>

<file path=xl/sharedStrings.xml><?xml version="1.0" encoding="utf-8"?>
<sst xmlns="http://schemas.openxmlformats.org/spreadsheetml/2006/main" count="715" uniqueCount="328">
  <si>
    <t>预算01-1表</t>
  </si>
  <si>
    <t>2026年部门财务收支预算总表</t>
  </si>
  <si>
    <t>单位名称：玉溪市供销合作社联合社（本级）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</si>
  <si>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</si>
  <si>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</si>
  <si>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</si>
  <si>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</si>
  <si>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</si>
  <si>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</si>
  <si>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</si>
  <si>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</si>
  <si>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</si>
  <si>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</si>
  <si>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</si>
  <si>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</si>
  <si>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</si>
  <si>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</si>
  <si>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</si>
  <si>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</si>
  <si>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</si>
  <si>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</si>
  <si>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</si>
  <si>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</si>
  <si>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</si>
  <si>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</si>
  <si>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</si>
  <si>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</si>
  <si>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</si>
  <si>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</si>
  <si>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</si>
  <si>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</si>
  <si>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</si>
  <si>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</si>
  <si>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</si>
  <si>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</si>
  <si>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</si>
  <si>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</si>
  <si>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</si>
  <si>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</si>
  <si>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</si>
  <si>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</si>
  <si>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</si>
  <si>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</si>
  <si>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</si>
  <si>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</si>
  <si>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</si>
  <si>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</si>
  <si>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</si>
  <si>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</si>
  <si>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</si>
  <si>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</si>
  <si>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</si>
  <si>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</si>
  <si>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</si>
  <si>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</si>
  <si>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</si>
  <si>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</si>
  <si>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</si>
  <si>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</si>
  <si>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</si>
  <si>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</si>
  <si>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</si>
  <si>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</si>
  <si>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</si>
  <si>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184001</t>
  </si>
  <si>
    <t>玉溪市供销合作社联合社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</si>
  <si>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</si>
  <si>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</si>
  <si>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</si>
  <si>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</si>
  <si>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</si>
  <si>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</si>
  <si>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</si>
  <si>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</si>
  <si>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</si>
  <si>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</si>
  <si>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</si>
  <si>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</si>
  <si>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</si>
  <si>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</si>
  <si>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</si>
  <si>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2080501</t>
  </si>
  <si>
    <t>2080502</t>
  </si>
  <si>
    <t>2080505</t>
  </si>
  <si>
    <t>20808</t>
  </si>
  <si>
    <t>2080801</t>
  </si>
  <si>
    <t>210</t>
  </si>
  <si>
    <t>21011</t>
  </si>
  <si>
    <t>2101101</t>
  </si>
  <si>
    <t>2101102</t>
  </si>
  <si>
    <t>2101103</t>
  </si>
  <si>
    <t>2101199</t>
  </si>
  <si>
    <t>216</t>
  </si>
  <si>
    <t>21602</t>
  </si>
  <si>
    <t>2160201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</si>
  <si>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</si>
  <si>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</si>
  <si>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</si>
  <si>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</si>
  <si>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</si>
  <si>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</si>
  <si>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</si>
  <si>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</si>
  <si>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</si>
  <si>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</si>
  <si>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</si>
  <si>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</si>
  <si>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</si>
  <si>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</si>
  <si>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</si>
  <si>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</si>
  <si>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</si>
  <si>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</si>
  <si>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</si>
  <si>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</si>
  <si>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</si>
  <si>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</si>
  <si>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</si>
  <si>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</si>
  <si>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</si>
  <si>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</si>
  <si>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</si>
  <si>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</si>
  <si>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</si>
  <si>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</si>
  <si>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</si>
  <si>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</si>
  <si>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</si>
  <si>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</si>
  <si>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</si>
  <si>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</si>
  <si>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</si>
  <si>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</si>
  <si>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</si>
  <si>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</si>
  <si>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</si>
  <si>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</si>
  <si>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</si>
  <si>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</si>
  <si>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</si>
  <si>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</si>
  <si>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</si>
  <si>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</si>
  <si>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</si>
  <si>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530400210000000629351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</si>
  <si>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</si>
  <si>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</si>
  <si>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</si>
  <si>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</si>
  <si>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</si>
  <si>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</si>
  <si>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</si>
  <si>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530400210000000629353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</si>
  <si>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</si>
  <si>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</si>
  <si>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</si>
  <si>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</si>
  <si>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</si>
  <si>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</si>
  <si>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</si>
  <si>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30307</t>
  </si>
  <si>
    <t>医疗费补助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</si>
  <si>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</si>
  <si>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</si>
  <si>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</si>
  <si>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</si>
  <si>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</si>
  <si>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</si>
  <si>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530400210000000629354</t>
  </si>
  <si>
    <t>住房公积金</t>
  </si>
  <si>
    <t>30113</t>
  </si>
  <si>
    <t>530400210000000629355</t>
  </si>
  <si>
    <t>对个人和家庭的补助</t>
  </si>
  <si>
    <t>行政单位离退休</t>
  </si>
  <si>
    <t>30301</t>
  </si>
  <si>
    <t>离休费</t>
  </si>
  <si>
    <t>30305</t>
  </si>
  <si>
    <t>生活补助</t>
  </si>
  <si>
    <t>事业单位离退休</t>
  </si>
  <si>
    <t>530400210000000629356</t>
  </si>
  <si>
    <t>其他工资福利支出</t>
  </si>
  <si>
    <t>30103</t>
  </si>
  <si>
    <t>奖金</t>
  </si>
  <si>
    <t>530400210000000629357</t>
  </si>
  <si>
    <t>公车购置及运维费</t>
  </si>
  <si>
    <t>30231</t>
  </si>
  <si>
    <t>公务用车运行维护费</t>
  </si>
  <si>
    <t>530400210000000629358</t>
  </si>
  <si>
    <t>行政人员公务交通补贴</t>
  </si>
  <si>
    <t>30239</t>
  </si>
  <si>
    <t>其他交通费用</t>
  </si>
  <si>
    <t>530400210000000629359</t>
  </si>
  <si>
    <t>工会经费</t>
  </si>
  <si>
    <t>30228</t>
  </si>
  <si>
    <t>530400210000000629361</t>
  </si>
  <si>
    <t>一般公用经费</t>
  </si>
  <si>
    <t>30299</t>
  </si>
  <si>
    <t>其他商品和服务支出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</si>
  <si>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</si>
  <si>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</si>
  <si>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</si>
  <si>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</si>
  <si>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</si>
  <si>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</si>
  <si>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</si>
  <si>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</si>
  <si>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</si>
  <si>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</si>
  <si>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</si>
  <si>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</si>
  <si>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</si>
  <si>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</si>
  <si>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30226</t>
  </si>
  <si>
    <t>劳务费</t>
  </si>
  <si>
    <t>31002</t>
  </si>
  <si>
    <t>办公设备购置</t>
  </si>
  <si>
    <t>530400221100000618213</t>
  </si>
  <si>
    <t>30217</t>
  </si>
  <si>
    <t>530400241100002097671</t>
  </si>
  <si>
    <t>工作业务经费</t>
  </si>
  <si>
    <t>30227</t>
  </si>
  <si>
    <t>委托业务费</t>
  </si>
  <si>
    <t>530400241100002355433</t>
  </si>
  <si>
    <t>年终一次性奖金</t>
  </si>
  <si>
    <t>530400241100002384946</t>
  </si>
  <si>
    <t>遗属人员补助经费</t>
  </si>
  <si>
    <t>死亡抚恤</t>
  </si>
  <si>
    <t>530400241100002391888</t>
  </si>
  <si>
    <t>机关购买餐饮经费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</si>
  <si>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</si>
  <si>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</si>
  <si>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</si>
  <si>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</si>
  <si>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</si>
  <si>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</si>
  <si>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</si>
  <si>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</si>
  <si>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备注：2026年无项目支出预算，故此表为空。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</si>
  <si>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</si>
  <si>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</si>
  <si>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</si>
  <si>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</si>
  <si>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</si>
  <si>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</si>
  <si>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</si>
  <si>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</si>
  <si>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</si>
  <si>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</si>
  <si>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</si>
  <si>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</si>
  <si>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</si>
  <si>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</si>
  <si>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单位:元</t>
  </si>
  <si>
    <t>政府性基金预算支出</t>
  </si>
  <si>
    <t>备注：2026年无政府性基金预算，故此表为空。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</si>
  <si>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</si>
  <si>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</si>
  <si>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</si>
  <si>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</si>
  <si>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</si>
  <si>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</si>
  <si>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</si>
  <si>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</si>
  <si>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</si>
  <si>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</si>
  <si>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</si>
  <si>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</si>
  <si>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修理费</t>
  </si>
  <si>
    <t>元</t>
  </si>
  <si>
    <t>车辆燃油费</t>
  </si>
  <si>
    <t>保险费</t>
  </si>
  <si>
    <t>办公家具（副处级办公椅）</t>
  </si>
  <si>
    <t>把</t>
  </si>
  <si>
    <t>办公家具（三人沙发）</t>
  </si>
  <si>
    <t>个</t>
  </si>
  <si>
    <t>办公家具（书柜）</t>
  </si>
  <si>
    <t>预算08表</t>
  </si>
  <si>
    <t>2026年部门政府购买服务预算表</t>
  </si>
  <si>
    <t>政府购买服务项目</t>
  </si>
  <si>
    <t>政府购买服务目录</t>
  </si>
  <si>
    <t>备注：2026年无政府购买服务预算，故此表为空。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</si>
  <si>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</si>
  <si>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</si>
  <si>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</si>
  <si>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</si>
  <si>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</si>
  <si>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</si>
  <si>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</si>
  <si>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</si>
  <si>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</si>
  <si>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</si>
  <si>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</si>
  <si>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</si>
  <si>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</si>
  <si>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</si>
  <si>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</si>
  <si>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备注：2026年无市对下转移支付预算，故此表为空。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</si>
  <si>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</si>
  <si>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</si>
  <si>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</si>
  <si>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</si>
  <si>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</si>
  <si>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</si>
  <si>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</si>
  <si>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</si>
  <si>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</si>
  <si>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</si>
  <si>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</si>
  <si>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</si>
  <si>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A05010401 三人沙发</t>
  </si>
  <si>
    <t>三人沙发</t>
  </si>
  <si>
    <t>A05010301 办公椅</t>
  </si>
  <si>
    <t>办公椅</t>
  </si>
  <si>
    <t>A05010501 书柜</t>
  </si>
  <si>
    <t>书柜</t>
  </si>
  <si>
    <t>组</t>
  </si>
  <si>
    <t>预算11表</t>
  </si>
  <si>
    <t>2026年上级补助项目支出预算表</t>
  </si>
  <si>
    <t>上级补助</t>
  </si>
  <si>
    <t>备注：2026年无上级补助项目支出，所以此表为空。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</si>
  <si>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</si>
  <si>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</si>
  <si>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</si>
  <si>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</si>
  <si>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</si>
  <si>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</si>
  <si>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</si>
  <si>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备注：2026年无项目支出，所以此表为空。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</si>
</sst>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hh:mm:ss"/>
    <numFmt numFmtId="178" formatCode="yyyy/mm/dd\ hh:mm:ss"/>
    <numFmt numFmtId="179" formatCode="#,##0.00;\-#,##0.00;;@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top"/>
    </xf>
    <xf numFmtId="179" fontId="11" fillId="0" borderId="4">
      <alignment horizontal="right" vertical="center"/>
    </xf>
    <xf numFmtId="179" fontId="11" fillId="0" borderId="4">
      <alignment horizontal="right" vertical="center"/>
    </xf>
    <xf numFmtId="177" fontId="11" fillId="0" borderId="4">
      <alignment horizontal="right" vertical="center"/>
    </xf>
    <xf numFmtId="178" fontId="11" fillId="0" borderId="4">
      <alignment horizontal="right" vertical="center"/>
    </xf>
    <xf numFmtId="10" fontId="11" fillId="0" borderId="4">
      <alignment horizontal="right" vertical="center"/>
    </xf>
    <xf numFmtId="180" fontId="11" fillId="0" borderId="4">
      <alignment horizontal="right" vertical="center"/>
    </xf>
    <xf numFmtId="0" fontId="23" fillId="1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3" fillId="31" borderId="0" applyNumberFormat="false" applyBorder="false" applyAlignment="false" applyProtection="false">
      <alignment vertical="center"/>
    </xf>
    <xf numFmtId="0" fontId="32" fillId="0" borderId="2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4" fillId="0" borderId="21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37" fillId="0" borderId="22" applyNumberFormat="false" applyFill="false" applyAlignment="false" applyProtection="false">
      <alignment vertical="center"/>
    </xf>
    <xf numFmtId="176" fontId="11" fillId="0" borderId="4">
      <alignment horizontal="right" vertical="center"/>
    </xf>
    <xf numFmtId="42" fontId="19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49" fontId="11" fillId="0" borderId="4">
      <alignment horizontal="left" vertical="center" wrapText="true"/>
    </xf>
    <xf numFmtId="0" fontId="33" fillId="0" borderId="0" applyNumberFormat="false" applyFill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5" fillId="11" borderId="1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8" fillId="12" borderId="18" applyNumberFormat="false" applyAlignment="false" applyProtection="false">
      <alignment vertical="center"/>
    </xf>
    <xf numFmtId="0" fontId="27" fillId="11" borderId="17" applyNumberFormat="false" applyAlignment="false" applyProtection="false">
      <alignment vertical="center"/>
    </xf>
    <xf numFmtId="0" fontId="26" fillId="10" borderId="16" applyNumberFormat="false" applyAlignment="false" applyProtection="false">
      <alignment vertical="center"/>
    </xf>
    <xf numFmtId="0" fontId="29" fillId="0" borderId="19" applyNumberFormat="false" applyFill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9" fillId="7" borderId="15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36" fillId="2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3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</cellStyleXfs>
  <cellXfs count="176">
    <xf numFmtId="0" fontId="0" fillId="0" borderId="0" xfId="0" applyFont="true">
      <alignment vertical="top"/>
    </xf>
    <xf numFmtId="0" fontId="1" fillId="0" borderId="0" xfId="0" applyFont="true" applyBorder="true" applyAlignment="true">
      <alignment horizontal="right" vertical="center"/>
    </xf>
    <xf numFmtId="49" fontId="1" fillId="0" borderId="0" xfId="0" applyNumberFormat="true" applyFont="true" applyBorder="true" applyAlignment="true">
      <alignment horizontal="right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 applyProtection="true">
      <alignment horizontal="left" vertical="center"/>
      <protection locked="false"/>
    </xf>
    <xf numFmtId="0" fontId="4" fillId="0" borderId="0" xfId="0" applyFont="true" applyBorder="true" applyAlignment="true">
      <alignment horizontal="left" vertical="center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 applyProtection="true">
      <alignment horizontal="center" vertical="center" wrapText="true"/>
      <protection locked="false"/>
    </xf>
    <xf numFmtId="0" fontId="1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 applyProtection="true">
      <alignment horizontal="center" vertical="center" wrapText="true"/>
      <protection locked="false"/>
    </xf>
    <xf numFmtId="0" fontId="1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5" fillId="0" borderId="4" xfId="0" applyFont="true" applyBorder="true" applyAlignment="true" applyProtection="true">
      <alignment horizontal="left" vertical="center" wrapText="true"/>
      <protection locked="false"/>
    </xf>
    <xf numFmtId="0" fontId="5" fillId="0" borderId="4" xfId="0" applyFont="true" applyBorder="true" applyAlignment="true" applyProtection="true">
      <alignment horizontal="left" vertical="center"/>
      <protection locked="false"/>
    </xf>
    <xf numFmtId="49" fontId="5" fillId="0" borderId="4" xfId="27" applyNumberFormat="true" applyFont="true" applyBorder="true">
      <alignment horizontal="left" vertical="center" wrapText="true"/>
    </xf>
    <xf numFmtId="49" fontId="5" fillId="0" borderId="4" xfId="0" applyNumberFormat="true" applyFont="true" applyBorder="true" applyAlignment="true">
      <alignment horizontal="center" vertical="center" wrapText="true"/>
    </xf>
    <xf numFmtId="0" fontId="5" fillId="0" borderId="5" xfId="0" applyFont="true" applyBorder="true" applyAlignment="true" applyProtection="true">
      <alignment horizontal="center" vertical="center" wrapText="true"/>
      <protection locked="false"/>
    </xf>
    <xf numFmtId="0" fontId="5" fillId="0" borderId="6" xfId="0" applyFont="true" applyBorder="true" applyAlignment="true" applyProtection="true">
      <alignment horizontal="left" vertical="center" wrapText="true"/>
      <protection locked="false"/>
    </xf>
    <xf numFmtId="0" fontId="5" fillId="0" borderId="7" xfId="0" applyFont="true" applyBorder="true" applyAlignment="true" applyProtection="true">
      <alignment horizontal="left" vertical="center" wrapText="true"/>
      <protection locked="false"/>
    </xf>
    <xf numFmtId="0" fontId="1" fillId="0" borderId="0" xfId="0" applyFont="true" applyBorder="true" applyAlignment="true" applyProtection="true">
      <alignment horizontal="right" vertical="center"/>
      <protection locked="false"/>
    </xf>
    <xf numFmtId="0" fontId="4" fillId="0" borderId="0" xfId="0" applyFont="true" applyBorder="true" applyAlignment="true"/>
    <xf numFmtId="0" fontId="6" fillId="0" borderId="0" xfId="0" applyFont="true" applyBorder="true" applyAlignment="true" applyProtection="true">
      <alignment horizontal="right"/>
      <protection locked="false"/>
    </xf>
    <xf numFmtId="0" fontId="1" fillId="0" borderId="5" xfId="0" applyFont="true" applyBorder="true" applyAlignment="true">
      <alignment horizontal="center" vertical="center"/>
    </xf>
    <xf numFmtId="0" fontId="1" fillId="0" borderId="6" xfId="0" applyFont="true" applyBorder="true" applyAlignment="true">
      <alignment horizontal="center" vertical="center"/>
    </xf>
    <xf numFmtId="0" fontId="1" fillId="0" borderId="7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179" fontId="7" fillId="0" borderId="4" xfId="0" applyNumberFormat="true" applyFont="true" applyBorder="true" applyAlignment="true">
      <alignment horizontal="right" vertical="center"/>
    </xf>
    <xf numFmtId="0" fontId="5" fillId="0" borderId="0" xfId="0" applyFont="true" applyBorder="true" applyAlignment="true">
      <alignment horizontal="right" vertical="center"/>
    </xf>
    <xf numFmtId="49" fontId="5" fillId="0" borderId="0" xfId="0" applyNumberFormat="true" applyFont="true" applyBorder="true" applyAlignment="true">
      <alignment horizontal="right" vertical="center"/>
    </xf>
    <xf numFmtId="0" fontId="8" fillId="0" borderId="0" xfId="0" applyFont="true" applyBorder="true" applyAlignment="true">
      <alignment horizontal="center" vertical="center"/>
    </xf>
    <xf numFmtId="0" fontId="9" fillId="0" borderId="1" xfId="0" applyFont="true" applyBorder="true" applyAlignment="true" applyProtection="true">
      <alignment horizontal="center" vertical="center" wrapText="true"/>
      <protection locked="fals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 applyProtection="true">
      <alignment horizontal="center" vertical="center" wrapText="true"/>
      <protection locked="false"/>
    </xf>
    <xf numFmtId="0" fontId="9" fillId="0" borderId="2" xfId="0" applyFont="true" applyBorder="true" applyAlignment="true">
      <alignment horizontal="center" vertical="center" wrapText="true"/>
    </xf>
    <xf numFmtId="0" fontId="9" fillId="0" borderId="3" xfId="0" applyFont="true" applyBorder="true" applyAlignment="true" applyProtection="true">
      <alignment horizontal="center" vertical="center" wrapText="true"/>
      <protection locked="false"/>
    </xf>
    <xf numFmtId="0" fontId="9" fillId="0" borderId="3" xfId="0" applyFont="true" applyBorder="true" applyAlignment="true">
      <alignment horizontal="center" vertical="center" wrapText="true"/>
    </xf>
    <xf numFmtId="0" fontId="9" fillId="0" borderId="4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Border="true" applyAlignment="true" applyProtection="true">
      <alignment horizontal="left" vertical="center" wrapText="true"/>
      <protection locked="false"/>
    </xf>
    <xf numFmtId="0" fontId="10" fillId="0" borderId="5" xfId="0" applyFont="true" applyBorder="true" applyAlignment="true" applyProtection="true">
      <alignment horizontal="center" vertical="center" wrapText="true"/>
      <protection locked="false"/>
    </xf>
    <xf numFmtId="0" fontId="3" fillId="0" borderId="6" xfId="0" applyFont="true" applyBorder="true" applyAlignment="true">
      <alignment horizontal="left" vertical="center"/>
    </xf>
    <xf numFmtId="0" fontId="9" fillId="0" borderId="1" xfId="0" applyFont="true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179" fontId="7" fillId="0" borderId="4" xfId="0" applyNumberFormat="true" applyFont="true" applyBorder="true" applyAlignment="true">
      <alignment horizontal="right" vertical="center" wrapText="true"/>
    </xf>
    <xf numFmtId="0" fontId="3" fillId="0" borderId="7" xfId="0" applyFont="true" applyBorder="true" applyAlignment="true">
      <alignment horizontal="left" vertical="center"/>
    </xf>
    <xf numFmtId="0" fontId="5" fillId="0" borderId="0" xfId="0" applyFont="true" applyBorder="true" applyAlignment="true" applyProtection="true">
      <alignment horizontal="right" vertical="center"/>
      <protection locked="false"/>
    </xf>
    <xf numFmtId="0" fontId="10" fillId="0" borderId="0" xfId="0" applyFont="true" applyBorder="true" applyAlignment="true" applyProtection="true">
      <alignment horizontal="right"/>
      <protection locked="false"/>
    </xf>
    <xf numFmtId="0" fontId="9" fillId="0" borderId="5" xfId="0" applyFont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9" fillId="0" borderId="4" xfId="0" applyFont="true" applyBorder="true" applyAlignment="true" applyProtection="true">
      <alignment horizontal="center" vertical="center"/>
      <protection locked="false"/>
    </xf>
    <xf numFmtId="49" fontId="11" fillId="0" borderId="0" xfId="27" applyNumberFormat="true" applyFont="true" applyBorder="true" applyAlignment="true">
      <alignment horizontal="right" vertical="center" wrapText="true"/>
    </xf>
    <xf numFmtId="49" fontId="12" fillId="0" borderId="0" xfId="27" applyNumberFormat="true" applyFont="true" applyBorder="true" applyAlignment="true">
      <alignment horizontal="center" vertical="center" wrapText="true"/>
    </xf>
    <xf numFmtId="49" fontId="11" fillId="0" borderId="0" xfId="27" applyNumberFormat="true" applyFont="true" applyBorder="true">
      <alignment horizontal="left" vertical="center" wrapText="true"/>
    </xf>
    <xf numFmtId="49" fontId="13" fillId="0" borderId="4" xfId="0" applyNumberFormat="true" applyFont="true" applyBorder="true" applyAlignment="true">
      <alignment horizontal="center" vertical="center" wrapText="true"/>
    </xf>
    <xf numFmtId="49" fontId="14" fillId="0" borderId="4" xfId="0" applyNumberFormat="true" applyFont="true" applyBorder="true" applyAlignment="true">
      <alignment horizontal="center" vertical="center" wrapText="true"/>
    </xf>
    <xf numFmtId="49" fontId="11" fillId="0" borderId="4" xfId="0" applyNumberFormat="true" applyFont="true" applyBorder="true" applyAlignment="true">
      <alignment horizontal="left" vertical="center" wrapText="true"/>
    </xf>
    <xf numFmtId="49" fontId="11" fillId="0" borderId="4" xfId="0" applyNumberFormat="true" applyFont="true" applyBorder="true" applyAlignment="true">
      <alignment horizontal="center" vertical="center" wrapText="true"/>
    </xf>
    <xf numFmtId="180" fontId="11" fillId="0" borderId="4" xfId="0" applyNumberFormat="true" applyFont="true" applyBorder="true" applyAlignment="true">
      <alignment horizontal="right" vertical="center" wrapText="true"/>
    </xf>
    <xf numFmtId="179" fontId="11" fillId="0" borderId="4" xfId="0" applyNumberFormat="true" applyFont="true" applyBorder="true" applyAlignment="true">
      <alignment horizontal="right" vertical="center" wrapText="true"/>
    </xf>
    <xf numFmtId="0" fontId="15" fillId="0" borderId="0" xfId="0" applyFont="true" applyBorder="true" applyAlignment="true">
      <alignment horizontal="center" vertical="center"/>
    </xf>
    <xf numFmtId="0" fontId="16" fillId="0" borderId="0" xfId="0" applyFont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49" fontId="7" fillId="0" borderId="4" xfId="27" applyNumberFormat="true" applyFont="true" applyBorder="true">
      <alignment horizontal="left" vertical="center" wrapText="true"/>
    </xf>
    <xf numFmtId="0" fontId="3" fillId="0" borderId="4" xfId="0" applyFont="true" applyBorder="true" applyAlignment="true">
      <alignment vertical="center" wrapText="true"/>
    </xf>
    <xf numFmtId="0" fontId="16" fillId="0" borderId="0" xfId="0" applyFont="true" applyBorder="true" applyAlignment="true" applyProtection="true">
      <alignment horizontal="center" vertical="center"/>
      <protection locked="false"/>
    </xf>
    <xf numFmtId="0" fontId="3" fillId="0" borderId="4" xfId="0" applyFont="true" applyBorder="true" applyAlignment="true">
      <alignment horizontal="center" vertical="center" wrapText="true"/>
    </xf>
    <xf numFmtId="0" fontId="3" fillId="0" borderId="4" xfId="0" applyFont="true" applyBorder="true" applyAlignment="true" applyProtection="true">
      <alignment horizontal="center" vertical="center"/>
      <protection locked="false"/>
    </xf>
    <xf numFmtId="0" fontId="17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0" xfId="0" applyFont="true" applyBorder="true" applyAlignment="true">
      <alignment wrapText="true"/>
    </xf>
    <xf numFmtId="0" fontId="10" fillId="0" borderId="0" xfId="0" applyFont="true" applyBorder="true" applyAlignment="true">
      <alignment horizontal="right" wrapText="true"/>
    </xf>
    <xf numFmtId="0" fontId="9" fillId="0" borderId="8" xfId="0" applyFont="true" applyBorder="true" applyAlignment="true">
      <alignment horizontal="center" vertical="center" wrapText="true"/>
    </xf>
    <xf numFmtId="0" fontId="10" fillId="0" borderId="0" xfId="0" applyFont="true" applyBorder="true" applyAlignment="true">
      <alignment wrapText="true"/>
    </xf>
    <xf numFmtId="0" fontId="3" fillId="0" borderId="0" xfId="0" applyFont="true" applyBorder="true" applyAlignment="true" applyProtection="true">
      <alignment horizontal="right"/>
      <protection locked="false"/>
    </xf>
    <xf numFmtId="0" fontId="3" fillId="0" borderId="0" xfId="0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6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10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11" xfId="0" applyFont="true" applyBorder="true" applyAlignment="true">
      <alignment horizontal="center" vertical="center" wrapText="true"/>
    </xf>
    <xf numFmtId="0" fontId="4" fillId="0" borderId="11" xfId="0" applyFont="true" applyBorder="true" applyAlignment="true" applyProtection="true">
      <alignment horizontal="center" vertical="center" wrapText="true"/>
      <protection locked="false"/>
    </xf>
    <xf numFmtId="0" fontId="3" fillId="0" borderId="3" xfId="0" applyFont="true" applyBorder="true" applyAlignment="true">
      <alignment horizontal="left" vertical="center" wrapText="true"/>
    </xf>
    <xf numFmtId="0" fontId="3" fillId="0" borderId="11" xfId="0" applyFont="true" applyBorder="true" applyAlignment="true">
      <alignment horizontal="left" vertical="center" wrapText="true"/>
    </xf>
    <xf numFmtId="0" fontId="3" fillId="0" borderId="12" xfId="0" applyFont="true" applyBorder="true" applyAlignment="true">
      <alignment horizontal="center" vertical="center"/>
    </xf>
    <xf numFmtId="0" fontId="3" fillId="0" borderId="13" xfId="0" applyFont="true" applyBorder="true" applyAlignment="true">
      <alignment horizontal="left" vertical="center"/>
    </xf>
    <xf numFmtId="0" fontId="3" fillId="0" borderId="11" xfId="0" applyFont="true" applyBorder="true" applyAlignment="true">
      <alignment horizontal="left" vertical="center"/>
    </xf>
    <xf numFmtId="0" fontId="18" fillId="0" borderId="0" xfId="0" applyFont="true" applyBorder="true" applyAlignment="true" applyProtection="true">
      <alignment horizontal="right" vertical="center" wrapText="true"/>
      <protection locked="false"/>
    </xf>
    <xf numFmtId="0" fontId="8" fillId="0" borderId="0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 applyProtection="true">
      <alignment vertical="top" wrapText="true"/>
      <protection locked="false"/>
    </xf>
    <xf numFmtId="0" fontId="4" fillId="0" borderId="6" xfId="0" applyFont="true" applyBorder="true" applyAlignment="true" applyProtection="true">
      <alignment horizontal="center" vertical="center" wrapText="true"/>
      <protection locked="false"/>
    </xf>
    <xf numFmtId="0" fontId="4" fillId="0" borderId="10" xfId="0" applyFont="true" applyBorder="true" applyAlignment="true" applyProtection="true">
      <alignment horizontal="center" vertical="center" wrapText="true"/>
      <protection locked="false"/>
    </xf>
    <xf numFmtId="0" fontId="18" fillId="0" borderId="0" xfId="0" applyFont="true" applyBorder="true" applyAlignment="true" applyProtection="true">
      <alignment horizontal="right" vertical="center"/>
      <protection locked="false"/>
    </xf>
    <xf numFmtId="0" fontId="8" fillId="0" borderId="0" xfId="0" applyFont="true" applyBorder="true" applyAlignment="true" applyProtection="true">
      <alignment horizontal="center" vertical="center"/>
      <protection locked="false"/>
    </xf>
    <xf numFmtId="0" fontId="4" fillId="0" borderId="6" xfId="0" applyFont="true" applyBorder="true" applyAlignment="true" applyProtection="true">
      <alignment horizontal="center" vertical="center"/>
      <protection locked="false"/>
    </xf>
    <xf numFmtId="0" fontId="4" fillId="0" borderId="13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/>
      <protection locked="false"/>
    </xf>
    <xf numFmtId="0" fontId="4" fillId="0" borderId="4" xfId="0" applyFont="true" applyBorder="true" applyAlignment="true" applyProtection="true">
      <alignment horizontal="center" vertical="center" wrapText="true"/>
      <protection locked="false"/>
    </xf>
    <xf numFmtId="0" fontId="18" fillId="0" borderId="0" xfId="0" applyFont="true" applyBorder="true" applyAlignment="true">
      <alignment horizontal="right" vertical="center" wrapText="true"/>
    </xf>
    <xf numFmtId="0" fontId="3" fillId="0" borderId="0" xfId="0" applyFont="true" applyBorder="true" applyAlignment="true" applyProtection="true">
      <alignment horizontal="right" wrapText="true"/>
      <protection locked="false"/>
    </xf>
    <xf numFmtId="0" fontId="3" fillId="0" borderId="0" xfId="0" applyFont="true" applyBorder="true" applyAlignment="true">
      <alignment horizontal="right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13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>
      <alignment horizontal="left" vertical="center"/>
    </xf>
    <xf numFmtId="0" fontId="9" fillId="0" borderId="9" xfId="0" applyFont="true" applyBorder="true" applyAlignment="true">
      <alignment horizontal="center" vertical="center" wrapText="true"/>
    </xf>
    <xf numFmtId="0" fontId="9" fillId="0" borderId="10" xfId="0" applyFont="true" applyBorder="true" applyAlignment="true">
      <alignment horizontal="center" vertical="center" wrapText="true"/>
    </xf>
    <xf numFmtId="0" fontId="9" fillId="0" borderId="11" xfId="0" applyFont="true" applyBorder="true" applyAlignment="true">
      <alignment horizontal="center" vertical="center" wrapText="true"/>
    </xf>
    <xf numFmtId="0" fontId="9" fillId="0" borderId="11" xfId="0" applyFont="true" applyBorder="true" applyAlignment="true">
      <alignment horizontal="center" vertical="center"/>
    </xf>
    <xf numFmtId="0" fontId="3" fillId="0" borderId="11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11" xfId="0" applyFont="true" applyBorder="true" applyAlignment="true" applyProtection="true">
      <alignment horizontal="center" vertical="center"/>
      <protection locked="false"/>
    </xf>
    <xf numFmtId="0" fontId="3" fillId="0" borderId="11" xfId="0" applyFont="true" applyBorder="true" applyAlignment="true">
      <alignment horizontal="right" vertical="center"/>
    </xf>
    <xf numFmtId="179" fontId="3" fillId="0" borderId="4" xfId="0" applyNumberFormat="true" applyFont="true" applyBorder="true" applyAlignment="true">
      <alignment horizontal="right" vertical="center"/>
    </xf>
    <xf numFmtId="180" fontId="7" fillId="0" borderId="4" xfId="6" applyNumberFormat="true" applyFont="true" applyBorder="true" applyAlignment="true">
      <alignment horizontal="center" vertical="center" wrapText="true"/>
    </xf>
    <xf numFmtId="0" fontId="9" fillId="0" borderId="6" xfId="0" applyFont="true" applyBorder="true" applyAlignment="true" applyProtection="true">
      <alignment horizontal="center" vertical="center" wrapText="true"/>
      <protection locked="false"/>
    </xf>
    <xf numFmtId="0" fontId="9" fillId="0" borderId="10" xfId="0" applyFont="true" applyBorder="true" applyAlignment="true" applyProtection="true">
      <alignment horizontal="center" vertical="center" wrapText="true"/>
      <protection locked="false"/>
    </xf>
    <xf numFmtId="0" fontId="9" fillId="0" borderId="13" xfId="0" applyFont="true" applyBorder="true" applyAlignment="true">
      <alignment horizontal="center" vertical="center" wrapText="true"/>
    </xf>
    <xf numFmtId="0" fontId="9" fillId="0" borderId="11" xfId="0" applyFont="true" applyBorder="true" applyAlignment="true" applyProtection="true">
      <alignment horizontal="center" vertical="center" wrapText="true"/>
      <protection locked="false"/>
    </xf>
    <xf numFmtId="0" fontId="9" fillId="0" borderId="6" xfId="0" applyFont="true" applyBorder="true" applyAlignment="true" applyProtection="true">
      <alignment horizontal="center" vertical="center"/>
      <protection locked="false"/>
    </xf>
    <xf numFmtId="0" fontId="9" fillId="0" borderId="13" xfId="0" applyFont="true" applyBorder="true" applyAlignment="true" applyProtection="true">
      <alignment horizontal="center" vertical="center"/>
      <protection locked="false"/>
    </xf>
    <xf numFmtId="0" fontId="9" fillId="0" borderId="13" xfId="0" applyFont="true" applyBorder="true" applyAlignment="true" applyProtection="true">
      <alignment horizontal="center" vertical="center" wrapText="true"/>
      <protection locked="false"/>
    </xf>
    <xf numFmtId="0" fontId="9" fillId="0" borderId="4" xfId="0" applyFont="true" applyBorder="true" applyAlignment="true" applyProtection="true">
      <alignment horizontal="center" vertical="center" wrapText="true"/>
      <protection locked="false"/>
    </xf>
    <xf numFmtId="0" fontId="3" fillId="0" borderId="0" xfId="0" applyFont="true" applyBorder="true" applyAlignment="true">
      <alignment horizontal="right"/>
    </xf>
    <xf numFmtId="0" fontId="9" fillId="0" borderId="7" xfId="0" applyFont="true" applyBorder="true" applyAlignment="true">
      <alignment horizontal="center" vertical="center" wrapText="true"/>
    </xf>
    <xf numFmtId="0" fontId="19" fillId="0" borderId="0" xfId="0" applyFont="true" applyBorder="true" applyAlignment="true"/>
    <xf numFmtId="0" fontId="3" fillId="0" borderId="0" xfId="0" applyFont="true" applyBorder="true" applyAlignment="true" applyProtection="true">
      <alignment horizontal="left" vertical="center" wrapText="true"/>
      <protection locked="false"/>
    </xf>
    <xf numFmtId="0" fontId="4" fillId="0" borderId="0" xfId="0" applyFont="true" applyBorder="true" applyAlignment="true">
      <alignment horizontal="left" vertical="center" wrapText="true"/>
    </xf>
    <xf numFmtId="0" fontId="10" fillId="0" borderId="4" xfId="0" applyFont="true" applyBorder="true" applyAlignment="true" applyProtection="true">
      <alignment horizontal="center" vertical="center" wrapText="true"/>
      <protection locked="false"/>
    </xf>
    <xf numFmtId="0" fontId="10" fillId="0" borderId="4" xfId="0" applyFont="true" applyBorder="true" applyAlignment="true">
      <alignment horizontal="center" vertical="center" wrapText="true"/>
    </xf>
    <xf numFmtId="179" fontId="7" fillId="0" borderId="4" xfId="2" applyNumberFormat="true" applyFont="true" applyBorder="true">
      <alignment horizontal="right" vertical="center"/>
    </xf>
    <xf numFmtId="0" fontId="10" fillId="0" borderId="0" xfId="0" applyFont="true" applyBorder="true" applyAlignment="true">
      <alignment horizontal="right" vertical="center"/>
    </xf>
    <xf numFmtId="0" fontId="10" fillId="0" borderId="0" xfId="0" applyFont="true" applyBorder="true" applyAlignment="true">
      <alignment horizontal="right"/>
    </xf>
    <xf numFmtId="0" fontId="17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 applyProtection="true">
      <alignment horizontal="right" vertical="center"/>
      <protection locked="false"/>
    </xf>
    <xf numFmtId="0" fontId="7" fillId="0" borderId="0" xfId="0" applyFont="true" applyBorder="true" applyAlignment="true">
      <alignment horizontal="left" vertical="center"/>
    </xf>
    <xf numFmtId="0" fontId="10" fillId="0" borderId="4" xfId="0" applyFont="true" applyBorder="true" applyAlignment="true">
      <alignment horizontal="center" vertical="center"/>
    </xf>
    <xf numFmtId="49" fontId="7" fillId="0" borderId="4" xfId="0" applyNumberFormat="true" applyFont="true" applyBorder="true" applyAlignment="true">
      <alignment horizontal="left" vertical="center" wrapText="true"/>
    </xf>
    <xf numFmtId="49" fontId="10" fillId="0" borderId="0" xfId="0" applyNumberFormat="true" applyFont="true" applyBorder="true" applyAlignment="true"/>
    <xf numFmtId="0" fontId="1" fillId="0" borderId="4" xfId="0" applyFont="true" applyBorder="true" applyAlignment="true">
      <alignment horizontal="center" vertical="center" wrapText="true"/>
    </xf>
    <xf numFmtId="0" fontId="10" fillId="0" borderId="0" xfId="0" applyFont="true" applyBorder="true">
      <alignment vertical="top"/>
    </xf>
    <xf numFmtId="0" fontId="0" fillId="0" borderId="0" xfId="0" applyFont="true" applyFill="true">
      <alignment vertical="top"/>
    </xf>
    <xf numFmtId="49" fontId="11" fillId="0" borderId="4" xfId="27" applyNumberFormat="true" applyFont="true" applyFill="true" applyBorder="true" applyAlignment="true">
      <alignment horizontal="right" vertical="center" wrapText="true"/>
    </xf>
    <xf numFmtId="49" fontId="12" fillId="0" borderId="4" xfId="27" applyNumberFormat="true" applyFont="true" applyFill="true" applyBorder="true" applyAlignment="true">
      <alignment horizontal="center" vertical="center" wrapText="true"/>
    </xf>
    <xf numFmtId="49" fontId="11" fillId="0" borderId="4" xfId="27" applyNumberFormat="true" applyFont="true" applyFill="true" applyBorder="true">
      <alignment horizontal="left" vertical="center" wrapText="true"/>
    </xf>
    <xf numFmtId="49" fontId="13" fillId="0" borderId="4" xfId="27" applyNumberFormat="true" applyFont="true" applyFill="true" applyBorder="true" applyAlignment="true">
      <alignment horizontal="center" vertical="center" wrapText="true"/>
    </xf>
    <xf numFmtId="49" fontId="11" fillId="0" borderId="1" xfId="27" applyNumberFormat="true" applyFont="true" applyFill="true" applyBorder="true" applyAlignment="true">
      <alignment horizontal="center" vertical="center" wrapText="true"/>
    </xf>
    <xf numFmtId="49" fontId="11" fillId="0" borderId="4" xfId="27" applyNumberFormat="true" applyFont="true" applyFill="true" applyBorder="true" applyAlignment="true">
      <alignment horizontal="center" vertical="center" wrapText="true"/>
    </xf>
    <xf numFmtId="0" fontId="0" fillId="0" borderId="14" xfId="0" applyFont="true" applyFill="true" applyBorder="true">
      <alignment vertical="top"/>
    </xf>
    <xf numFmtId="49" fontId="11" fillId="0" borderId="3" xfId="27" applyNumberFormat="true" applyFont="true" applyFill="true" applyBorder="true">
      <alignment horizontal="left" vertical="center" wrapText="true"/>
    </xf>
    <xf numFmtId="179" fontId="11" fillId="0" borderId="4" xfId="27" applyNumberFormat="true" applyFont="true" applyFill="true" applyBorder="true" applyAlignment="true">
      <alignment horizontal="right" vertical="center" wrapText="true"/>
    </xf>
    <xf numFmtId="179" fontId="11" fillId="0" borderId="4" xfId="0" applyNumberFormat="true" applyFont="true" applyFill="true" applyBorder="true" applyAlignment="true">
      <alignment horizontal="right" vertical="center" wrapText="true"/>
    </xf>
    <xf numFmtId="49" fontId="11" fillId="0" borderId="4" xfId="27" applyNumberFormat="true" applyFont="true" applyBorder="true" applyAlignment="true">
      <alignment horizontal="right" vertical="center" wrapText="true"/>
    </xf>
    <xf numFmtId="49" fontId="12" fillId="0" borderId="4" xfId="27" applyNumberFormat="true" applyFont="true" applyBorder="true" applyAlignment="true">
      <alignment horizontal="center" vertical="center" wrapText="true"/>
    </xf>
    <xf numFmtId="49" fontId="11" fillId="0" borderId="4" xfId="27" applyNumberFormat="true" applyFont="true" applyBorder="true">
      <alignment horizontal="left" vertical="center" wrapText="true"/>
    </xf>
    <xf numFmtId="49" fontId="13" fillId="0" borderId="4" xfId="27" applyNumberFormat="true" applyFont="true" applyBorder="true" applyAlignment="true">
      <alignment horizontal="center" vertical="center" wrapText="true"/>
    </xf>
    <xf numFmtId="180" fontId="11" fillId="0" borderId="4" xfId="6" applyNumberFormat="true" applyFont="true" applyBorder="true" applyAlignment="true">
      <alignment horizontal="center" vertical="center" wrapText="true"/>
    </xf>
    <xf numFmtId="179" fontId="11" fillId="0" borderId="4" xfId="27" applyNumberFormat="true" applyFont="true" applyBorder="true" applyAlignment="true">
      <alignment horizontal="right" vertical="center" wrapText="true"/>
    </xf>
    <xf numFmtId="49" fontId="20" fillId="0" borderId="4" xfId="27" applyNumberFormat="true" applyFont="true" applyBorder="true" applyAlignment="true">
      <alignment horizontal="right" vertical="center" wrapText="true"/>
    </xf>
    <xf numFmtId="49" fontId="11" fillId="0" borderId="4" xfId="27" applyNumberFormat="true" applyFont="true" applyBorder="true" applyAlignment="true">
      <alignment horizontal="left" vertical="center" wrapText="true" indent="2"/>
    </xf>
    <xf numFmtId="49" fontId="11" fillId="0" borderId="4" xfId="27" applyNumberFormat="true" applyFont="true" applyBorder="true" applyAlignment="true">
      <alignment horizontal="left" vertical="center" wrapText="true" indent="4"/>
    </xf>
    <xf numFmtId="49" fontId="11" fillId="0" borderId="4" xfId="27" applyNumberFormat="true" applyFont="true" applyBorder="true" applyAlignment="true">
      <alignment horizontal="center" vertical="center" wrapText="true"/>
    </xf>
    <xf numFmtId="49" fontId="11" fillId="0" borderId="10" xfId="27" applyNumberFormat="true" applyFont="true" applyBorder="true" applyAlignment="true">
      <alignment horizontal="right" vertical="center" wrapText="true"/>
    </xf>
    <xf numFmtId="49" fontId="21" fillId="0" borderId="4" xfId="0" applyNumberFormat="true" applyFont="true" applyBorder="true" applyAlignment="true">
      <alignment horizontal="right" vertical="center" wrapText="true"/>
    </xf>
    <xf numFmtId="49" fontId="12" fillId="0" borderId="4" xfId="0" applyNumberFormat="true" applyFont="true" applyBorder="true" applyAlignment="true">
      <alignment horizontal="center" vertical="center" wrapText="true"/>
    </xf>
    <xf numFmtId="49" fontId="21" fillId="0" borderId="4" xfId="27" applyNumberFormat="true" applyFont="true" applyBorder="true">
      <alignment horizontal="left" vertical="center" wrapText="true"/>
    </xf>
    <xf numFmtId="179" fontId="11" fillId="0" borderId="4" xfId="0" applyNumberFormat="true" applyFont="true" applyBorder="true" applyAlignment="true">
      <alignment horizontal="right" vertical="center"/>
    </xf>
    <xf numFmtId="179" fontId="21" fillId="0" borderId="4" xfId="0" applyNumberFormat="true" applyFont="true" applyBorder="true" applyAlignment="true">
      <alignment horizontal="left" vertical="center"/>
    </xf>
    <xf numFmtId="179" fontId="11" fillId="0" borderId="4" xfId="2" applyNumberFormat="true" applyFont="true" applyBorder="true">
      <alignment horizontal="right" vertical="center"/>
    </xf>
    <xf numFmtId="179" fontId="11" fillId="0" borderId="4" xfId="0" applyNumberFormat="true" applyFont="true" applyBorder="true" applyAlignment="true">
      <alignment horizontal="left" vertical="center"/>
    </xf>
    <xf numFmtId="49" fontId="21" fillId="0" borderId="4" xfId="0" applyNumberFormat="true" applyFont="true" applyBorder="true" applyAlignment="true">
      <alignment horizontal="center" vertical="center" wrapText="true"/>
    </xf>
  </cellXfs>
  <cellStyles count="57">
    <cellStyle name="常规" xfId="0" builtinId="0"/>
    <cellStyle name="NumberStyle" xfId="1"/>
    <cellStyle name="MoneyStyle" xfId="2"/>
    <cellStyle name="TimeStyle" xfId="3"/>
    <cellStyle name="DateTimeStyle" xfId="4"/>
    <cellStyle name="PercentStyle" xfId="5"/>
    <cellStyle name="Integral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20"/>
  <sheetViews>
    <sheetView showZeros="0" tabSelected="1" workbookViewId="0">
      <selection activeCell="F6" sqref="F6"/>
    </sheetView>
  </sheetViews>
  <sheetFormatPr defaultColWidth="8.85" defaultRowHeight="15" customHeight="true" outlineLevelCol="3"/>
  <cols>
    <col min="1" max="2" width="28.575" customWidth="true"/>
    <col min="3" max="3" width="35.7" customWidth="true"/>
    <col min="4" max="4" width="28.575" customWidth="true"/>
  </cols>
  <sheetData>
    <row r="1" ht="18.75" customHeight="true" spans="1:4">
      <c r="A1" s="157" t="s">
        <v>0</v>
      </c>
      <c r="B1" s="168"/>
      <c r="C1" s="168"/>
      <c r="D1" s="168"/>
    </row>
    <row r="2" ht="28.5" customHeight="true" spans="1:4">
      <c r="A2" s="169" t="s">
        <v>1</v>
      </c>
      <c r="B2" s="169"/>
      <c r="C2" s="169"/>
      <c r="D2" s="169"/>
    </row>
    <row r="3" ht="18.75" customHeight="true" spans="1:4">
      <c r="A3" s="159" t="s">
        <v>2</v>
      </c>
      <c r="B3" s="159"/>
      <c r="C3" s="159"/>
      <c r="D3" s="157" t="s">
        <v>3</v>
      </c>
    </row>
    <row r="4" ht="18.75" customHeight="true" spans="1:4">
      <c r="A4" s="160" t="s">
        <v>4</v>
      </c>
      <c r="B4" s="160"/>
      <c r="C4" s="160" t="s">
        <v>5</v>
      </c>
      <c r="D4" s="160"/>
    </row>
    <row r="5" ht="18.75" customHeight="true" spans="1:4">
      <c r="A5" s="160" t="s">
        <v>6</v>
      </c>
      <c r="B5" s="160" t="s">
        <v>7</v>
      </c>
      <c r="C5" s="160" t="s">
        <v>8</v>
      </c>
      <c r="D5" s="160" t="s">
        <v>7</v>
      </c>
    </row>
    <row r="6" ht="18.75" customHeight="true" spans="1:4">
      <c r="A6" s="159" t="s">
        <v>9</v>
      </c>
      <c r="B6" s="173">
        <v>6948063.24</v>
      </c>
      <c r="C6" s="174" t="str">
        <f>"一"&amp;"、"&amp;"社会保障和就业支出"</f>
        <v>一、社会保障和就业支出</v>
      </c>
      <c r="D6" s="173">
        <v>2013701.76</v>
      </c>
    </row>
    <row r="7" ht="18.75" customHeight="true" spans="1:4">
      <c r="A7" s="159" t="s">
        <v>10</v>
      </c>
      <c r="B7" s="173"/>
      <c r="C7" s="174" t="str">
        <f>"二"&amp;"、"&amp;"卫生健康支出"</f>
        <v>二、卫生健康支出</v>
      </c>
      <c r="D7" s="173">
        <v>606191.04</v>
      </c>
    </row>
    <row r="8" ht="18.75" customHeight="true" spans="1:4">
      <c r="A8" s="159" t="s">
        <v>11</v>
      </c>
      <c r="B8" s="173"/>
      <c r="C8" s="174" t="str">
        <f>"三"&amp;"、"&amp;"商业服务业等支出"</f>
        <v>三、商业服务业等支出</v>
      </c>
      <c r="D8" s="173">
        <v>3931198.44</v>
      </c>
    </row>
    <row r="9" ht="18.75" customHeight="true" spans="1:4">
      <c r="A9" s="159" t="s">
        <v>12</v>
      </c>
      <c r="B9" s="173"/>
      <c r="C9" s="174" t="str">
        <f>"四"&amp;"、"&amp;"住房保障支出"</f>
        <v>四、住房保障支出</v>
      </c>
      <c r="D9" s="173">
        <v>396972</v>
      </c>
    </row>
    <row r="10" ht="18.75" customHeight="true" spans="1:4">
      <c r="A10" s="159" t="s">
        <v>13</v>
      </c>
      <c r="B10" s="173"/>
      <c r="C10" s="159"/>
      <c r="D10" s="159"/>
    </row>
    <row r="11" ht="18.75" customHeight="true" spans="1:4">
      <c r="A11" s="159" t="s">
        <v>14</v>
      </c>
      <c r="B11" s="173"/>
      <c r="C11" s="159"/>
      <c r="D11" s="159"/>
    </row>
    <row r="12" ht="18.75" customHeight="true" spans="1:4">
      <c r="A12" s="159" t="s">
        <v>15</v>
      </c>
      <c r="B12" s="173"/>
      <c r="C12" s="159"/>
      <c r="D12" s="159"/>
    </row>
    <row r="13" ht="18.75" customHeight="true" spans="1:4">
      <c r="A13" s="159" t="s">
        <v>16</v>
      </c>
      <c r="B13" s="173"/>
      <c r="C13" s="159"/>
      <c r="D13" s="159"/>
    </row>
    <row r="14" ht="18.75" customHeight="true" spans="1:4">
      <c r="A14" s="159" t="s">
        <v>17</v>
      </c>
      <c r="B14" s="173"/>
      <c r="C14" s="159"/>
      <c r="D14" s="159"/>
    </row>
    <row r="15" ht="18.75" customHeight="true" spans="1:4">
      <c r="A15" s="159" t="s">
        <v>18</v>
      </c>
      <c r="B15" s="173"/>
      <c r="C15" s="159"/>
      <c r="D15" s="159"/>
    </row>
    <row r="16" ht="18.75" customHeight="true" spans="1:4">
      <c r="A16" s="175" t="s">
        <v>19</v>
      </c>
      <c r="B16" s="173">
        <v>6948063.24</v>
      </c>
      <c r="C16" s="175" t="s">
        <v>20</v>
      </c>
      <c r="D16" s="173">
        <v>6948063.24</v>
      </c>
    </row>
    <row r="17" ht="18.75" customHeight="true" spans="1:4">
      <c r="A17" s="170" t="s">
        <v>21</v>
      </c>
      <c r="B17" s="159"/>
      <c r="C17" s="170" t="s">
        <v>22</v>
      </c>
      <c r="D17" s="159"/>
    </row>
    <row r="18" ht="18.75" customHeight="true" spans="1:4">
      <c r="A18" s="59" t="s">
        <v>23</v>
      </c>
      <c r="B18" s="173"/>
      <c r="C18" s="59" t="s">
        <v>23</v>
      </c>
      <c r="D18" s="173"/>
    </row>
    <row r="19" ht="18.75" customHeight="true" spans="1:4">
      <c r="A19" s="59" t="s">
        <v>24</v>
      </c>
      <c r="B19" s="173"/>
      <c r="C19" s="59" t="s">
        <v>24</v>
      </c>
      <c r="D19" s="173"/>
    </row>
    <row r="20" ht="18.75" customHeight="true" spans="1:4">
      <c r="A20" s="175" t="s">
        <v>25</v>
      </c>
      <c r="B20" s="173">
        <v>6948063.24</v>
      </c>
      <c r="C20" s="175" t="s">
        <v>26</v>
      </c>
      <c r="D20" s="173">
        <v>6948063.24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9"/>
  <sheetViews>
    <sheetView showZeros="0" workbookViewId="0">
      <selection activeCell="C1" sqref="C1"/>
    </sheetView>
  </sheetViews>
  <sheetFormatPr defaultColWidth="9.14166666666667" defaultRowHeight="14.25" customHeight="true" outlineLevelCol="5"/>
  <cols>
    <col min="1" max="1" width="29.0333333333333" customWidth="true"/>
    <col min="2" max="2" width="28.6" customWidth="true"/>
    <col min="3" max="3" width="31.6" customWidth="true"/>
    <col min="4" max="6" width="33.45" customWidth="true"/>
  </cols>
  <sheetData>
    <row r="1" ht="15.75" customHeight="true" spans="2:6">
      <c r="B1" s="130"/>
      <c r="F1" s="136" t="s">
        <v>250</v>
      </c>
    </row>
    <row r="2" ht="28.5" customHeight="true" spans="1:6">
      <c r="A2" s="31" t="s">
        <v>251</v>
      </c>
      <c r="B2" s="31"/>
      <c r="C2" s="31"/>
      <c r="D2" s="31"/>
      <c r="E2" s="31"/>
      <c r="F2" s="31"/>
    </row>
    <row r="3" ht="15" customHeight="true" spans="1:6">
      <c r="A3" s="131" t="s">
        <v>2</v>
      </c>
      <c r="B3" s="132"/>
      <c r="C3" s="132"/>
      <c r="D3" s="73"/>
      <c r="E3" s="73"/>
      <c r="F3" s="137" t="s">
        <v>252</v>
      </c>
    </row>
    <row r="4" ht="18.75" customHeight="true" spans="1:6">
      <c r="A4" s="33" t="s">
        <v>125</v>
      </c>
      <c r="B4" s="33" t="s">
        <v>68</v>
      </c>
      <c r="C4" s="33" t="s">
        <v>69</v>
      </c>
      <c r="D4" s="43" t="s">
        <v>253</v>
      </c>
      <c r="E4" s="38"/>
      <c r="F4" s="38"/>
    </row>
    <row r="5" ht="30" customHeight="true" spans="1:6">
      <c r="A5" s="45"/>
      <c r="B5" s="45"/>
      <c r="C5" s="45"/>
      <c r="D5" s="43" t="s">
        <v>31</v>
      </c>
      <c r="E5" s="38" t="s">
        <v>72</v>
      </c>
      <c r="F5" s="38" t="s">
        <v>73</v>
      </c>
    </row>
    <row r="6" ht="16.5" customHeight="true" spans="1:6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</row>
    <row r="7" ht="20.25" customHeight="true" spans="1:6">
      <c r="A7" s="39"/>
      <c r="B7" s="39"/>
      <c r="C7" s="39"/>
      <c r="D7" s="28"/>
      <c r="E7" s="135"/>
      <c r="F7" s="135"/>
    </row>
    <row r="8" ht="17.25" customHeight="true" spans="1:6">
      <c r="A8" s="133" t="s">
        <v>236</v>
      </c>
      <c r="B8" s="134"/>
      <c r="C8" s="134" t="s">
        <v>236</v>
      </c>
      <c r="D8" s="135"/>
      <c r="E8" s="135"/>
      <c r="F8" s="135"/>
    </row>
    <row r="9" customHeight="true" spans="1:1">
      <c r="A9" t="s">
        <v>254</v>
      </c>
    </row>
  </sheetData>
  <mergeCells count="8">
    <mergeCell ref="A2:F2"/>
    <mergeCell ref="A3:E3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pageSetup paperSize="9" scale="64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Q15"/>
  <sheetViews>
    <sheetView showZeros="0" workbookViewId="0">
      <selection activeCell="H15" sqref="H15"/>
    </sheetView>
  </sheetViews>
  <sheetFormatPr defaultColWidth="9.14166666666667" defaultRowHeight="14.25" customHeight="true"/>
  <cols>
    <col min="1" max="1" width="29.575" customWidth="true"/>
    <col min="2" max="2" width="21.7083333333333" customWidth="true"/>
    <col min="3" max="3" width="35.2833333333333" customWidth="true"/>
    <col min="4" max="4" width="7.70833333333333" customWidth="true"/>
    <col min="5" max="5" width="10.2833333333333" customWidth="true"/>
    <col min="6" max="6" width="14.8416666666667" customWidth="true"/>
    <col min="7" max="7" width="14.1333333333333" customWidth="true"/>
    <col min="8" max="11" width="14.7416666666667" customWidth="true"/>
    <col min="12" max="16" width="12.575" customWidth="true"/>
    <col min="17" max="17" width="10.425" customWidth="true"/>
  </cols>
  <sheetData>
    <row r="1" ht="13.5" customHeight="true" spans="1:17">
      <c r="A1" s="29" t="s">
        <v>255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true" spans="1:17">
      <c r="A2" s="71" t="s">
        <v>256</v>
      </c>
      <c r="B2" s="31"/>
      <c r="C2" s="31"/>
      <c r="D2" s="31"/>
      <c r="E2" s="31"/>
      <c r="F2" s="31"/>
      <c r="G2" s="31"/>
      <c r="H2" s="31"/>
      <c r="I2" s="31"/>
      <c r="J2" s="31"/>
      <c r="K2" s="99"/>
      <c r="L2" s="31"/>
      <c r="M2" s="31"/>
      <c r="N2" s="31"/>
      <c r="O2" s="99"/>
      <c r="P2" s="99"/>
      <c r="Q2" s="31"/>
    </row>
    <row r="3" ht="18.75" customHeight="true" spans="1:17">
      <c r="A3" s="109" t="s">
        <v>2</v>
      </c>
      <c r="B3" s="21"/>
      <c r="C3" s="21"/>
      <c r="D3" s="21"/>
      <c r="E3" s="21"/>
      <c r="F3" s="21"/>
      <c r="G3" s="21"/>
      <c r="H3" s="21"/>
      <c r="I3" s="21"/>
      <c r="J3" s="21"/>
      <c r="O3" s="77"/>
      <c r="P3" s="77"/>
      <c r="Q3" s="128" t="s">
        <v>3</v>
      </c>
    </row>
    <row r="4" ht="15.75" customHeight="true" spans="1:17">
      <c r="A4" s="33" t="s">
        <v>257</v>
      </c>
      <c r="B4" s="110" t="s">
        <v>258</v>
      </c>
      <c r="C4" s="110" t="s">
        <v>259</v>
      </c>
      <c r="D4" s="110" t="s">
        <v>260</v>
      </c>
      <c r="E4" s="110" t="s">
        <v>261</v>
      </c>
      <c r="F4" s="110" t="s">
        <v>262</v>
      </c>
      <c r="G4" s="115" t="s">
        <v>132</v>
      </c>
      <c r="H4" s="115"/>
      <c r="I4" s="115"/>
      <c r="J4" s="115"/>
      <c r="K4" s="120"/>
      <c r="L4" s="115"/>
      <c r="M4" s="115"/>
      <c r="N4" s="115"/>
      <c r="O4" s="124"/>
      <c r="P4" s="120"/>
      <c r="Q4" s="129"/>
    </row>
    <row r="5" ht="17.25" customHeight="true" spans="1:17">
      <c r="A5" s="35"/>
      <c r="B5" s="111"/>
      <c r="C5" s="111"/>
      <c r="D5" s="111"/>
      <c r="E5" s="111"/>
      <c r="F5" s="111"/>
      <c r="G5" s="111" t="s">
        <v>31</v>
      </c>
      <c r="H5" s="111" t="s">
        <v>34</v>
      </c>
      <c r="I5" s="111" t="s">
        <v>263</v>
      </c>
      <c r="J5" s="111" t="s">
        <v>264</v>
      </c>
      <c r="K5" s="121" t="s">
        <v>265</v>
      </c>
      <c r="L5" s="122" t="s">
        <v>266</v>
      </c>
      <c r="M5" s="122"/>
      <c r="N5" s="122"/>
      <c r="O5" s="125"/>
      <c r="P5" s="126"/>
      <c r="Q5" s="112"/>
    </row>
    <row r="6" ht="54" customHeight="true" spans="1:17">
      <c r="A6" s="37"/>
      <c r="B6" s="112"/>
      <c r="C6" s="112"/>
      <c r="D6" s="112"/>
      <c r="E6" s="112"/>
      <c r="F6" s="112"/>
      <c r="G6" s="112"/>
      <c r="H6" s="112" t="s">
        <v>33</v>
      </c>
      <c r="I6" s="112"/>
      <c r="J6" s="112"/>
      <c r="K6" s="123"/>
      <c r="L6" s="112" t="s">
        <v>33</v>
      </c>
      <c r="M6" s="112" t="s">
        <v>40</v>
      </c>
      <c r="N6" s="112" t="s">
        <v>139</v>
      </c>
      <c r="O6" s="127" t="s">
        <v>42</v>
      </c>
      <c r="P6" s="123" t="s">
        <v>43</v>
      </c>
      <c r="Q6" s="112" t="s">
        <v>44</v>
      </c>
    </row>
    <row r="7" ht="15" customHeight="true" spans="1:17">
      <c r="A7" s="45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</row>
    <row r="8" ht="21" customHeight="true" spans="1:17">
      <c r="A8" s="88" t="s">
        <v>65</v>
      </c>
      <c r="B8" s="89"/>
      <c r="C8" s="89"/>
      <c r="D8" s="89"/>
      <c r="E8" s="117"/>
      <c r="F8" s="118">
        <v>26000</v>
      </c>
      <c r="G8" s="46">
        <v>26000</v>
      </c>
      <c r="H8" s="46">
        <v>26000</v>
      </c>
      <c r="I8" s="46"/>
      <c r="J8" s="46"/>
      <c r="K8" s="46"/>
      <c r="L8" s="46"/>
      <c r="M8" s="46"/>
      <c r="N8" s="46"/>
      <c r="O8" s="46"/>
      <c r="P8" s="46"/>
      <c r="Q8" s="46"/>
    </row>
    <row r="9" ht="21" customHeight="true" spans="1:17">
      <c r="A9" s="88" t="str">
        <f>"      "&amp;"公车购置及运维费"</f>
        <v>      公车购置及运维费</v>
      </c>
      <c r="B9" s="89" t="s">
        <v>267</v>
      </c>
      <c r="C9" s="89" t="str">
        <f>"C23120301"&amp;"  "&amp;"车辆维修和保养服务"</f>
        <v>C23120301  车辆维修和保养服务</v>
      </c>
      <c r="D9" s="114" t="s">
        <v>268</v>
      </c>
      <c r="E9" s="119">
        <v>1</v>
      </c>
      <c r="F9" s="28">
        <v>5000</v>
      </c>
      <c r="G9" s="46">
        <v>5000</v>
      </c>
      <c r="H9" s="46">
        <v>5000</v>
      </c>
      <c r="I9" s="46"/>
      <c r="J9" s="46"/>
      <c r="K9" s="46"/>
      <c r="L9" s="46"/>
      <c r="M9" s="46"/>
      <c r="N9" s="46"/>
      <c r="O9" s="46"/>
      <c r="P9" s="46"/>
      <c r="Q9" s="46"/>
    </row>
    <row r="10" ht="21" customHeight="true" spans="1:17">
      <c r="A10" s="88" t="str">
        <f>"      "&amp;"公车购置及运维费"</f>
        <v>      公车购置及运维费</v>
      </c>
      <c r="B10" s="89" t="s">
        <v>269</v>
      </c>
      <c r="C10" s="89" t="str">
        <f>"C23120302"&amp;"  "&amp;"车辆加油、添加燃料服务"</f>
        <v>C23120302  车辆加油、添加燃料服务</v>
      </c>
      <c r="D10" s="114" t="s">
        <v>268</v>
      </c>
      <c r="E10" s="119">
        <v>1</v>
      </c>
      <c r="F10" s="28">
        <v>11400</v>
      </c>
      <c r="G10" s="46">
        <v>11400</v>
      </c>
      <c r="H10" s="46">
        <v>11400</v>
      </c>
      <c r="I10" s="46"/>
      <c r="J10" s="46"/>
      <c r="K10" s="46"/>
      <c r="L10" s="46"/>
      <c r="M10" s="46"/>
      <c r="N10" s="46"/>
      <c r="O10" s="46"/>
      <c r="P10" s="46"/>
      <c r="Q10" s="46"/>
    </row>
    <row r="11" ht="21" customHeight="true" spans="1:17">
      <c r="A11" s="88" t="str">
        <f>"      "&amp;"公车购置及运维费"</f>
        <v>      公车购置及运维费</v>
      </c>
      <c r="B11" s="89" t="s">
        <v>270</v>
      </c>
      <c r="C11" s="89" t="str">
        <f>"C1804010201"&amp;"  "&amp;"机动车保险服务"</f>
        <v>C1804010201  机动车保险服务</v>
      </c>
      <c r="D11" s="114" t="s">
        <v>268</v>
      </c>
      <c r="E11" s="119">
        <v>1</v>
      </c>
      <c r="F11" s="28">
        <v>2700</v>
      </c>
      <c r="G11" s="46">
        <v>2700</v>
      </c>
      <c r="H11" s="46">
        <v>2700</v>
      </c>
      <c r="I11" s="46"/>
      <c r="J11" s="46"/>
      <c r="K11" s="46"/>
      <c r="L11" s="46"/>
      <c r="M11" s="46"/>
      <c r="N11" s="46"/>
      <c r="O11" s="46"/>
      <c r="P11" s="46"/>
      <c r="Q11" s="46"/>
    </row>
    <row r="12" ht="21" customHeight="true" spans="1:17">
      <c r="A12" s="88" t="str">
        <f>"      "&amp;"一般公用经费"</f>
        <v>      一般公用经费</v>
      </c>
      <c r="B12" s="89" t="s">
        <v>271</v>
      </c>
      <c r="C12" s="89" t="str">
        <f>"A05010301"&amp;"  "&amp;"办公椅"</f>
        <v>A05010301  办公椅</v>
      </c>
      <c r="D12" s="114" t="s">
        <v>272</v>
      </c>
      <c r="E12" s="119">
        <v>2</v>
      </c>
      <c r="F12" s="28">
        <v>2000</v>
      </c>
      <c r="G12" s="46">
        <v>2000</v>
      </c>
      <c r="H12" s="46">
        <v>2000</v>
      </c>
      <c r="I12" s="46"/>
      <c r="J12" s="46"/>
      <c r="K12" s="46"/>
      <c r="L12" s="46"/>
      <c r="M12" s="46"/>
      <c r="N12" s="46"/>
      <c r="O12" s="46"/>
      <c r="P12" s="46"/>
      <c r="Q12" s="46"/>
    </row>
    <row r="13" ht="21" customHeight="true" spans="1:17">
      <c r="A13" s="88" t="str">
        <f>"      "&amp;"一般公用经费"</f>
        <v>      一般公用经费</v>
      </c>
      <c r="B13" s="89" t="s">
        <v>273</v>
      </c>
      <c r="C13" s="89" t="str">
        <f>"A05010401"&amp;"  "&amp;"三人沙发"</f>
        <v>A05010401  三人沙发</v>
      </c>
      <c r="D13" s="114" t="s">
        <v>274</v>
      </c>
      <c r="E13" s="119">
        <v>1</v>
      </c>
      <c r="F13" s="28">
        <v>2500</v>
      </c>
      <c r="G13" s="46">
        <v>2500</v>
      </c>
      <c r="H13" s="46">
        <v>2500</v>
      </c>
      <c r="I13" s="46"/>
      <c r="J13" s="46"/>
      <c r="K13" s="46"/>
      <c r="L13" s="46"/>
      <c r="M13" s="46"/>
      <c r="N13" s="46"/>
      <c r="O13" s="46"/>
      <c r="P13" s="46"/>
      <c r="Q13" s="46"/>
    </row>
    <row r="14" ht="21" customHeight="true" spans="1:17">
      <c r="A14" s="88" t="str">
        <f>"      "&amp;"一般公用经费"</f>
        <v>      一般公用经费</v>
      </c>
      <c r="B14" s="89" t="s">
        <v>275</v>
      </c>
      <c r="C14" s="89" t="str">
        <f>"A05010501"&amp;"  "&amp;"书柜"</f>
        <v>A05010501  书柜</v>
      </c>
      <c r="D14" s="114" t="s">
        <v>274</v>
      </c>
      <c r="E14" s="119">
        <v>2</v>
      </c>
      <c r="F14" s="28">
        <v>2400</v>
      </c>
      <c r="G14" s="46">
        <v>2400</v>
      </c>
      <c r="H14" s="46">
        <v>2400</v>
      </c>
      <c r="I14" s="46"/>
      <c r="J14" s="46"/>
      <c r="K14" s="46"/>
      <c r="L14" s="46"/>
      <c r="M14" s="46"/>
      <c r="N14" s="46"/>
      <c r="O14" s="46"/>
      <c r="P14" s="46"/>
      <c r="Q14" s="46"/>
    </row>
    <row r="15" ht="21" customHeight="true" spans="1:17">
      <c r="A15" s="90" t="s">
        <v>236</v>
      </c>
      <c r="B15" s="91"/>
      <c r="C15" s="91"/>
      <c r="D15" s="91"/>
      <c r="E15" s="117"/>
      <c r="F15" s="118">
        <v>26000</v>
      </c>
      <c r="G15" s="46">
        <v>26000</v>
      </c>
      <c r="H15" s="46">
        <v>26000</v>
      </c>
      <c r="I15" s="46"/>
      <c r="J15" s="46"/>
      <c r="K15" s="46"/>
      <c r="L15" s="46"/>
      <c r="M15" s="46"/>
      <c r="N15" s="46"/>
      <c r="O15" s="46"/>
      <c r="P15" s="46"/>
      <c r="Q15" s="46"/>
    </row>
  </sheetData>
  <mergeCells count="17">
    <mergeCell ref="A1:Q1"/>
    <mergeCell ref="A2:Q2"/>
    <mergeCell ref="A3:E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N11"/>
  <sheetViews>
    <sheetView showZeros="0" workbookViewId="0">
      <selection activeCell="D17" sqref="D17"/>
    </sheetView>
  </sheetViews>
  <sheetFormatPr defaultColWidth="9.14166666666667" defaultRowHeight="14.25" customHeight="true"/>
  <cols>
    <col min="1" max="1" width="31.425" customWidth="true"/>
    <col min="2" max="2" width="21.7083333333333" customWidth="true"/>
    <col min="3" max="3" width="26.7083333333333" customWidth="true"/>
    <col min="4" max="14" width="16.6" customWidth="true"/>
  </cols>
  <sheetData>
    <row r="1" ht="13.5" customHeight="true" spans="1:14">
      <c r="A1" s="78" t="s">
        <v>276</v>
      </c>
      <c r="B1" s="78"/>
      <c r="C1" s="78"/>
      <c r="D1" s="78"/>
      <c r="E1" s="78"/>
      <c r="F1" s="78"/>
      <c r="G1" s="78"/>
      <c r="H1" s="93"/>
      <c r="I1" s="78"/>
      <c r="J1" s="78"/>
      <c r="K1" s="78"/>
      <c r="L1" s="98"/>
      <c r="M1" s="93"/>
      <c r="N1" s="104"/>
    </row>
    <row r="2" ht="27.75" customHeight="true" spans="1:14">
      <c r="A2" s="71" t="s">
        <v>277</v>
      </c>
      <c r="B2" s="79"/>
      <c r="C2" s="79"/>
      <c r="D2" s="79"/>
      <c r="E2" s="79"/>
      <c r="F2" s="79"/>
      <c r="G2" s="79"/>
      <c r="H2" s="94"/>
      <c r="I2" s="79"/>
      <c r="J2" s="79"/>
      <c r="K2" s="79"/>
      <c r="L2" s="99"/>
      <c r="M2" s="94"/>
      <c r="N2" s="79"/>
    </row>
    <row r="3" ht="18.75" customHeight="true" spans="1:14">
      <c r="A3" s="72" t="s">
        <v>2</v>
      </c>
      <c r="B3" s="73"/>
      <c r="C3" s="73"/>
      <c r="D3" s="73"/>
      <c r="E3" s="73"/>
      <c r="F3" s="73"/>
      <c r="G3" s="73"/>
      <c r="H3" s="95"/>
      <c r="I3" s="76"/>
      <c r="J3" s="76"/>
      <c r="K3" s="76"/>
      <c r="L3" s="77"/>
      <c r="M3" s="105"/>
      <c r="N3" s="106" t="s">
        <v>3</v>
      </c>
    </row>
    <row r="4" ht="15.75" customHeight="true" spans="1:14">
      <c r="A4" s="80" t="s">
        <v>257</v>
      </c>
      <c r="B4" s="81" t="s">
        <v>278</v>
      </c>
      <c r="C4" s="81" t="s">
        <v>279</v>
      </c>
      <c r="D4" s="82" t="s">
        <v>132</v>
      </c>
      <c r="E4" s="82"/>
      <c r="F4" s="82"/>
      <c r="G4" s="82"/>
      <c r="H4" s="96"/>
      <c r="I4" s="82"/>
      <c r="J4" s="82"/>
      <c r="K4" s="82"/>
      <c r="L4" s="100"/>
      <c r="M4" s="96"/>
      <c r="N4" s="107"/>
    </row>
    <row r="5" ht="17.25" customHeight="true" spans="1:14">
      <c r="A5" s="83"/>
      <c r="B5" s="84"/>
      <c r="C5" s="84"/>
      <c r="D5" s="84" t="s">
        <v>31</v>
      </c>
      <c r="E5" s="84" t="s">
        <v>34</v>
      </c>
      <c r="F5" s="84" t="s">
        <v>263</v>
      </c>
      <c r="G5" s="84" t="s">
        <v>264</v>
      </c>
      <c r="H5" s="97" t="s">
        <v>265</v>
      </c>
      <c r="I5" s="101" t="s">
        <v>266</v>
      </c>
      <c r="J5" s="101"/>
      <c r="K5" s="101"/>
      <c r="L5" s="102"/>
      <c r="M5" s="108"/>
      <c r="N5" s="86"/>
    </row>
    <row r="6" ht="54" customHeight="true" spans="1:14">
      <c r="A6" s="85"/>
      <c r="B6" s="86"/>
      <c r="C6" s="86"/>
      <c r="D6" s="86"/>
      <c r="E6" s="86"/>
      <c r="F6" s="86"/>
      <c r="G6" s="86"/>
      <c r="H6" s="87"/>
      <c r="I6" s="86" t="s">
        <v>33</v>
      </c>
      <c r="J6" s="86" t="s">
        <v>40</v>
      </c>
      <c r="K6" s="86" t="s">
        <v>139</v>
      </c>
      <c r="L6" s="103" t="s">
        <v>42</v>
      </c>
      <c r="M6" s="87" t="s">
        <v>43</v>
      </c>
      <c r="N6" s="86" t="s">
        <v>44</v>
      </c>
    </row>
    <row r="7" ht="15" customHeight="true" spans="1:14">
      <c r="A7" s="85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true" spans="1:14">
      <c r="A8" s="88"/>
      <c r="B8" s="89"/>
      <c r="C8" s="89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1" customHeight="true" spans="1:14">
      <c r="A9" s="88"/>
      <c r="B9" s="89"/>
      <c r="C9" s="89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ht="21" customHeight="true" spans="1:14">
      <c r="A10" s="90" t="s">
        <v>236</v>
      </c>
      <c r="B10" s="91"/>
      <c r="C10" s="92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customHeight="true" spans="1:1">
      <c r="A11" t="s">
        <v>280</v>
      </c>
    </row>
  </sheetData>
  <mergeCells count="15">
    <mergeCell ref="A1:N1"/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46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N10"/>
  <sheetViews>
    <sheetView showZeros="0" workbookViewId="0">
      <selection activeCell="A10" sqref="$A10:$XFD10"/>
    </sheetView>
  </sheetViews>
  <sheetFormatPr defaultColWidth="9.14166666666667" defaultRowHeight="14.25" customHeight="true"/>
  <cols>
    <col min="1" max="1" width="76.275" customWidth="true"/>
    <col min="2" max="13" width="17.175" customWidth="true"/>
    <col min="14" max="14" width="17.0333333333333" customWidth="true"/>
  </cols>
  <sheetData>
    <row r="1" ht="13.5" customHeight="true" spans="1:14">
      <c r="A1" s="29" t="s">
        <v>281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true" spans="1:14">
      <c r="A2" s="71" t="s">
        <v>282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true" spans="1:14">
      <c r="A3" s="72" t="s">
        <v>2</v>
      </c>
      <c r="B3" s="73"/>
      <c r="C3" s="73"/>
      <c r="D3" s="74"/>
      <c r="E3" s="76"/>
      <c r="F3" s="76"/>
      <c r="G3" s="76"/>
      <c r="H3" s="76"/>
      <c r="I3" s="76"/>
      <c r="N3" s="77" t="s">
        <v>3</v>
      </c>
    </row>
    <row r="4" ht="19.5" customHeight="true" spans="1:14">
      <c r="A4" s="43" t="s">
        <v>283</v>
      </c>
      <c r="B4" s="50" t="s">
        <v>132</v>
      </c>
      <c r="C4" s="51"/>
      <c r="D4" s="51"/>
      <c r="E4" s="50" t="s">
        <v>284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true" spans="1:14">
      <c r="A5" s="45"/>
      <c r="B5" s="44" t="s">
        <v>31</v>
      </c>
      <c r="C5" s="33" t="s">
        <v>34</v>
      </c>
      <c r="D5" s="75" t="s">
        <v>285</v>
      </c>
      <c r="E5" s="38" t="s">
        <v>286</v>
      </c>
      <c r="F5" s="38" t="s">
        <v>287</v>
      </c>
      <c r="G5" s="38" t="s">
        <v>288</v>
      </c>
      <c r="H5" s="38" t="s">
        <v>289</v>
      </c>
      <c r="I5" s="38" t="s">
        <v>290</v>
      </c>
      <c r="J5" s="38" t="s">
        <v>291</v>
      </c>
      <c r="K5" s="38" t="s">
        <v>292</v>
      </c>
      <c r="L5" s="38" t="s">
        <v>293</v>
      </c>
      <c r="M5" s="38" t="s">
        <v>294</v>
      </c>
      <c r="N5" s="38" t="s">
        <v>295</v>
      </c>
    </row>
    <row r="6" ht="19.5" customHeight="true" spans="1:14">
      <c r="A6" s="38">
        <v>1</v>
      </c>
      <c r="B6" s="38">
        <v>2</v>
      </c>
      <c r="C6" s="38">
        <v>3</v>
      </c>
      <c r="D6" s="50">
        <v>4</v>
      </c>
      <c r="E6" s="38">
        <v>5</v>
      </c>
      <c r="F6" s="38">
        <v>6</v>
      </c>
      <c r="G6" s="38">
        <v>7</v>
      </c>
      <c r="H6" s="50">
        <v>8</v>
      </c>
      <c r="I6" s="38">
        <v>9</v>
      </c>
      <c r="J6" s="38">
        <v>10</v>
      </c>
      <c r="K6" s="38">
        <v>11</v>
      </c>
      <c r="L6" s="50">
        <v>12</v>
      </c>
      <c r="M6" s="38">
        <v>13</v>
      </c>
      <c r="N6" s="38">
        <v>14</v>
      </c>
    </row>
    <row r="7" ht="20.25" customHeight="true" spans="1:14">
      <c r="A7" s="3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ht="20.25" customHeight="true" spans="1:14">
      <c r="A8" s="3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0.25" customHeight="true" spans="1:14">
      <c r="A9" s="69" t="s">
        <v>31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customHeight="true" spans="1:1">
      <c r="A10" t="s">
        <v>296</v>
      </c>
    </row>
  </sheetData>
  <mergeCells count="7">
    <mergeCell ref="A1:N1"/>
    <mergeCell ref="A2:N2"/>
    <mergeCell ref="A3:I3"/>
    <mergeCell ref="B4:D4"/>
    <mergeCell ref="E4:N4"/>
    <mergeCell ref="A10:N10"/>
    <mergeCell ref="A4:A5"/>
  </mergeCells>
  <pageMargins left="0.75" right="0.75" top="1" bottom="1" header="0.5" footer="0.5"/>
  <pageSetup paperSize="9" scale="4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true" outlineLevelRow="7"/>
  <cols>
    <col min="1" max="1" width="34.2833333333333" customWidth="true"/>
    <col min="2" max="2" width="29" customWidth="true"/>
    <col min="3" max="3" width="17.175" customWidth="true"/>
    <col min="4" max="4" width="21.0333333333333" customWidth="true"/>
    <col min="5" max="5" width="23.575" customWidth="true"/>
    <col min="6" max="6" width="11.2833333333333" customWidth="true"/>
    <col min="7" max="7" width="10.3166666666667" customWidth="true"/>
    <col min="8" max="8" width="9.31666666666667" customWidth="true"/>
    <col min="9" max="9" width="13.425" customWidth="true"/>
    <col min="10" max="10" width="27.45" customWidth="true"/>
  </cols>
  <sheetData>
    <row r="1" customHeight="true" spans="1:10">
      <c r="A1" s="29" t="s">
        <v>297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true" spans="1:10">
      <c r="A2" s="63" t="s">
        <v>298</v>
      </c>
      <c r="B2" s="64"/>
      <c r="C2" s="64"/>
      <c r="D2" s="64"/>
      <c r="E2" s="64"/>
      <c r="F2" s="68"/>
      <c r="G2" s="64"/>
      <c r="H2" s="68"/>
      <c r="I2" s="68"/>
      <c r="J2" s="64"/>
    </row>
    <row r="3" ht="15" customHeight="true" spans="1:1">
      <c r="A3" s="4" t="s">
        <v>2</v>
      </c>
    </row>
    <row r="4" ht="14.25" customHeight="true" spans="1:10">
      <c r="A4" s="65" t="s">
        <v>240</v>
      </c>
      <c r="B4" s="65" t="s">
        <v>241</v>
      </c>
      <c r="C4" s="65" t="s">
        <v>242</v>
      </c>
      <c r="D4" s="65" t="s">
        <v>243</v>
      </c>
      <c r="E4" s="65" t="s">
        <v>244</v>
      </c>
      <c r="F4" s="53" t="s">
        <v>245</v>
      </c>
      <c r="G4" s="65" t="s">
        <v>246</v>
      </c>
      <c r="H4" s="53" t="s">
        <v>247</v>
      </c>
      <c r="I4" s="53" t="s">
        <v>248</v>
      </c>
      <c r="J4" s="65" t="s">
        <v>249</v>
      </c>
    </row>
    <row r="5" ht="14.25" customHeight="true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3">
        <v>6</v>
      </c>
      <c r="G5" s="65">
        <v>7</v>
      </c>
      <c r="H5" s="53">
        <v>8</v>
      </c>
      <c r="I5" s="53">
        <v>9</v>
      </c>
      <c r="J5" s="65">
        <v>10</v>
      </c>
    </row>
    <row r="6" ht="15" customHeight="true" spans="1:10">
      <c r="A6" s="66"/>
      <c r="B6" s="67"/>
      <c r="C6" s="67"/>
      <c r="D6" s="67"/>
      <c r="E6" s="69"/>
      <c r="F6" s="70"/>
      <c r="G6" s="69"/>
      <c r="H6" s="70"/>
      <c r="I6" s="70"/>
      <c r="J6" s="69"/>
    </row>
    <row r="7" ht="33.75" customHeight="true" spans="1:10">
      <c r="A7" s="66"/>
      <c r="B7" s="66"/>
      <c r="C7" s="66"/>
      <c r="D7" s="66"/>
      <c r="E7" s="66"/>
      <c r="F7" s="66"/>
      <c r="G7" s="39"/>
      <c r="H7" s="66"/>
      <c r="I7" s="66"/>
      <c r="J7" s="66"/>
    </row>
    <row r="8" customHeight="true" spans="1:1">
      <c r="A8" t="s">
        <v>296</v>
      </c>
    </row>
  </sheetData>
  <mergeCells count="4">
    <mergeCell ref="A1:J1"/>
    <mergeCell ref="A2:J2"/>
    <mergeCell ref="A3:H3"/>
    <mergeCell ref="A8:J8"/>
  </mergeCells>
  <pageMargins left="0.75" right="0.75" top="1" bottom="1" header="0.5" footer="0.5"/>
  <pageSetup paperSize="9" scale="62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H11"/>
  <sheetViews>
    <sheetView showZeros="0" workbookViewId="0">
      <selection activeCell="C12" sqref="C12"/>
    </sheetView>
  </sheetViews>
  <sheetFormatPr defaultColWidth="8.85" defaultRowHeight="15" customHeight="true" outlineLevelCol="7"/>
  <cols>
    <col min="1" max="1" width="36.0333333333333" customWidth="true"/>
    <col min="2" max="2" width="19.7416666666667" customWidth="true"/>
    <col min="3" max="3" width="33.3166666666667" customWidth="true"/>
    <col min="4" max="4" width="34.7416666666667" customWidth="true"/>
    <col min="5" max="6" width="8.98333333333333" customWidth="true"/>
    <col min="7" max="8" width="15.1333333333333" customWidth="true"/>
  </cols>
  <sheetData>
    <row r="1" ht="18.75" customHeight="true" spans="1:8">
      <c r="A1" s="54" t="s">
        <v>299</v>
      </c>
      <c r="B1" s="54"/>
      <c r="C1" s="54"/>
      <c r="D1" s="54"/>
      <c r="E1" s="54"/>
      <c r="F1" s="54"/>
      <c r="G1" s="54"/>
      <c r="H1" s="54" t="s">
        <v>299</v>
      </c>
    </row>
    <row r="2" ht="28.5" customHeight="true" spans="1:8">
      <c r="A2" s="55" t="s">
        <v>300</v>
      </c>
      <c r="B2" s="55"/>
      <c r="C2" s="55"/>
      <c r="D2" s="55"/>
      <c r="E2" s="55"/>
      <c r="F2" s="55"/>
      <c r="G2" s="55"/>
      <c r="H2" s="55"/>
    </row>
    <row r="3" ht="18.75" customHeight="true" spans="1:8">
      <c r="A3" s="56" t="s">
        <v>2</v>
      </c>
      <c r="B3" s="56"/>
      <c r="C3" s="56"/>
      <c r="D3" s="56"/>
      <c r="E3" s="56"/>
      <c r="F3" s="56"/>
      <c r="G3" s="56"/>
      <c r="H3" s="56"/>
    </row>
    <row r="4" ht="18.75" customHeight="true" spans="1:8">
      <c r="A4" s="57" t="s">
        <v>125</v>
      </c>
      <c r="B4" s="57" t="s">
        <v>301</v>
      </c>
      <c r="C4" s="57" t="s">
        <v>302</v>
      </c>
      <c r="D4" s="57" t="s">
        <v>303</v>
      </c>
      <c r="E4" s="57" t="s">
        <v>304</v>
      </c>
      <c r="F4" s="57" t="s">
        <v>305</v>
      </c>
      <c r="G4" s="57"/>
      <c r="H4" s="57"/>
    </row>
    <row r="5" ht="18.75" customHeight="true" spans="1:8">
      <c r="A5" s="57"/>
      <c r="B5" s="57"/>
      <c r="C5" s="57"/>
      <c r="D5" s="57"/>
      <c r="E5" s="57"/>
      <c r="F5" s="57" t="s">
        <v>261</v>
      </c>
      <c r="G5" s="57" t="s">
        <v>306</v>
      </c>
      <c r="H5" s="57" t="s">
        <v>307</v>
      </c>
    </row>
    <row r="6" ht="18.75" customHeight="true" spans="1:8">
      <c r="A6" s="58" t="s">
        <v>45</v>
      </c>
      <c r="B6" s="58" t="s">
        <v>46</v>
      </c>
      <c r="C6" s="58" t="s">
        <v>47</v>
      </c>
      <c r="D6" s="58" t="s">
        <v>48</v>
      </c>
      <c r="E6" s="58" t="s">
        <v>49</v>
      </c>
      <c r="F6" s="58" t="s">
        <v>50</v>
      </c>
      <c r="G6" s="58" t="s">
        <v>51</v>
      </c>
      <c r="H6" s="58" t="s">
        <v>52</v>
      </c>
    </row>
    <row r="7" ht="18" customHeight="true" spans="1:8">
      <c r="A7" s="59" t="s">
        <v>65</v>
      </c>
      <c r="B7" s="59" t="s">
        <v>308</v>
      </c>
      <c r="C7" s="59" t="s">
        <v>309</v>
      </c>
      <c r="D7" s="59" t="s">
        <v>310</v>
      </c>
      <c r="E7" s="60" t="s">
        <v>274</v>
      </c>
      <c r="F7" s="61">
        <v>1</v>
      </c>
      <c r="G7" s="62">
        <v>2500</v>
      </c>
      <c r="H7" s="62">
        <v>2500</v>
      </c>
    </row>
    <row r="8" ht="18" customHeight="true" spans="1:8">
      <c r="A8" s="59" t="s">
        <v>65</v>
      </c>
      <c r="B8" s="59" t="s">
        <v>308</v>
      </c>
      <c r="C8" s="59" t="s">
        <v>311</v>
      </c>
      <c r="D8" s="59" t="s">
        <v>312</v>
      </c>
      <c r="E8" s="60" t="s">
        <v>272</v>
      </c>
      <c r="F8" s="61">
        <v>1</v>
      </c>
      <c r="G8" s="62">
        <v>1000</v>
      </c>
      <c r="H8" s="62">
        <v>1000</v>
      </c>
    </row>
    <row r="9" ht="18" customHeight="true" spans="1:8">
      <c r="A9" s="59" t="s">
        <v>65</v>
      </c>
      <c r="B9" s="59" t="s">
        <v>308</v>
      </c>
      <c r="C9" s="59" t="s">
        <v>313</v>
      </c>
      <c r="D9" s="59" t="s">
        <v>314</v>
      </c>
      <c r="E9" s="60" t="s">
        <v>315</v>
      </c>
      <c r="F9" s="61">
        <v>2</v>
      </c>
      <c r="G9" s="62">
        <v>1200</v>
      </c>
      <c r="H9" s="62">
        <v>2400</v>
      </c>
    </row>
    <row r="10" ht="18" customHeight="true" spans="1:8">
      <c r="A10" s="59" t="s">
        <v>65</v>
      </c>
      <c r="B10" s="59" t="s">
        <v>308</v>
      </c>
      <c r="C10" s="59" t="s">
        <v>311</v>
      </c>
      <c r="D10" s="59" t="s">
        <v>312</v>
      </c>
      <c r="E10" s="60" t="s">
        <v>272</v>
      </c>
      <c r="F10" s="61">
        <v>1</v>
      </c>
      <c r="G10" s="62">
        <v>1000</v>
      </c>
      <c r="H10" s="62">
        <v>1000</v>
      </c>
    </row>
    <row r="11" ht="18" customHeight="true" spans="1:8">
      <c r="A11" s="60" t="s">
        <v>31</v>
      </c>
      <c r="B11" s="60"/>
      <c r="C11" s="60"/>
      <c r="D11" s="60"/>
      <c r="E11" s="60"/>
      <c r="F11" s="61">
        <v>5</v>
      </c>
      <c r="G11" s="62"/>
      <c r="H11" s="62">
        <v>6900</v>
      </c>
    </row>
  </sheetData>
  <mergeCells count="10">
    <mergeCell ref="A1:H1"/>
    <mergeCell ref="A2:H2"/>
    <mergeCell ref="A3:H3"/>
    <mergeCell ref="F4:H4"/>
    <mergeCell ref="A11:E11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70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true"/>
  <cols>
    <col min="1" max="1" width="16.3166666666667" customWidth="true"/>
    <col min="2" max="2" width="29.0333333333333" customWidth="true"/>
    <col min="3" max="3" width="23.85" customWidth="true"/>
    <col min="4" max="7" width="19.6" customWidth="true"/>
    <col min="8" max="8" width="15.425" customWidth="true"/>
    <col min="9" max="11" width="19.6" customWidth="true"/>
  </cols>
  <sheetData>
    <row r="1" ht="13.5" customHeight="true" spans="1:11">
      <c r="A1" s="29" t="s">
        <v>316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true" spans="1:11">
      <c r="A2" s="31" t="s">
        <v>317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true" spans="1:11">
      <c r="A3" s="4" t="s">
        <v>2</v>
      </c>
      <c r="B3" s="5"/>
      <c r="C3" s="5"/>
      <c r="D3" s="5"/>
      <c r="E3" s="5"/>
      <c r="F3" s="5"/>
      <c r="G3" s="5"/>
      <c r="H3" s="21"/>
      <c r="I3" s="21"/>
      <c r="J3" s="21"/>
      <c r="K3" s="49" t="s">
        <v>3</v>
      </c>
    </row>
    <row r="4" ht="21.75" customHeight="true" spans="1:11">
      <c r="A4" s="32" t="s">
        <v>231</v>
      </c>
      <c r="B4" s="32" t="s">
        <v>127</v>
      </c>
      <c r="C4" s="32" t="s">
        <v>232</v>
      </c>
      <c r="D4" s="33" t="s">
        <v>128</v>
      </c>
      <c r="E4" s="33" t="s">
        <v>129</v>
      </c>
      <c r="F4" s="33" t="s">
        <v>130</v>
      </c>
      <c r="G4" s="33" t="s">
        <v>131</v>
      </c>
      <c r="H4" s="43" t="s">
        <v>31</v>
      </c>
      <c r="I4" s="50" t="s">
        <v>318</v>
      </c>
      <c r="J4" s="51"/>
      <c r="K4" s="52"/>
    </row>
    <row r="5" ht="21.75" customHeight="true" spans="1:11">
      <c r="A5" s="34"/>
      <c r="B5" s="34"/>
      <c r="C5" s="34"/>
      <c r="D5" s="35"/>
      <c r="E5" s="35"/>
      <c r="F5" s="35"/>
      <c r="G5" s="35"/>
      <c r="H5" s="44"/>
      <c r="I5" s="33" t="s">
        <v>34</v>
      </c>
      <c r="J5" s="33" t="s">
        <v>35</v>
      </c>
      <c r="K5" s="33" t="s">
        <v>36</v>
      </c>
    </row>
    <row r="6" ht="40.5" customHeight="true" spans="1:11">
      <c r="A6" s="36"/>
      <c r="B6" s="36"/>
      <c r="C6" s="36"/>
      <c r="D6" s="37"/>
      <c r="E6" s="37"/>
      <c r="F6" s="37"/>
      <c r="G6" s="37"/>
      <c r="H6" s="45"/>
      <c r="I6" s="37" t="s">
        <v>33</v>
      </c>
      <c r="J6" s="37"/>
      <c r="K6" s="37"/>
    </row>
    <row r="7" ht="15" customHeight="true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53">
        <v>10</v>
      </c>
      <c r="K7" s="53">
        <v>11</v>
      </c>
    </row>
    <row r="8" ht="30.65" customHeight="true" spans="1:11">
      <c r="A8" s="39"/>
      <c r="B8" s="40"/>
      <c r="C8" s="39"/>
      <c r="D8" s="39"/>
      <c r="E8" s="39"/>
      <c r="F8" s="39"/>
      <c r="G8" s="39"/>
      <c r="H8" s="46"/>
      <c r="I8" s="46"/>
      <c r="J8" s="46"/>
      <c r="K8" s="46"/>
    </row>
    <row r="9" ht="30.65" customHeight="true" spans="1:11">
      <c r="A9" s="40"/>
      <c r="B9" s="40"/>
      <c r="C9" s="40"/>
      <c r="D9" s="40"/>
      <c r="E9" s="40"/>
      <c r="F9" s="40"/>
      <c r="G9" s="40"/>
      <c r="H9" s="46"/>
      <c r="I9" s="46"/>
      <c r="J9" s="46"/>
      <c r="K9" s="46"/>
    </row>
    <row r="10" ht="18.75" customHeight="true" spans="1:11">
      <c r="A10" s="41" t="s">
        <v>236</v>
      </c>
      <c r="B10" s="42"/>
      <c r="C10" s="42"/>
      <c r="D10" s="42"/>
      <c r="E10" s="42"/>
      <c r="F10" s="42"/>
      <c r="G10" s="47"/>
      <c r="H10" s="46"/>
      <c r="I10" s="46"/>
      <c r="J10" s="46"/>
      <c r="K10" s="46"/>
    </row>
    <row r="11" customHeight="true" spans="1:1">
      <c r="A11" t="s">
        <v>319</v>
      </c>
    </row>
  </sheetData>
  <mergeCells count="17">
    <mergeCell ref="A1:K1"/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11"/>
  <sheetViews>
    <sheetView showZeros="0" workbookViewId="0">
      <selection activeCell="A1" sqref="A1:G1"/>
    </sheetView>
  </sheetViews>
  <sheetFormatPr defaultColWidth="9.14166666666667" defaultRowHeight="14.25" customHeight="true" outlineLevelCol="6"/>
  <cols>
    <col min="1" max="1" width="37.7416666666667" customWidth="true"/>
    <col min="2" max="2" width="15.5666666666667" customWidth="true"/>
    <col min="3" max="3" width="57.4166666666667" customWidth="true"/>
    <col min="4" max="4" width="9.7" customWidth="true"/>
    <col min="5" max="7" width="19.8416666666667" customWidth="true"/>
  </cols>
  <sheetData>
    <row r="1" ht="13.5" customHeight="true" spans="1:7">
      <c r="A1" s="1" t="s">
        <v>320</v>
      </c>
      <c r="B1" s="1"/>
      <c r="C1" s="1"/>
      <c r="D1" s="2"/>
      <c r="E1" s="1"/>
      <c r="F1" s="1"/>
      <c r="G1" s="20"/>
    </row>
    <row r="2" ht="27.75" customHeight="true" spans="1:7">
      <c r="A2" s="3" t="s">
        <v>321</v>
      </c>
      <c r="B2" s="3"/>
      <c r="C2" s="3"/>
      <c r="D2" s="3"/>
      <c r="E2" s="3"/>
      <c r="F2" s="3"/>
      <c r="G2" s="3"/>
    </row>
    <row r="3" ht="13.5" customHeight="true" spans="1:7">
      <c r="A3" s="4" t="s">
        <v>2</v>
      </c>
      <c r="B3" s="5"/>
      <c r="C3" s="5"/>
      <c r="D3" s="5"/>
      <c r="E3" s="21"/>
      <c r="F3" s="21"/>
      <c r="G3" s="22" t="s">
        <v>3</v>
      </c>
    </row>
    <row r="4" ht="21.75" customHeight="true" spans="1:7">
      <c r="A4" s="6" t="s">
        <v>232</v>
      </c>
      <c r="B4" s="6" t="s">
        <v>231</v>
      </c>
      <c r="C4" s="6" t="s">
        <v>127</v>
      </c>
      <c r="D4" s="7" t="s">
        <v>322</v>
      </c>
      <c r="E4" s="23" t="s">
        <v>34</v>
      </c>
      <c r="F4" s="24"/>
      <c r="G4" s="25"/>
    </row>
    <row r="5" ht="21.75" customHeight="true" spans="1:7">
      <c r="A5" s="8"/>
      <c r="B5" s="8"/>
      <c r="C5" s="8"/>
      <c r="D5" s="9"/>
      <c r="E5" s="26" t="s">
        <v>323</v>
      </c>
      <c r="F5" s="7" t="s">
        <v>324</v>
      </c>
      <c r="G5" s="7" t="s">
        <v>325</v>
      </c>
    </row>
    <row r="6" ht="40.5" customHeight="true" spans="1:7">
      <c r="A6" s="10"/>
      <c r="B6" s="10"/>
      <c r="C6" s="10"/>
      <c r="D6" s="11"/>
      <c r="E6" s="27"/>
      <c r="F6" s="11" t="s">
        <v>33</v>
      </c>
      <c r="G6" s="11"/>
    </row>
    <row r="7" ht="15" customHeight="true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true" spans="1:7">
      <c r="A8" s="13"/>
      <c r="B8" s="14"/>
      <c r="C8" s="14"/>
      <c r="D8" s="15"/>
      <c r="E8" s="28"/>
      <c r="F8" s="28"/>
      <c r="G8" s="28"/>
    </row>
    <row r="9" ht="21" customHeight="true" spans="1:7">
      <c r="A9" s="13"/>
      <c r="B9" s="13"/>
      <c r="C9" s="13"/>
      <c r="D9" s="16"/>
      <c r="E9" s="28"/>
      <c r="F9" s="28"/>
      <c r="G9" s="28"/>
    </row>
    <row r="10" ht="21" customHeight="true" spans="1:7">
      <c r="A10" s="17" t="s">
        <v>31</v>
      </c>
      <c r="B10" s="18" t="s">
        <v>326</v>
      </c>
      <c r="C10" s="18"/>
      <c r="D10" s="19"/>
      <c r="E10" s="28"/>
      <c r="F10" s="28"/>
      <c r="G10" s="28"/>
    </row>
    <row r="11" customHeight="true" spans="1:1">
      <c r="A11" t="s">
        <v>327</v>
      </c>
    </row>
  </sheetData>
  <mergeCells count="13">
    <mergeCell ref="A1:G1"/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S9"/>
  <sheetViews>
    <sheetView showZeros="0" workbookViewId="0">
      <selection activeCell="B15" sqref="B15"/>
    </sheetView>
  </sheetViews>
  <sheetFormatPr defaultColWidth="8.85" defaultRowHeight="15" customHeight="true"/>
  <cols>
    <col min="1" max="1" width="17.8416666666667" customWidth="true"/>
    <col min="2" max="2" width="53.1333333333333" customWidth="true"/>
    <col min="3" max="3" width="16.2833333333333" customWidth="true"/>
    <col min="4" max="4" width="16.4166666666667" customWidth="true"/>
    <col min="5" max="6" width="16.2833333333333" customWidth="true"/>
    <col min="7" max="11" width="16.4166666666667" customWidth="true"/>
    <col min="12" max="18" width="16.2833333333333" customWidth="true"/>
    <col min="19" max="19" width="16.4166666666667" customWidth="true"/>
  </cols>
  <sheetData>
    <row r="1" customHeight="true" spans="1:19">
      <c r="A1" s="163" t="s">
        <v>27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ht="28.5" customHeight="true" spans="1:19">
      <c r="A2" s="158" t="s">
        <v>28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ht="20.25" customHeight="true" spans="1:19">
      <c r="A3" s="159" t="s">
        <v>2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67"/>
      <c r="M3" s="167"/>
      <c r="N3" s="167"/>
      <c r="O3" s="167"/>
      <c r="P3" s="167"/>
      <c r="Q3" s="167"/>
      <c r="R3" s="167"/>
      <c r="S3" s="167" t="s">
        <v>3</v>
      </c>
    </row>
    <row r="4" ht="27" customHeight="true" spans="1:19">
      <c r="A4" s="160" t="s">
        <v>29</v>
      </c>
      <c r="B4" s="160" t="s">
        <v>30</v>
      </c>
      <c r="C4" s="160" t="s">
        <v>31</v>
      </c>
      <c r="D4" s="160" t="s">
        <v>32</v>
      </c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 t="s">
        <v>21</v>
      </c>
      <c r="P4" s="160"/>
      <c r="Q4" s="160"/>
      <c r="R4" s="160"/>
      <c r="S4" s="160"/>
    </row>
    <row r="5" ht="27" customHeight="true" spans="1:19">
      <c r="A5" s="160"/>
      <c r="B5" s="160"/>
      <c r="C5" s="160"/>
      <c r="D5" s="160" t="s">
        <v>33</v>
      </c>
      <c r="E5" s="160" t="s">
        <v>34</v>
      </c>
      <c r="F5" s="160" t="s">
        <v>35</v>
      </c>
      <c r="G5" s="160" t="s">
        <v>36</v>
      </c>
      <c r="H5" s="160" t="s">
        <v>37</v>
      </c>
      <c r="I5" s="160" t="s">
        <v>38</v>
      </c>
      <c r="J5" s="160"/>
      <c r="K5" s="160"/>
      <c r="L5" s="160"/>
      <c r="M5" s="160"/>
      <c r="N5" s="160"/>
      <c r="O5" s="160" t="s">
        <v>33</v>
      </c>
      <c r="P5" s="160" t="s">
        <v>34</v>
      </c>
      <c r="Q5" s="160" t="s">
        <v>35</v>
      </c>
      <c r="R5" s="160" t="s">
        <v>36</v>
      </c>
      <c r="S5" s="160" t="s">
        <v>39</v>
      </c>
    </row>
    <row r="6" ht="27" customHeight="true" spans="1:19">
      <c r="A6" s="160"/>
      <c r="B6" s="160"/>
      <c r="C6" s="160"/>
      <c r="D6" s="160"/>
      <c r="E6" s="160"/>
      <c r="F6" s="160"/>
      <c r="G6" s="160"/>
      <c r="H6" s="160"/>
      <c r="I6" s="160" t="s">
        <v>33</v>
      </c>
      <c r="J6" s="160" t="s">
        <v>40</v>
      </c>
      <c r="K6" s="160" t="s">
        <v>41</v>
      </c>
      <c r="L6" s="160" t="s">
        <v>42</v>
      </c>
      <c r="M6" s="160" t="s">
        <v>43</v>
      </c>
      <c r="N6" s="160" t="s">
        <v>44</v>
      </c>
      <c r="O6" s="160"/>
      <c r="P6" s="160"/>
      <c r="Q6" s="160"/>
      <c r="R6" s="160"/>
      <c r="S6" s="160"/>
    </row>
    <row r="7" ht="20.25" customHeight="true" spans="1:19">
      <c r="A7" s="161" t="s">
        <v>45</v>
      </c>
      <c r="B7" s="161" t="s">
        <v>46</v>
      </c>
      <c r="C7" s="161" t="s">
        <v>47</v>
      </c>
      <c r="D7" s="161" t="s">
        <v>48</v>
      </c>
      <c r="E7" s="161" t="s">
        <v>49</v>
      </c>
      <c r="F7" s="161" t="s">
        <v>50</v>
      </c>
      <c r="G7" s="161" t="s">
        <v>51</v>
      </c>
      <c r="H7" s="161" t="s">
        <v>52</v>
      </c>
      <c r="I7" s="161" t="s">
        <v>53</v>
      </c>
      <c r="J7" s="161" t="s">
        <v>54</v>
      </c>
      <c r="K7" s="161" t="s">
        <v>55</v>
      </c>
      <c r="L7" s="161" t="s">
        <v>56</v>
      </c>
      <c r="M7" s="161" t="s">
        <v>57</v>
      </c>
      <c r="N7" s="161" t="s">
        <v>58</v>
      </c>
      <c r="O7" s="161" t="s">
        <v>59</v>
      </c>
      <c r="P7" s="161" t="s">
        <v>60</v>
      </c>
      <c r="Q7" s="161" t="s">
        <v>61</v>
      </c>
      <c r="R7" s="161" t="s">
        <v>62</v>
      </c>
      <c r="S7" s="161" t="s">
        <v>63</v>
      </c>
    </row>
    <row r="8" ht="20.25" customHeight="true" spans="1:19">
      <c r="A8" s="159" t="s">
        <v>64</v>
      </c>
      <c r="B8" s="159" t="s">
        <v>65</v>
      </c>
      <c r="C8" s="162">
        <v>6948063.24</v>
      </c>
      <c r="D8" s="162">
        <v>6948063.24</v>
      </c>
      <c r="E8" s="62">
        <v>6948063.24</v>
      </c>
      <c r="F8" s="62"/>
      <c r="G8" s="62"/>
      <c r="H8" s="62"/>
      <c r="I8" s="62"/>
      <c r="J8" s="62"/>
      <c r="K8" s="62"/>
      <c r="L8" s="62"/>
      <c r="M8" s="62"/>
      <c r="N8" s="62"/>
      <c r="O8" s="162"/>
      <c r="P8" s="162"/>
      <c r="Q8" s="162"/>
      <c r="R8" s="162"/>
      <c r="S8" s="162"/>
    </row>
    <row r="9" ht="20.25" customHeight="true" spans="1:19">
      <c r="A9" s="166" t="s">
        <v>31</v>
      </c>
      <c r="B9" s="159"/>
      <c r="C9" s="162">
        <v>6948063.24</v>
      </c>
      <c r="D9" s="162">
        <v>6948063.24</v>
      </c>
      <c r="E9" s="162">
        <v>6948063.24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0">
    <mergeCell ref="A1:S1"/>
    <mergeCell ref="A2:S2"/>
    <mergeCell ref="A3:R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5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O27"/>
  <sheetViews>
    <sheetView showZeros="0" workbookViewId="0">
      <selection activeCell="E18" sqref="E18"/>
    </sheetView>
  </sheetViews>
  <sheetFormatPr defaultColWidth="8.85" defaultRowHeight="15" customHeight="true"/>
  <cols>
    <col min="1" max="1" width="17.8416666666667" customWidth="true"/>
    <col min="2" max="2" width="53.1333333333333" customWidth="true"/>
    <col min="3" max="15" width="15.1333333333333" customWidth="true"/>
  </cols>
  <sheetData>
    <row r="1" customHeight="true" spans="1:15">
      <c r="A1" s="163" t="s">
        <v>66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ht="28.5" customHeight="true" spans="1:15">
      <c r="A2" s="158" t="s">
        <v>67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ht="20.25" customHeight="true" spans="1:15">
      <c r="A3" s="159" t="s">
        <v>2</v>
      </c>
      <c r="B3" s="159"/>
      <c r="C3" s="159"/>
      <c r="D3" s="159"/>
      <c r="E3" s="159"/>
      <c r="F3" s="159"/>
      <c r="G3" s="159"/>
      <c r="H3" s="159"/>
      <c r="I3" s="159"/>
      <c r="J3" s="167"/>
      <c r="K3" s="167"/>
      <c r="L3" s="167"/>
      <c r="M3" s="167"/>
      <c r="N3" s="167"/>
      <c r="O3" s="167" t="s">
        <v>3</v>
      </c>
    </row>
    <row r="4" ht="27" customHeight="true" spans="1:15">
      <c r="A4" s="160" t="s">
        <v>68</v>
      </c>
      <c r="B4" s="160" t="s">
        <v>69</v>
      </c>
      <c r="C4" s="160" t="s">
        <v>31</v>
      </c>
      <c r="D4" s="160" t="s">
        <v>34</v>
      </c>
      <c r="E4" s="160"/>
      <c r="F4" s="160"/>
      <c r="G4" s="160" t="s">
        <v>35</v>
      </c>
      <c r="H4" s="160" t="s">
        <v>36</v>
      </c>
      <c r="I4" s="160" t="s">
        <v>70</v>
      </c>
      <c r="J4" s="160" t="s">
        <v>71</v>
      </c>
      <c r="K4" s="160"/>
      <c r="L4" s="160"/>
      <c r="M4" s="160"/>
      <c r="N4" s="160"/>
      <c r="O4" s="160"/>
    </row>
    <row r="5" ht="27" customHeight="true" spans="1:15">
      <c r="A5" s="160"/>
      <c r="B5" s="160"/>
      <c r="C5" s="160"/>
      <c r="D5" s="160" t="s">
        <v>33</v>
      </c>
      <c r="E5" s="160" t="s">
        <v>72</v>
      </c>
      <c r="F5" s="160" t="s">
        <v>73</v>
      </c>
      <c r="G5" s="160"/>
      <c r="H5" s="160"/>
      <c r="I5" s="160"/>
      <c r="J5" s="160" t="s">
        <v>33</v>
      </c>
      <c r="K5" s="160" t="s">
        <v>74</v>
      </c>
      <c r="L5" s="160" t="s">
        <v>75</v>
      </c>
      <c r="M5" s="160" t="s">
        <v>76</v>
      </c>
      <c r="N5" s="160" t="s">
        <v>77</v>
      </c>
      <c r="O5" s="160" t="s">
        <v>78</v>
      </c>
    </row>
    <row r="6" ht="20.25" customHeight="true" spans="1:15">
      <c r="A6" s="161" t="s">
        <v>45</v>
      </c>
      <c r="B6" s="161" t="s">
        <v>46</v>
      </c>
      <c r="C6" s="161" t="s">
        <v>47</v>
      </c>
      <c r="D6" s="161" t="s">
        <v>48</v>
      </c>
      <c r="E6" s="161" t="s">
        <v>49</v>
      </c>
      <c r="F6" s="161" t="s">
        <v>50</v>
      </c>
      <c r="G6" s="161" t="s">
        <v>51</v>
      </c>
      <c r="H6" s="161" t="s">
        <v>52</v>
      </c>
      <c r="I6" s="161" t="s">
        <v>53</v>
      </c>
      <c r="J6" s="161" t="s">
        <v>54</v>
      </c>
      <c r="K6" s="161" t="s">
        <v>55</v>
      </c>
      <c r="L6" s="161" t="s">
        <v>56</v>
      </c>
      <c r="M6" s="161" t="s">
        <v>57</v>
      </c>
      <c r="N6" s="161" t="s">
        <v>58</v>
      </c>
      <c r="O6" s="161" t="s">
        <v>59</v>
      </c>
    </row>
    <row r="7" ht="20.25" customHeight="true" spans="1:15">
      <c r="A7" s="159" t="s">
        <v>79</v>
      </c>
      <c r="B7" s="159" t="str">
        <f>"        "&amp;"社会保障和就业支出"</f>
        <v>        社会保障和就业支出</v>
      </c>
      <c r="C7" s="62">
        <v>2013701.76</v>
      </c>
      <c r="D7" s="62">
        <v>2013701.76</v>
      </c>
      <c r="E7" s="62">
        <v>2013701.76</v>
      </c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0.25" customHeight="true" spans="1:15">
      <c r="A8" s="164" t="s">
        <v>80</v>
      </c>
      <c r="B8" s="164" t="str">
        <f>"        "&amp;"行政事业单位养老支出"</f>
        <v>        行政事业单位养老支出</v>
      </c>
      <c r="C8" s="62">
        <v>1973681.76</v>
      </c>
      <c r="D8" s="62">
        <v>1973681.76</v>
      </c>
      <c r="E8" s="62">
        <v>1973681.76</v>
      </c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0.25" customHeight="true" spans="1:15">
      <c r="A9" s="165" t="s">
        <v>81</v>
      </c>
      <c r="B9" s="165" t="str">
        <f>"        "&amp;"行政单位离退休"</f>
        <v>        行政单位离退休</v>
      </c>
      <c r="C9" s="62">
        <v>1426944</v>
      </c>
      <c r="D9" s="62">
        <v>1426944</v>
      </c>
      <c r="E9" s="62">
        <v>1426944</v>
      </c>
      <c r="F9" s="62"/>
      <c r="G9" s="62"/>
      <c r="H9" s="62"/>
      <c r="I9" s="62"/>
      <c r="J9" s="62"/>
      <c r="K9" s="62"/>
      <c r="L9" s="62"/>
      <c r="M9" s="62"/>
      <c r="N9" s="62"/>
      <c r="O9" s="62"/>
    </row>
    <row r="10" ht="20.25" customHeight="true" spans="1:15">
      <c r="A10" s="165" t="s">
        <v>82</v>
      </c>
      <c r="B10" s="165" t="str">
        <f>"        "&amp;"事业单位离退休"</f>
        <v>        事业单位离退休</v>
      </c>
      <c r="C10" s="62">
        <v>81000</v>
      </c>
      <c r="D10" s="62">
        <v>81000</v>
      </c>
      <c r="E10" s="62">
        <v>81000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0.25" customHeight="true" spans="1:15">
      <c r="A11" s="165" t="s">
        <v>83</v>
      </c>
      <c r="B11" s="165" t="str">
        <f>"        "&amp;"机关事业单位基本养老保险缴费支出"</f>
        <v>        机关事业单位基本养老保险缴费支出</v>
      </c>
      <c r="C11" s="62">
        <v>465737.76</v>
      </c>
      <c r="D11" s="62">
        <v>465737.76</v>
      </c>
      <c r="E11" s="62">
        <v>465737.76</v>
      </c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0.25" customHeight="true" spans="1:15">
      <c r="A12" s="164" t="s">
        <v>84</v>
      </c>
      <c r="B12" s="164" t="str">
        <f>"        "&amp;"抚恤"</f>
        <v>        抚恤</v>
      </c>
      <c r="C12" s="62">
        <v>40020</v>
      </c>
      <c r="D12" s="62">
        <v>40020</v>
      </c>
      <c r="E12" s="62">
        <v>40020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0.25" customHeight="true" spans="1:15">
      <c r="A13" s="165" t="s">
        <v>85</v>
      </c>
      <c r="B13" s="165" t="str">
        <f>"        "&amp;"死亡抚恤"</f>
        <v>        死亡抚恤</v>
      </c>
      <c r="C13" s="62">
        <v>40020</v>
      </c>
      <c r="D13" s="62">
        <v>40020</v>
      </c>
      <c r="E13" s="62">
        <v>40020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20.25" customHeight="true" spans="1:15">
      <c r="A14" s="159" t="s">
        <v>86</v>
      </c>
      <c r="B14" s="159" t="str">
        <f>"        "&amp;"卫生健康支出"</f>
        <v>        卫生健康支出</v>
      </c>
      <c r="C14" s="62">
        <v>606191.04</v>
      </c>
      <c r="D14" s="62">
        <v>606191.04</v>
      </c>
      <c r="E14" s="62">
        <v>606191.04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ht="20.25" customHeight="true" spans="1:15">
      <c r="A15" s="164" t="s">
        <v>87</v>
      </c>
      <c r="B15" s="164" t="str">
        <f>"        "&amp;"行政事业单位医疗"</f>
        <v>        行政事业单位医疗</v>
      </c>
      <c r="C15" s="62">
        <v>606191.04</v>
      </c>
      <c r="D15" s="62">
        <v>606191.04</v>
      </c>
      <c r="E15" s="62">
        <v>606191.04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ht="20.25" customHeight="true" spans="1:15">
      <c r="A16" s="165" t="s">
        <v>88</v>
      </c>
      <c r="B16" s="165" t="str">
        <f>"        "&amp;"行政单位医疗"</f>
        <v>        行政单位医疗</v>
      </c>
      <c r="C16" s="62">
        <v>296601.46</v>
      </c>
      <c r="D16" s="62">
        <v>296601.46</v>
      </c>
      <c r="E16" s="62">
        <v>296601.46</v>
      </c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0.25" customHeight="true" spans="1:15">
      <c r="A17" s="165" t="s">
        <v>89</v>
      </c>
      <c r="B17" s="165" t="str">
        <f>"        "&amp;"事业单位医疗"</f>
        <v>        事业单位医疗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20.25" customHeight="true" spans="1:15">
      <c r="A18" s="165" t="s">
        <v>90</v>
      </c>
      <c r="B18" s="165" t="str">
        <f>"        "&amp;"公务员医疗补助"</f>
        <v>        公务员医疗补助</v>
      </c>
      <c r="C18" s="62">
        <v>273211.05</v>
      </c>
      <c r="D18" s="62">
        <v>273211.05</v>
      </c>
      <c r="E18" s="62">
        <v>273211.05</v>
      </c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ht="20.25" customHeight="true" spans="1:15">
      <c r="A19" s="165" t="s">
        <v>91</v>
      </c>
      <c r="B19" s="165" t="str">
        <f>"        "&amp;"其他行政事业单位医疗支出"</f>
        <v>        其他行政事业单位医疗支出</v>
      </c>
      <c r="C19" s="62">
        <v>36378.53</v>
      </c>
      <c r="D19" s="62">
        <v>36378.53</v>
      </c>
      <c r="E19" s="62">
        <v>36378.53</v>
      </c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ht="20.25" customHeight="true" spans="1:15">
      <c r="A20" s="159" t="s">
        <v>92</v>
      </c>
      <c r="B20" s="159" t="str">
        <f>"        "&amp;"商业服务业等支出"</f>
        <v>        商业服务业等支出</v>
      </c>
      <c r="C20" s="62">
        <v>3931198.44</v>
      </c>
      <c r="D20" s="62">
        <v>3931198.44</v>
      </c>
      <c r="E20" s="62">
        <v>3931198.44</v>
      </c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ht="20.25" customHeight="true" spans="1:15">
      <c r="A21" s="164" t="s">
        <v>93</v>
      </c>
      <c r="B21" s="164" t="str">
        <f>"        "&amp;"商业流通事务"</f>
        <v>        商业流通事务</v>
      </c>
      <c r="C21" s="62">
        <v>3931198.44</v>
      </c>
      <c r="D21" s="62">
        <v>3931198.44</v>
      </c>
      <c r="E21" s="62">
        <v>3931198.44</v>
      </c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ht="20.25" customHeight="true" spans="1:15">
      <c r="A22" s="165" t="s">
        <v>94</v>
      </c>
      <c r="B22" s="165" t="str">
        <f>"        "&amp;"行政运行"</f>
        <v>        行政运行</v>
      </c>
      <c r="C22" s="62">
        <v>3931198.44</v>
      </c>
      <c r="D22" s="62">
        <v>3931198.44</v>
      </c>
      <c r="E22" s="62">
        <v>3931198.44</v>
      </c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ht="20.25" customHeight="true" spans="1:15">
      <c r="A23" s="159" t="s">
        <v>95</v>
      </c>
      <c r="B23" s="159" t="str">
        <f>"        "&amp;"住房保障支出"</f>
        <v>        住房保障支出</v>
      </c>
      <c r="C23" s="62">
        <v>396972</v>
      </c>
      <c r="D23" s="62">
        <v>396972</v>
      </c>
      <c r="E23" s="62">
        <v>396972</v>
      </c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ht="20.25" customHeight="true" spans="1:15">
      <c r="A24" s="164" t="s">
        <v>96</v>
      </c>
      <c r="B24" s="164" t="str">
        <f>"        "&amp;"住房改革支出"</f>
        <v>        住房改革支出</v>
      </c>
      <c r="C24" s="62">
        <v>396972</v>
      </c>
      <c r="D24" s="62">
        <v>396972</v>
      </c>
      <c r="E24" s="62">
        <v>396972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ht="20.25" customHeight="true" spans="1:15">
      <c r="A25" s="165" t="s">
        <v>97</v>
      </c>
      <c r="B25" s="165" t="str">
        <f>"        "&amp;"住房公积金"</f>
        <v>        住房公积金</v>
      </c>
      <c r="C25" s="62">
        <v>377484</v>
      </c>
      <c r="D25" s="62">
        <v>377484</v>
      </c>
      <c r="E25" s="62">
        <v>377484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ht="20.25" customHeight="true" spans="1:15">
      <c r="A26" s="165" t="s">
        <v>98</v>
      </c>
      <c r="B26" s="165" t="str">
        <f>"        "&amp;"购房补贴"</f>
        <v>        购房补贴</v>
      </c>
      <c r="C26" s="62">
        <v>19488</v>
      </c>
      <c r="D26" s="62">
        <v>19488</v>
      </c>
      <c r="E26" s="62">
        <v>19488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ht="20.25" customHeight="true" spans="1:15">
      <c r="A27" s="166" t="s">
        <v>31</v>
      </c>
      <c r="B27" s="159"/>
      <c r="C27" s="162">
        <v>6948063.24</v>
      </c>
      <c r="D27" s="162">
        <v>6948063.24</v>
      </c>
      <c r="E27" s="162">
        <v>6948063.24</v>
      </c>
      <c r="F27" s="162"/>
      <c r="G27" s="162"/>
      <c r="H27" s="162"/>
      <c r="I27" s="162"/>
      <c r="J27" s="162"/>
      <c r="K27" s="162"/>
      <c r="L27" s="162"/>
      <c r="M27" s="162"/>
      <c r="N27" s="162"/>
      <c r="O27" s="162"/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D15"/>
  <sheetViews>
    <sheetView showZeros="0" workbookViewId="0">
      <selection activeCell="B12" sqref="B12"/>
    </sheetView>
  </sheetViews>
  <sheetFormatPr defaultColWidth="8.85" defaultRowHeight="15" customHeight="true" outlineLevelCol="3"/>
  <cols>
    <col min="1" max="2" width="28.575" customWidth="true"/>
    <col min="3" max="3" width="35.7" customWidth="true"/>
    <col min="4" max="4" width="28.575" customWidth="true"/>
  </cols>
  <sheetData>
    <row r="1" ht="18.75" customHeight="true" spans="1:4">
      <c r="A1" s="157" t="s">
        <v>99</v>
      </c>
      <c r="B1" s="168"/>
      <c r="C1" s="168"/>
      <c r="D1" s="168"/>
    </row>
    <row r="2" ht="28.5" customHeight="true" spans="1:4">
      <c r="A2" s="169" t="s">
        <v>100</v>
      </c>
      <c r="B2" s="169"/>
      <c r="C2" s="169"/>
      <c r="D2" s="169"/>
    </row>
    <row r="3" ht="18.75" customHeight="true" spans="1:4">
      <c r="A3" s="159" t="s">
        <v>2</v>
      </c>
      <c r="B3" s="159"/>
      <c r="C3" s="159"/>
      <c r="D3" s="157" t="s">
        <v>3</v>
      </c>
    </row>
    <row r="4" ht="18.75" customHeight="true" spans="1:4">
      <c r="A4" s="57" t="s">
        <v>4</v>
      </c>
      <c r="B4" s="57"/>
      <c r="C4" s="57" t="s">
        <v>5</v>
      </c>
      <c r="D4" s="57"/>
    </row>
    <row r="5" ht="18.75" customHeight="true" spans="1:4">
      <c r="A5" s="57" t="s">
        <v>6</v>
      </c>
      <c r="B5" s="57" t="s">
        <v>7</v>
      </c>
      <c r="C5" s="57" t="s">
        <v>101</v>
      </c>
      <c r="D5" s="57" t="s">
        <v>7</v>
      </c>
    </row>
    <row r="6" ht="18.75" customHeight="true" spans="1:4">
      <c r="A6" s="170" t="s">
        <v>102</v>
      </c>
      <c r="B6" s="171"/>
      <c r="C6" s="172" t="s">
        <v>103</v>
      </c>
      <c r="D6" s="171"/>
    </row>
    <row r="7" ht="18.75" customHeight="true" spans="1:4">
      <c r="A7" s="159" t="s">
        <v>104</v>
      </c>
      <c r="B7" s="173">
        <v>6948063.24</v>
      </c>
      <c r="C7" s="174" t="str">
        <f>"（一）"&amp;"社会保障和就业支出"</f>
        <v>（一）社会保障和就业支出</v>
      </c>
      <c r="D7" s="173">
        <v>2013701.76</v>
      </c>
    </row>
    <row r="8" ht="18.75" customHeight="true" spans="1:4">
      <c r="A8" s="159" t="s">
        <v>105</v>
      </c>
      <c r="B8" s="173"/>
      <c r="C8" s="174" t="str">
        <f>"（二）"&amp;"卫生健康支出"</f>
        <v>（二）卫生健康支出</v>
      </c>
      <c r="D8" s="173">
        <v>606191.04</v>
      </c>
    </row>
    <row r="9" ht="18.75" customHeight="true" spans="1:4">
      <c r="A9" s="159" t="s">
        <v>106</v>
      </c>
      <c r="B9" s="173"/>
      <c r="C9" s="174" t="str">
        <f>"（三）"&amp;"商业服务业等支出"</f>
        <v>（三）商业服务业等支出</v>
      </c>
      <c r="D9" s="173">
        <v>3931198.44</v>
      </c>
    </row>
    <row r="10" ht="18.75" customHeight="true" spans="1:4">
      <c r="A10" s="159" t="s">
        <v>107</v>
      </c>
      <c r="B10" s="173"/>
      <c r="C10" s="174" t="str">
        <f>"（四）"&amp;"住房保障支出"</f>
        <v>（四）住房保障支出</v>
      </c>
      <c r="D10" s="173">
        <v>396972</v>
      </c>
    </row>
    <row r="11" ht="18.75" customHeight="true" spans="1:4">
      <c r="A11" s="59" t="s">
        <v>104</v>
      </c>
      <c r="B11" s="173"/>
      <c r="C11" s="159"/>
      <c r="D11" s="159"/>
    </row>
    <row r="12" ht="18.75" customHeight="true" spans="1:4">
      <c r="A12" s="59" t="s">
        <v>105</v>
      </c>
      <c r="B12" s="173"/>
      <c r="C12" s="159"/>
      <c r="D12" s="159"/>
    </row>
    <row r="13" ht="18.75" customHeight="true" spans="1:4">
      <c r="A13" s="59" t="s">
        <v>106</v>
      </c>
      <c r="B13" s="173"/>
      <c r="C13" s="159"/>
      <c r="D13" s="159"/>
    </row>
    <row r="14" ht="18.75" customHeight="true" spans="1:4">
      <c r="A14" s="159"/>
      <c r="B14" s="159"/>
      <c r="C14" s="159" t="s">
        <v>108</v>
      </c>
      <c r="D14" s="159"/>
    </row>
    <row r="15" ht="18.75" customHeight="true" spans="1:4">
      <c r="A15" s="175" t="s">
        <v>25</v>
      </c>
      <c r="B15" s="173">
        <v>6948063.24</v>
      </c>
      <c r="C15" s="175" t="s">
        <v>26</v>
      </c>
      <c r="D15" s="173">
        <v>6948063.24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scale="93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G26"/>
  <sheetViews>
    <sheetView showZeros="0" workbookViewId="0">
      <selection activeCell="J26" sqref="J26"/>
    </sheetView>
  </sheetViews>
  <sheetFormatPr defaultColWidth="8.85" defaultRowHeight="15" customHeight="true" outlineLevelCol="6"/>
  <cols>
    <col min="1" max="1" width="17.8416666666667" customWidth="true"/>
    <col min="2" max="2" width="53.1333333333333" customWidth="true"/>
    <col min="3" max="7" width="15.1333333333333" customWidth="true"/>
  </cols>
  <sheetData>
    <row r="1" customHeight="true" spans="1:7">
      <c r="A1" s="163" t="s">
        <v>109</v>
      </c>
      <c r="B1" s="163"/>
      <c r="C1" s="163"/>
      <c r="D1" s="163"/>
      <c r="E1" s="163"/>
      <c r="F1" s="163"/>
      <c r="G1" s="163"/>
    </row>
    <row r="2" ht="28.5" customHeight="true" spans="1:7">
      <c r="A2" s="158" t="s">
        <v>110</v>
      </c>
      <c r="B2" s="158"/>
      <c r="C2" s="158"/>
      <c r="D2" s="158"/>
      <c r="E2" s="158"/>
      <c r="F2" s="158"/>
      <c r="G2" s="158"/>
    </row>
    <row r="3" ht="20.25" customHeight="true" spans="1:7">
      <c r="A3" s="159" t="s">
        <v>2</v>
      </c>
      <c r="B3" s="159"/>
      <c r="C3" s="159"/>
      <c r="D3" s="159"/>
      <c r="E3" s="159"/>
      <c r="F3" s="159"/>
      <c r="G3" s="167" t="s">
        <v>3</v>
      </c>
    </row>
    <row r="4" ht="27" customHeight="true" spans="1:7">
      <c r="A4" s="160" t="s">
        <v>111</v>
      </c>
      <c r="B4" s="160"/>
      <c r="C4" s="160" t="s">
        <v>31</v>
      </c>
      <c r="D4" s="160" t="s">
        <v>34</v>
      </c>
      <c r="E4" s="160"/>
      <c r="F4" s="160"/>
      <c r="G4" s="160" t="s">
        <v>73</v>
      </c>
    </row>
    <row r="5" ht="27" customHeight="true" spans="1:7">
      <c r="A5" s="160" t="s">
        <v>68</v>
      </c>
      <c r="B5" s="160" t="s">
        <v>69</v>
      </c>
      <c r="C5" s="160"/>
      <c r="D5" s="160" t="s">
        <v>33</v>
      </c>
      <c r="E5" s="160" t="s">
        <v>112</v>
      </c>
      <c r="F5" s="160" t="s">
        <v>113</v>
      </c>
      <c r="G5" s="160"/>
    </row>
    <row r="6" ht="20.25" customHeight="true" spans="1:7">
      <c r="A6" s="161" t="s">
        <v>45</v>
      </c>
      <c r="B6" s="161" t="s">
        <v>46</v>
      </c>
      <c r="C6" s="161" t="s">
        <v>47</v>
      </c>
      <c r="D6" s="161" t="s">
        <v>48</v>
      </c>
      <c r="E6" s="161" t="s">
        <v>49</v>
      </c>
      <c r="F6" s="161" t="s">
        <v>50</v>
      </c>
      <c r="G6" s="161">
        <v>7</v>
      </c>
    </row>
    <row r="7" ht="20.25" customHeight="true" spans="1:7">
      <c r="A7" s="159" t="s">
        <v>79</v>
      </c>
      <c r="B7" s="159" t="str">
        <f>"        "&amp;"社会保障和就业支出"</f>
        <v>        社会保障和就业支出</v>
      </c>
      <c r="C7" s="62">
        <v>2013701.76</v>
      </c>
      <c r="D7" s="162">
        <v>2013701.76</v>
      </c>
      <c r="E7" s="62">
        <v>1985801.76</v>
      </c>
      <c r="F7" s="62">
        <v>27900</v>
      </c>
      <c r="G7" s="62"/>
    </row>
    <row r="8" ht="20.25" customHeight="true" spans="1:7">
      <c r="A8" s="164" t="s">
        <v>80</v>
      </c>
      <c r="B8" s="164" t="str">
        <f>"        "&amp;"行政事业单位养老支出"</f>
        <v>        行政事业单位养老支出</v>
      </c>
      <c r="C8" s="62">
        <v>1973681.76</v>
      </c>
      <c r="D8" s="162">
        <v>1973681.76</v>
      </c>
      <c r="E8" s="62">
        <v>1945781.76</v>
      </c>
      <c r="F8" s="62">
        <v>27900</v>
      </c>
      <c r="G8" s="62"/>
    </row>
    <row r="9" ht="20.25" customHeight="true" spans="1:7">
      <c r="A9" s="165" t="s">
        <v>81</v>
      </c>
      <c r="B9" s="165" t="str">
        <f>"        "&amp;"行政单位离退休"</f>
        <v>        行政单位离退休</v>
      </c>
      <c r="C9" s="62">
        <v>1426944</v>
      </c>
      <c r="D9" s="162">
        <v>1426944</v>
      </c>
      <c r="E9" s="62">
        <v>1400844</v>
      </c>
      <c r="F9" s="62">
        <v>26100</v>
      </c>
      <c r="G9" s="62"/>
    </row>
    <row r="10" ht="20.25" customHeight="true" spans="1:7">
      <c r="A10" s="165" t="s">
        <v>82</v>
      </c>
      <c r="B10" s="165" t="str">
        <f>"        "&amp;"事业单位离退休"</f>
        <v>        事业单位离退休</v>
      </c>
      <c r="C10" s="62">
        <v>81000</v>
      </c>
      <c r="D10" s="162">
        <v>81000</v>
      </c>
      <c r="E10" s="62">
        <v>79200</v>
      </c>
      <c r="F10" s="62">
        <v>1800</v>
      </c>
      <c r="G10" s="62"/>
    </row>
    <row r="11" ht="20.25" customHeight="true" spans="1:7">
      <c r="A11" s="165" t="s">
        <v>83</v>
      </c>
      <c r="B11" s="165" t="str">
        <f>"        "&amp;"机关事业单位基本养老保险缴费支出"</f>
        <v>        机关事业单位基本养老保险缴费支出</v>
      </c>
      <c r="C11" s="62">
        <v>465737.76</v>
      </c>
      <c r="D11" s="162">
        <v>465737.76</v>
      </c>
      <c r="E11" s="62">
        <v>465737.76</v>
      </c>
      <c r="F11" s="62"/>
      <c r="G11" s="62"/>
    </row>
    <row r="12" ht="20.25" customHeight="true" spans="1:7">
      <c r="A12" s="164" t="s">
        <v>84</v>
      </c>
      <c r="B12" s="164" t="str">
        <f>"        "&amp;"抚恤"</f>
        <v>        抚恤</v>
      </c>
      <c r="C12" s="62">
        <v>40020</v>
      </c>
      <c r="D12" s="162">
        <v>40020</v>
      </c>
      <c r="E12" s="62">
        <v>40020</v>
      </c>
      <c r="F12" s="62"/>
      <c r="G12" s="62"/>
    </row>
    <row r="13" ht="20.25" customHeight="true" spans="1:7">
      <c r="A13" s="165" t="s">
        <v>85</v>
      </c>
      <c r="B13" s="165" t="str">
        <f>"        "&amp;"死亡抚恤"</f>
        <v>        死亡抚恤</v>
      </c>
      <c r="C13" s="62">
        <v>40020</v>
      </c>
      <c r="D13" s="162">
        <v>40020</v>
      </c>
      <c r="E13" s="62">
        <v>40020</v>
      </c>
      <c r="F13" s="62"/>
      <c r="G13" s="62"/>
    </row>
    <row r="14" ht="20.25" customHeight="true" spans="1:7">
      <c r="A14" s="159" t="s">
        <v>86</v>
      </c>
      <c r="B14" s="159" t="str">
        <f>"        "&amp;"卫生健康支出"</f>
        <v>        卫生健康支出</v>
      </c>
      <c r="C14" s="62">
        <v>606191.04</v>
      </c>
      <c r="D14" s="162">
        <v>606191.04</v>
      </c>
      <c r="E14" s="62">
        <v>606191.04</v>
      </c>
      <c r="F14" s="62"/>
      <c r="G14" s="62"/>
    </row>
    <row r="15" ht="20.25" customHeight="true" spans="1:7">
      <c r="A15" s="164" t="s">
        <v>87</v>
      </c>
      <c r="B15" s="164" t="str">
        <f>"        "&amp;"行政事业单位医疗"</f>
        <v>        行政事业单位医疗</v>
      </c>
      <c r="C15" s="62">
        <v>606191.04</v>
      </c>
      <c r="D15" s="162">
        <v>606191.04</v>
      </c>
      <c r="E15" s="62">
        <v>606191.04</v>
      </c>
      <c r="F15" s="62"/>
      <c r="G15" s="62"/>
    </row>
    <row r="16" ht="20.25" customHeight="true" spans="1:7">
      <c r="A16" s="165" t="s">
        <v>88</v>
      </c>
      <c r="B16" s="165" t="str">
        <f>"        "&amp;"行政单位医疗"</f>
        <v>        行政单位医疗</v>
      </c>
      <c r="C16" s="62">
        <v>296601.46</v>
      </c>
      <c r="D16" s="162">
        <v>296601.46</v>
      </c>
      <c r="E16" s="62">
        <v>296601.46</v>
      </c>
      <c r="F16" s="62"/>
      <c r="G16" s="62"/>
    </row>
    <row r="17" ht="20.25" customHeight="true" spans="1:7">
      <c r="A17" s="165" t="s">
        <v>90</v>
      </c>
      <c r="B17" s="165" t="str">
        <f>"        "&amp;"公务员医疗补助"</f>
        <v>        公务员医疗补助</v>
      </c>
      <c r="C17" s="62">
        <v>273211.05</v>
      </c>
      <c r="D17" s="162">
        <v>273211.05</v>
      </c>
      <c r="E17" s="62">
        <v>273211.05</v>
      </c>
      <c r="F17" s="62"/>
      <c r="G17" s="62"/>
    </row>
    <row r="18" ht="20.25" customHeight="true" spans="1:7">
      <c r="A18" s="165" t="s">
        <v>91</v>
      </c>
      <c r="B18" s="165" t="str">
        <f>"        "&amp;"其他行政事业单位医疗支出"</f>
        <v>        其他行政事业单位医疗支出</v>
      </c>
      <c r="C18" s="62">
        <v>36378.53</v>
      </c>
      <c r="D18" s="162">
        <v>36378.53</v>
      </c>
      <c r="E18" s="62">
        <v>36378.53</v>
      </c>
      <c r="F18" s="62"/>
      <c r="G18" s="62"/>
    </row>
    <row r="19" ht="20.25" customHeight="true" spans="1:7">
      <c r="A19" s="159" t="s">
        <v>92</v>
      </c>
      <c r="B19" s="159" t="str">
        <f>"        "&amp;"商业服务业等支出"</f>
        <v>        商业服务业等支出</v>
      </c>
      <c r="C19" s="62">
        <v>3931198.44</v>
      </c>
      <c r="D19" s="162">
        <v>3931198.44</v>
      </c>
      <c r="E19" s="62">
        <v>3146641</v>
      </c>
      <c r="F19" s="62">
        <v>784557.44</v>
      </c>
      <c r="G19" s="62"/>
    </row>
    <row r="20" ht="20.25" customHeight="true" spans="1:7">
      <c r="A20" s="164" t="s">
        <v>93</v>
      </c>
      <c r="B20" s="164" t="str">
        <f>"        "&amp;"商业流通事务"</f>
        <v>        商业流通事务</v>
      </c>
      <c r="C20" s="62">
        <v>3931198.44</v>
      </c>
      <c r="D20" s="162">
        <v>3931198.44</v>
      </c>
      <c r="E20" s="62">
        <v>3146641</v>
      </c>
      <c r="F20" s="62">
        <v>784557.44</v>
      </c>
      <c r="G20" s="62"/>
    </row>
    <row r="21" ht="20.25" customHeight="true" spans="1:7">
      <c r="A21" s="165" t="s">
        <v>94</v>
      </c>
      <c r="B21" s="165" t="str">
        <f>"        "&amp;"行政运行"</f>
        <v>        行政运行</v>
      </c>
      <c r="C21" s="62">
        <v>3931198.44</v>
      </c>
      <c r="D21" s="162">
        <v>3931198.44</v>
      </c>
      <c r="E21" s="62">
        <v>3146641</v>
      </c>
      <c r="F21" s="62">
        <v>784557.44</v>
      </c>
      <c r="G21" s="62"/>
    </row>
    <row r="22" ht="20.25" customHeight="true" spans="1:7">
      <c r="A22" s="159" t="s">
        <v>95</v>
      </c>
      <c r="B22" s="159" t="str">
        <f>"        "&amp;"住房保障支出"</f>
        <v>        住房保障支出</v>
      </c>
      <c r="C22" s="62">
        <v>396972</v>
      </c>
      <c r="D22" s="162">
        <v>396972</v>
      </c>
      <c r="E22" s="62">
        <v>396972</v>
      </c>
      <c r="F22" s="62"/>
      <c r="G22" s="62"/>
    </row>
    <row r="23" ht="20.25" customHeight="true" spans="1:7">
      <c r="A23" s="164" t="s">
        <v>96</v>
      </c>
      <c r="B23" s="164" t="str">
        <f>"        "&amp;"住房改革支出"</f>
        <v>        住房改革支出</v>
      </c>
      <c r="C23" s="62">
        <v>396972</v>
      </c>
      <c r="D23" s="162">
        <v>396972</v>
      </c>
      <c r="E23" s="62">
        <v>396972</v>
      </c>
      <c r="F23" s="62"/>
      <c r="G23" s="62"/>
    </row>
    <row r="24" ht="20.25" customHeight="true" spans="1:7">
      <c r="A24" s="165" t="s">
        <v>97</v>
      </c>
      <c r="B24" s="165" t="str">
        <f>"        "&amp;"住房公积金"</f>
        <v>        住房公积金</v>
      </c>
      <c r="C24" s="62">
        <v>377484</v>
      </c>
      <c r="D24" s="162">
        <v>377484</v>
      </c>
      <c r="E24" s="62">
        <v>377484</v>
      </c>
      <c r="F24" s="62"/>
      <c r="G24" s="62"/>
    </row>
    <row r="25" ht="20.25" customHeight="true" spans="1:7">
      <c r="A25" s="165" t="s">
        <v>98</v>
      </c>
      <c r="B25" s="165" t="str">
        <f>"        "&amp;"购房补贴"</f>
        <v>        购房补贴</v>
      </c>
      <c r="C25" s="62">
        <v>19488</v>
      </c>
      <c r="D25" s="162">
        <v>19488</v>
      </c>
      <c r="E25" s="62">
        <v>19488</v>
      </c>
      <c r="F25" s="62"/>
      <c r="G25" s="62"/>
    </row>
    <row r="26" ht="20.25" customHeight="true" spans="1:7">
      <c r="A26" s="166" t="s">
        <v>31</v>
      </c>
      <c r="B26" s="159"/>
      <c r="C26" s="162">
        <v>6948063.24</v>
      </c>
      <c r="D26" s="162">
        <v>6948063.24</v>
      </c>
      <c r="E26" s="162">
        <v>6135605.8</v>
      </c>
      <c r="F26" s="162">
        <v>812457.44</v>
      </c>
      <c r="G26" s="162"/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scale="77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F7"/>
  <sheetViews>
    <sheetView showZeros="0" workbookViewId="0">
      <selection activeCell="I5" sqref="I5"/>
    </sheetView>
  </sheetViews>
  <sheetFormatPr defaultColWidth="8.85" defaultRowHeight="15" customHeight="true" outlineLevelRow="6" outlineLevelCol="5"/>
  <cols>
    <col min="1" max="6" width="25.1333333333333" customWidth="true"/>
  </cols>
  <sheetData>
    <row r="1" customHeight="true" spans="1:6">
      <c r="A1" s="157" t="s">
        <v>114</v>
      </c>
      <c r="B1" s="157"/>
      <c r="C1" s="157"/>
      <c r="D1" s="157"/>
      <c r="E1" s="157"/>
      <c r="F1" s="157"/>
    </row>
    <row r="2" ht="28.5" customHeight="true" spans="1:6">
      <c r="A2" s="158" t="s">
        <v>115</v>
      </c>
      <c r="B2" s="158"/>
      <c r="C2" s="158"/>
      <c r="D2" s="158"/>
      <c r="E2" s="158"/>
      <c r="F2" s="158"/>
    </row>
    <row r="3" ht="20.25" customHeight="true" spans="1:6">
      <c r="A3" s="159" t="s">
        <v>2</v>
      </c>
      <c r="B3" s="159"/>
      <c r="C3" s="159"/>
      <c r="D3" s="159"/>
      <c r="E3" s="159"/>
      <c r="F3" s="157" t="s">
        <v>3</v>
      </c>
    </row>
    <row r="4" ht="20.25" customHeight="true" spans="1:6">
      <c r="A4" s="160" t="s">
        <v>116</v>
      </c>
      <c r="B4" s="160" t="s">
        <v>117</v>
      </c>
      <c r="C4" s="160" t="s">
        <v>118</v>
      </c>
      <c r="D4" s="160"/>
      <c r="E4" s="160"/>
      <c r="F4" s="160"/>
    </row>
    <row r="5" ht="35.25" customHeight="true" spans="1:6">
      <c r="A5" s="160"/>
      <c r="B5" s="160"/>
      <c r="C5" s="160" t="s">
        <v>33</v>
      </c>
      <c r="D5" s="160" t="s">
        <v>119</v>
      </c>
      <c r="E5" s="160" t="s">
        <v>120</v>
      </c>
      <c r="F5" s="160" t="s">
        <v>121</v>
      </c>
    </row>
    <row r="6" ht="20.25" customHeight="true" spans="1:6">
      <c r="A6" s="161" t="s">
        <v>45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</row>
    <row r="7" ht="20.25" customHeight="true" spans="1:6">
      <c r="A7" s="62">
        <v>43100</v>
      </c>
      <c r="B7" s="62"/>
      <c r="C7" s="62">
        <v>25100</v>
      </c>
      <c r="D7" s="62"/>
      <c r="E7" s="162">
        <v>25100</v>
      </c>
      <c r="F7" s="62">
        <v>18000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9" scale="81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</sheetPr>
  <dimension ref="A1:W45"/>
  <sheetViews>
    <sheetView showZeros="0" view="pageBreakPreview" zoomScaleNormal="100" zoomScaleSheetLayoutView="100" workbookViewId="0">
      <selection activeCell="H17" sqref="H17"/>
    </sheetView>
  </sheetViews>
  <sheetFormatPr defaultColWidth="8.85" defaultRowHeight="15" customHeight="true"/>
  <cols>
    <col min="1" max="1" width="27.275" style="146" customWidth="true"/>
    <col min="2" max="2" width="20.8416666666667" style="146" customWidth="true"/>
    <col min="3" max="3" width="22.7" style="146" customWidth="true"/>
    <col min="4" max="4" width="11.1333333333333" style="146" customWidth="true"/>
    <col min="5" max="5" width="22.7" style="146" customWidth="true"/>
    <col min="6" max="6" width="11.1333333333333" style="146" customWidth="true"/>
    <col min="7" max="7" width="22.7" style="146" customWidth="true"/>
    <col min="8" max="8" width="16.2833333333333" style="146" customWidth="true"/>
    <col min="9" max="9" width="16.4166666666667" style="146" customWidth="true"/>
    <col min="10" max="13" width="16.2833333333333" style="146" customWidth="true"/>
    <col min="14" max="16" width="16.4166666666667" style="146" customWidth="true"/>
    <col min="17" max="22" width="16.2833333333333" style="146" customWidth="true"/>
    <col min="23" max="23" width="16.4166666666667" style="146" customWidth="true"/>
    <col min="24" max="16384" width="8.85" style="146"/>
  </cols>
  <sheetData>
    <row r="1" customHeight="true" spans="1:23">
      <c r="A1" s="147" t="s">
        <v>122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8.5" customHeight="true" spans="1:23">
      <c r="A2" s="148" t="s">
        <v>123</v>
      </c>
      <c r="B2" s="148"/>
      <c r="C2" s="148" t="s">
        <v>124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9.5" customHeight="true" spans="1:23">
      <c r="A3" s="149" t="s">
        <v>2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7"/>
      <c r="S3" s="147"/>
      <c r="T3" s="147"/>
      <c r="U3" s="147"/>
      <c r="V3" s="147"/>
      <c r="W3" s="147" t="s">
        <v>3</v>
      </c>
    </row>
    <row r="4" ht="19.5" customHeight="true" spans="1:23">
      <c r="A4" s="150" t="s">
        <v>125</v>
      </c>
      <c r="B4" s="150" t="s">
        <v>126</v>
      </c>
      <c r="C4" s="150" t="s">
        <v>127</v>
      </c>
      <c r="D4" s="150" t="s">
        <v>128</v>
      </c>
      <c r="E4" s="150" t="s">
        <v>129</v>
      </c>
      <c r="F4" s="150" t="s">
        <v>130</v>
      </c>
      <c r="G4" s="150" t="s">
        <v>131</v>
      </c>
      <c r="H4" s="150" t="s">
        <v>132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true" spans="1:23">
      <c r="A5" s="150"/>
      <c r="B5" s="150"/>
      <c r="C5" s="150"/>
      <c r="D5" s="150"/>
      <c r="E5" s="150"/>
      <c r="F5" s="150"/>
      <c r="G5" s="150"/>
      <c r="H5" s="150" t="s">
        <v>31</v>
      </c>
      <c r="I5" s="150" t="s">
        <v>34</v>
      </c>
      <c r="J5" s="150"/>
      <c r="K5" s="150"/>
      <c r="L5" s="150"/>
      <c r="M5" s="150"/>
      <c r="N5" s="150" t="s">
        <v>133</v>
      </c>
      <c r="O5" s="150"/>
      <c r="P5" s="150"/>
      <c r="Q5" s="150" t="s">
        <v>37</v>
      </c>
      <c r="R5" s="150" t="s">
        <v>71</v>
      </c>
      <c r="S5" s="150"/>
      <c r="T5" s="150"/>
      <c r="U5" s="150"/>
      <c r="V5" s="150"/>
      <c r="W5" s="150"/>
    </row>
    <row r="6" ht="41.25" customHeight="true" spans="1:23">
      <c r="A6" s="150"/>
      <c r="B6" s="150"/>
      <c r="C6" s="150"/>
      <c r="D6" s="150"/>
      <c r="E6" s="150"/>
      <c r="F6" s="150"/>
      <c r="G6" s="150"/>
      <c r="H6" s="150"/>
      <c r="I6" s="150" t="s">
        <v>134</v>
      </c>
      <c r="J6" s="150" t="s">
        <v>135</v>
      </c>
      <c r="K6" s="150" t="s">
        <v>136</v>
      </c>
      <c r="L6" s="150" t="s">
        <v>137</v>
      </c>
      <c r="M6" s="150" t="s">
        <v>138</v>
      </c>
      <c r="N6" s="150" t="s">
        <v>34</v>
      </c>
      <c r="O6" s="150" t="s">
        <v>35</v>
      </c>
      <c r="P6" s="150" t="s">
        <v>36</v>
      </c>
      <c r="Q6" s="150"/>
      <c r="R6" s="150" t="s">
        <v>33</v>
      </c>
      <c r="S6" s="150" t="s">
        <v>40</v>
      </c>
      <c r="T6" s="150" t="s">
        <v>139</v>
      </c>
      <c r="U6" s="150" t="s">
        <v>42</v>
      </c>
      <c r="V6" s="150" t="s">
        <v>43</v>
      </c>
      <c r="W6" s="150" t="s">
        <v>44</v>
      </c>
    </row>
    <row r="7" ht="20.25" customHeight="true" spans="1:23">
      <c r="A7" s="151" t="s">
        <v>45</v>
      </c>
      <c r="B7" s="152" t="s">
        <v>46</v>
      </c>
      <c r="C7" s="152" t="s">
        <v>47</v>
      </c>
      <c r="D7" s="152" t="s">
        <v>48</v>
      </c>
      <c r="E7" s="152" t="s">
        <v>49</v>
      </c>
      <c r="F7" s="152" t="s">
        <v>50</v>
      </c>
      <c r="G7" s="152" t="s">
        <v>51</v>
      </c>
      <c r="H7" s="152" t="s">
        <v>52</v>
      </c>
      <c r="I7" s="152" t="s">
        <v>53</v>
      </c>
      <c r="J7" s="152" t="s">
        <v>54</v>
      </c>
      <c r="K7" s="152" t="s">
        <v>55</v>
      </c>
      <c r="L7" s="152" t="s">
        <v>56</v>
      </c>
      <c r="M7" s="152" t="s">
        <v>57</v>
      </c>
      <c r="N7" s="152" t="s">
        <v>58</v>
      </c>
      <c r="O7" s="152" t="s">
        <v>59</v>
      </c>
      <c r="P7" s="152" t="s">
        <v>60</v>
      </c>
      <c r="Q7" s="152" t="s">
        <v>61</v>
      </c>
      <c r="R7" s="152" t="s">
        <v>62</v>
      </c>
      <c r="S7" s="152" t="s">
        <v>63</v>
      </c>
      <c r="T7" s="152" t="s">
        <v>140</v>
      </c>
      <c r="U7" s="152" t="s">
        <v>141</v>
      </c>
      <c r="V7" s="152" t="s">
        <v>142</v>
      </c>
      <c r="W7" s="152" t="s">
        <v>143</v>
      </c>
    </row>
    <row r="8" ht="23" customHeight="true" spans="1:23">
      <c r="A8" s="153" t="s">
        <v>65</v>
      </c>
      <c r="C8" s="149"/>
      <c r="D8" s="149"/>
      <c r="E8" s="149"/>
      <c r="G8" s="149"/>
      <c r="H8" s="155">
        <v>6948063.24</v>
      </c>
      <c r="I8" s="156">
        <v>6948063.24</v>
      </c>
      <c r="J8" s="156">
        <v>1513484.2</v>
      </c>
      <c r="K8" s="156"/>
      <c r="L8" s="156">
        <v>5434579.04</v>
      </c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</row>
    <row r="9" ht="20.25" customHeight="true" spans="1:23">
      <c r="A9" s="154" t="str">
        <f t="shared" ref="A9:A44" si="0">"       "&amp;"玉溪市供销合作社联合社"</f>
        <v>       玉溪市供销合作社联合社</v>
      </c>
      <c r="B9" s="149" t="s">
        <v>144</v>
      </c>
      <c r="C9" s="149" t="s">
        <v>145</v>
      </c>
      <c r="D9" s="149" t="s">
        <v>94</v>
      </c>
      <c r="E9" s="149" t="s">
        <v>146</v>
      </c>
      <c r="F9" s="149" t="s">
        <v>147</v>
      </c>
      <c r="G9" s="149" t="s">
        <v>148</v>
      </c>
      <c r="H9" s="155">
        <v>1092204</v>
      </c>
      <c r="I9" s="156">
        <v>1092204</v>
      </c>
      <c r="J9" s="156">
        <v>273051</v>
      </c>
      <c r="K9" s="156"/>
      <c r="L9" s="156">
        <v>819153</v>
      </c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</row>
    <row r="10" ht="20.25" customHeight="true" spans="1:23">
      <c r="A10" s="149" t="str">
        <f t="shared" si="0"/>
        <v>       玉溪市供销合作社联合社</v>
      </c>
      <c r="B10" s="149" t="s">
        <v>144</v>
      </c>
      <c r="C10" s="149" t="s">
        <v>145</v>
      </c>
      <c r="D10" s="149" t="s">
        <v>94</v>
      </c>
      <c r="E10" s="149" t="s">
        <v>146</v>
      </c>
      <c r="F10" s="149" t="s">
        <v>149</v>
      </c>
      <c r="G10" s="149" t="s">
        <v>150</v>
      </c>
      <c r="H10" s="155">
        <v>1257180</v>
      </c>
      <c r="I10" s="156">
        <v>1257180</v>
      </c>
      <c r="J10" s="156">
        <v>314295</v>
      </c>
      <c r="K10" s="149"/>
      <c r="L10" s="156">
        <v>942885</v>
      </c>
      <c r="M10" s="149"/>
      <c r="N10" s="156"/>
      <c r="O10" s="156"/>
      <c r="P10" s="149"/>
      <c r="Q10" s="156"/>
      <c r="R10" s="156"/>
      <c r="S10" s="156"/>
      <c r="T10" s="156"/>
      <c r="U10" s="156"/>
      <c r="V10" s="156"/>
      <c r="W10" s="156"/>
    </row>
    <row r="11" ht="20.25" customHeight="true" spans="1:23">
      <c r="A11" s="149" t="str">
        <f t="shared" si="0"/>
        <v>       玉溪市供销合作社联合社</v>
      </c>
      <c r="B11" s="149" t="s">
        <v>144</v>
      </c>
      <c r="C11" s="149" t="s">
        <v>145</v>
      </c>
      <c r="D11" s="149" t="s">
        <v>98</v>
      </c>
      <c r="E11" s="149" t="s">
        <v>151</v>
      </c>
      <c r="F11" s="149" t="s">
        <v>149</v>
      </c>
      <c r="G11" s="149" t="s">
        <v>150</v>
      </c>
      <c r="H11" s="155">
        <v>19488</v>
      </c>
      <c r="I11" s="156">
        <v>19488</v>
      </c>
      <c r="J11" s="156">
        <v>4872</v>
      </c>
      <c r="K11" s="149"/>
      <c r="L11" s="156">
        <v>14616</v>
      </c>
      <c r="M11" s="149"/>
      <c r="N11" s="156"/>
      <c r="O11" s="156"/>
      <c r="P11" s="149"/>
      <c r="Q11" s="156"/>
      <c r="R11" s="156"/>
      <c r="S11" s="156"/>
      <c r="T11" s="156"/>
      <c r="U11" s="156"/>
      <c r="V11" s="156"/>
      <c r="W11" s="156"/>
    </row>
    <row r="12" ht="26" customHeight="true" spans="1:23">
      <c r="A12" s="149" t="str">
        <f t="shared" si="0"/>
        <v>       玉溪市供销合作社联合社</v>
      </c>
      <c r="B12" s="149" t="s">
        <v>152</v>
      </c>
      <c r="C12" s="149" t="s">
        <v>153</v>
      </c>
      <c r="D12" s="149" t="s">
        <v>83</v>
      </c>
      <c r="E12" s="149" t="s">
        <v>154</v>
      </c>
      <c r="F12" s="149" t="s">
        <v>155</v>
      </c>
      <c r="G12" s="149" t="s">
        <v>156</v>
      </c>
      <c r="H12" s="155">
        <v>465737.76</v>
      </c>
      <c r="I12" s="156">
        <v>465737.76</v>
      </c>
      <c r="J12" s="156">
        <v>116434.44</v>
      </c>
      <c r="K12" s="149"/>
      <c r="L12" s="156">
        <v>349303.32</v>
      </c>
      <c r="M12" s="149"/>
      <c r="N12" s="156"/>
      <c r="O12" s="156"/>
      <c r="P12" s="149"/>
      <c r="Q12" s="156"/>
      <c r="R12" s="156"/>
      <c r="S12" s="156"/>
      <c r="T12" s="156"/>
      <c r="U12" s="156"/>
      <c r="V12" s="156"/>
      <c r="W12" s="156"/>
    </row>
    <row r="13" ht="20.25" customHeight="true" spans="1:23">
      <c r="A13" s="149" t="str">
        <f t="shared" si="0"/>
        <v>       玉溪市供销合作社联合社</v>
      </c>
      <c r="B13" s="149" t="s">
        <v>152</v>
      </c>
      <c r="C13" s="149" t="s">
        <v>153</v>
      </c>
      <c r="D13" s="149" t="s">
        <v>88</v>
      </c>
      <c r="E13" s="149" t="s">
        <v>157</v>
      </c>
      <c r="F13" s="149" t="s">
        <v>158</v>
      </c>
      <c r="G13" s="149" t="s">
        <v>159</v>
      </c>
      <c r="H13" s="155">
        <v>241601.46</v>
      </c>
      <c r="I13" s="156">
        <v>241601.46</v>
      </c>
      <c r="J13" s="156">
        <v>60400.37</v>
      </c>
      <c r="K13" s="149"/>
      <c r="L13" s="156">
        <v>181201.09</v>
      </c>
      <c r="M13" s="149"/>
      <c r="N13" s="156"/>
      <c r="O13" s="156"/>
      <c r="P13" s="149"/>
      <c r="Q13" s="156"/>
      <c r="R13" s="156"/>
      <c r="S13" s="156"/>
      <c r="T13" s="156"/>
      <c r="U13" s="156"/>
      <c r="V13" s="156"/>
      <c r="W13" s="156"/>
    </row>
    <row r="14" ht="20.25" customHeight="true" spans="1:23">
      <c r="A14" s="149" t="str">
        <f t="shared" si="0"/>
        <v>       玉溪市供销合作社联合社</v>
      </c>
      <c r="B14" s="149" t="s">
        <v>152</v>
      </c>
      <c r="C14" s="149" t="s">
        <v>153</v>
      </c>
      <c r="D14" s="149" t="s">
        <v>88</v>
      </c>
      <c r="E14" s="149" t="s">
        <v>157</v>
      </c>
      <c r="F14" s="149" t="s">
        <v>160</v>
      </c>
      <c r="G14" s="149" t="s">
        <v>161</v>
      </c>
      <c r="H14" s="155">
        <v>55000</v>
      </c>
      <c r="I14" s="156">
        <v>55000</v>
      </c>
      <c r="J14" s="156">
        <v>55000</v>
      </c>
      <c r="K14" s="149"/>
      <c r="L14" s="156"/>
      <c r="M14" s="149"/>
      <c r="N14" s="156"/>
      <c r="O14" s="156"/>
      <c r="P14" s="149"/>
      <c r="Q14" s="156"/>
      <c r="R14" s="156"/>
      <c r="S14" s="156"/>
      <c r="T14" s="156"/>
      <c r="U14" s="156"/>
      <c r="V14" s="156"/>
      <c r="W14" s="156"/>
    </row>
    <row r="15" ht="20.25" customHeight="true" spans="1:23">
      <c r="A15" s="149" t="str">
        <f t="shared" si="0"/>
        <v>       玉溪市供销合作社联合社</v>
      </c>
      <c r="B15" s="149" t="s">
        <v>152</v>
      </c>
      <c r="C15" s="149" t="s">
        <v>153</v>
      </c>
      <c r="D15" s="149" t="s">
        <v>90</v>
      </c>
      <c r="E15" s="149" t="s">
        <v>162</v>
      </c>
      <c r="F15" s="149" t="s">
        <v>163</v>
      </c>
      <c r="G15" s="149" t="s">
        <v>164</v>
      </c>
      <c r="H15" s="155">
        <v>273211.05</v>
      </c>
      <c r="I15" s="156">
        <v>273211.05</v>
      </c>
      <c r="J15" s="156">
        <v>68302.76</v>
      </c>
      <c r="K15" s="149"/>
      <c r="L15" s="156">
        <v>204908.29</v>
      </c>
      <c r="M15" s="149"/>
      <c r="N15" s="156"/>
      <c r="O15" s="156"/>
      <c r="P15" s="149"/>
      <c r="Q15" s="156"/>
      <c r="R15" s="156"/>
      <c r="S15" s="156"/>
      <c r="T15" s="156"/>
      <c r="U15" s="156"/>
      <c r="V15" s="156"/>
      <c r="W15" s="156"/>
    </row>
    <row r="16" ht="20.25" customHeight="true" spans="1:23">
      <c r="A16" s="149" t="str">
        <f t="shared" si="0"/>
        <v>       玉溪市供销合作社联合社</v>
      </c>
      <c r="B16" s="149" t="s">
        <v>152</v>
      </c>
      <c r="C16" s="149" t="s">
        <v>153</v>
      </c>
      <c r="D16" s="149" t="s">
        <v>91</v>
      </c>
      <c r="E16" s="149" t="s">
        <v>165</v>
      </c>
      <c r="F16" s="149" t="s">
        <v>166</v>
      </c>
      <c r="G16" s="149" t="s">
        <v>167</v>
      </c>
      <c r="H16" s="155">
        <v>36378.53</v>
      </c>
      <c r="I16" s="156">
        <v>36378.53</v>
      </c>
      <c r="J16" s="156">
        <v>27427.63</v>
      </c>
      <c r="K16" s="149"/>
      <c r="L16" s="156">
        <v>8950.9</v>
      </c>
      <c r="M16" s="149"/>
      <c r="N16" s="156"/>
      <c r="O16" s="156"/>
      <c r="P16" s="149"/>
      <c r="Q16" s="156"/>
      <c r="R16" s="156"/>
      <c r="S16" s="156"/>
      <c r="T16" s="156"/>
      <c r="U16" s="156"/>
      <c r="V16" s="156"/>
      <c r="W16" s="156"/>
    </row>
    <row r="17" ht="20.25" customHeight="true" spans="1:23">
      <c r="A17" s="149" t="str">
        <f t="shared" si="0"/>
        <v>       玉溪市供销合作社联合社</v>
      </c>
      <c r="B17" s="149" t="s">
        <v>168</v>
      </c>
      <c r="C17" s="149" t="s">
        <v>169</v>
      </c>
      <c r="D17" s="149" t="s">
        <v>97</v>
      </c>
      <c r="E17" s="149" t="s">
        <v>169</v>
      </c>
      <c r="F17" s="149" t="s">
        <v>170</v>
      </c>
      <c r="G17" s="149" t="s">
        <v>169</v>
      </c>
      <c r="H17" s="155">
        <v>377484</v>
      </c>
      <c r="I17" s="156">
        <v>377484</v>
      </c>
      <c r="J17" s="156">
        <v>94371</v>
      </c>
      <c r="K17" s="149"/>
      <c r="L17" s="156">
        <v>283113</v>
      </c>
      <c r="M17" s="149"/>
      <c r="N17" s="156"/>
      <c r="O17" s="156"/>
      <c r="P17" s="149"/>
      <c r="Q17" s="156"/>
      <c r="R17" s="156"/>
      <c r="S17" s="156"/>
      <c r="T17" s="156"/>
      <c r="U17" s="156"/>
      <c r="V17" s="156"/>
      <c r="W17" s="156"/>
    </row>
    <row r="18" ht="20.25" customHeight="true" spans="1:23">
      <c r="A18" s="149" t="str">
        <f t="shared" si="0"/>
        <v>       玉溪市供销合作社联合社</v>
      </c>
      <c r="B18" s="149" t="s">
        <v>171</v>
      </c>
      <c r="C18" s="149" t="s">
        <v>172</v>
      </c>
      <c r="D18" s="149" t="s">
        <v>81</v>
      </c>
      <c r="E18" s="149" t="s">
        <v>173</v>
      </c>
      <c r="F18" s="149" t="s">
        <v>174</v>
      </c>
      <c r="G18" s="149" t="s">
        <v>175</v>
      </c>
      <c r="H18" s="155">
        <v>138444</v>
      </c>
      <c r="I18" s="156">
        <v>138444</v>
      </c>
      <c r="J18" s="156"/>
      <c r="K18" s="149"/>
      <c r="L18" s="156">
        <v>138444</v>
      </c>
      <c r="M18" s="149"/>
      <c r="N18" s="156"/>
      <c r="O18" s="156"/>
      <c r="P18" s="149"/>
      <c r="Q18" s="156"/>
      <c r="R18" s="156"/>
      <c r="S18" s="156"/>
      <c r="T18" s="156"/>
      <c r="U18" s="156"/>
      <c r="V18" s="156"/>
      <c r="W18" s="156"/>
    </row>
    <row r="19" ht="20.25" customHeight="true" spans="1:23">
      <c r="A19" s="149" t="str">
        <f t="shared" si="0"/>
        <v>       玉溪市供销合作社联合社</v>
      </c>
      <c r="B19" s="149" t="s">
        <v>171</v>
      </c>
      <c r="C19" s="149" t="s">
        <v>172</v>
      </c>
      <c r="D19" s="149" t="s">
        <v>81</v>
      </c>
      <c r="E19" s="149" t="s">
        <v>173</v>
      </c>
      <c r="F19" s="149" t="s">
        <v>176</v>
      </c>
      <c r="G19" s="149" t="s">
        <v>177</v>
      </c>
      <c r="H19" s="155">
        <v>1262400</v>
      </c>
      <c r="I19" s="156">
        <v>1262400</v>
      </c>
      <c r="J19" s="156">
        <v>252480</v>
      </c>
      <c r="K19" s="149"/>
      <c r="L19" s="156">
        <v>1009920</v>
      </c>
      <c r="M19" s="149"/>
      <c r="N19" s="156"/>
      <c r="O19" s="156"/>
      <c r="P19" s="149"/>
      <c r="Q19" s="156"/>
      <c r="R19" s="156"/>
      <c r="S19" s="156"/>
      <c r="T19" s="156"/>
      <c r="U19" s="156"/>
      <c r="V19" s="156"/>
      <c r="W19" s="156"/>
    </row>
    <row r="20" ht="20.25" customHeight="true" spans="1:23">
      <c r="A20" s="149" t="str">
        <f t="shared" si="0"/>
        <v>       玉溪市供销合作社联合社</v>
      </c>
      <c r="B20" s="149" t="s">
        <v>171</v>
      </c>
      <c r="C20" s="149" t="s">
        <v>172</v>
      </c>
      <c r="D20" s="149" t="s">
        <v>82</v>
      </c>
      <c r="E20" s="149" t="s">
        <v>178</v>
      </c>
      <c r="F20" s="149" t="s">
        <v>176</v>
      </c>
      <c r="G20" s="149" t="s">
        <v>177</v>
      </c>
      <c r="H20" s="155">
        <v>79200</v>
      </c>
      <c r="I20" s="156">
        <v>79200</v>
      </c>
      <c r="J20" s="156">
        <v>15840</v>
      </c>
      <c r="K20" s="149"/>
      <c r="L20" s="156">
        <v>63360</v>
      </c>
      <c r="M20" s="149"/>
      <c r="N20" s="156"/>
      <c r="O20" s="156"/>
      <c r="P20" s="149"/>
      <c r="Q20" s="156"/>
      <c r="R20" s="156"/>
      <c r="S20" s="156"/>
      <c r="T20" s="156"/>
      <c r="U20" s="156"/>
      <c r="V20" s="156"/>
      <c r="W20" s="156"/>
    </row>
    <row r="21" ht="20.25" customHeight="true" spans="1:23">
      <c r="A21" s="149" t="str">
        <f t="shared" si="0"/>
        <v>       玉溪市供销合作社联合社</v>
      </c>
      <c r="B21" s="149" t="s">
        <v>179</v>
      </c>
      <c r="C21" s="149" t="s">
        <v>180</v>
      </c>
      <c r="D21" s="149" t="s">
        <v>94</v>
      </c>
      <c r="E21" s="149" t="s">
        <v>146</v>
      </c>
      <c r="F21" s="149" t="s">
        <v>181</v>
      </c>
      <c r="G21" s="149" t="s">
        <v>182</v>
      </c>
      <c r="H21" s="155">
        <v>706240</v>
      </c>
      <c r="I21" s="156">
        <v>706240</v>
      </c>
      <c r="J21" s="156">
        <v>176560</v>
      </c>
      <c r="K21" s="149"/>
      <c r="L21" s="156">
        <v>529680</v>
      </c>
      <c r="M21" s="149"/>
      <c r="N21" s="156"/>
      <c r="O21" s="156"/>
      <c r="P21" s="149"/>
      <c r="Q21" s="156"/>
      <c r="R21" s="156"/>
      <c r="S21" s="156"/>
      <c r="T21" s="156"/>
      <c r="U21" s="156"/>
      <c r="V21" s="156"/>
      <c r="W21" s="156"/>
    </row>
    <row r="22" ht="20.25" customHeight="true" spans="1:23">
      <c r="A22" s="149" t="str">
        <f t="shared" si="0"/>
        <v>       玉溪市供销合作社联合社</v>
      </c>
      <c r="B22" s="149" t="s">
        <v>183</v>
      </c>
      <c r="C22" s="149" t="s">
        <v>184</v>
      </c>
      <c r="D22" s="149" t="s">
        <v>94</v>
      </c>
      <c r="E22" s="149" t="s">
        <v>146</v>
      </c>
      <c r="F22" s="149" t="s">
        <v>185</v>
      </c>
      <c r="G22" s="149" t="s">
        <v>186</v>
      </c>
      <c r="H22" s="155">
        <v>25100</v>
      </c>
      <c r="I22" s="156">
        <v>25100</v>
      </c>
      <c r="J22" s="156"/>
      <c r="K22" s="149"/>
      <c r="L22" s="156">
        <v>25100</v>
      </c>
      <c r="M22" s="149"/>
      <c r="N22" s="156"/>
      <c r="O22" s="156"/>
      <c r="P22" s="149"/>
      <c r="Q22" s="156"/>
      <c r="R22" s="156"/>
      <c r="S22" s="156"/>
      <c r="T22" s="156"/>
      <c r="U22" s="156"/>
      <c r="V22" s="156"/>
      <c r="W22" s="156"/>
    </row>
    <row r="23" ht="20.25" customHeight="true" spans="1:23">
      <c r="A23" s="149" t="str">
        <f t="shared" si="0"/>
        <v>       玉溪市供销合作社联合社</v>
      </c>
      <c r="B23" s="149" t="s">
        <v>187</v>
      </c>
      <c r="C23" s="149" t="s">
        <v>188</v>
      </c>
      <c r="D23" s="149" t="s">
        <v>94</v>
      </c>
      <c r="E23" s="149" t="s">
        <v>146</v>
      </c>
      <c r="F23" s="149" t="s">
        <v>189</v>
      </c>
      <c r="G23" s="149" t="s">
        <v>190</v>
      </c>
      <c r="H23" s="155">
        <v>217800</v>
      </c>
      <c r="I23" s="156">
        <v>217800</v>
      </c>
      <c r="J23" s="156">
        <v>54450</v>
      </c>
      <c r="K23" s="149"/>
      <c r="L23" s="156">
        <v>163350</v>
      </c>
      <c r="M23" s="149"/>
      <c r="N23" s="156"/>
      <c r="O23" s="156"/>
      <c r="P23" s="149"/>
      <c r="Q23" s="156"/>
      <c r="R23" s="156"/>
      <c r="S23" s="156"/>
      <c r="T23" s="156"/>
      <c r="U23" s="156"/>
      <c r="V23" s="156"/>
      <c r="W23" s="156"/>
    </row>
    <row r="24" ht="20.25" customHeight="true" spans="1:23">
      <c r="A24" s="149" t="str">
        <f t="shared" si="0"/>
        <v>       玉溪市供销合作社联合社</v>
      </c>
      <c r="B24" s="149" t="s">
        <v>191</v>
      </c>
      <c r="C24" s="149" t="s">
        <v>192</v>
      </c>
      <c r="D24" s="149" t="s">
        <v>94</v>
      </c>
      <c r="E24" s="149" t="s">
        <v>146</v>
      </c>
      <c r="F24" s="149" t="s">
        <v>193</v>
      </c>
      <c r="G24" s="149" t="s">
        <v>192</v>
      </c>
      <c r="H24" s="155">
        <v>47377.44</v>
      </c>
      <c r="I24" s="156">
        <v>47377.44</v>
      </c>
      <c r="J24" s="156"/>
      <c r="K24" s="149"/>
      <c r="L24" s="156">
        <v>47377.44</v>
      </c>
      <c r="M24" s="149"/>
      <c r="N24" s="156"/>
      <c r="O24" s="156"/>
      <c r="P24" s="149"/>
      <c r="Q24" s="156"/>
      <c r="R24" s="156"/>
      <c r="S24" s="156"/>
      <c r="T24" s="156"/>
      <c r="U24" s="156"/>
      <c r="V24" s="156"/>
      <c r="W24" s="156"/>
    </row>
    <row r="25" ht="20.25" customHeight="true" spans="1:23">
      <c r="A25" s="149" t="str">
        <f t="shared" si="0"/>
        <v>       玉溪市供销合作社联合社</v>
      </c>
      <c r="B25" s="149" t="s">
        <v>194</v>
      </c>
      <c r="C25" s="149" t="s">
        <v>195</v>
      </c>
      <c r="D25" s="149" t="s">
        <v>81</v>
      </c>
      <c r="E25" s="149" t="s">
        <v>173</v>
      </c>
      <c r="F25" s="149" t="s">
        <v>196</v>
      </c>
      <c r="G25" s="149" t="s">
        <v>197</v>
      </c>
      <c r="H25" s="155">
        <v>26100</v>
      </c>
      <c r="I25" s="156">
        <v>26100</v>
      </c>
      <c r="J25" s="156"/>
      <c r="K25" s="149"/>
      <c r="L25" s="156">
        <v>26100</v>
      </c>
      <c r="M25" s="149"/>
      <c r="N25" s="156"/>
      <c r="O25" s="156"/>
      <c r="P25" s="149"/>
      <c r="Q25" s="156"/>
      <c r="R25" s="156"/>
      <c r="S25" s="156"/>
      <c r="T25" s="156"/>
      <c r="U25" s="156"/>
      <c r="V25" s="156"/>
      <c r="W25" s="156"/>
    </row>
    <row r="26" ht="20.25" customHeight="true" spans="1:23">
      <c r="A26" s="149" t="str">
        <f t="shared" si="0"/>
        <v>       玉溪市供销合作社联合社</v>
      </c>
      <c r="B26" s="149" t="s">
        <v>194</v>
      </c>
      <c r="C26" s="149" t="s">
        <v>195</v>
      </c>
      <c r="D26" s="149" t="s">
        <v>82</v>
      </c>
      <c r="E26" s="149" t="s">
        <v>178</v>
      </c>
      <c r="F26" s="149" t="s">
        <v>196</v>
      </c>
      <c r="G26" s="149" t="s">
        <v>197</v>
      </c>
      <c r="H26" s="155">
        <v>1800</v>
      </c>
      <c r="I26" s="156">
        <v>1800</v>
      </c>
      <c r="J26" s="156"/>
      <c r="K26" s="149"/>
      <c r="L26" s="156">
        <v>1800</v>
      </c>
      <c r="M26" s="149"/>
      <c r="N26" s="156"/>
      <c r="O26" s="156"/>
      <c r="P26" s="149"/>
      <c r="Q26" s="156"/>
      <c r="R26" s="156"/>
      <c r="S26" s="156"/>
      <c r="T26" s="156"/>
      <c r="U26" s="156"/>
      <c r="V26" s="156"/>
      <c r="W26" s="156"/>
    </row>
    <row r="27" ht="20.25" customHeight="true" spans="1:23">
      <c r="A27" s="149" t="str">
        <f t="shared" si="0"/>
        <v>       玉溪市供销合作社联合社</v>
      </c>
      <c r="B27" s="149" t="s">
        <v>194</v>
      </c>
      <c r="C27" s="149" t="s">
        <v>195</v>
      </c>
      <c r="D27" s="149" t="s">
        <v>94</v>
      </c>
      <c r="E27" s="149" t="s">
        <v>146</v>
      </c>
      <c r="F27" s="149" t="s">
        <v>198</v>
      </c>
      <c r="G27" s="149" t="s">
        <v>199</v>
      </c>
      <c r="H27" s="155">
        <v>48100</v>
      </c>
      <c r="I27" s="156">
        <v>48100</v>
      </c>
      <c r="J27" s="156"/>
      <c r="K27" s="149"/>
      <c r="L27" s="156">
        <v>48100</v>
      </c>
      <c r="M27" s="149"/>
      <c r="N27" s="156"/>
      <c r="O27" s="156"/>
      <c r="P27" s="149"/>
      <c r="Q27" s="156"/>
      <c r="R27" s="156"/>
      <c r="S27" s="156"/>
      <c r="T27" s="156"/>
      <c r="U27" s="156"/>
      <c r="V27" s="156"/>
      <c r="W27" s="156"/>
    </row>
    <row r="28" ht="20.25" customHeight="true" spans="1:23">
      <c r="A28" s="149" t="str">
        <f t="shared" si="0"/>
        <v>       玉溪市供销合作社联合社</v>
      </c>
      <c r="B28" s="149" t="s">
        <v>194</v>
      </c>
      <c r="C28" s="149" t="s">
        <v>195</v>
      </c>
      <c r="D28" s="149" t="s">
        <v>94</v>
      </c>
      <c r="E28" s="149" t="s">
        <v>146</v>
      </c>
      <c r="F28" s="149" t="s">
        <v>200</v>
      </c>
      <c r="G28" s="149" t="s">
        <v>201</v>
      </c>
      <c r="H28" s="155">
        <v>2000</v>
      </c>
      <c r="I28" s="156">
        <v>2000</v>
      </c>
      <c r="J28" s="156"/>
      <c r="K28" s="149"/>
      <c r="L28" s="156">
        <v>2000</v>
      </c>
      <c r="M28" s="149"/>
      <c r="N28" s="156"/>
      <c r="O28" s="156"/>
      <c r="P28" s="149"/>
      <c r="Q28" s="156"/>
      <c r="R28" s="156"/>
      <c r="S28" s="156"/>
      <c r="T28" s="156"/>
      <c r="U28" s="156"/>
      <c r="V28" s="156"/>
      <c r="W28" s="156"/>
    </row>
    <row r="29" ht="20.25" customHeight="true" spans="1:23">
      <c r="A29" s="149" t="str">
        <f t="shared" si="0"/>
        <v>       玉溪市供销合作社联合社</v>
      </c>
      <c r="B29" s="149" t="s">
        <v>194</v>
      </c>
      <c r="C29" s="149" t="s">
        <v>195</v>
      </c>
      <c r="D29" s="149" t="s">
        <v>94</v>
      </c>
      <c r="E29" s="149" t="s">
        <v>146</v>
      </c>
      <c r="F29" s="149" t="s">
        <v>202</v>
      </c>
      <c r="G29" s="149" t="s">
        <v>203</v>
      </c>
      <c r="H29" s="155">
        <v>3000</v>
      </c>
      <c r="I29" s="156">
        <v>3000</v>
      </c>
      <c r="J29" s="156"/>
      <c r="K29" s="149"/>
      <c r="L29" s="156">
        <v>3000</v>
      </c>
      <c r="M29" s="149"/>
      <c r="N29" s="156"/>
      <c r="O29" s="156"/>
      <c r="P29" s="149"/>
      <c r="Q29" s="156"/>
      <c r="R29" s="156"/>
      <c r="S29" s="156"/>
      <c r="T29" s="156"/>
      <c r="U29" s="156"/>
      <c r="V29" s="156"/>
      <c r="W29" s="156"/>
    </row>
    <row r="30" ht="20.25" customHeight="true" spans="1:23">
      <c r="A30" s="149" t="str">
        <f t="shared" si="0"/>
        <v>       玉溪市供销合作社联合社</v>
      </c>
      <c r="B30" s="149" t="s">
        <v>194</v>
      </c>
      <c r="C30" s="149" t="s">
        <v>195</v>
      </c>
      <c r="D30" s="149" t="s">
        <v>94</v>
      </c>
      <c r="E30" s="149" t="s">
        <v>146</v>
      </c>
      <c r="F30" s="149" t="s">
        <v>204</v>
      </c>
      <c r="G30" s="149" t="s">
        <v>205</v>
      </c>
      <c r="H30" s="155">
        <v>6000</v>
      </c>
      <c r="I30" s="156">
        <v>6000</v>
      </c>
      <c r="J30" s="156"/>
      <c r="K30" s="149"/>
      <c r="L30" s="156">
        <v>6000</v>
      </c>
      <c r="M30" s="149"/>
      <c r="N30" s="156"/>
      <c r="O30" s="156"/>
      <c r="P30" s="149"/>
      <c r="Q30" s="156"/>
      <c r="R30" s="156"/>
      <c r="S30" s="156"/>
      <c r="T30" s="156"/>
      <c r="U30" s="156"/>
      <c r="V30" s="156"/>
      <c r="W30" s="156"/>
    </row>
    <row r="31" ht="20.25" customHeight="true" spans="1:23">
      <c r="A31" s="149" t="str">
        <f t="shared" si="0"/>
        <v>       玉溪市供销合作社联合社</v>
      </c>
      <c r="B31" s="149" t="s">
        <v>194</v>
      </c>
      <c r="C31" s="149" t="s">
        <v>195</v>
      </c>
      <c r="D31" s="149" t="s">
        <v>94</v>
      </c>
      <c r="E31" s="149" t="s">
        <v>146</v>
      </c>
      <c r="F31" s="149" t="s">
        <v>206</v>
      </c>
      <c r="G31" s="149" t="s">
        <v>207</v>
      </c>
      <c r="H31" s="155">
        <v>48000</v>
      </c>
      <c r="I31" s="156">
        <v>48000</v>
      </c>
      <c r="J31" s="156"/>
      <c r="K31" s="149"/>
      <c r="L31" s="156">
        <v>48000</v>
      </c>
      <c r="M31" s="149"/>
      <c r="N31" s="156"/>
      <c r="O31" s="156"/>
      <c r="P31" s="149"/>
      <c r="Q31" s="156"/>
      <c r="R31" s="156"/>
      <c r="S31" s="156"/>
      <c r="T31" s="156"/>
      <c r="U31" s="156"/>
      <c r="V31" s="156"/>
      <c r="W31" s="156"/>
    </row>
    <row r="32" ht="20.25" customHeight="true" spans="1:23">
      <c r="A32" s="149" t="str">
        <f t="shared" si="0"/>
        <v>       玉溪市供销合作社联合社</v>
      </c>
      <c r="B32" s="149" t="s">
        <v>194</v>
      </c>
      <c r="C32" s="149" t="s">
        <v>195</v>
      </c>
      <c r="D32" s="149" t="s">
        <v>94</v>
      </c>
      <c r="E32" s="149" t="s">
        <v>146</v>
      </c>
      <c r="F32" s="149" t="s">
        <v>208</v>
      </c>
      <c r="G32" s="149" t="s">
        <v>209</v>
      </c>
      <c r="H32" s="155">
        <v>10000</v>
      </c>
      <c r="I32" s="156">
        <v>10000</v>
      </c>
      <c r="J32" s="156"/>
      <c r="K32" s="149"/>
      <c r="L32" s="156">
        <v>10000</v>
      </c>
      <c r="M32" s="149"/>
      <c r="N32" s="156"/>
      <c r="O32" s="156"/>
      <c r="P32" s="149"/>
      <c r="Q32" s="156"/>
      <c r="R32" s="156"/>
      <c r="S32" s="156"/>
      <c r="T32" s="156"/>
      <c r="U32" s="156"/>
      <c r="V32" s="156"/>
      <c r="W32" s="156"/>
    </row>
    <row r="33" ht="20.25" customHeight="true" spans="1:23">
      <c r="A33" s="149" t="str">
        <f t="shared" si="0"/>
        <v>       玉溪市供销合作社联合社</v>
      </c>
      <c r="B33" s="149" t="s">
        <v>194</v>
      </c>
      <c r="C33" s="149" t="s">
        <v>195</v>
      </c>
      <c r="D33" s="149" t="s">
        <v>94</v>
      </c>
      <c r="E33" s="149" t="s">
        <v>146</v>
      </c>
      <c r="F33" s="149" t="s">
        <v>210</v>
      </c>
      <c r="G33" s="149" t="s">
        <v>211</v>
      </c>
      <c r="H33" s="155">
        <v>10000</v>
      </c>
      <c r="I33" s="156">
        <v>10000</v>
      </c>
      <c r="J33" s="156"/>
      <c r="K33" s="149"/>
      <c r="L33" s="156">
        <v>10000</v>
      </c>
      <c r="M33" s="149"/>
      <c r="N33" s="156"/>
      <c r="O33" s="156"/>
      <c r="P33" s="149"/>
      <c r="Q33" s="156"/>
      <c r="R33" s="156"/>
      <c r="S33" s="156"/>
      <c r="T33" s="156"/>
      <c r="U33" s="156"/>
      <c r="V33" s="156"/>
      <c r="W33" s="156"/>
    </row>
    <row r="34" ht="20.25" customHeight="true" spans="1:23">
      <c r="A34" s="149" t="str">
        <f t="shared" si="0"/>
        <v>       玉溪市供销合作社联合社</v>
      </c>
      <c r="B34" s="149" t="s">
        <v>194</v>
      </c>
      <c r="C34" s="149" t="s">
        <v>195</v>
      </c>
      <c r="D34" s="149" t="s">
        <v>94</v>
      </c>
      <c r="E34" s="149" t="s">
        <v>146</v>
      </c>
      <c r="F34" s="149" t="s">
        <v>212</v>
      </c>
      <c r="G34" s="149" t="s">
        <v>213</v>
      </c>
      <c r="H34" s="155">
        <v>39600</v>
      </c>
      <c r="I34" s="156">
        <v>39600</v>
      </c>
      <c r="J34" s="156"/>
      <c r="K34" s="149"/>
      <c r="L34" s="156">
        <v>39600</v>
      </c>
      <c r="M34" s="149"/>
      <c r="N34" s="156"/>
      <c r="O34" s="156"/>
      <c r="P34" s="149"/>
      <c r="Q34" s="156"/>
      <c r="R34" s="156"/>
      <c r="S34" s="156"/>
      <c r="T34" s="156"/>
      <c r="U34" s="156"/>
      <c r="V34" s="156"/>
      <c r="W34" s="156"/>
    </row>
    <row r="35" ht="20.25" customHeight="true" spans="1:23">
      <c r="A35" s="149" t="str">
        <f t="shared" si="0"/>
        <v>       玉溪市供销合作社联合社</v>
      </c>
      <c r="B35" s="149" t="s">
        <v>194</v>
      </c>
      <c r="C35" s="149" t="s">
        <v>195</v>
      </c>
      <c r="D35" s="149" t="s">
        <v>94</v>
      </c>
      <c r="E35" s="149" t="s">
        <v>146</v>
      </c>
      <c r="F35" s="149" t="s">
        <v>189</v>
      </c>
      <c r="G35" s="149" t="s">
        <v>190</v>
      </c>
      <c r="H35" s="155">
        <v>21780</v>
      </c>
      <c r="I35" s="156">
        <v>21780</v>
      </c>
      <c r="J35" s="156"/>
      <c r="K35" s="149"/>
      <c r="L35" s="156">
        <v>21780</v>
      </c>
      <c r="M35" s="149"/>
      <c r="N35" s="156"/>
      <c r="O35" s="156"/>
      <c r="P35" s="149"/>
      <c r="Q35" s="156"/>
      <c r="R35" s="156"/>
      <c r="S35" s="156"/>
      <c r="T35" s="156"/>
      <c r="U35" s="156"/>
      <c r="V35" s="156"/>
      <c r="W35" s="156"/>
    </row>
    <row r="36" ht="20.25" customHeight="true" spans="1:23">
      <c r="A36" s="149" t="str">
        <f t="shared" si="0"/>
        <v>       玉溪市供销合作社联合社</v>
      </c>
      <c r="B36" s="149" t="s">
        <v>194</v>
      </c>
      <c r="C36" s="149" t="s">
        <v>195</v>
      </c>
      <c r="D36" s="149" t="s">
        <v>94</v>
      </c>
      <c r="E36" s="149" t="s">
        <v>146</v>
      </c>
      <c r="F36" s="149" t="s">
        <v>196</v>
      </c>
      <c r="G36" s="149" t="s">
        <v>197</v>
      </c>
      <c r="H36" s="155">
        <v>84400</v>
      </c>
      <c r="I36" s="156">
        <v>84400</v>
      </c>
      <c r="J36" s="156"/>
      <c r="K36" s="149"/>
      <c r="L36" s="156">
        <v>84400</v>
      </c>
      <c r="M36" s="149"/>
      <c r="N36" s="156"/>
      <c r="O36" s="156"/>
      <c r="P36" s="149"/>
      <c r="Q36" s="156"/>
      <c r="R36" s="156"/>
      <c r="S36" s="156"/>
      <c r="T36" s="156"/>
      <c r="U36" s="156"/>
      <c r="V36" s="156"/>
      <c r="W36" s="156"/>
    </row>
    <row r="37" ht="20.25" customHeight="true" spans="1:23">
      <c r="A37" s="149" t="str">
        <f t="shared" si="0"/>
        <v>       玉溪市供销合作社联合社</v>
      </c>
      <c r="B37" s="149" t="s">
        <v>194</v>
      </c>
      <c r="C37" s="149" t="s">
        <v>195</v>
      </c>
      <c r="D37" s="149" t="s">
        <v>94</v>
      </c>
      <c r="E37" s="149" t="s">
        <v>146</v>
      </c>
      <c r="F37" s="149" t="s">
        <v>214</v>
      </c>
      <c r="G37" s="149" t="s">
        <v>215</v>
      </c>
      <c r="H37" s="155">
        <v>6900</v>
      </c>
      <c r="I37" s="156">
        <v>6900</v>
      </c>
      <c r="J37" s="156"/>
      <c r="K37" s="149"/>
      <c r="L37" s="156">
        <v>6900</v>
      </c>
      <c r="M37" s="149"/>
      <c r="N37" s="156"/>
      <c r="O37" s="156"/>
      <c r="P37" s="149"/>
      <c r="Q37" s="156"/>
      <c r="R37" s="156"/>
      <c r="S37" s="156"/>
      <c r="T37" s="156"/>
      <c r="U37" s="156"/>
      <c r="V37" s="156"/>
      <c r="W37" s="156"/>
    </row>
    <row r="38" ht="20.25" customHeight="true" spans="1:23">
      <c r="A38" s="149" t="str">
        <f t="shared" si="0"/>
        <v>       玉溪市供销合作社联合社</v>
      </c>
      <c r="B38" s="149" t="s">
        <v>216</v>
      </c>
      <c r="C38" s="149" t="s">
        <v>121</v>
      </c>
      <c r="D38" s="149" t="s">
        <v>94</v>
      </c>
      <c r="E38" s="149" t="s">
        <v>146</v>
      </c>
      <c r="F38" s="149" t="s">
        <v>217</v>
      </c>
      <c r="G38" s="149" t="s">
        <v>121</v>
      </c>
      <c r="H38" s="155">
        <v>18000</v>
      </c>
      <c r="I38" s="156">
        <v>18000</v>
      </c>
      <c r="J38" s="156"/>
      <c r="K38" s="149"/>
      <c r="L38" s="156">
        <v>18000</v>
      </c>
      <c r="M38" s="149"/>
      <c r="N38" s="156"/>
      <c r="O38" s="156"/>
      <c r="P38" s="149"/>
      <c r="Q38" s="156"/>
      <c r="R38" s="156"/>
      <c r="S38" s="156"/>
      <c r="T38" s="156"/>
      <c r="U38" s="156"/>
      <c r="V38" s="156"/>
      <c r="W38" s="156"/>
    </row>
    <row r="39" ht="20.25" customHeight="true" spans="1:23">
      <c r="A39" s="149" t="str">
        <f t="shared" si="0"/>
        <v>       玉溪市供销合作社联合社</v>
      </c>
      <c r="B39" s="149" t="s">
        <v>218</v>
      </c>
      <c r="C39" s="149" t="s">
        <v>219</v>
      </c>
      <c r="D39" s="149" t="s">
        <v>94</v>
      </c>
      <c r="E39" s="149" t="s">
        <v>146</v>
      </c>
      <c r="F39" s="149" t="s">
        <v>198</v>
      </c>
      <c r="G39" s="149" t="s">
        <v>199</v>
      </c>
      <c r="H39" s="155">
        <v>20836</v>
      </c>
      <c r="I39" s="156">
        <v>20836</v>
      </c>
      <c r="J39" s="156"/>
      <c r="K39" s="149"/>
      <c r="L39" s="156">
        <v>20836</v>
      </c>
      <c r="M39" s="149"/>
      <c r="N39" s="156"/>
      <c r="O39" s="156"/>
      <c r="P39" s="149"/>
      <c r="Q39" s="156"/>
      <c r="R39" s="156"/>
      <c r="S39" s="156"/>
      <c r="T39" s="156"/>
      <c r="U39" s="156"/>
      <c r="V39" s="156"/>
      <c r="W39" s="156"/>
    </row>
    <row r="40" ht="20.25" customHeight="true" spans="1:23">
      <c r="A40" s="149" t="str">
        <f t="shared" si="0"/>
        <v>       玉溪市供销合作社联合社</v>
      </c>
      <c r="B40" s="149" t="s">
        <v>218</v>
      </c>
      <c r="C40" s="149" t="s">
        <v>219</v>
      </c>
      <c r="D40" s="149" t="s">
        <v>94</v>
      </c>
      <c r="E40" s="149" t="s">
        <v>146</v>
      </c>
      <c r="F40" s="149" t="s">
        <v>206</v>
      </c>
      <c r="G40" s="149" t="s">
        <v>207</v>
      </c>
      <c r="H40" s="155">
        <v>27664</v>
      </c>
      <c r="I40" s="156">
        <v>27664</v>
      </c>
      <c r="J40" s="156"/>
      <c r="K40" s="149"/>
      <c r="L40" s="156">
        <v>27664</v>
      </c>
      <c r="M40" s="149"/>
      <c r="N40" s="156"/>
      <c r="O40" s="156"/>
      <c r="P40" s="149"/>
      <c r="Q40" s="156"/>
      <c r="R40" s="156"/>
      <c r="S40" s="156"/>
      <c r="T40" s="156"/>
      <c r="U40" s="156"/>
      <c r="V40" s="156"/>
      <c r="W40" s="156"/>
    </row>
    <row r="41" ht="20.25" customHeight="true" spans="1:23">
      <c r="A41" s="149" t="str">
        <f t="shared" si="0"/>
        <v>       玉溪市供销合作社联合社</v>
      </c>
      <c r="B41" s="149" t="s">
        <v>218</v>
      </c>
      <c r="C41" s="149" t="s">
        <v>219</v>
      </c>
      <c r="D41" s="149" t="s">
        <v>94</v>
      </c>
      <c r="E41" s="149" t="s">
        <v>146</v>
      </c>
      <c r="F41" s="149" t="s">
        <v>220</v>
      </c>
      <c r="G41" s="149" t="s">
        <v>221</v>
      </c>
      <c r="H41" s="155">
        <v>10000</v>
      </c>
      <c r="I41" s="156">
        <v>10000</v>
      </c>
      <c r="J41" s="156"/>
      <c r="K41" s="149"/>
      <c r="L41" s="156">
        <v>10000</v>
      </c>
      <c r="M41" s="149"/>
      <c r="N41" s="156"/>
      <c r="O41" s="156"/>
      <c r="P41" s="149"/>
      <c r="Q41" s="156"/>
      <c r="R41" s="156"/>
      <c r="S41" s="156"/>
      <c r="T41" s="156"/>
      <c r="U41" s="156"/>
      <c r="V41" s="156"/>
      <c r="W41" s="156"/>
    </row>
    <row r="42" ht="20.25" customHeight="true" spans="1:23">
      <c r="A42" s="149" t="str">
        <f t="shared" si="0"/>
        <v>       玉溪市供销合作社联合社</v>
      </c>
      <c r="B42" s="149" t="s">
        <v>222</v>
      </c>
      <c r="C42" s="149" t="s">
        <v>223</v>
      </c>
      <c r="D42" s="149" t="s">
        <v>94</v>
      </c>
      <c r="E42" s="149" t="s">
        <v>146</v>
      </c>
      <c r="F42" s="149" t="s">
        <v>181</v>
      </c>
      <c r="G42" s="149" t="s">
        <v>182</v>
      </c>
      <c r="H42" s="155">
        <v>91017</v>
      </c>
      <c r="I42" s="156">
        <v>91017</v>
      </c>
      <c r="J42" s="156"/>
      <c r="K42" s="149"/>
      <c r="L42" s="156">
        <v>91017</v>
      </c>
      <c r="M42" s="149"/>
      <c r="N42" s="156"/>
      <c r="O42" s="156"/>
      <c r="P42" s="149"/>
      <c r="Q42" s="156"/>
      <c r="R42" s="156"/>
      <c r="S42" s="156"/>
      <c r="T42" s="156"/>
      <c r="U42" s="156"/>
      <c r="V42" s="156"/>
      <c r="W42" s="156"/>
    </row>
    <row r="43" ht="20.25" customHeight="true" spans="1:23">
      <c r="A43" s="149" t="str">
        <f t="shared" si="0"/>
        <v>       玉溪市供销合作社联合社</v>
      </c>
      <c r="B43" s="149" t="s">
        <v>224</v>
      </c>
      <c r="C43" s="149" t="s">
        <v>225</v>
      </c>
      <c r="D43" s="149" t="s">
        <v>85</v>
      </c>
      <c r="E43" s="149" t="s">
        <v>226</v>
      </c>
      <c r="F43" s="149" t="s">
        <v>176</v>
      </c>
      <c r="G43" s="149" t="s">
        <v>177</v>
      </c>
      <c r="H43" s="155">
        <v>40020</v>
      </c>
      <c r="I43" s="156">
        <v>40020</v>
      </c>
      <c r="J43" s="156"/>
      <c r="K43" s="149"/>
      <c r="L43" s="156">
        <v>40020</v>
      </c>
      <c r="M43" s="149"/>
      <c r="N43" s="156"/>
      <c r="O43" s="156"/>
      <c r="P43" s="149"/>
      <c r="Q43" s="156"/>
      <c r="R43" s="156"/>
      <c r="S43" s="156"/>
      <c r="T43" s="156"/>
      <c r="U43" s="156"/>
      <c r="V43" s="156"/>
      <c r="W43" s="156"/>
    </row>
    <row r="44" ht="20.25" customHeight="true" spans="1:23">
      <c r="A44" s="149" t="str">
        <f t="shared" si="0"/>
        <v>       玉溪市供销合作社联合社</v>
      </c>
      <c r="B44" s="149" t="s">
        <v>227</v>
      </c>
      <c r="C44" s="149" t="s">
        <v>228</v>
      </c>
      <c r="D44" s="149" t="s">
        <v>94</v>
      </c>
      <c r="E44" s="149" t="s">
        <v>146</v>
      </c>
      <c r="F44" s="149" t="s">
        <v>220</v>
      </c>
      <c r="G44" s="149" t="s">
        <v>221</v>
      </c>
      <c r="H44" s="155">
        <v>138000</v>
      </c>
      <c r="I44" s="156">
        <v>138000</v>
      </c>
      <c r="J44" s="156"/>
      <c r="K44" s="149"/>
      <c r="L44" s="156">
        <v>138000</v>
      </c>
      <c r="M44" s="149"/>
      <c r="N44" s="156"/>
      <c r="O44" s="156"/>
      <c r="P44" s="149"/>
      <c r="Q44" s="156"/>
      <c r="R44" s="156"/>
      <c r="S44" s="156"/>
      <c r="T44" s="156"/>
      <c r="U44" s="156"/>
      <c r="V44" s="156"/>
      <c r="W44" s="156"/>
    </row>
    <row r="45" ht="20.25" customHeight="true" spans="1:23">
      <c r="A45" s="152" t="s">
        <v>31</v>
      </c>
      <c r="B45" s="152"/>
      <c r="C45" s="152"/>
      <c r="D45" s="152"/>
      <c r="E45" s="152"/>
      <c r="F45" s="152"/>
      <c r="G45" s="152"/>
      <c r="H45" s="156">
        <v>6948063.24</v>
      </c>
      <c r="I45" s="156">
        <v>6948063.24</v>
      </c>
      <c r="J45" s="156">
        <v>1513484.2</v>
      </c>
      <c r="K45" s="156"/>
      <c r="L45" s="156">
        <v>5434579.04</v>
      </c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45:G45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9" scale="3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W11"/>
  <sheetViews>
    <sheetView showZeros="0" workbookViewId="0">
      <selection activeCell="G29" sqref="G29"/>
    </sheetView>
  </sheetViews>
  <sheetFormatPr defaultColWidth="9.14166666666667" defaultRowHeight="14.25" customHeight="true"/>
  <cols>
    <col min="1" max="1" width="14.575" customWidth="true"/>
    <col min="2" max="2" width="21.0333333333333" customWidth="true"/>
    <col min="3" max="3" width="31.3166666666667" customWidth="true"/>
    <col min="4" max="4" width="23.85" customWidth="true"/>
    <col min="5" max="5" width="15.6" customWidth="true"/>
    <col min="6" max="6" width="19.7416666666667" customWidth="true"/>
    <col min="7" max="7" width="14.8833333333333" customWidth="true"/>
    <col min="8" max="8" width="19.7416666666667" customWidth="true"/>
    <col min="9" max="16" width="14.175" customWidth="true"/>
    <col min="17" max="17" width="13.6" customWidth="true"/>
    <col min="18" max="23" width="15.175" customWidth="true"/>
  </cols>
  <sheetData>
    <row r="1" ht="13.5" customHeight="true" spans="2:23">
      <c r="B1" s="130"/>
      <c r="E1" s="143"/>
      <c r="F1" s="143"/>
      <c r="G1" s="143"/>
      <c r="H1" s="143"/>
      <c r="K1" s="130"/>
      <c r="N1" s="130"/>
      <c r="O1" s="130"/>
      <c r="P1" s="130"/>
      <c r="U1" s="145"/>
      <c r="W1" s="136" t="s">
        <v>229</v>
      </c>
    </row>
    <row r="2" ht="27.75" customHeight="true" spans="1:23">
      <c r="A2" s="31" t="s">
        <v>230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true" spans="1:23">
      <c r="A3" s="4" t="s">
        <v>2</v>
      </c>
      <c r="B3" s="140" t="str">
        <f>"单位名称："&amp;"玉溪市供销合作社联合社"</f>
        <v>单位名称：玉溪市供销合作社联合社</v>
      </c>
      <c r="C3" s="140"/>
      <c r="D3" s="140"/>
      <c r="E3" s="140"/>
      <c r="F3" s="140"/>
      <c r="G3" s="140"/>
      <c r="H3" s="140"/>
      <c r="I3" s="140"/>
      <c r="J3" s="21"/>
      <c r="K3" s="21"/>
      <c r="L3" s="21"/>
      <c r="M3" s="21"/>
      <c r="N3" s="21"/>
      <c r="O3" s="21"/>
      <c r="P3" s="21"/>
      <c r="Q3" s="21"/>
      <c r="U3" s="145"/>
      <c r="W3" s="137" t="s">
        <v>3</v>
      </c>
    </row>
    <row r="4" ht="21.75" customHeight="true" spans="1:23">
      <c r="A4" s="6" t="s">
        <v>231</v>
      </c>
      <c r="B4" s="6" t="s">
        <v>126</v>
      </c>
      <c r="C4" s="6" t="s">
        <v>127</v>
      </c>
      <c r="D4" s="6" t="s">
        <v>232</v>
      </c>
      <c r="E4" s="7" t="s">
        <v>128</v>
      </c>
      <c r="F4" s="7" t="s">
        <v>129</v>
      </c>
      <c r="G4" s="7" t="s">
        <v>130</v>
      </c>
      <c r="H4" s="7" t="s">
        <v>131</v>
      </c>
      <c r="I4" s="12" t="s">
        <v>31</v>
      </c>
      <c r="J4" s="12" t="s">
        <v>233</v>
      </c>
      <c r="K4" s="12"/>
      <c r="L4" s="12"/>
      <c r="M4" s="12"/>
      <c r="N4" s="12" t="s">
        <v>133</v>
      </c>
      <c r="O4" s="12"/>
      <c r="P4" s="12"/>
      <c r="Q4" s="7" t="s">
        <v>37</v>
      </c>
      <c r="R4" s="23" t="s">
        <v>234</v>
      </c>
      <c r="S4" s="24"/>
      <c r="T4" s="24"/>
      <c r="U4" s="24"/>
      <c r="V4" s="24"/>
      <c r="W4" s="25"/>
    </row>
    <row r="5" ht="21.75" customHeight="true" spans="1:23">
      <c r="A5" s="8"/>
      <c r="B5" s="8"/>
      <c r="C5" s="8"/>
      <c r="D5" s="8"/>
      <c r="E5" s="9"/>
      <c r="F5" s="9"/>
      <c r="G5" s="9"/>
      <c r="H5" s="9"/>
      <c r="I5" s="12"/>
      <c r="J5" s="144" t="s">
        <v>34</v>
      </c>
      <c r="K5" s="144"/>
      <c r="L5" s="144" t="s">
        <v>35</v>
      </c>
      <c r="M5" s="144" t="s">
        <v>36</v>
      </c>
      <c r="N5" s="7" t="s">
        <v>34</v>
      </c>
      <c r="O5" s="7" t="s">
        <v>35</v>
      </c>
      <c r="P5" s="7" t="s">
        <v>36</v>
      </c>
      <c r="Q5" s="9"/>
      <c r="R5" s="7" t="s">
        <v>33</v>
      </c>
      <c r="S5" s="7" t="s">
        <v>40</v>
      </c>
      <c r="T5" s="7" t="s">
        <v>139</v>
      </c>
      <c r="U5" s="7" t="s">
        <v>42</v>
      </c>
      <c r="V5" s="7" t="s">
        <v>43</v>
      </c>
      <c r="W5" s="7" t="s">
        <v>44</v>
      </c>
    </row>
    <row r="6" ht="40.5" customHeight="true" spans="1:23">
      <c r="A6" s="10"/>
      <c r="B6" s="10"/>
      <c r="C6" s="10"/>
      <c r="D6" s="10"/>
      <c r="E6" s="11"/>
      <c r="F6" s="11"/>
      <c r="G6" s="11"/>
      <c r="H6" s="11"/>
      <c r="I6" s="12"/>
      <c r="J6" s="144" t="s">
        <v>33</v>
      </c>
      <c r="K6" s="144" t="s">
        <v>235</v>
      </c>
      <c r="L6" s="144"/>
      <c r="M6" s="144"/>
      <c r="N6" s="11"/>
      <c r="O6" s="11"/>
      <c r="P6" s="11"/>
      <c r="Q6" s="11"/>
      <c r="R6" s="11"/>
      <c r="S6" s="11"/>
      <c r="T6" s="11"/>
      <c r="U6" s="27"/>
      <c r="V6" s="11"/>
      <c r="W6" s="11"/>
    </row>
    <row r="7" ht="15" customHeight="true" spans="1:23">
      <c r="A7" s="141">
        <v>1</v>
      </c>
      <c r="B7" s="141">
        <v>2</v>
      </c>
      <c r="C7" s="141">
        <v>3</v>
      </c>
      <c r="D7" s="141">
        <v>4</v>
      </c>
      <c r="E7" s="141">
        <v>5</v>
      </c>
      <c r="F7" s="141">
        <v>6</v>
      </c>
      <c r="G7" s="141">
        <v>7</v>
      </c>
      <c r="H7" s="141">
        <v>8</v>
      </c>
      <c r="I7" s="141">
        <v>9</v>
      </c>
      <c r="J7" s="141">
        <v>10</v>
      </c>
      <c r="K7" s="141">
        <v>11</v>
      </c>
      <c r="L7" s="141">
        <v>12</v>
      </c>
      <c r="M7" s="141">
        <v>13</v>
      </c>
      <c r="N7" s="141">
        <v>14</v>
      </c>
      <c r="O7" s="141">
        <v>15</v>
      </c>
      <c r="P7" s="141">
        <v>16</v>
      </c>
      <c r="Q7" s="141">
        <v>17</v>
      </c>
      <c r="R7" s="141">
        <v>18</v>
      </c>
      <c r="S7" s="141">
        <v>19</v>
      </c>
      <c r="T7" s="141">
        <v>20</v>
      </c>
      <c r="U7" s="141">
        <v>21</v>
      </c>
      <c r="V7" s="141">
        <v>22</v>
      </c>
      <c r="W7" s="141">
        <v>23</v>
      </c>
    </row>
    <row r="8" ht="32.9" customHeight="true" spans="1:23">
      <c r="A8" s="66"/>
      <c r="B8" s="142"/>
      <c r="C8" s="66"/>
      <c r="D8" s="66"/>
      <c r="E8" s="66"/>
      <c r="F8" s="66"/>
      <c r="G8" s="66"/>
      <c r="H8" s="6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ht="32.9" customHeight="true" spans="1:23">
      <c r="A9" s="66"/>
      <c r="B9" s="142"/>
      <c r="C9" s="66"/>
      <c r="D9" s="66"/>
      <c r="E9" s="66"/>
      <c r="F9" s="66"/>
      <c r="G9" s="66"/>
      <c r="H9" s="6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18.75" customHeight="true" spans="1:23">
      <c r="A10" s="41" t="s">
        <v>236</v>
      </c>
      <c r="B10" s="42"/>
      <c r="C10" s="42"/>
      <c r="D10" s="42"/>
      <c r="E10" s="42"/>
      <c r="F10" s="42"/>
      <c r="G10" s="42"/>
      <c r="H10" s="4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customHeight="true" spans="1:1">
      <c r="A11" t="s">
        <v>237</v>
      </c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false"/>
    <pageSetUpPr fitToPage="true"/>
  </sheetPr>
  <dimension ref="A1:J8"/>
  <sheetViews>
    <sheetView showZeros="0" workbookViewId="0">
      <selection activeCell="A8" sqref="$A8:$XFD8"/>
    </sheetView>
  </sheetViews>
  <sheetFormatPr defaultColWidth="9.14166666666667" defaultRowHeight="12" customHeight="true" outlineLevelRow="7"/>
  <cols>
    <col min="1" max="1" width="34.2833333333333" customWidth="true"/>
    <col min="2" max="2" width="29" customWidth="true"/>
    <col min="3" max="3" width="17.175" customWidth="true"/>
    <col min="4" max="4" width="21.0333333333333" customWidth="true"/>
    <col min="5" max="5" width="23.575" customWidth="true"/>
    <col min="6" max="6" width="11.2833333333333" customWidth="true"/>
    <col min="7" max="7" width="10.3166666666667" customWidth="true"/>
    <col min="8" max="8" width="9.31666666666667" customWidth="true"/>
    <col min="9" max="9" width="13.425" customWidth="true"/>
    <col min="10" max="10" width="27.45" customWidth="true"/>
  </cols>
  <sheetData>
    <row r="1" customHeight="true" spans="10:10">
      <c r="J1" s="139" t="s">
        <v>238</v>
      </c>
    </row>
    <row r="2" ht="28.5" customHeight="true" spans="1:10">
      <c r="A2" s="138" t="s">
        <v>239</v>
      </c>
      <c r="B2" s="31"/>
      <c r="C2" s="31"/>
      <c r="D2" s="31"/>
      <c r="E2" s="31"/>
      <c r="F2" s="99"/>
      <c r="G2" s="31"/>
      <c r="H2" s="99"/>
      <c r="I2" s="99"/>
      <c r="J2" s="31"/>
    </row>
    <row r="3" ht="15" customHeight="true" spans="1:1">
      <c r="A3" s="4" t="s">
        <v>2</v>
      </c>
    </row>
    <row r="4" ht="14.25" customHeight="true" spans="1:10">
      <c r="A4" s="65" t="s">
        <v>240</v>
      </c>
      <c r="B4" s="65" t="s">
        <v>241</v>
      </c>
      <c r="C4" s="65" t="s">
        <v>242</v>
      </c>
      <c r="D4" s="65" t="s">
        <v>243</v>
      </c>
      <c r="E4" s="65" t="s">
        <v>244</v>
      </c>
      <c r="F4" s="53" t="s">
        <v>245</v>
      </c>
      <c r="G4" s="65" t="s">
        <v>246</v>
      </c>
      <c r="H4" s="53" t="s">
        <v>247</v>
      </c>
      <c r="I4" s="53" t="s">
        <v>248</v>
      </c>
      <c r="J4" s="65" t="s">
        <v>249</v>
      </c>
    </row>
    <row r="5" ht="14.25" customHeight="true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53">
        <v>6</v>
      </c>
      <c r="G5" s="65">
        <v>7</v>
      </c>
      <c r="H5" s="53">
        <v>8</v>
      </c>
      <c r="I5" s="53">
        <v>9</v>
      </c>
      <c r="J5" s="65">
        <v>10</v>
      </c>
    </row>
    <row r="6" ht="15" customHeight="true" spans="1:10">
      <c r="A6" s="66"/>
      <c r="B6" s="67"/>
      <c r="C6" s="67"/>
      <c r="D6" s="67"/>
      <c r="E6" s="69"/>
      <c r="F6" s="70"/>
      <c r="G6" s="69"/>
      <c r="H6" s="70"/>
      <c r="I6" s="70"/>
      <c r="J6" s="69"/>
    </row>
    <row r="7" ht="33.75" customHeight="true" spans="1:10">
      <c r="A7" s="66"/>
      <c r="B7" s="66"/>
      <c r="C7" s="66"/>
      <c r="D7" s="66"/>
      <c r="E7" s="66"/>
      <c r="F7" s="66"/>
      <c r="G7" s="39"/>
      <c r="H7" s="66"/>
      <c r="I7" s="66"/>
      <c r="J7" s="66"/>
    </row>
    <row r="8" customFormat="true" ht="14.25" customHeight="true" spans="1:1">
      <c r="A8" t="s">
        <v>237</v>
      </c>
    </row>
  </sheetData>
  <mergeCells count="3">
    <mergeCell ref="A2:J2"/>
    <mergeCell ref="A3:H3"/>
    <mergeCell ref="A8:J8"/>
  </mergeCells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2026-01-30T14:46:00Z</dcterms:created>
  <dcterms:modified xsi:type="dcterms:W3CDTF">2026-02-04T15:04:55Z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E897F8AB5CD6446C93D892FD6261F046_12</vt:lpwstr>
  </property>
</Properties>
</file>