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<sst xmlns="http://schemas.openxmlformats.org/spreadsheetml/2006/main" count="738" uniqueCount="347">
  <si>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</si>
  <si>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</si>
  <si>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</si>
  <si>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</si>
  <si>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</si>
  <si>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</si>
  <si>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</si>
  <si>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</si>
  <si>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</si>
  <si>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</si>
  <si>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</si>
  <si>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</si>
  <si>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</si>
  <si>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</si>
  <si>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</si>
  <si>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</si>
  <si>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</si>
  <si>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</si>
  <si>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</si>
  <si>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</si>
  <si>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</si>
  <si>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</si>
  <si>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</si>
  <si>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</si>
  <si>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</si>
  <si>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</si>
  <si>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</si>
  <si>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</si>
  <si>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</si>
  <si>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</si>
  <si>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</si>
  <si>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</si>
  <si>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</si>
  <si>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</si>
  <si>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</si>
  <si>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</si>
  <si>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</si>
  <si>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</si>
  <si>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</si>
  <si>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</si>
  <si>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</si>
  <si>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</si>
  <si>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</si>
  <si>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</si>
  <si>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</si>
  <si>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</si>
  <si>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</si>
  <si>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</si>
  <si>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</si>
  <si>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</si>
  <si>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</si>
  <si>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</si>
  <si>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</si>
  <si>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</si>
  <si>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</si>
  <si>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</si>
  <si>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</si>
  <si>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</si>
  <si>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</si>
  <si>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</si>
  <si>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</si>
  <si>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</si>
  <si>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</si>
  <si>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125015</t>
  </si>
  <si>
    <t>玉溪市农业机械推广中心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</si>
  <si>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</si>
  <si>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</si>
  <si>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</si>
  <si>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</si>
  <si>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</si>
  <si>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</si>
  <si>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</si>
  <si>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</si>
  <si>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</si>
  <si>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</si>
  <si>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</si>
  <si>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</si>
  <si>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</si>
  <si>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</si>
  <si>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20609</t>
  </si>
  <si>
    <t>2060902</t>
  </si>
  <si>
    <t>208</t>
  </si>
  <si>
    <t>20805</t>
  </si>
  <si>
    <t>2080502</t>
  </si>
  <si>
    <t>2080505</t>
  </si>
  <si>
    <t>2080506</t>
  </si>
  <si>
    <t>20808</t>
  </si>
  <si>
    <t>2080801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</si>
  <si>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</si>
  <si>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</si>
  <si>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</si>
  <si>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</si>
  <si>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</si>
  <si>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</si>
  <si>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</si>
  <si>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</si>
  <si>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</si>
  <si>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2130106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</si>
  <si>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</si>
  <si>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</si>
  <si>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</si>
  <si>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</si>
  <si>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</si>
  <si>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</si>
  <si>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</si>
  <si>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</si>
  <si>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</si>
  <si>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</si>
  <si>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</si>
  <si>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</si>
  <si>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</si>
  <si>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</si>
  <si>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</si>
  <si>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</si>
  <si>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</si>
  <si>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</si>
  <si>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</si>
  <si>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</si>
  <si>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</si>
  <si>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</si>
  <si>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</si>
  <si>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</si>
  <si>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</si>
  <si>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</si>
  <si>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</si>
  <si>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</si>
  <si>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</si>
  <si>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</si>
  <si>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</si>
  <si>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</si>
  <si>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</si>
  <si>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</si>
  <si>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</si>
  <si>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</si>
  <si>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</si>
  <si>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</si>
  <si>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</si>
  <si>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</si>
  <si>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</si>
  <si>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</si>
  <si>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</si>
  <si>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</si>
  <si>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</si>
  <si>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</si>
  <si>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</si>
  <si>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</si>
  <si>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</si>
  <si>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530400210000000630595</t>
  </si>
  <si>
    <t>事业人员工资支出</t>
  </si>
  <si>
    <t>事业运行</t>
  </si>
  <si>
    <t>30101</t>
  </si>
  <si>
    <t>基本工资</t>
  </si>
  <si>
    <t>30107</t>
  </si>
  <si>
    <t>绩效工资</t>
  </si>
  <si>
    <t>购房补贴</t>
  </si>
  <si>
    <t>30102</t>
  </si>
  <si>
    <t>津贴补贴</t>
  </si>
  <si>
    <t>530400210000000630596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</si>
  <si>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</si>
  <si>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</si>
  <si>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</si>
  <si>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</si>
  <si>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</si>
  <si>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</si>
  <si>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</si>
  <si>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</si>
  <si>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</si>
  <si>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</si>
  <si>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</si>
  <si>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</si>
  <si>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</si>
  <si>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530400210000000630597</t>
  </si>
  <si>
    <t>住房公积金</t>
  </si>
  <si>
    <t>30113</t>
  </si>
  <si>
    <t>530400210000000630598</t>
  </si>
  <si>
    <t>对个人和家庭的补助</t>
  </si>
  <si>
    <t>事业单位离退休</t>
  </si>
  <si>
    <t>30305</t>
  </si>
  <si>
    <t>生活补助</t>
  </si>
  <si>
    <t>530400210000000630600</t>
  </si>
  <si>
    <t>公车购置及运维费</t>
  </si>
  <si>
    <t>30231</t>
  </si>
  <si>
    <t>公务用车运行维护费</t>
  </si>
  <si>
    <t>530400210000000630601</t>
  </si>
  <si>
    <t>工会经费</t>
  </si>
  <si>
    <t>30228</t>
  </si>
  <si>
    <t>530400210000000630602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</si>
  <si>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</si>
  <si>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</si>
  <si>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</si>
  <si>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</si>
  <si>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</si>
  <si>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</si>
  <si>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</si>
  <si>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</si>
  <si>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</si>
  <si>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</si>
  <si>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</si>
  <si>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</si>
  <si>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</si>
  <si>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</si>
  <si>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</si>
  <si>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</si>
  <si>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</si>
  <si>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30239</t>
  </si>
  <si>
    <t>其他交通费用</t>
  </si>
  <si>
    <t>530400221100000619367</t>
  </si>
  <si>
    <t>30217</t>
  </si>
  <si>
    <t>530400241100002176995</t>
  </si>
  <si>
    <t>职业年金资金</t>
  </si>
  <si>
    <t>机关事业单位职业年金缴费支出</t>
  </si>
  <si>
    <t>30109</t>
  </si>
  <si>
    <t>职业年金缴费</t>
  </si>
  <si>
    <t>530400241100002387419</t>
  </si>
  <si>
    <t>奖励性绩效工资资金</t>
  </si>
  <si>
    <t>530400261100005164550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</si>
  <si>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</si>
  <si>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</si>
  <si>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</si>
  <si>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</si>
  <si>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</si>
  <si>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</si>
  <si>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</si>
  <si>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</si>
  <si>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遗属补助资金</t>
  </si>
  <si>
    <t>民生类</t>
  </si>
  <si>
    <t>530400231100001178940</t>
  </si>
  <si>
    <t>死亡抚恤</t>
  </si>
  <si>
    <t>云财农〔2025〕34号农机购置与应用补贴(全程机械化推广县及农机化服务项目)资金</t>
  </si>
  <si>
    <t>事业发展类</t>
  </si>
  <si>
    <t>530400251100004432820</t>
  </si>
  <si>
    <t>科技转化与推广服务</t>
  </si>
  <si>
    <t>30216</t>
  </si>
  <si>
    <t>培训费</t>
  </si>
  <si>
    <t>30226</t>
  </si>
  <si>
    <t>劳务费</t>
  </si>
  <si>
    <t>30227</t>
  </si>
  <si>
    <t>委托业务费</t>
  </si>
  <si>
    <t>云财教[2024]331号2025年三区科技人才支持计划经费</t>
  </si>
  <si>
    <t>530400251100004574382</t>
  </si>
  <si>
    <t>重点研发计划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</si>
  <si>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</si>
  <si>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</si>
  <si>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</si>
  <si>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</si>
  <si>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</si>
  <si>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</si>
  <si>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</si>
  <si>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</si>
  <si>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</si>
  <si>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</si>
  <si>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</si>
  <si>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</si>
  <si>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</si>
  <si>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2026年预算2人</t>
  </si>
  <si>
    <t>产出指标</t>
  </si>
  <si>
    <t>数量指标</t>
  </si>
  <si>
    <t>发放人数</t>
  </si>
  <si>
    <t>&gt;=</t>
  </si>
  <si>
    <t>人</t>
  </si>
  <si>
    <t>定量指标</t>
  </si>
  <si>
    <t>发放标准</t>
  </si>
  <si>
    <t>19656</t>
  </si>
  <si>
    <t>元/年</t>
  </si>
  <si>
    <t>质量指标</t>
  </si>
  <si>
    <t>发放情况</t>
  </si>
  <si>
    <t>=</t>
  </si>
  <si>
    <t>全额发放</t>
  </si>
  <si>
    <t>定性指标</t>
  </si>
  <si>
    <t>效益指标</t>
  </si>
  <si>
    <t>社会效益</t>
  </si>
  <si>
    <t>部门运转</t>
  </si>
  <si>
    <t>正常运转</t>
  </si>
  <si>
    <t>反映部门（单位）运转情况。</t>
  </si>
  <si>
    <t>满意度指标</t>
  </si>
  <si>
    <t>服务对象满意度</t>
  </si>
  <si>
    <t>单位人员满意度</t>
  </si>
  <si>
    <t>90</t>
  </si>
  <si>
    <t>%</t>
  </si>
  <si>
    <t>反映部门（单位）人员对工资福利发放的满意程度。</t>
  </si>
  <si>
    <t>预算06表</t>
  </si>
  <si>
    <t>2026年部门政府性基金预算支出预算表</t>
  </si>
  <si>
    <t>单位:元</t>
  </si>
  <si>
    <t>政府性基金预算支出</t>
  </si>
  <si>
    <t>我单位2026年无政府性基金预算。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</si>
  <si>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</si>
  <si>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</si>
  <si>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</si>
  <si>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</si>
  <si>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</si>
  <si>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</si>
  <si>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</si>
  <si>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</si>
  <si>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</si>
  <si>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</si>
  <si>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</si>
  <si>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</si>
  <si>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车辆保险费</t>
  </si>
  <si>
    <t>项</t>
  </si>
  <si>
    <t>车辆维修费</t>
  </si>
  <si>
    <t>车辆燃油费</t>
  </si>
  <si>
    <t>预算08表</t>
  </si>
  <si>
    <t>2026年部门政府购买服务预算表</t>
  </si>
  <si>
    <t>政府购买服务项目</t>
  </si>
  <si>
    <t>政府购买服务目录</t>
  </si>
  <si>
    <t>我单位2026年无政府购买服务预算。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</si>
  <si>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</si>
  <si>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</si>
  <si>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</si>
  <si>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</si>
  <si>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</si>
  <si>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</si>
  <si>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</si>
  <si>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</si>
  <si>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</si>
  <si>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</si>
  <si>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</si>
  <si>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</si>
  <si>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</si>
  <si>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</si>
  <si>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</si>
  <si>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我单位2026年无市对下转移支付预算。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</si>
  <si>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</si>
  <si>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</si>
  <si>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</si>
  <si>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</si>
  <si>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</si>
  <si>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</si>
  <si>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</si>
  <si>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</si>
  <si>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</si>
  <si>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</si>
  <si>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</si>
  <si>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我单位2026年无新增资产配置预算。</t>
  </si>
  <si>
    <t>预算11表</t>
  </si>
  <si>
    <t>2026年上级补助项目支出预算表</t>
  </si>
  <si>
    <t>上级补助</t>
  </si>
  <si>
    <t>我单位2026年无上级补助预算。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</si>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</sst>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#,##0;\-#,##0;;@"/>
    <numFmt numFmtId="180" formatCode="hh:mm:ss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80" fontId="11" fillId="0" borderId="7">
      <alignment horizontal="right" vertical="center"/>
    </xf>
    <xf numFmtId="179" fontId="11" fillId="0" borderId="7">
      <alignment horizontal="right" vertical="center"/>
    </xf>
  </cellStyleXfs>
  <cellXfs count="169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0" fontId="0" fillId="0" borderId="14" xfId="0" applyFont="1" applyBorder="1">
      <alignment vertical="top"/>
    </xf>
    <xf numFmtId="178" fontId="11" fillId="0" borderId="7" xfId="53" applyNumberFormat="1" applyFont="1" applyBorder="1" applyAlignment="1">
      <alignment horizontal="right" vertical="center" wrapText="1"/>
    </xf>
    <xf numFmtId="49" fontId="11" fillId="0" borderId="4" xfId="53" applyNumberFormat="1" applyFont="1" applyBorder="1">
      <alignment horizontal="left" vertical="center" wrapText="1"/>
    </xf>
    <xf numFmtId="49" fontId="11" fillId="0" borderId="6" xfId="53" applyNumberFormat="1" applyFont="1" applyBorder="1">
      <alignment horizontal="left" vertical="center" wrapText="1"/>
    </xf>
    <xf numFmtId="179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8" fontId="11" fillId="0" borderId="7" xfId="0" applyNumberFormat="1" applyFont="1" applyBorder="1" applyAlignment="1">
      <alignment horizontal="right" vertical="center"/>
    </xf>
    <xf numFmtId="178" fontId="21" fillId="0" borderId="7" xfId="0" applyNumberFormat="1" applyFont="1" applyBorder="1" applyAlignment="1">
      <alignment horizontal="left" vertical="center"/>
    </xf>
    <xf numFmtId="178" fontId="11" fillId="0" borderId="7" xfId="54" applyNumberFormat="1" applyFont="1" applyBorder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tabSelected="1" workbookViewId="0">
      <selection activeCell="B6" sqref="B6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61"/>
      <c r="C1" s="161"/>
      <c r="D1" s="161"/>
    </row>
    <row r="2" ht="28.5" customHeight="1" spans="1:4">
      <c r="A2" s="162" t="s">
        <v>1</v>
      </c>
      <c r="B2" s="162"/>
      <c r="C2" s="162"/>
      <c r="D2" s="162"/>
    </row>
    <row r="3" ht="18.75" customHeight="1" spans="1:4">
      <c r="A3" s="148" t="str">
        <f>"单位名称："&amp;"玉溪市农业机械推广中心"</f>
        <v>单位名称：玉溪市农业机械推广中心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6">
        <v>2773243.83</v>
      </c>
      <c r="C6" s="167" t="str">
        <f>"一"&amp;"、"&amp;"科学技术支出"</f>
        <v>一、科学技术支出</v>
      </c>
      <c r="D6" s="166">
        <v>2887</v>
      </c>
    </row>
    <row r="7" ht="18.75" customHeight="1" spans="1:4">
      <c r="A7" s="148" t="s">
        <v>9</v>
      </c>
      <c r="B7" s="166"/>
      <c r="C7" s="167" t="str">
        <f>"一"&amp;"、"&amp;"社会保障和就业支出"</f>
        <v>一、社会保障和就业支出</v>
      </c>
      <c r="D7" s="166">
        <v>677628.48</v>
      </c>
    </row>
    <row r="8" ht="18.75" customHeight="1" spans="1:4">
      <c r="A8" s="148" t="s">
        <v>10</v>
      </c>
      <c r="B8" s="166"/>
      <c r="C8" s="167" t="str">
        <f>"二"&amp;"、"&amp;"卫生健康支出"</f>
        <v>二、卫生健康支出</v>
      </c>
      <c r="D8" s="166">
        <v>234313.66</v>
      </c>
    </row>
    <row r="9" ht="18.75" customHeight="1" spans="1:4">
      <c r="A9" s="148" t="s">
        <v>11</v>
      </c>
      <c r="B9" s="166"/>
      <c r="C9" s="167" t="str">
        <f>"三"&amp;"、"&amp;"农林水支出"</f>
        <v>三、农林水支出</v>
      </c>
      <c r="D9" s="166">
        <v>1773409.12</v>
      </c>
    </row>
    <row r="10" ht="18.75" customHeight="1" spans="1:4">
      <c r="A10" s="148" t="s">
        <v>12</v>
      </c>
      <c r="B10" s="166"/>
      <c r="C10" s="167" t="str">
        <f>"四"&amp;"、"&amp;"住房保障支出"</f>
        <v>四、住房保障支出</v>
      </c>
      <c r="D10" s="166">
        <v>174144</v>
      </c>
    </row>
    <row r="11" ht="18.75" customHeight="1" spans="1:4">
      <c r="A11" s="148" t="s">
        <v>13</v>
      </c>
      <c r="B11" s="166"/>
      <c r="C11" s="148"/>
      <c r="D11" s="148"/>
    </row>
    <row r="12" ht="18.75" customHeight="1" spans="1:4">
      <c r="A12" s="148" t="s">
        <v>14</v>
      </c>
      <c r="B12" s="166"/>
      <c r="C12" s="148"/>
      <c r="D12" s="148"/>
    </row>
    <row r="13" ht="18.75" customHeight="1" spans="1:4">
      <c r="A13" s="148" t="s">
        <v>15</v>
      </c>
      <c r="B13" s="166"/>
      <c r="C13" s="148"/>
      <c r="D13" s="148"/>
    </row>
    <row r="14" ht="18.75" customHeight="1" spans="1:4">
      <c r="A14" s="148" t="s">
        <v>16</v>
      </c>
      <c r="B14" s="166"/>
      <c r="C14" s="148"/>
      <c r="D14" s="148"/>
    </row>
    <row r="15" ht="18.75" customHeight="1" spans="1:4">
      <c r="A15" s="148" t="s">
        <v>17</v>
      </c>
      <c r="B15" s="166"/>
      <c r="C15" s="148"/>
      <c r="D15" s="148"/>
    </row>
    <row r="16" ht="18.75" customHeight="1" spans="1:4">
      <c r="A16" s="168" t="s">
        <v>18</v>
      </c>
      <c r="B16" s="166">
        <v>2773243.83</v>
      </c>
      <c r="C16" s="168" t="s">
        <v>19</v>
      </c>
      <c r="D16" s="166">
        <v>2862382.26</v>
      </c>
    </row>
    <row r="17" ht="18.75" customHeight="1" spans="1:4">
      <c r="A17" s="163" t="s">
        <v>20</v>
      </c>
      <c r="B17" s="148"/>
      <c r="C17" s="163" t="s">
        <v>21</v>
      </c>
      <c r="D17" s="148"/>
    </row>
    <row r="18" ht="18.75" customHeight="1" spans="1:4">
      <c r="A18" s="59" t="s">
        <v>22</v>
      </c>
      <c r="B18" s="166">
        <v>89138.43</v>
      </c>
      <c r="C18" s="59" t="s">
        <v>22</v>
      </c>
      <c r="D18" s="166"/>
    </row>
    <row r="19" ht="18.75" customHeight="1" spans="1:4">
      <c r="A19" s="59" t="s">
        <v>23</v>
      </c>
      <c r="B19" s="166"/>
      <c r="C19" s="59" t="s">
        <v>23</v>
      </c>
      <c r="D19" s="166"/>
    </row>
    <row r="20" ht="18.75" customHeight="1" spans="1:4">
      <c r="A20" s="168" t="s">
        <v>24</v>
      </c>
      <c r="B20" s="166">
        <v>2862382.26</v>
      </c>
      <c r="C20" s="168" t="s">
        <v>25</v>
      </c>
      <c r="D20" s="166">
        <v>2862382.26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9" sqref="B1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280</v>
      </c>
    </row>
    <row r="2" ht="28.5" customHeight="1" spans="1:6">
      <c r="A2" s="31" t="s">
        <v>281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"单位名称："&amp;"玉溪市农业机械推广中心"</f>
        <v>单位名称：玉溪市农业机械推广中心</v>
      </c>
      <c r="B3" s="133"/>
      <c r="C3" s="133"/>
      <c r="D3" s="73"/>
      <c r="E3" s="73"/>
      <c r="F3" s="134" t="s">
        <v>282</v>
      </c>
    </row>
    <row r="4" ht="18.75" customHeight="1" spans="1:6">
      <c r="A4" s="33" t="s">
        <v>128</v>
      </c>
      <c r="B4" s="33" t="s">
        <v>67</v>
      </c>
      <c r="C4" s="33" t="s">
        <v>68</v>
      </c>
      <c r="D4" s="34" t="s">
        <v>283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241</v>
      </c>
      <c r="B8" s="137"/>
      <c r="C8" s="137" t="s">
        <v>241</v>
      </c>
      <c r="D8" s="135"/>
      <c r="E8" s="135"/>
      <c r="F8" s="135"/>
    </row>
    <row r="9" customHeight="1" spans="1:1">
      <c r="A9" t="s">
        <v>284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314583333333333" right="0.354166666666667" top="1" bottom="1" header="0.5" footer="0.5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D17" sqref="D17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286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"单位名称："&amp;"玉溪市农业机械推广中心"</f>
        <v>单位名称：玉溪市农业机械推广中心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287</v>
      </c>
      <c r="B4" s="110" t="s">
        <v>288</v>
      </c>
      <c r="C4" s="110" t="s">
        <v>289</v>
      </c>
      <c r="D4" s="110" t="s">
        <v>290</v>
      </c>
      <c r="E4" s="110" t="s">
        <v>291</v>
      </c>
      <c r="F4" s="110" t="s">
        <v>292</v>
      </c>
      <c r="G4" s="111" t="s">
        <v>135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293</v>
      </c>
      <c r="J5" s="112" t="s">
        <v>294</v>
      </c>
      <c r="K5" s="122" t="s">
        <v>295</v>
      </c>
      <c r="L5" s="123" t="s">
        <v>296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142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2000</v>
      </c>
      <c r="G8" s="44">
        <v>7500</v>
      </c>
      <c r="H8" s="44">
        <v>7500</v>
      </c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 t="str">
        <f>"      "&amp;"公车购置及运维费"</f>
        <v>      公车购置及运维费</v>
      </c>
      <c r="B9" s="94" t="s">
        <v>297</v>
      </c>
      <c r="C9" s="94" t="str">
        <f>"C1804010201"&amp;"  "&amp;"机动车保险服务"</f>
        <v>C1804010201  机动车保险服务</v>
      </c>
      <c r="D9" s="118" t="s">
        <v>298</v>
      </c>
      <c r="E9" s="119">
        <v>1</v>
      </c>
      <c r="F9" s="24"/>
      <c r="G9" s="44">
        <v>2500</v>
      </c>
      <c r="H9" s="44">
        <v>2500</v>
      </c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3" t="str">
        <f>"      "&amp;"公车购置及运维费"</f>
        <v>      公车购置及运维费</v>
      </c>
      <c r="B10" s="94" t="s">
        <v>299</v>
      </c>
      <c r="C10" s="94" t="str">
        <f>"C23120301"&amp;"  "&amp;"车辆维修和保养服务"</f>
        <v>C23120301  车辆维修和保养服务</v>
      </c>
      <c r="D10" s="118" t="s">
        <v>298</v>
      </c>
      <c r="E10" s="119">
        <v>1</v>
      </c>
      <c r="F10" s="24">
        <v>2000</v>
      </c>
      <c r="G10" s="44">
        <v>2000</v>
      </c>
      <c r="H10" s="44">
        <v>2000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1" customHeight="1" spans="1:17">
      <c r="A11" s="93" t="str">
        <f>"      "&amp;"公车购置及运维费"</f>
        <v>      公车购置及运维费</v>
      </c>
      <c r="B11" s="94" t="s">
        <v>300</v>
      </c>
      <c r="C11" s="94" t="str">
        <f>"C23120302"&amp;"  "&amp;"车辆加油、添加燃料服务"</f>
        <v>C23120302  车辆加油、添加燃料服务</v>
      </c>
      <c r="D11" s="118" t="s">
        <v>298</v>
      </c>
      <c r="E11" s="119">
        <v>1</v>
      </c>
      <c r="F11" s="24"/>
      <c r="G11" s="44">
        <v>3000</v>
      </c>
      <c r="H11" s="44">
        <v>3000</v>
      </c>
      <c r="I11" s="44"/>
      <c r="J11" s="44"/>
      <c r="K11" s="44"/>
      <c r="L11" s="44"/>
      <c r="M11" s="44"/>
      <c r="N11" s="44"/>
      <c r="O11" s="44"/>
      <c r="P11" s="44"/>
      <c r="Q11" s="44"/>
    </row>
    <row r="12" ht="21" customHeight="1" spans="1:17">
      <c r="A12" s="95" t="s">
        <v>241</v>
      </c>
      <c r="B12" s="96"/>
      <c r="C12" s="96"/>
      <c r="D12" s="96"/>
      <c r="E12" s="116"/>
      <c r="F12" s="117">
        <v>2000</v>
      </c>
      <c r="G12" s="44">
        <v>7500</v>
      </c>
      <c r="H12" s="44">
        <v>7500</v>
      </c>
      <c r="I12" s="44"/>
      <c r="J12" s="44"/>
      <c r="K12" s="44"/>
      <c r="L12" s="44"/>
      <c r="M12" s="44"/>
      <c r="N12" s="44"/>
      <c r="O12" s="44"/>
      <c r="P12" s="44"/>
      <c r="Q12" s="44"/>
    </row>
  </sheetData>
  <mergeCells count="17">
    <mergeCell ref="A1:Q1"/>
    <mergeCell ref="A2:Q2"/>
    <mergeCell ref="A3:E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275" right="0.236111111111111" top="1" bottom="1" header="0.5" footer="0.5"/>
  <pageSetup paperSize="9" scale="5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C24" sqref="C24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301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302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"单位名称："&amp;"玉溪市农业机械推广中心"</f>
        <v>单位名称：玉溪市农业机械推广中心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287</v>
      </c>
      <c r="B4" s="84" t="s">
        <v>303</v>
      </c>
      <c r="C4" s="84" t="s">
        <v>304</v>
      </c>
      <c r="D4" s="85" t="s">
        <v>135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293</v>
      </c>
      <c r="G5" s="88" t="s">
        <v>294</v>
      </c>
      <c r="H5" s="89" t="s">
        <v>295</v>
      </c>
      <c r="I5" s="105" t="s">
        <v>296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142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241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customHeight="1" spans="1:1">
      <c r="A11" t="s">
        <v>305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314583333333333" right="0.393055555555556" top="1" bottom="1" header="0.5" footer="0.5"/>
  <pageSetup paperSize="9" scale="5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9" sqref="A19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307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"单位名称："&amp;"玉溪市农业机械推广中心"</f>
        <v>单位名称：玉溪市农业机械推广中心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308</v>
      </c>
      <c r="B4" s="50" t="s">
        <v>135</v>
      </c>
      <c r="C4" s="51"/>
      <c r="D4" s="51"/>
      <c r="E4" s="50" t="s">
        <v>309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310</v>
      </c>
      <c r="E5" s="41" t="s">
        <v>311</v>
      </c>
      <c r="F5" s="41" t="s">
        <v>312</v>
      </c>
      <c r="G5" s="41" t="s">
        <v>313</v>
      </c>
      <c r="H5" s="41" t="s">
        <v>314</v>
      </c>
      <c r="I5" s="41" t="s">
        <v>315</v>
      </c>
      <c r="J5" s="41" t="s">
        <v>316</v>
      </c>
      <c r="K5" s="41" t="s">
        <v>317</v>
      </c>
      <c r="L5" s="41" t="s">
        <v>318</v>
      </c>
      <c r="M5" s="41" t="s">
        <v>319</v>
      </c>
      <c r="N5" s="41" t="s">
        <v>320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1">
      <c r="A10" t="s">
        <v>321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275" right="0.275" top="1" bottom="1" header="0.5" footer="0.5"/>
  <pageSetup paperSize="9" scale="4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8" sqref="E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6.0333333333333" customWidth="1"/>
  </cols>
  <sheetData>
    <row r="1" customHeight="1" spans="1:10">
      <c r="A1" s="29" t="s">
        <v>322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323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"单位名称："&amp;"玉溪市农业机械推广中心"</f>
        <v>单位名称：玉溪市农业机械推广中心</v>
      </c>
    </row>
    <row r="4" ht="14.25" customHeight="1" spans="1:10">
      <c r="A4" s="66" t="s">
        <v>244</v>
      </c>
      <c r="B4" s="66" t="s">
        <v>245</v>
      </c>
      <c r="C4" s="66" t="s">
        <v>246</v>
      </c>
      <c r="D4" s="66" t="s">
        <v>247</v>
      </c>
      <c r="E4" s="66" t="s">
        <v>248</v>
      </c>
      <c r="F4" s="53" t="s">
        <v>249</v>
      </c>
      <c r="G4" s="66" t="s">
        <v>250</v>
      </c>
      <c r="H4" s="53" t="s">
        <v>251</v>
      </c>
      <c r="I4" s="53" t="s">
        <v>252</v>
      </c>
      <c r="J4" s="66" t="s">
        <v>253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ht="15" customHeight="1" spans="1:1">
      <c r="A8" t="s">
        <v>321</v>
      </c>
    </row>
  </sheetData>
  <mergeCells count="3">
    <mergeCell ref="A1:J1"/>
    <mergeCell ref="A2:J2"/>
    <mergeCell ref="A3:H3"/>
  </mergeCells>
  <pageMargins left="0.314583333333333" right="0.314583333333333" top="1" bottom="1" header="0.5" footer="0.5"/>
  <pageSetup paperSize="9" scale="6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22" sqref="C22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324</v>
      </c>
      <c r="B1" s="54"/>
      <c r="C1" s="54"/>
      <c r="D1" s="54"/>
      <c r="E1" s="54"/>
      <c r="F1" s="54"/>
      <c r="G1" s="54"/>
      <c r="H1" s="54" t="s">
        <v>324</v>
      </c>
    </row>
    <row r="2" ht="28.5" customHeight="1" spans="1:8">
      <c r="A2" s="55" t="s">
        <v>325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"单位名称："&amp;"玉溪市农业机械推广中心"</f>
        <v>单位名称：玉溪市农业机械推广中心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128</v>
      </c>
      <c r="B4" s="57" t="s">
        <v>326</v>
      </c>
      <c r="C4" s="57" t="s">
        <v>327</v>
      </c>
      <c r="D4" s="57" t="s">
        <v>328</v>
      </c>
      <c r="E4" s="57" t="s">
        <v>329</v>
      </c>
      <c r="F4" s="57" t="s">
        <v>330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291</v>
      </c>
      <c r="G5" s="57" t="s">
        <v>331</v>
      </c>
      <c r="H5" s="57" t="s">
        <v>332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  <row r="9" customHeight="1" spans="1:1">
      <c r="A9" t="s">
        <v>333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472222222222222" right="0.511805555555556" top="1" bottom="1" header="0.5" footer="0.5"/>
  <pageSetup paperSize="9" scale="8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334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335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"单位名称："&amp;"玉溪市农业机械推广中心"</f>
        <v>单位名称：玉溪市农业机械推广中心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219</v>
      </c>
      <c r="B4" s="32" t="s">
        <v>130</v>
      </c>
      <c r="C4" s="32" t="s">
        <v>220</v>
      </c>
      <c r="D4" s="33" t="s">
        <v>131</v>
      </c>
      <c r="E4" s="33" t="s">
        <v>132</v>
      </c>
      <c r="F4" s="33" t="s">
        <v>133</v>
      </c>
      <c r="G4" s="33" t="s">
        <v>134</v>
      </c>
      <c r="H4" s="34" t="s">
        <v>30</v>
      </c>
      <c r="I4" s="50" t="s">
        <v>336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241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1">
      <c r="A11" t="s">
        <v>337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54166666666667" right="0.314583333333333" top="1" bottom="1" header="0.5" footer="0.5"/>
  <pageSetup paperSize="9" scale="64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338</v>
      </c>
      <c r="B1" s="1"/>
      <c r="C1" s="1"/>
      <c r="D1" s="2"/>
      <c r="E1" s="1"/>
      <c r="F1" s="1"/>
      <c r="G1" s="3"/>
    </row>
    <row r="2" ht="27.75" customHeight="1" spans="1:7">
      <c r="A2" s="4" t="s">
        <v>339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"单位名称："&amp;"玉溪市农业机械推广中心"</f>
        <v>单位名称：玉溪市农业机械推广中心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220</v>
      </c>
      <c r="B4" s="9" t="s">
        <v>219</v>
      </c>
      <c r="C4" s="9" t="s">
        <v>130</v>
      </c>
      <c r="D4" s="10" t="s">
        <v>340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341</v>
      </c>
      <c r="F5" s="10" t="s">
        <v>342</v>
      </c>
      <c r="G5" s="10" t="s">
        <v>343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19656</v>
      </c>
      <c r="F8" s="24"/>
      <c r="G8" s="24"/>
    </row>
    <row r="9" ht="21" customHeight="1" spans="1:7">
      <c r="A9" s="21"/>
      <c r="B9" s="21" t="s">
        <v>344</v>
      </c>
      <c r="C9" s="21" t="s">
        <v>224</v>
      </c>
      <c r="D9" s="25" t="s">
        <v>345</v>
      </c>
      <c r="E9" s="24">
        <v>19656</v>
      </c>
      <c r="F9" s="24"/>
      <c r="G9" s="24"/>
    </row>
    <row r="10" ht="21" customHeight="1" spans="1:7">
      <c r="A10" s="26" t="s">
        <v>30</v>
      </c>
      <c r="B10" s="27" t="s">
        <v>346</v>
      </c>
      <c r="C10" s="27"/>
      <c r="D10" s="28"/>
      <c r="E10" s="24">
        <v>19656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354166666666667" right="0.314583333333333" top="1" bottom="1" header="0.5" footer="0.5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29.6083333333333" customWidth="1"/>
  </cols>
  <sheetData>
    <row r="1" customHeight="1" spans="1:19">
      <c r="A1" s="157" t="s">
        <v>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"单位名称："&amp;"玉溪市农业机械推广中心"</f>
        <v>单位名称：玉溪市农业机械推广中心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8"/>
      <c r="M3" s="158"/>
      <c r="N3" s="158"/>
      <c r="O3" s="158"/>
      <c r="P3" s="158"/>
      <c r="Q3" s="158"/>
      <c r="R3" s="158"/>
      <c r="S3" s="158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6" t="s">
        <v>44</v>
      </c>
      <c r="B7" s="156" t="s">
        <v>45</v>
      </c>
      <c r="C7" s="156" t="s">
        <v>46</v>
      </c>
      <c r="D7" s="156" t="s">
        <v>47</v>
      </c>
      <c r="E7" s="156" t="s">
        <v>48</v>
      </c>
      <c r="F7" s="156" t="s">
        <v>49</v>
      </c>
      <c r="G7" s="156" t="s">
        <v>50</v>
      </c>
      <c r="H7" s="156" t="s">
        <v>51</v>
      </c>
      <c r="I7" s="156" t="s">
        <v>52</v>
      </c>
      <c r="J7" s="156" t="s">
        <v>53</v>
      </c>
      <c r="K7" s="156" t="s">
        <v>54</v>
      </c>
      <c r="L7" s="156" t="s">
        <v>55</v>
      </c>
      <c r="M7" s="156" t="s">
        <v>56</v>
      </c>
      <c r="N7" s="156" t="s">
        <v>57</v>
      </c>
      <c r="O7" s="156" t="s">
        <v>58</v>
      </c>
      <c r="P7" s="156" t="s">
        <v>59</v>
      </c>
      <c r="Q7" s="156" t="s">
        <v>60</v>
      </c>
      <c r="R7" s="156" t="s">
        <v>61</v>
      </c>
      <c r="S7" s="156" t="s">
        <v>62</v>
      </c>
    </row>
    <row r="8" ht="20.25" customHeight="1" spans="1:19">
      <c r="A8" s="148" t="s">
        <v>63</v>
      </c>
      <c r="B8" s="148" t="s">
        <v>64</v>
      </c>
      <c r="C8" s="153">
        <v>2862382.26</v>
      </c>
      <c r="D8" s="153">
        <v>2773243.83</v>
      </c>
      <c r="E8" s="62">
        <v>2773243.83</v>
      </c>
      <c r="F8" s="62"/>
      <c r="G8" s="62"/>
      <c r="H8" s="62"/>
      <c r="I8" s="62"/>
      <c r="J8" s="62"/>
      <c r="K8" s="62"/>
      <c r="L8" s="62"/>
      <c r="M8" s="62"/>
      <c r="N8" s="62"/>
      <c r="O8" s="153">
        <v>89138.43</v>
      </c>
      <c r="P8" s="153">
        <v>89138.43</v>
      </c>
      <c r="Q8" s="153"/>
      <c r="R8" s="153"/>
      <c r="S8" s="153"/>
    </row>
    <row r="9" ht="20.25" customHeight="1" spans="1:19">
      <c r="A9" s="151" t="s">
        <v>30</v>
      </c>
      <c r="B9" s="148"/>
      <c r="C9" s="153">
        <v>2862382.26</v>
      </c>
      <c r="D9" s="153">
        <v>2773243.83</v>
      </c>
      <c r="E9" s="153">
        <v>2773243.83</v>
      </c>
      <c r="F9" s="153"/>
      <c r="G9" s="153"/>
      <c r="H9" s="153"/>
      <c r="I9" s="153"/>
      <c r="J9" s="153"/>
      <c r="K9" s="153"/>
      <c r="L9" s="153"/>
      <c r="M9" s="153"/>
      <c r="N9" s="153"/>
      <c r="O9" s="153">
        <v>89138.43</v>
      </c>
      <c r="P9" s="153">
        <v>89138.43</v>
      </c>
      <c r="Q9" s="153"/>
      <c r="R9" s="153"/>
      <c r="S9" s="153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236111111111111" right="0.314583333333333" top="1" bottom="1" header="0.5" footer="0.5"/>
  <pageSetup paperSize="9" scale="4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Zeros="0" topLeftCell="A5" workbookViewId="0">
      <selection activeCell="G23" sqref="G23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7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"单位名称："&amp;"玉溪市农业机械推广中心"</f>
        <v>单位名称：玉溪市农业机械推广中心</v>
      </c>
      <c r="B3" s="148"/>
      <c r="C3" s="148"/>
      <c r="D3" s="148"/>
      <c r="E3" s="148"/>
      <c r="F3" s="148"/>
      <c r="G3" s="148"/>
      <c r="H3" s="148"/>
      <c r="I3" s="148"/>
      <c r="J3" s="158"/>
      <c r="K3" s="158"/>
      <c r="L3" s="158"/>
      <c r="M3" s="158"/>
      <c r="N3" s="158"/>
      <c r="O3" s="158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6" t="s">
        <v>44</v>
      </c>
      <c r="B6" s="156" t="s">
        <v>45</v>
      </c>
      <c r="C6" s="156" t="s">
        <v>46</v>
      </c>
      <c r="D6" s="156" t="s">
        <v>47</v>
      </c>
      <c r="E6" s="156" t="s">
        <v>48</v>
      </c>
      <c r="F6" s="156" t="s">
        <v>49</v>
      </c>
      <c r="G6" s="156" t="s">
        <v>50</v>
      </c>
      <c r="H6" s="156" t="s">
        <v>51</v>
      </c>
      <c r="I6" s="156" t="s">
        <v>52</v>
      </c>
      <c r="J6" s="156" t="s">
        <v>53</v>
      </c>
      <c r="K6" s="156" t="s">
        <v>54</v>
      </c>
      <c r="L6" s="156" t="s">
        <v>55</v>
      </c>
      <c r="M6" s="156" t="s">
        <v>56</v>
      </c>
      <c r="N6" s="156" t="s">
        <v>57</v>
      </c>
      <c r="O6" s="156" t="s">
        <v>58</v>
      </c>
    </row>
    <row r="7" ht="20.25" customHeight="1" spans="1:15">
      <c r="A7" s="148" t="s">
        <v>78</v>
      </c>
      <c r="B7" s="148" t="str">
        <f>"        "&amp;"科学技术支出"</f>
        <v>        科学技术支出</v>
      </c>
      <c r="C7" s="62">
        <v>2887</v>
      </c>
      <c r="D7" s="62">
        <v>2887</v>
      </c>
      <c r="E7" s="62"/>
      <c r="F7" s="62">
        <v>2887</v>
      </c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9" t="s">
        <v>79</v>
      </c>
      <c r="B8" s="159" t="str">
        <f>"        "&amp;"科技重大项目"</f>
        <v>        科技重大项目</v>
      </c>
      <c r="C8" s="62">
        <v>2887</v>
      </c>
      <c r="D8" s="62">
        <v>2887</v>
      </c>
      <c r="E8" s="62"/>
      <c r="F8" s="62">
        <v>2887</v>
      </c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60" t="s">
        <v>80</v>
      </c>
      <c r="B9" s="160" t="str">
        <f>"        "&amp;"重点研发计划"</f>
        <v>        重点研发计划</v>
      </c>
      <c r="C9" s="62">
        <v>2887</v>
      </c>
      <c r="D9" s="62">
        <v>2887</v>
      </c>
      <c r="E9" s="62"/>
      <c r="F9" s="62">
        <v>2887</v>
      </c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48" t="s">
        <v>81</v>
      </c>
      <c r="B10" s="148" t="str">
        <f>"        "&amp;"社会保障和就业支出"</f>
        <v>        社会保障和就业支出</v>
      </c>
      <c r="C10" s="62">
        <v>677628.48</v>
      </c>
      <c r="D10" s="62">
        <v>677628.48</v>
      </c>
      <c r="E10" s="62">
        <v>657972.48</v>
      </c>
      <c r="F10" s="62">
        <v>19656</v>
      </c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9" t="s">
        <v>82</v>
      </c>
      <c r="B11" s="159" t="str">
        <f>"        "&amp;"行政事业单位养老支出"</f>
        <v>        行政事业单位养老支出</v>
      </c>
      <c r="C11" s="62">
        <v>657972.48</v>
      </c>
      <c r="D11" s="62">
        <v>657972.48</v>
      </c>
      <c r="E11" s="62">
        <v>657972.48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60" t="s">
        <v>83</v>
      </c>
      <c r="B12" s="160" t="str">
        <f>"        "&amp;"事业单位离退休"</f>
        <v>        事业单位离退休</v>
      </c>
      <c r="C12" s="62">
        <v>324000</v>
      </c>
      <c r="D12" s="62">
        <v>324000</v>
      </c>
      <c r="E12" s="62">
        <v>324000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60" t="s">
        <v>84</v>
      </c>
      <c r="B13" s="160" t="str">
        <f>"        "&amp;"机关事业单位基本养老保险缴费支出"</f>
        <v>        机关事业单位基本养老保险缴费支出</v>
      </c>
      <c r="C13" s="62">
        <v>213972.48</v>
      </c>
      <c r="D13" s="62">
        <v>213972.48</v>
      </c>
      <c r="E13" s="62">
        <v>213972.48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60" t="s">
        <v>85</v>
      </c>
      <c r="B14" s="160" t="str">
        <f>"        "&amp;"机关事业单位职业年金缴费支出"</f>
        <v>        机关事业单位职业年金缴费支出</v>
      </c>
      <c r="C14" s="62">
        <v>120000</v>
      </c>
      <c r="D14" s="62">
        <v>120000</v>
      </c>
      <c r="E14" s="62">
        <v>120000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9" t="s">
        <v>86</v>
      </c>
      <c r="B15" s="159" t="str">
        <f>"        "&amp;"抚恤"</f>
        <v>        抚恤</v>
      </c>
      <c r="C15" s="62">
        <v>19656</v>
      </c>
      <c r="D15" s="62">
        <v>19656</v>
      </c>
      <c r="E15" s="62"/>
      <c r="F15" s="62">
        <v>19656</v>
      </c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60" t="s">
        <v>87</v>
      </c>
      <c r="B16" s="160" t="str">
        <f>"        "&amp;"死亡抚恤"</f>
        <v>        死亡抚恤</v>
      </c>
      <c r="C16" s="62">
        <v>19656</v>
      </c>
      <c r="D16" s="62">
        <v>19656</v>
      </c>
      <c r="E16" s="62"/>
      <c r="F16" s="62">
        <v>19656</v>
      </c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8" t="s">
        <v>88</v>
      </c>
      <c r="B17" s="148" t="str">
        <f>"        "&amp;"卫生健康支出"</f>
        <v>        卫生健康支出</v>
      </c>
      <c r="C17" s="62">
        <v>234313.66</v>
      </c>
      <c r="D17" s="62">
        <v>234313.66</v>
      </c>
      <c r="E17" s="62">
        <v>234313.66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9" t="s">
        <v>89</v>
      </c>
      <c r="B18" s="159" t="str">
        <f>"        "&amp;"行政事业单位医疗"</f>
        <v>        行政事业单位医疗</v>
      </c>
      <c r="C18" s="62">
        <v>234313.66</v>
      </c>
      <c r="D18" s="62">
        <v>234313.66</v>
      </c>
      <c r="E18" s="62">
        <v>234313.66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60" t="s">
        <v>90</v>
      </c>
      <c r="B19" s="160" t="str">
        <f>"        "&amp;"行政单位医疗"</f>
        <v>        行政单位医疗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60" t="s">
        <v>91</v>
      </c>
      <c r="B20" s="160" t="str">
        <f>"        "&amp;"事业单位医疗"</f>
        <v>        事业单位医疗</v>
      </c>
      <c r="C20" s="62">
        <v>110998.22</v>
      </c>
      <c r="D20" s="62">
        <v>110998.22</v>
      </c>
      <c r="E20" s="62">
        <v>110998.22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60" t="s">
        <v>92</v>
      </c>
      <c r="B21" s="160" t="str">
        <f>"        "&amp;"公务员医疗补助"</f>
        <v>        公务员医疗补助</v>
      </c>
      <c r="C21" s="62">
        <v>110066.4</v>
      </c>
      <c r="D21" s="62">
        <v>110066.4</v>
      </c>
      <c r="E21" s="62">
        <v>110066.4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60" t="s">
        <v>93</v>
      </c>
      <c r="B22" s="160" t="str">
        <f>"        "&amp;"其他行政事业单位医疗支出"</f>
        <v>        其他行政事业单位医疗支出</v>
      </c>
      <c r="C22" s="62">
        <v>13249.04</v>
      </c>
      <c r="D22" s="62">
        <v>13249.04</v>
      </c>
      <c r="E22" s="62">
        <v>13249.04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48" t="s">
        <v>94</v>
      </c>
      <c r="B23" s="148" t="str">
        <f>"        "&amp;"农林水支出"</f>
        <v>        农林水支出</v>
      </c>
      <c r="C23" s="62">
        <v>1773409.12</v>
      </c>
      <c r="D23" s="62">
        <v>1773409.12</v>
      </c>
      <c r="E23" s="62">
        <v>1687157.69</v>
      </c>
      <c r="F23" s="62">
        <v>86251.43</v>
      </c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9" t="s">
        <v>95</v>
      </c>
      <c r="B24" s="159" t="str">
        <f>"        "&amp;"农业农村"</f>
        <v>        农业农村</v>
      </c>
      <c r="C24" s="62">
        <v>1773409.12</v>
      </c>
      <c r="D24" s="62">
        <v>1773409.12</v>
      </c>
      <c r="E24" s="62">
        <v>1687157.69</v>
      </c>
      <c r="F24" s="62">
        <v>86251.43</v>
      </c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60" t="s">
        <v>96</v>
      </c>
      <c r="B25" s="160" t="str">
        <f>"        "&amp;"事业运行"</f>
        <v>        事业运行</v>
      </c>
      <c r="C25" s="62">
        <v>1687157.69</v>
      </c>
      <c r="D25" s="62">
        <v>1687157.69</v>
      </c>
      <c r="E25" s="62">
        <v>1687157.69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60" t="s">
        <v>97</v>
      </c>
      <c r="B26" s="160" t="str">
        <f>"        "&amp;"科技转化与推广服务"</f>
        <v>        科技转化与推广服务</v>
      </c>
      <c r="C26" s="62">
        <v>86251.43</v>
      </c>
      <c r="D26" s="62">
        <v>86251.43</v>
      </c>
      <c r="E26" s="62"/>
      <c r="F26" s="62">
        <v>86251.43</v>
      </c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48" t="s">
        <v>98</v>
      </c>
      <c r="B27" s="148" t="str">
        <f>"        "&amp;"住房保障支出"</f>
        <v>        住房保障支出</v>
      </c>
      <c r="C27" s="62">
        <v>174144</v>
      </c>
      <c r="D27" s="62">
        <v>174144</v>
      </c>
      <c r="E27" s="62">
        <v>174144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59" t="s">
        <v>99</v>
      </c>
      <c r="B28" s="159" t="str">
        <f>"        "&amp;"住房改革支出"</f>
        <v>        住房改革支出</v>
      </c>
      <c r="C28" s="62">
        <v>174144</v>
      </c>
      <c r="D28" s="62">
        <v>174144</v>
      </c>
      <c r="E28" s="62">
        <v>174144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ht="20.25" customHeight="1" spans="1:15">
      <c r="A29" s="160" t="s">
        <v>100</v>
      </c>
      <c r="B29" s="160" t="str">
        <f>"        "&amp;"住房公积金"</f>
        <v>        住房公积金</v>
      </c>
      <c r="C29" s="62">
        <v>168984</v>
      </c>
      <c r="D29" s="62">
        <v>168984</v>
      </c>
      <c r="E29" s="62">
        <v>168984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ht="20.25" customHeight="1" spans="1:15">
      <c r="A30" s="160" t="s">
        <v>101</v>
      </c>
      <c r="B30" s="160" t="str">
        <f>"        "&amp;"购房补贴"</f>
        <v>        购房补贴</v>
      </c>
      <c r="C30" s="62">
        <v>5160</v>
      </c>
      <c r="D30" s="62">
        <v>5160</v>
      </c>
      <c r="E30" s="62">
        <v>5160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ht="20.25" customHeight="1" spans="1:15">
      <c r="A31" s="151" t="s">
        <v>30</v>
      </c>
      <c r="B31" s="148"/>
      <c r="C31" s="153">
        <v>2862382.26</v>
      </c>
      <c r="D31" s="153">
        <v>2862382.26</v>
      </c>
      <c r="E31" s="153">
        <v>2753587.83</v>
      </c>
      <c r="F31" s="153">
        <v>108794.43</v>
      </c>
      <c r="G31" s="153"/>
      <c r="H31" s="153"/>
      <c r="I31" s="153"/>
      <c r="J31" s="153"/>
      <c r="K31" s="153"/>
      <c r="L31" s="153"/>
      <c r="M31" s="153"/>
      <c r="N31" s="153"/>
      <c r="O31" s="153"/>
    </row>
  </sheetData>
  <mergeCells count="12">
    <mergeCell ref="A1:O1"/>
    <mergeCell ref="A2:O2"/>
    <mergeCell ref="A3:N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354166666666667" right="0.275" top="1" bottom="1" header="0.5" footer="0.5"/>
  <pageSetup paperSize="9" scale="53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102</v>
      </c>
      <c r="B1" s="161"/>
      <c r="C1" s="161"/>
      <c r="D1" s="161"/>
    </row>
    <row r="2" ht="28.5" customHeight="1" spans="1:4">
      <c r="A2" s="162" t="s">
        <v>103</v>
      </c>
      <c r="B2" s="162"/>
      <c r="C2" s="162"/>
      <c r="D2" s="162"/>
    </row>
    <row r="3" ht="18.75" customHeight="1" spans="1:4">
      <c r="A3" s="148" t="str">
        <f>"单位名称："&amp;"玉溪市农业机械推广中心"</f>
        <v>单位名称：玉溪市农业机械推广中心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104</v>
      </c>
      <c r="D5" s="57" t="s">
        <v>6</v>
      </c>
    </row>
    <row r="6" ht="18.75" customHeight="1" spans="1:4">
      <c r="A6" s="163" t="s">
        <v>105</v>
      </c>
      <c r="B6" s="164"/>
      <c r="C6" s="165" t="s">
        <v>106</v>
      </c>
      <c r="D6" s="164"/>
    </row>
    <row r="7" ht="18.75" customHeight="1" spans="1:4">
      <c r="A7" s="148" t="s">
        <v>107</v>
      </c>
      <c r="B7" s="166">
        <v>2773243.83</v>
      </c>
      <c r="C7" s="167" t="str">
        <f>"（一）"&amp;"科学技术支出"</f>
        <v>（一）科学技术支出</v>
      </c>
      <c r="D7" s="166">
        <v>2887</v>
      </c>
    </row>
    <row r="8" ht="18.75" customHeight="1" spans="1:4">
      <c r="A8" s="148" t="s">
        <v>108</v>
      </c>
      <c r="B8" s="166"/>
      <c r="C8" s="167" t="str">
        <f>"（一）"&amp;"社会保障和就业支出"</f>
        <v>（一）社会保障和就业支出</v>
      </c>
      <c r="D8" s="166">
        <v>677628.48</v>
      </c>
    </row>
    <row r="9" ht="18.75" customHeight="1" spans="1:4">
      <c r="A9" s="148" t="s">
        <v>109</v>
      </c>
      <c r="B9" s="166"/>
      <c r="C9" s="167" t="str">
        <f>"（二）"&amp;"卫生健康支出"</f>
        <v>（二）卫生健康支出</v>
      </c>
      <c r="D9" s="166">
        <v>234313.66</v>
      </c>
    </row>
    <row r="10" ht="18.75" customHeight="1" spans="1:4">
      <c r="A10" s="148" t="s">
        <v>110</v>
      </c>
      <c r="B10" s="166"/>
      <c r="C10" s="167" t="str">
        <f>"（三）"&amp;"农林水支出"</f>
        <v>（三）农林水支出</v>
      </c>
      <c r="D10" s="166">
        <v>1773409.12</v>
      </c>
    </row>
    <row r="11" ht="18.75" customHeight="1" spans="1:4">
      <c r="A11" s="59" t="s">
        <v>107</v>
      </c>
      <c r="B11" s="166">
        <v>89138.43</v>
      </c>
      <c r="C11" s="167" t="str">
        <f>"（四）"&amp;"住房保障支出"</f>
        <v>（四）住房保障支出</v>
      </c>
      <c r="D11" s="166">
        <v>174144</v>
      </c>
    </row>
    <row r="12" ht="18.75" customHeight="1" spans="1:4">
      <c r="A12" s="59" t="s">
        <v>108</v>
      </c>
      <c r="B12" s="166"/>
      <c r="C12" s="148"/>
      <c r="D12" s="148"/>
    </row>
    <row r="13" ht="18.75" customHeight="1" spans="1:4">
      <c r="A13" s="59" t="s">
        <v>109</v>
      </c>
      <c r="B13" s="166"/>
      <c r="C13" s="148"/>
      <c r="D13" s="148"/>
    </row>
    <row r="14" ht="18.75" customHeight="1" spans="1:4">
      <c r="A14" s="148"/>
      <c r="B14" s="148"/>
      <c r="C14" s="148" t="s">
        <v>111</v>
      </c>
      <c r="D14" s="148"/>
    </row>
    <row r="15" ht="18.75" customHeight="1" spans="1:4">
      <c r="A15" s="168" t="s">
        <v>24</v>
      </c>
      <c r="B15" s="166">
        <v>2862382.26</v>
      </c>
      <c r="C15" s="168" t="s">
        <v>25</v>
      </c>
      <c r="D15" s="166">
        <v>2862382.26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7" t="s">
        <v>112</v>
      </c>
      <c r="B1" s="157"/>
      <c r="C1" s="157"/>
      <c r="D1" s="157"/>
      <c r="E1" s="157"/>
      <c r="F1" s="157"/>
      <c r="G1" s="157"/>
    </row>
    <row r="2" ht="28.5" customHeight="1" spans="1:7">
      <c r="A2" s="147" t="s">
        <v>113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"单位名称："&amp;"玉溪市农业机械推广中心"</f>
        <v>单位名称：玉溪市农业机械推广中心</v>
      </c>
      <c r="B3" s="148"/>
      <c r="C3" s="148"/>
      <c r="D3" s="148"/>
      <c r="E3" s="148"/>
      <c r="F3" s="148"/>
      <c r="G3" s="158" t="s">
        <v>2</v>
      </c>
    </row>
    <row r="4" ht="27" customHeight="1" spans="1:7">
      <c r="A4" s="149" t="s">
        <v>114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115</v>
      </c>
      <c r="F5" s="149" t="s">
        <v>116</v>
      </c>
      <c r="G5" s="149"/>
    </row>
    <row r="6" ht="20.25" customHeight="1" spans="1:7">
      <c r="A6" s="156" t="s">
        <v>44</v>
      </c>
      <c r="B6" s="156" t="s">
        <v>45</v>
      </c>
      <c r="C6" s="156" t="s">
        <v>46</v>
      </c>
      <c r="D6" s="156" t="s">
        <v>47</v>
      </c>
      <c r="E6" s="156" t="s">
        <v>48</v>
      </c>
      <c r="F6" s="156" t="s">
        <v>49</v>
      </c>
      <c r="G6" s="156">
        <v>7</v>
      </c>
    </row>
    <row r="7" ht="20.25" customHeight="1" spans="1:7">
      <c r="A7" s="148" t="s">
        <v>78</v>
      </c>
      <c r="B7" s="148" t="str">
        <f>"        "&amp;"科学技术支出"</f>
        <v>        科学技术支出</v>
      </c>
      <c r="C7" s="62">
        <v>2887</v>
      </c>
      <c r="D7" s="153"/>
      <c r="E7" s="62"/>
      <c r="F7" s="62"/>
      <c r="G7" s="62">
        <v>2887</v>
      </c>
    </row>
    <row r="8" ht="20.25" customHeight="1" spans="1:7">
      <c r="A8" s="159" t="s">
        <v>79</v>
      </c>
      <c r="B8" s="159" t="str">
        <f>"        "&amp;"科技重大项目"</f>
        <v>        科技重大项目</v>
      </c>
      <c r="C8" s="62">
        <v>2887</v>
      </c>
      <c r="D8" s="153"/>
      <c r="E8" s="62"/>
      <c r="F8" s="62"/>
      <c r="G8" s="62">
        <v>2887</v>
      </c>
    </row>
    <row r="9" ht="20.25" customHeight="1" spans="1:7">
      <c r="A9" s="160" t="s">
        <v>80</v>
      </c>
      <c r="B9" s="160" t="str">
        <f>"        "&amp;"重点研发计划"</f>
        <v>        重点研发计划</v>
      </c>
      <c r="C9" s="62">
        <v>2887</v>
      </c>
      <c r="D9" s="153"/>
      <c r="E9" s="62"/>
      <c r="F9" s="62"/>
      <c r="G9" s="62">
        <v>2887</v>
      </c>
    </row>
    <row r="10" ht="20.25" customHeight="1" spans="1:7">
      <c r="A10" s="148" t="s">
        <v>81</v>
      </c>
      <c r="B10" s="148" t="str">
        <f>"        "&amp;"社会保障和就业支出"</f>
        <v>        社会保障和就业支出</v>
      </c>
      <c r="C10" s="62">
        <v>677628.48</v>
      </c>
      <c r="D10" s="153">
        <v>657972.48</v>
      </c>
      <c r="E10" s="62">
        <v>650772.48</v>
      </c>
      <c r="F10" s="62">
        <v>7200</v>
      </c>
      <c r="G10" s="62">
        <v>19656</v>
      </c>
    </row>
    <row r="11" ht="20.25" customHeight="1" spans="1:7">
      <c r="A11" s="159" t="s">
        <v>82</v>
      </c>
      <c r="B11" s="159" t="str">
        <f>"        "&amp;"行政事业单位养老支出"</f>
        <v>        行政事业单位养老支出</v>
      </c>
      <c r="C11" s="62">
        <v>657972.48</v>
      </c>
      <c r="D11" s="153">
        <v>657972.48</v>
      </c>
      <c r="E11" s="62">
        <v>650772.48</v>
      </c>
      <c r="F11" s="62">
        <v>7200</v>
      </c>
      <c r="G11" s="62"/>
    </row>
    <row r="12" ht="20.25" customHeight="1" spans="1:7">
      <c r="A12" s="160" t="s">
        <v>83</v>
      </c>
      <c r="B12" s="160" t="str">
        <f>"        "&amp;"事业单位离退休"</f>
        <v>        事业单位离退休</v>
      </c>
      <c r="C12" s="62">
        <v>324000</v>
      </c>
      <c r="D12" s="153">
        <v>324000</v>
      </c>
      <c r="E12" s="62">
        <v>316800</v>
      </c>
      <c r="F12" s="62">
        <v>7200</v>
      </c>
      <c r="G12" s="62"/>
    </row>
    <row r="13" ht="20.25" customHeight="1" spans="1:7">
      <c r="A13" s="160" t="s">
        <v>84</v>
      </c>
      <c r="B13" s="160" t="str">
        <f>"        "&amp;"机关事业单位基本养老保险缴费支出"</f>
        <v>        机关事业单位基本养老保险缴费支出</v>
      </c>
      <c r="C13" s="62">
        <v>213972.48</v>
      </c>
      <c r="D13" s="153">
        <v>213972.48</v>
      </c>
      <c r="E13" s="62">
        <v>213972.48</v>
      </c>
      <c r="F13" s="62"/>
      <c r="G13" s="62"/>
    </row>
    <row r="14" ht="20.25" customHeight="1" spans="1:7">
      <c r="A14" s="160" t="s">
        <v>85</v>
      </c>
      <c r="B14" s="160" t="str">
        <f>"        "&amp;"机关事业单位职业年金缴费支出"</f>
        <v>        机关事业单位职业年金缴费支出</v>
      </c>
      <c r="C14" s="62">
        <v>120000</v>
      </c>
      <c r="D14" s="153">
        <v>120000</v>
      </c>
      <c r="E14" s="62">
        <v>120000</v>
      </c>
      <c r="F14" s="62"/>
      <c r="G14" s="62"/>
    </row>
    <row r="15" ht="20.25" customHeight="1" spans="1:7">
      <c r="A15" s="159" t="s">
        <v>86</v>
      </c>
      <c r="B15" s="159" t="str">
        <f>"        "&amp;"抚恤"</f>
        <v>        抚恤</v>
      </c>
      <c r="C15" s="62">
        <v>19656</v>
      </c>
      <c r="D15" s="153"/>
      <c r="E15" s="62"/>
      <c r="F15" s="62"/>
      <c r="G15" s="62">
        <v>19656</v>
      </c>
    </row>
    <row r="16" ht="20.25" customHeight="1" spans="1:7">
      <c r="A16" s="160" t="s">
        <v>87</v>
      </c>
      <c r="B16" s="160" t="str">
        <f>"        "&amp;"死亡抚恤"</f>
        <v>        死亡抚恤</v>
      </c>
      <c r="C16" s="62">
        <v>19656</v>
      </c>
      <c r="D16" s="153"/>
      <c r="E16" s="62"/>
      <c r="F16" s="62"/>
      <c r="G16" s="62">
        <v>19656</v>
      </c>
    </row>
    <row r="17" ht="20.25" customHeight="1" spans="1:7">
      <c r="A17" s="148" t="s">
        <v>88</v>
      </c>
      <c r="B17" s="148" t="str">
        <f>"        "&amp;"卫生健康支出"</f>
        <v>        卫生健康支出</v>
      </c>
      <c r="C17" s="62">
        <v>234313.66</v>
      </c>
      <c r="D17" s="153">
        <v>234313.66</v>
      </c>
      <c r="E17" s="62">
        <v>234313.66</v>
      </c>
      <c r="F17" s="62"/>
      <c r="G17" s="62"/>
    </row>
    <row r="18" ht="20.25" customHeight="1" spans="1:7">
      <c r="A18" s="159" t="s">
        <v>89</v>
      </c>
      <c r="B18" s="159" t="str">
        <f>"        "&amp;"行政事业单位医疗"</f>
        <v>        行政事业单位医疗</v>
      </c>
      <c r="C18" s="62">
        <v>234313.66</v>
      </c>
      <c r="D18" s="153">
        <v>234313.66</v>
      </c>
      <c r="E18" s="62">
        <v>234313.66</v>
      </c>
      <c r="F18" s="62"/>
      <c r="G18" s="62"/>
    </row>
    <row r="19" ht="20.25" customHeight="1" spans="1:7">
      <c r="A19" s="160" t="s">
        <v>91</v>
      </c>
      <c r="B19" s="160" t="str">
        <f>"        "&amp;"事业单位医疗"</f>
        <v>        事业单位医疗</v>
      </c>
      <c r="C19" s="62">
        <v>110998.22</v>
      </c>
      <c r="D19" s="153">
        <v>110998.22</v>
      </c>
      <c r="E19" s="62">
        <v>110998.22</v>
      </c>
      <c r="F19" s="62"/>
      <c r="G19" s="62"/>
    </row>
    <row r="20" ht="20.25" customHeight="1" spans="1:7">
      <c r="A20" s="160" t="s">
        <v>92</v>
      </c>
      <c r="B20" s="160" t="str">
        <f>"        "&amp;"公务员医疗补助"</f>
        <v>        公务员医疗补助</v>
      </c>
      <c r="C20" s="62">
        <v>110066.4</v>
      </c>
      <c r="D20" s="153">
        <v>110066.4</v>
      </c>
      <c r="E20" s="62">
        <v>110066.4</v>
      </c>
      <c r="F20" s="62"/>
      <c r="G20" s="62"/>
    </row>
    <row r="21" ht="20.25" customHeight="1" spans="1:7">
      <c r="A21" s="160" t="s">
        <v>93</v>
      </c>
      <c r="B21" s="160" t="str">
        <f>"        "&amp;"其他行政事业单位医疗支出"</f>
        <v>        其他行政事业单位医疗支出</v>
      </c>
      <c r="C21" s="62">
        <v>13249.04</v>
      </c>
      <c r="D21" s="153">
        <v>13249.04</v>
      </c>
      <c r="E21" s="62">
        <v>13249.04</v>
      </c>
      <c r="F21" s="62"/>
      <c r="G21" s="62"/>
    </row>
    <row r="22" ht="20.25" customHeight="1" spans="1:7">
      <c r="A22" s="148" t="s">
        <v>94</v>
      </c>
      <c r="B22" s="148" t="str">
        <f>"        "&amp;"农林水支出"</f>
        <v>        农林水支出</v>
      </c>
      <c r="C22" s="62">
        <v>1773409.12</v>
      </c>
      <c r="D22" s="153">
        <v>1687157.69</v>
      </c>
      <c r="E22" s="62">
        <v>1537007.93</v>
      </c>
      <c r="F22" s="62">
        <v>150149.76</v>
      </c>
      <c r="G22" s="62">
        <v>86251.43</v>
      </c>
    </row>
    <row r="23" ht="20.25" customHeight="1" spans="1:7">
      <c r="A23" s="159" t="s">
        <v>95</v>
      </c>
      <c r="B23" s="159" t="str">
        <f>"        "&amp;"农业农村"</f>
        <v>        农业农村</v>
      </c>
      <c r="C23" s="62">
        <v>1773409.12</v>
      </c>
      <c r="D23" s="153">
        <v>1687157.69</v>
      </c>
      <c r="E23" s="62">
        <v>1537007.93</v>
      </c>
      <c r="F23" s="62">
        <v>150149.76</v>
      </c>
      <c r="G23" s="62">
        <v>86251.43</v>
      </c>
    </row>
    <row r="24" ht="20.25" customHeight="1" spans="1:7">
      <c r="A24" s="160" t="s">
        <v>96</v>
      </c>
      <c r="B24" s="160" t="str">
        <f>"        "&amp;"事业运行"</f>
        <v>        事业运行</v>
      </c>
      <c r="C24" s="62">
        <v>1687157.69</v>
      </c>
      <c r="D24" s="153">
        <v>1687157.69</v>
      </c>
      <c r="E24" s="62">
        <v>1537007.93</v>
      </c>
      <c r="F24" s="62">
        <v>150149.76</v>
      </c>
      <c r="G24" s="62"/>
    </row>
    <row r="25" ht="20.25" customHeight="1" spans="1:7">
      <c r="A25" s="160" t="s">
        <v>97</v>
      </c>
      <c r="B25" s="160" t="str">
        <f>"        "&amp;"科技转化与推广服务"</f>
        <v>        科技转化与推广服务</v>
      </c>
      <c r="C25" s="62">
        <v>86251.43</v>
      </c>
      <c r="D25" s="153"/>
      <c r="E25" s="62"/>
      <c r="F25" s="62"/>
      <c r="G25" s="62">
        <v>86251.43</v>
      </c>
    </row>
    <row r="26" ht="20.25" customHeight="1" spans="1:7">
      <c r="A26" s="148" t="s">
        <v>98</v>
      </c>
      <c r="B26" s="148" t="str">
        <f>"        "&amp;"住房保障支出"</f>
        <v>        住房保障支出</v>
      </c>
      <c r="C26" s="62">
        <v>174144</v>
      </c>
      <c r="D26" s="153">
        <v>174144</v>
      </c>
      <c r="E26" s="62">
        <v>174144</v>
      </c>
      <c r="F26" s="62"/>
      <c r="G26" s="62"/>
    </row>
    <row r="27" ht="20.25" customHeight="1" spans="1:7">
      <c r="A27" s="159" t="s">
        <v>99</v>
      </c>
      <c r="B27" s="159" t="str">
        <f>"        "&amp;"住房改革支出"</f>
        <v>        住房改革支出</v>
      </c>
      <c r="C27" s="62">
        <v>174144</v>
      </c>
      <c r="D27" s="153">
        <v>174144</v>
      </c>
      <c r="E27" s="62">
        <v>174144</v>
      </c>
      <c r="F27" s="62"/>
      <c r="G27" s="62"/>
    </row>
    <row r="28" ht="20.25" customHeight="1" spans="1:7">
      <c r="A28" s="160" t="s">
        <v>100</v>
      </c>
      <c r="B28" s="160" t="str">
        <f>"        "&amp;"住房公积金"</f>
        <v>        住房公积金</v>
      </c>
      <c r="C28" s="62">
        <v>168984</v>
      </c>
      <c r="D28" s="153">
        <v>168984</v>
      </c>
      <c r="E28" s="62">
        <v>168984</v>
      </c>
      <c r="F28" s="62"/>
      <c r="G28" s="62"/>
    </row>
    <row r="29" ht="20.25" customHeight="1" spans="1:7">
      <c r="A29" s="160" t="s">
        <v>101</v>
      </c>
      <c r="B29" s="160" t="str">
        <f>"        "&amp;"购房补贴"</f>
        <v>        购房补贴</v>
      </c>
      <c r="C29" s="62">
        <v>5160</v>
      </c>
      <c r="D29" s="153">
        <v>5160</v>
      </c>
      <c r="E29" s="62">
        <v>5160</v>
      </c>
      <c r="F29" s="62"/>
      <c r="G29" s="62"/>
    </row>
    <row r="30" ht="20.25" customHeight="1" spans="1:7">
      <c r="A30" s="151" t="s">
        <v>30</v>
      </c>
      <c r="B30" s="148"/>
      <c r="C30" s="153">
        <v>2862382.26</v>
      </c>
      <c r="D30" s="153">
        <v>2753587.83</v>
      </c>
      <c r="E30" s="153">
        <v>2596238.07</v>
      </c>
      <c r="F30" s="153">
        <v>157349.76</v>
      </c>
      <c r="G30" s="153">
        <v>108794.43</v>
      </c>
    </row>
  </sheetData>
  <mergeCells count="8">
    <mergeCell ref="A1:G1"/>
    <mergeCell ref="A2:G2"/>
    <mergeCell ref="A3:F3"/>
    <mergeCell ref="A4:B4"/>
    <mergeCell ref="D4:F4"/>
    <mergeCell ref="A30:B30"/>
    <mergeCell ref="C4:C5"/>
    <mergeCell ref="G4:G5"/>
  </mergeCells>
  <pageMargins left="1.10208333333333" right="0.75" top="1" bottom="1" header="0.5" footer="0.5"/>
  <pageSetup paperSize="9" scale="72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117</v>
      </c>
      <c r="B1" s="146"/>
      <c r="C1" s="146"/>
      <c r="D1" s="146"/>
      <c r="E1" s="146"/>
      <c r="F1" s="146"/>
    </row>
    <row r="2" ht="28.5" customHeight="1" spans="1:6">
      <c r="A2" s="147" t="s">
        <v>118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"单位名称："&amp;"玉溪市农业机械推广中心"</f>
        <v>单位名称：玉溪市农业机械推广中心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119</v>
      </c>
      <c r="B4" s="149" t="s">
        <v>120</v>
      </c>
      <c r="C4" s="149" t="s">
        <v>121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122</v>
      </c>
      <c r="E5" s="149" t="s">
        <v>123</v>
      </c>
      <c r="F5" s="149" t="s">
        <v>124</v>
      </c>
    </row>
    <row r="6" ht="20.25" customHeight="1" spans="1:6">
      <c r="A6" s="156" t="s">
        <v>44</v>
      </c>
      <c r="B6" s="156">
        <v>2</v>
      </c>
      <c r="C6" s="156">
        <v>3</v>
      </c>
      <c r="D6" s="156">
        <v>4</v>
      </c>
      <c r="E6" s="156">
        <v>5</v>
      </c>
      <c r="F6" s="156">
        <v>6</v>
      </c>
    </row>
    <row r="7" ht="20.25" customHeight="1" spans="1:6">
      <c r="A7" s="62">
        <v>40000</v>
      </c>
      <c r="B7" s="62"/>
      <c r="C7" s="62">
        <v>26000</v>
      </c>
      <c r="D7" s="62"/>
      <c r="E7" s="153">
        <v>26000</v>
      </c>
      <c r="F7" s="62">
        <v>14000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354166666666667" right="0.275" top="1" bottom="1" header="0.5" footer="0.5"/>
  <pageSetup paperSize="9" scale="95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B8" sqref="B8"/>
    </sheetView>
  </sheetViews>
  <sheetFormatPr defaultColWidth="8.85" defaultRowHeight="15" customHeight="1"/>
  <cols>
    <col min="1" max="1" width="32.75" customWidth="1"/>
    <col min="2" max="2" width="20.8416666666667" customWidth="1"/>
    <col min="3" max="3" width="26.75" customWidth="1"/>
    <col min="4" max="4" width="11.1333333333333" customWidth="1"/>
    <col min="5" max="5" width="29" customWidth="1"/>
    <col min="6" max="6" width="11.1333333333333" customWidth="1"/>
    <col min="7" max="7" width="24.75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17" width="16.2833333333333" customWidth="1"/>
    <col min="18" max="18" width="13.375" customWidth="1"/>
    <col min="19" max="19" width="12.75" customWidth="1"/>
    <col min="20" max="22" width="16.2833333333333" customWidth="1"/>
    <col min="23" max="23" width="16.4166666666667" customWidth="1"/>
  </cols>
  <sheetData>
    <row r="1" customHeight="1" spans="1:23">
      <c r="A1" s="146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126</v>
      </c>
      <c r="B2" s="147"/>
      <c r="C2" s="147" t="s">
        <v>127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"单位名称："&amp;"玉溪市农业机械推广中心"</f>
        <v>单位名称：玉溪市农业机械推广中心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128</v>
      </c>
      <c r="B4" s="149" t="s">
        <v>129</v>
      </c>
      <c r="C4" s="149" t="s">
        <v>130</v>
      </c>
      <c r="D4" s="149" t="s">
        <v>131</v>
      </c>
      <c r="E4" s="149" t="s">
        <v>132</v>
      </c>
      <c r="F4" s="149" t="s">
        <v>133</v>
      </c>
      <c r="G4" s="149" t="s">
        <v>134</v>
      </c>
      <c r="H4" s="149" t="s">
        <v>135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136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137</v>
      </c>
      <c r="J6" s="149" t="s">
        <v>138</v>
      </c>
      <c r="K6" s="149" t="s">
        <v>139</v>
      </c>
      <c r="L6" s="149" t="s">
        <v>140</v>
      </c>
      <c r="M6" s="149" t="s">
        <v>141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142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143</v>
      </c>
      <c r="U7" s="151" t="s">
        <v>144</v>
      </c>
      <c r="V7" s="151" t="s">
        <v>145</v>
      </c>
      <c r="W7" s="151" t="s">
        <v>146</v>
      </c>
    </row>
    <row r="8" ht="20.25" customHeight="1" spans="1:23">
      <c r="A8" s="152" t="s">
        <v>64</v>
      </c>
      <c r="C8" s="148"/>
      <c r="D8" s="148"/>
      <c r="E8" s="148"/>
      <c r="G8" s="148"/>
      <c r="H8" s="153">
        <v>2753587.83</v>
      </c>
      <c r="I8" s="62">
        <v>2753587.83</v>
      </c>
      <c r="J8" s="62">
        <v>546544.02</v>
      </c>
      <c r="K8" s="62"/>
      <c r="L8" s="62">
        <v>2207043.81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s="152" t="str">
        <f t="shared" ref="A9:A34" si="0">"       "&amp;"玉溪市农业机械推广中心"</f>
        <v>       玉溪市农业机械推广中心</v>
      </c>
      <c r="B9" s="154" t="s">
        <v>147</v>
      </c>
      <c r="C9" s="148" t="s">
        <v>148</v>
      </c>
      <c r="D9" s="148" t="s">
        <v>96</v>
      </c>
      <c r="E9" s="148" t="s">
        <v>149</v>
      </c>
      <c r="F9" s="148" t="s">
        <v>150</v>
      </c>
      <c r="G9" s="148" t="s">
        <v>151</v>
      </c>
      <c r="H9" s="153">
        <v>614808</v>
      </c>
      <c r="I9" s="62">
        <v>614808</v>
      </c>
      <c r="J9" s="62">
        <v>153702</v>
      </c>
      <c r="K9" s="62"/>
      <c r="L9" s="62">
        <v>461106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5" t="str">
        <f t="shared" si="0"/>
        <v>       玉溪市农业机械推广中心</v>
      </c>
      <c r="B10" s="148" t="s">
        <v>147</v>
      </c>
      <c r="C10" s="148" t="s">
        <v>148</v>
      </c>
      <c r="D10" s="148" t="s">
        <v>96</v>
      </c>
      <c r="E10" s="148" t="s">
        <v>149</v>
      </c>
      <c r="F10" s="148" t="s">
        <v>152</v>
      </c>
      <c r="G10" s="148" t="s">
        <v>153</v>
      </c>
      <c r="H10" s="153">
        <v>168480</v>
      </c>
      <c r="I10" s="62">
        <v>168480</v>
      </c>
      <c r="J10" s="62">
        <v>42120</v>
      </c>
      <c r="K10" s="148"/>
      <c r="L10" s="62">
        <v>126360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玉溪市农业机械推广中心</v>
      </c>
      <c r="B11" s="148" t="s">
        <v>147</v>
      </c>
      <c r="C11" s="148" t="s">
        <v>148</v>
      </c>
      <c r="D11" s="148" t="s">
        <v>101</v>
      </c>
      <c r="E11" s="148" t="s">
        <v>154</v>
      </c>
      <c r="F11" s="148" t="s">
        <v>155</v>
      </c>
      <c r="G11" s="148" t="s">
        <v>156</v>
      </c>
      <c r="H11" s="153">
        <v>5160</v>
      </c>
      <c r="I11" s="62">
        <v>5160</v>
      </c>
      <c r="J11" s="62">
        <v>1290</v>
      </c>
      <c r="K11" s="148"/>
      <c r="L11" s="62">
        <v>3870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玉溪市农业机械推广中心</v>
      </c>
      <c r="B12" s="148" t="s">
        <v>157</v>
      </c>
      <c r="C12" s="148" t="s">
        <v>158</v>
      </c>
      <c r="D12" s="148" t="s">
        <v>84</v>
      </c>
      <c r="E12" s="148" t="s">
        <v>159</v>
      </c>
      <c r="F12" s="148" t="s">
        <v>160</v>
      </c>
      <c r="G12" s="148" t="s">
        <v>161</v>
      </c>
      <c r="H12" s="153">
        <v>213972.48</v>
      </c>
      <c r="I12" s="62">
        <v>213972.48</v>
      </c>
      <c r="J12" s="62">
        <v>53493.12</v>
      </c>
      <c r="K12" s="148"/>
      <c r="L12" s="62">
        <v>160479.36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玉溪市农业机械推广中心</v>
      </c>
      <c r="B13" s="148" t="s">
        <v>157</v>
      </c>
      <c r="C13" s="148" t="s">
        <v>158</v>
      </c>
      <c r="D13" s="148" t="s">
        <v>91</v>
      </c>
      <c r="E13" s="148" t="s">
        <v>162</v>
      </c>
      <c r="F13" s="148" t="s">
        <v>163</v>
      </c>
      <c r="G13" s="148" t="s">
        <v>164</v>
      </c>
      <c r="H13" s="153">
        <v>110998.22</v>
      </c>
      <c r="I13" s="62">
        <v>110998.22</v>
      </c>
      <c r="J13" s="62">
        <v>27749.56</v>
      </c>
      <c r="K13" s="148"/>
      <c r="L13" s="62">
        <v>83248.66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玉溪市农业机械推广中心</v>
      </c>
      <c r="B14" s="148" t="s">
        <v>157</v>
      </c>
      <c r="C14" s="148" t="s">
        <v>158</v>
      </c>
      <c r="D14" s="148" t="s">
        <v>92</v>
      </c>
      <c r="E14" s="148" t="s">
        <v>165</v>
      </c>
      <c r="F14" s="148" t="s">
        <v>166</v>
      </c>
      <c r="G14" s="148" t="s">
        <v>167</v>
      </c>
      <c r="H14" s="153">
        <v>110066.4</v>
      </c>
      <c r="I14" s="62">
        <v>110066.4</v>
      </c>
      <c r="J14" s="62">
        <v>27516.6</v>
      </c>
      <c r="K14" s="148"/>
      <c r="L14" s="62">
        <v>82549.8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玉溪市农业机械推广中心</v>
      </c>
      <c r="B15" s="148" t="s">
        <v>157</v>
      </c>
      <c r="C15" s="148" t="s">
        <v>158</v>
      </c>
      <c r="D15" s="148" t="s">
        <v>93</v>
      </c>
      <c r="E15" s="148" t="s">
        <v>168</v>
      </c>
      <c r="F15" s="148" t="s">
        <v>169</v>
      </c>
      <c r="G15" s="148" t="s">
        <v>170</v>
      </c>
      <c r="H15" s="153">
        <v>13249.04</v>
      </c>
      <c r="I15" s="62">
        <v>13249.04</v>
      </c>
      <c r="J15" s="62">
        <v>9136.76</v>
      </c>
      <c r="K15" s="148"/>
      <c r="L15" s="62">
        <v>4112.28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玉溪市农业机械推广中心</v>
      </c>
      <c r="B16" s="148" t="s">
        <v>157</v>
      </c>
      <c r="C16" s="148" t="s">
        <v>158</v>
      </c>
      <c r="D16" s="148" t="s">
        <v>96</v>
      </c>
      <c r="E16" s="148" t="s">
        <v>149</v>
      </c>
      <c r="F16" s="148" t="s">
        <v>169</v>
      </c>
      <c r="G16" s="148" t="s">
        <v>170</v>
      </c>
      <c r="H16" s="153">
        <v>9719.93</v>
      </c>
      <c r="I16" s="62">
        <v>9719.93</v>
      </c>
      <c r="J16" s="62">
        <v>2429.98</v>
      </c>
      <c r="K16" s="148"/>
      <c r="L16" s="62">
        <v>7289.95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玉溪市农业机械推广中心</v>
      </c>
      <c r="B17" s="148" t="s">
        <v>171</v>
      </c>
      <c r="C17" s="148" t="s">
        <v>172</v>
      </c>
      <c r="D17" s="148" t="s">
        <v>100</v>
      </c>
      <c r="E17" s="148" t="s">
        <v>172</v>
      </c>
      <c r="F17" s="148" t="s">
        <v>173</v>
      </c>
      <c r="G17" s="148" t="s">
        <v>172</v>
      </c>
      <c r="H17" s="153">
        <v>168984</v>
      </c>
      <c r="I17" s="62">
        <v>168984</v>
      </c>
      <c r="J17" s="62">
        <v>42246</v>
      </c>
      <c r="K17" s="148"/>
      <c r="L17" s="62">
        <v>126738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玉溪市农业机械推广中心</v>
      </c>
      <c r="B18" s="148" t="s">
        <v>174</v>
      </c>
      <c r="C18" s="148" t="s">
        <v>175</v>
      </c>
      <c r="D18" s="148" t="s">
        <v>83</v>
      </c>
      <c r="E18" s="148" t="s">
        <v>176</v>
      </c>
      <c r="F18" s="148" t="s">
        <v>177</v>
      </c>
      <c r="G18" s="148" t="s">
        <v>178</v>
      </c>
      <c r="H18" s="153">
        <v>316800</v>
      </c>
      <c r="I18" s="62">
        <v>316800</v>
      </c>
      <c r="J18" s="62">
        <v>63360</v>
      </c>
      <c r="K18" s="148"/>
      <c r="L18" s="62">
        <v>253440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玉溪市农业机械推广中心</v>
      </c>
      <c r="B19" s="148" t="s">
        <v>179</v>
      </c>
      <c r="C19" s="148" t="s">
        <v>180</v>
      </c>
      <c r="D19" s="148" t="s">
        <v>96</v>
      </c>
      <c r="E19" s="148" t="s">
        <v>149</v>
      </c>
      <c r="F19" s="148" t="s">
        <v>181</v>
      </c>
      <c r="G19" s="148" t="s">
        <v>182</v>
      </c>
      <c r="H19" s="153">
        <v>26000</v>
      </c>
      <c r="I19" s="62">
        <v>26000</v>
      </c>
      <c r="J19" s="62"/>
      <c r="K19" s="148"/>
      <c r="L19" s="62">
        <v>26000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玉溪市农业机械推广中心</v>
      </c>
      <c r="B20" s="148" t="s">
        <v>183</v>
      </c>
      <c r="C20" s="148" t="s">
        <v>184</v>
      </c>
      <c r="D20" s="148" t="s">
        <v>96</v>
      </c>
      <c r="E20" s="148" t="s">
        <v>149</v>
      </c>
      <c r="F20" s="148" t="s">
        <v>185</v>
      </c>
      <c r="G20" s="148" t="s">
        <v>184</v>
      </c>
      <c r="H20" s="153">
        <v>22049.76</v>
      </c>
      <c r="I20" s="62">
        <v>22049.76</v>
      </c>
      <c r="J20" s="62"/>
      <c r="K20" s="148"/>
      <c r="L20" s="62">
        <v>22049.76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玉溪市农业机械推广中心</v>
      </c>
      <c r="B21" s="148" t="s">
        <v>186</v>
      </c>
      <c r="C21" s="148" t="s">
        <v>187</v>
      </c>
      <c r="D21" s="148" t="s">
        <v>83</v>
      </c>
      <c r="E21" s="148" t="s">
        <v>176</v>
      </c>
      <c r="F21" s="148" t="s">
        <v>188</v>
      </c>
      <c r="G21" s="148" t="s">
        <v>189</v>
      </c>
      <c r="H21" s="153">
        <v>7200</v>
      </c>
      <c r="I21" s="62">
        <v>7200</v>
      </c>
      <c r="J21" s="62"/>
      <c r="K21" s="148"/>
      <c r="L21" s="62">
        <v>7200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玉溪市农业机械推广中心</v>
      </c>
      <c r="B22" s="148" t="s">
        <v>186</v>
      </c>
      <c r="C22" s="148" t="s">
        <v>187</v>
      </c>
      <c r="D22" s="148" t="s">
        <v>96</v>
      </c>
      <c r="E22" s="148" t="s">
        <v>149</v>
      </c>
      <c r="F22" s="148" t="s">
        <v>190</v>
      </c>
      <c r="G22" s="148" t="s">
        <v>191</v>
      </c>
      <c r="H22" s="153">
        <v>12501</v>
      </c>
      <c r="I22" s="62">
        <v>12501</v>
      </c>
      <c r="J22" s="62"/>
      <c r="K22" s="148"/>
      <c r="L22" s="62">
        <v>12501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玉溪市农业机械推广中心</v>
      </c>
      <c r="B23" s="148" t="s">
        <v>186</v>
      </c>
      <c r="C23" s="148" t="s">
        <v>187</v>
      </c>
      <c r="D23" s="148" t="s">
        <v>96</v>
      </c>
      <c r="E23" s="148" t="s">
        <v>149</v>
      </c>
      <c r="F23" s="148" t="s">
        <v>192</v>
      </c>
      <c r="G23" s="148" t="s">
        <v>193</v>
      </c>
      <c r="H23" s="153">
        <v>2000</v>
      </c>
      <c r="I23" s="62">
        <v>2000</v>
      </c>
      <c r="J23" s="62"/>
      <c r="K23" s="148"/>
      <c r="L23" s="62">
        <v>2000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玉溪市农业机械推广中心</v>
      </c>
      <c r="B24" s="148" t="s">
        <v>186</v>
      </c>
      <c r="C24" s="148" t="s">
        <v>187</v>
      </c>
      <c r="D24" s="148" t="s">
        <v>96</v>
      </c>
      <c r="E24" s="148" t="s">
        <v>149</v>
      </c>
      <c r="F24" s="148" t="s">
        <v>194</v>
      </c>
      <c r="G24" s="148" t="s">
        <v>195</v>
      </c>
      <c r="H24" s="153">
        <v>5000</v>
      </c>
      <c r="I24" s="62">
        <v>5000</v>
      </c>
      <c r="J24" s="62"/>
      <c r="K24" s="148"/>
      <c r="L24" s="62">
        <v>5000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玉溪市农业机械推广中心</v>
      </c>
      <c r="B25" s="148" t="s">
        <v>186</v>
      </c>
      <c r="C25" s="148" t="s">
        <v>187</v>
      </c>
      <c r="D25" s="148" t="s">
        <v>96</v>
      </c>
      <c r="E25" s="148" t="s">
        <v>149</v>
      </c>
      <c r="F25" s="148" t="s">
        <v>196</v>
      </c>
      <c r="G25" s="148" t="s">
        <v>197</v>
      </c>
      <c r="H25" s="153">
        <v>1000</v>
      </c>
      <c r="I25" s="62">
        <v>1000</v>
      </c>
      <c r="J25" s="62"/>
      <c r="K25" s="148"/>
      <c r="L25" s="62">
        <v>1000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玉溪市农业机械推广中心</v>
      </c>
      <c r="B26" s="148" t="s">
        <v>186</v>
      </c>
      <c r="C26" s="148" t="s">
        <v>187</v>
      </c>
      <c r="D26" s="148" t="s">
        <v>96</v>
      </c>
      <c r="E26" s="148" t="s">
        <v>149</v>
      </c>
      <c r="F26" s="148" t="s">
        <v>198</v>
      </c>
      <c r="G26" s="148" t="s">
        <v>199</v>
      </c>
      <c r="H26" s="153">
        <v>2000</v>
      </c>
      <c r="I26" s="62">
        <v>2000</v>
      </c>
      <c r="J26" s="62"/>
      <c r="K26" s="148"/>
      <c r="L26" s="62">
        <v>2000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玉溪市农业机械推广中心</v>
      </c>
      <c r="B27" s="148" t="s">
        <v>186</v>
      </c>
      <c r="C27" s="148" t="s">
        <v>187</v>
      </c>
      <c r="D27" s="148" t="s">
        <v>96</v>
      </c>
      <c r="E27" s="148" t="s">
        <v>149</v>
      </c>
      <c r="F27" s="148" t="s">
        <v>200</v>
      </c>
      <c r="G27" s="148" t="s">
        <v>201</v>
      </c>
      <c r="H27" s="153">
        <v>30000</v>
      </c>
      <c r="I27" s="62">
        <v>30000</v>
      </c>
      <c r="J27" s="62"/>
      <c r="K27" s="148"/>
      <c r="L27" s="62">
        <v>30000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玉溪市农业机械推广中心</v>
      </c>
      <c r="B28" s="148" t="s">
        <v>186</v>
      </c>
      <c r="C28" s="148" t="s">
        <v>187</v>
      </c>
      <c r="D28" s="148" t="s">
        <v>96</v>
      </c>
      <c r="E28" s="148" t="s">
        <v>149</v>
      </c>
      <c r="F28" s="148" t="s">
        <v>202</v>
      </c>
      <c r="G28" s="148" t="s">
        <v>203</v>
      </c>
      <c r="H28" s="153">
        <v>3000</v>
      </c>
      <c r="I28" s="62">
        <v>3000</v>
      </c>
      <c r="J28" s="62"/>
      <c r="K28" s="148"/>
      <c r="L28" s="62">
        <v>3000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玉溪市农业机械推广中心</v>
      </c>
      <c r="B29" s="148" t="s">
        <v>186</v>
      </c>
      <c r="C29" s="148" t="s">
        <v>187</v>
      </c>
      <c r="D29" s="148" t="s">
        <v>96</v>
      </c>
      <c r="E29" s="148" t="s">
        <v>149</v>
      </c>
      <c r="F29" s="148" t="s">
        <v>204</v>
      </c>
      <c r="G29" s="148" t="s">
        <v>205</v>
      </c>
      <c r="H29" s="153">
        <v>2000</v>
      </c>
      <c r="I29" s="62">
        <v>2000</v>
      </c>
      <c r="J29" s="62"/>
      <c r="K29" s="148"/>
      <c r="L29" s="62">
        <v>2000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玉溪市农业机械推广中心</v>
      </c>
      <c r="B30" s="148" t="s">
        <v>186</v>
      </c>
      <c r="C30" s="148" t="s">
        <v>187</v>
      </c>
      <c r="D30" s="148" t="s">
        <v>96</v>
      </c>
      <c r="E30" s="148" t="s">
        <v>149</v>
      </c>
      <c r="F30" s="148" t="s">
        <v>188</v>
      </c>
      <c r="G30" s="148" t="s">
        <v>189</v>
      </c>
      <c r="H30" s="153">
        <v>30599</v>
      </c>
      <c r="I30" s="62">
        <v>30599</v>
      </c>
      <c r="J30" s="62"/>
      <c r="K30" s="148"/>
      <c r="L30" s="62">
        <v>30599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玉溪市农业机械推广中心</v>
      </c>
      <c r="B31" s="148" t="s">
        <v>206</v>
      </c>
      <c r="C31" s="148" t="s">
        <v>124</v>
      </c>
      <c r="D31" s="148" t="s">
        <v>96</v>
      </c>
      <c r="E31" s="148" t="s">
        <v>149</v>
      </c>
      <c r="F31" s="148" t="s">
        <v>207</v>
      </c>
      <c r="G31" s="148" t="s">
        <v>124</v>
      </c>
      <c r="H31" s="153">
        <v>14000</v>
      </c>
      <c r="I31" s="62">
        <v>14000</v>
      </c>
      <c r="J31" s="62"/>
      <c r="K31" s="148"/>
      <c r="L31" s="62">
        <v>14000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玉溪市农业机械推广中心</v>
      </c>
      <c r="B32" s="148" t="s">
        <v>208</v>
      </c>
      <c r="C32" s="148" t="s">
        <v>209</v>
      </c>
      <c r="D32" s="148" t="s">
        <v>85</v>
      </c>
      <c r="E32" s="148" t="s">
        <v>210</v>
      </c>
      <c r="F32" s="148" t="s">
        <v>211</v>
      </c>
      <c r="G32" s="148" t="s">
        <v>212</v>
      </c>
      <c r="H32" s="153">
        <v>120000</v>
      </c>
      <c r="I32" s="62">
        <v>120000</v>
      </c>
      <c r="J32" s="62"/>
      <c r="K32" s="148"/>
      <c r="L32" s="62">
        <v>120000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玉溪市农业机械推广中心</v>
      </c>
      <c r="B33" s="148" t="s">
        <v>213</v>
      </c>
      <c r="C33" s="148" t="s">
        <v>214</v>
      </c>
      <c r="D33" s="148" t="s">
        <v>96</v>
      </c>
      <c r="E33" s="148" t="s">
        <v>149</v>
      </c>
      <c r="F33" s="148" t="s">
        <v>152</v>
      </c>
      <c r="G33" s="148" t="s">
        <v>153</v>
      </c>
      <c r="H33" s="153">
        <v>494000</v>
      </c>
      <c r="I33" s="62">
        <v>494000</v>
      </c>
      <c r="J33" s="62">
        <v>123500</v>
      </c>
      <c r="K33" s="148"/>
      <c r="L33" s="62">
        <v>370500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玉溪市农业机械推广中心</v>
      </c>
      <c r="B34" s="148" t="s">
        <v>215</v>
      </c>
      <c r="C34" s="148" t="s">
        <v>216</v>
      </c>
      <c r="D34" s="148" t="s">
        <v>96</v>
      </c>
      <c r="E34" s="148" t="s">
        <v>149</v>
      </c>
      <c r="F34" s="148" t="s">
        <v>152</v>
      </c>
      <c r="G34" s="148" t="s">
        <v>153</v>
      </c>
      <c r="H34" s="153">
        <v>250000</v>
      </c>
      <c r="I34" s="62">
        <v>250000</v>
      </c>
      <c r="J34" s="62"/>
      <c r="K34" s="148"/>
      <c r="L34" s="62">
        <v>250000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51" t="s">
        <v>30</v>
      </c>
      <c r="B35" s="151"/>
      <c r="C35" s="151"/>
      <c r="D35" s="151"/>
      <c r="E35" s="151"/>
      <c r="F35" s="151"/>
      <c r="G35" s="151"/>
      <c r="H35" s="62">
        <v>2753587.83</v>
      </c>
      <c r="I35" s="62">
        <v>2753587.83</v>
      </c>
      <c r="J35" s="62">
        <v>546544.02</v>
      </c>
      <c r="K35" s="62"/>
      <c r="L35" s="62">
        <v>2207043.81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5:G35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314583333333333" right="0.275" top="1" bottom="1" header="0.5" footer="0.5"/>
  <pageSetup paperSize="9" scale="3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A3" workbookViewId="0">
      <selection activeCell="A18" sqref="A18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217</v>
      </c>
    </row>
    <row r="2" ht="27.75" customHeight="1" spans="1:23">
      <c r="A2" s="31" t="s">
        <v>218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"单位名称："&amp;"玉溪市农业机械推广中心"</f>
        <v>单位名称：玉溪市农业机械推广中心</v>
      </c>
      <c r="B3" s="141" t="str">
        <f>"单位名称："&amp;"玉溪市农业机械推广中心"</f>
        <v>单位名称：玉溪市农业机械推广中心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219</v>
      </c>
      <c r="B4" s="9" t="s">
        <v>129</v>
      </c>
      <c r="C4" s="9" t="s">
        <v>130</v>
      </c>
      <c r="D4" s="9" t="s">
        <v>220</v>
      </c>
      <c r="E4" s="10" t="s">
        <v>131</v>
      </c>
      <c r="F4" s="10" t="s">
        <v>132</v>
      </c>
      <c r="G4" s="10" t="s">
        <v>133</v>
      </c>
      <c r="H4" s="10" t="s">
        <v>134</v>
      </c>
      <c r="I4" s="20" t="s">
        <v>30</v>
      </c>
      <c r="J4" s="20" t="s">
        <v>221</v>
      </c>
      <c r="K4" s="20"/>
      <c r="L4" s="20"/>
      <c r="M4" s="20"/>
      <c r="N4" s="20" t="s">
        <v>136</v>
      </c>
      <c r="O4" s="20"/>
      <c r="P4" s="20"/>
      <c r="Q4" s="10" t="s">
        <v>36</v>
      </c>
      <c r="R4" s="11" t="s">
        <v>222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142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223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224</v>
      </c>
      <c r="D8" s="67"/>
      <c r="E8" s="67"/>
      <c r="F8" s="67"/>
      <c r="G8" s="67"/>
      <c r="H8" s="67"/>
      <c r="I8" s="44">
        <v>19656</v>
      </c>
      <c r="J8" s="44">
        <v>19656</v>
      </c>
      <c r="K8" s="44">
        <v>19656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225</v>
      </c>
      <c r="B9" s="143" t="s">
        <v>226</v>
      </c>
      <c r="C9" s="67" t="s">
        <v>224</v>
      </c>
      <c r="D9" s="67" t="s">
        <v>64</v>
      </c>
      <c r="E9" s="67" t="s">
        <v>87</v>
      </c>
      <c r="F9" s="67" t="s">
        <v>227</v>
      </c>
      <c r="G9" s="67" t="s">
        <v>177</v>
      </c>
      <c r="H9" s="67" t="s">
        <v>178</v>
      </c>
      <c r="I9" s="44">
        <v>19656</v>
      </c>
      <c r="J9" s="44">
        <v>19656</v>
      </c>
      <c r="K9" s="44">
        <v>19656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8" customHeight="1" spans="1:23">
      <c r="A10" s="67"/>
      <c r="B10" s="67"/>
      <c r="C10" s="67" t="s">
        <v>228</v>
      </c>
      <c r="D10" s="67"/>
      <c r="E10" s="67"/>
      <c r="F10" s="67"/>
      <c r="G10" s="67"/>
      <c r="H10" s="67"/>
      <c r="I10" s="44">
        <v>86251.43</v>
      </c>
      <c r="J10" s="44"/>
      <c r="K10" s="44"/>
      <c r="L10" s="44"/>
      <c r="M10" s="44"/>
      <c r="N10" s="44">
        <v>86251.43</v>
      </c>
      <c r="O10" s="44"/>
      <c r="P10" s="44"/>
      <c r="Q10" s="44"/>
      <c r="R10" s="44"/>
      <c r="S10" s="44"/>
      <c r="T10" s="44"/>
      <c r="U10" s="44"/>
      <c r="V10" s="44"/>
      <c r="W10" s="44"/>
    </row>
    <row r="11" ht="43" customHeight="1" spans="1:23">
      <c r="A11" s="67" t="s">
        <v>229</v>
      </c>
      <c r="B11" s="143" t="s">
        <v>230</v>
      </c>
      <c r="C11" s="67" t="s">
        <v>228</v>
      </c>
      <c r="D11" s="67" t="s">
        <v>64</v>
      </c>
      <c r="E11" s="67" t="s">
        <v>97</v>
      </c>
      <c r="F11" s="67" t="s">
        <v>231</v>
      </c>
      <c r="G11" s="67" t="s">
        <v>190</v>
      </c>
      <c r="H11" s="67" t="s">
        <v>191</v>
      </c>
      <c r="I11" s="44">
        <v>8734.8</v>
      </c>
      <c r="J11" s="44"/>
      <c r="K11" s="44"/>
      <c r="L11" s="44"/>
      <c r="M11" s="44"/>
      <c r="N11" s="44">
        <v>8734.8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44" customHeight="1" spans="1:23">
      <c r="A12" s="67" t="s">
        <v>229</v>
      </c>
      <c r="B12" s="143" t="s">
        <v>230</v>
      </c>
      <c r="C12" s="67" t="s">
        <v>228</v>
      </c>
      <c r="D12" s="67" t="s">
        <v>64</v>
      </c>
      <c r="E12" s="67" t="s">
        <v>97</v>
      </c>
      <c r="F12" s="67" t="s">
        <v>231</v>
      </c>
      <c r="G12" s="67" t="s">
        <v>232</v>
      </c>
      <c r="H12" s="67" t="s">
        <v>233</v>
      </c>
      <c r="I12" s="44">
        <v>41086.83</v>
      </c>
      <c r="J12" s="44"/>
      <c r="K12" s="44"/>
      <c r="L12" s="44"/>
      <c r="M12" s="44"/>
      <c r="N12" s="44">
        <v>41086.83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48" customHeight="1" spans="1:23">
      <c r="A13" s="67" t="s">
        <v>229</v>
      </c>
      <c r="B13" s="143" t="s">
        <v>230</v>
      </c>
      <c r="C13" s="67" t="s">
        <v>228</v>
      </c>
      <c r="D13" s="67" t="s">
        <v>64</v>
      </c>
      <c r="E13" s="67" t="s">
        <v>97</v>
      </c>
      <c r="F13" s="67" t="s">
        <v>231</v>
      </c>
      <c r="G13" s="67" t="s">
        <v>234</v>
      </c>
      <c r="H13" s="67" t="s">
        <v>235</v>
      </c>
      <c r="I13" s="44">
        <v>5000</v>
      </c>
      <c r="J13" s="44"/>
      <c r="K13" s="44"/>
      <c r="L13" s="44"/>
      <c r="M13" s="44"/>
      <c r="N13" s="44">
        <v>5000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44" customHeight="1" spans="1:23">
      <c r="A14" s="67" t="s">
        <v>229</v>
      </c>
      <c r="B14" s="143" t="s">
        <v>230</v>
      </c>
      <c r="C14" s="67" t="s">
        <v>228</v>
      </c>
      <c r="D14" s="67" t="s">
        <v>64</v>
      </c>
      <c r="E14" s="67" t="s">
        <v>97</v>
      </c>
      <c r="F14" s="67" t="s">
        <v>231</v>
      </c>
      <c r="G14" s="67" t="s">
        <v>236</v>
      </c>
      <c r="H14" s="67" t="s">
        <v>237</v>
      </c>
      <c r="I14" s="44">
        <v>11989.8</v>
      </c>
      <c r="J14" s="44"/>
      <c r="K14" s="44"/>
      <c r="L14" s="44"/>
      <c r="M14" s="44"/>
      <c r="N14" s="44">
        <v>11989.8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9" customHeight="1" spans="1:23">
      <c r="A15" s="67" t="s">
        <v>229</v>
      </c>
      <c r="B15" s="143" t="s">
        <v>230</v>
      </c>
      <c r="C15" s="67" t="s">
        <v>228</v>
      </c>
      <c r="D15" s="67" t="s">
        <v>64</v>
      </c>
      <c r="E15" s="67" t="s">
        <v>97</v>
      </c>
      <c r="F15" s="67" t="s">
        <v>231</v>
      </c>
      <c r="G15" s="67" t="s">
        <v>188</v>
      </c>
      <c r="H15" s="67" t="s">
        <v>189</v>
      </c>
      <c r="I15" s="44">
        <v>19440</v>
      </c>
      <c r="J15" s="44"/>
      <c r="K15" s="44"/>
      <c r="L15" s="44"/>
      <c r="M15" s="44"/>
      <c r="N15" s="44">
        <v>19440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6" customHeight="1" spans="1:23">
      <c r="A16" s="67"/>
      <c r="B16" s="67"/>
      <c r="C16" s="67" t="s">
        <v>238</v>
      </c>
      <c r="D16" s="67"/>
      <c r="E16" s="67"/>
      <c r="F16" s="67"/>
      <c r="G16" s="67"/>
      <c r="H16" s="67"/>
      <c r="I16" s="44">
        <v>2887</v>
      </c>
      <c r="J16" s="44"/>
      <c r="K16" s="44"/>
      <c r="L16" s="44"/>
      <c r="M16" s="44"/>
      <c r="N16" s="44">
        <v>2887</v>
      </c>
      <c r="O16" s="44"/>
      <c r="P16" s="44"/>
      <c r="Q16" s="44"/>
      <c r="R16" s="44"/>
      <c r="S16" s="44"/>
      <c r="T16" s="44"/>
      <c r="U16" s="44"/>
      <c r="V16" s="44"/>
      <c r="W16" s="44"/>
    </row>
    <row r="17" ht="41" customHeight="1" spans="1:23">
      <c r="A17" s="67" t="s">
        <v>229</v>
      </c>
      <c r="B17" s="143" t="s">
        <v>239</v>
      </c>
      <c r="C17" s="67" t="s">
        <v>238</v>
      </c>
      <c r="D17" s="67" t="s">
        <v>64</v>
      </c>
      <c r="E17" s="67" t="s">
        <v>80</v>
      </c>
      <c r="F17" s="67" t="s">
        <v>240</v>
      </c>
      <c r="G17" s="67" t="s">
        <v>200</v>
      </c>
      <c r="H17" s="67" t="s">
        <v>201</v>
      </c>
      <c r="I17" s="44">
        <v>1987</v>
      </c>
      <c r="J17" s="44"/>
      <c r="K17" s="44"/>
      <c r="L17" s="44"/>
      <c r="M17" s="44"/>
      <c r="N17" s="44">
        <v>1987</v>
      </c>
      <c r="O17" s="44"/>
      <c r="P17" s="44"/>
      <c r="Q17" s="44"/>
      <c r="R17" s="44"/>
      <c r="S17" s="44"/>
      <c r="T17" s="44"/>
      <c r="U17" s="44"/>
      <c r="V17" s="44"/>
      <c r="W17" s="44"/>
    </row>
    <row r="18" ht="36" customHeight="1" spans="1:23">
      <c r="A18" s="67" t="s">
        <v>229</v>
      </c>
      <c r="B18" s="143" t="s">
        <v>239</v>
      </c>
      <c r="C18" s="67" t="s">
        <v>238</v>
      </c>
      <c r="D18" s="67" t="s">
        <v>64</v>
      </c>
      <c r="E18" s="67" t="s">
        <v>80</v>
      </c>
      <c r="F18" s="67" t="s">
        <v>240</v>
      </c>
      <c r="G18" s="67" t="s">
        <v>177</v>
      </c>
      <c r="H18" s="67" t="s">
        <v>178</v>
      </c>
      <c r="I18" s="44">
        <v>900</v>
      </c>
      <c r="J18" s="44"/>
      <c r="K18" s="44"/>
      <c r="L18" s="44"/>
      <c r="M18" s="44"/>
      <c r="N18" s="44">
        <v>900</v>
      </c>
      <c r="O18" s="44"/>
      <c r="P18" s="44"/>
      <c r="Q18" s="44"/>
      <c r="R18" s="44"/>
      <c r="S18" s="44"/>
      <c r="T18" s="44"/>
      <c r="U18" s="44"/>
      <c r="V18" s="44"/>
      <c r="W18" s="44"/>
    </row>
    <row r="19" ht="18.75" customHeight="1" spans="1:23">
      <c r="A19" s="45" t="s">
        <v>241</v>
      </c>
      <c r="B19" s="46"/>
      <c r="C19" s="46"/>
      <c r="D19" s="46"/>
      <c r="E19" s="46"/>
      <c r="F19" s="46"/>
      <c r="G19" s="46"/>
      <c r="H19" s="47"/>
      <c r="I19" s="44">
        <v>108794.43</v>
      </c>
      <c r="J19" s="44">
        <v>19656</v>
      </c>
      <c r="K19" s="44">
        <v>19656</v>
      </c>
      <c r="L19" s="44"/>
      <c r="M19" s="44"/>
      <c r="N19" s="44">
        <v>89138.43</v>
      </c>
      <c r="O19" s="44"/>
      <c r="P19" s="44"/>
      <c r="Q19" s="44"/>
      <c r="R19" s="44"/>
      <c r="S19" s="44"/>
      <c r="T19" s="44"/>
      <c r="U19" s="44"/>
      <c r="V19" s="44"/>
      <c r="W19" s="44"/>
    </row>
  </sheetData>
  <mergeCells count="28">
    <mergeCell ref="A2:W2"/>
    <mergeCell ref="A3:I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14583333333333" right="0.275" top="1" bottom="1" header="0.5" footer="0.5"/>
  <pageSetup paperSize="9" scale="3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5.175" customWidth="1"/>
  </cols>
  <sheetData>
    <row r="1" customHeight="1" spans="10:10">
      <c r="J1" s="139" t="s">
        <v>242</v>
      </c>
    </row>
    <row r="2" ht="28.5" customHeight="1" spans="1:10">
      <c r="A2" s="138" t="s">
        <v>243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"单位名称："&amp;"玉溪市农业机械推广中心"</f>
        <v>单位名称：玉溪市农业机械推广中心</v>
      </c>
    </row>
    <row r="4" ht="14.25" customHeight="1" spans="1:10">
      <c r="A4" s="66" t="s">
        <v>244</v>
      </c>
      <c r="B4" s="66" t="s">
        <v>245</v>
      </c>
      <c r="C4" s="66" t="s">
        <v>246</v>
      </c>
      <c r="D4" s="66" t="s">
        <v>247</v>
      </c>
      <c r="E4" s="66" t="s">
        <v>248</v>
      </c>
      <c r="F4" s="53" t="s">
        <v>249</v>
      </c>
      <c r="G4" s="66" t="s">
        <v>250</v>
      </c>
      <c r="H4" s="53" t="s">
        <v>251</v>
      </c>
      <c r="I4" s="53" t="s">
        <v>252</v>
      </c>
      <c r="J4" s="66" t="s">
        <v>253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224</v>
      </c>
      <c r="B7" s="67" t="s">
        <v>254</v>
      </c>
      <c r="C7" s="67" t="s">
        <v>255</v>
      </c>
      <c r="D7" s="67" t="s">
        <v>256</v>
      </c>
      <c r="E7" s="67" t="s">
        <v>257</v>
      </c>
      <c r="F7" s="67" t="s">
        <v>258</v>
      </c>
      <c r="G7" s="42" t="s">
        <v>45</v>
      </c>
      <c r="H7" s="67" t="s">
        <v>259</v>
      </c>
      <c r="I7" s="67" t="s">
        <v>260</v>
      </c>
      <c r="J7" s="67" t="s">
        <v>257</v>
      </c>
    </row>
    <row r="8" ht="33.75" customHeight="1" spans="1:10">
      <c r="A8" s="67" t="s">
        <v>224</v>
      </c>
      <c r="B8" s="67" t="s">
        <v>254</v>
      </c>
      <c r="C8" s="67" t="s">
        <v>255</v>
      </c>
      <c r="D8" s="67" t="s">
        <v>256</v>
      </c>
      <c r="E8" s="67" t="s">
        <v>261</v>
      </c>
      <c r="F8" s="67" t="s">
        <v>258</v>
      </c>
      <c r="G8" s="42" t="s">
        <v>262</v>
      </c>
      <c r="H8" s="67" t="s">
        <v>263</v>
      </c>
      <c r="I8" s="67" t="s">
        <v>260</v>
      </c>
      <c r="J8" s="67" t="s">
        <v>261</v>
      </c>
    </row>
    <row r="9" ht="33.75" customHeight="1" spans="1:10">
      <c r="A9" s="67" t="s">
        <v>224</v>
      </c>
      <c r="B9" s="67" t="s">
        <v>254</v>
      </c>
      <c r="C9" s="67" t="s">
        <v>255</v>
      </c>
      <c r="D9" s="67" t="s">
        <v>264</v>
      </c>
      <c r="E9" s="67" t="s">
        <v>265</v>
      </c>
      <c r="F9" s="67" t="s">
        <v>266</v>
      </c>
      <c r="G9" s="42" t="s">
        <v>267</v>
      </c>
      <c r="H9" s="67"/>
      <c r="I9" s="67" t="s">
        <v>268</v>
      </c>
      <c r="J9" s="67" t="s">
        <v>265</v>
      </c>
    </row>
    <row r="10" ht="33.75" customHeight="1" spans="1:10">
      <c r="A10" s="67" t="s">
        <v>224</v>
      </c>
      <c r="B10" s="67" t="s">
        <v>254</v>
      </c>
      <c r="C10" s="67" t="s">
        <v>269</v>
      </c>
      <c r="D10" s="67" t="s">
        <v>270</v>
      </c>
      <c r="E10" s="67" t="s">
        <v>271</v>
      </c>
      <c r="F10" s="67" t="s">
        <v>266</v>
      </c>
      <c r="G10" s="42" t="s">
        <v>272</v>
      </c>
      <c r="H10" s="67"/>
      <c r="I10" s="67" t="s">
        <v>268</v>
      </c>
      <c r="J10" s="67" t="s">
        <v>273</v>
      </c>
    </row>
    <row r="11" ht="33.75" customHeight="1" spans="1:10">
      <c r="A11" s="67" t="s">
        <v>224</v>
      </c>
      <c r="B11" s="67" t="s">
        <v>254</v>
      </c>
      <c r="C11" s="67" t="s">
        <v>274</v>
      </c>
      <c r="D11" s="67" t="s">
        <v>275</v>
      </c>
      <c r="E11" s="67" t="s">
        <v>276</v>
      </c>
      <c r="F11" s="67" t="s">
        <v>258</v>
      </c>
      <c r="G11" s="42" t="s">
        <v>277</v>
      </c>
      <c r="H11" s="67" t="s">
        <v>278</v>
      </c>
      <c r="I11" s="67" t="s">
        <v>260</v>
      </c>
      <c r="J11" s="67" t="s">
        <v>279</v>
      </c>
    </row>
  </sheetData>
  <mergeCells count="4">
    <mergeCell ref="A2:J2"/>
    <mergeCell ref="A3:H3"/>
    <mergeCell ref="A7:A11"/>
    <mergeCell ref="B7:B11"/>
  </mergeCells>
  <pageMargins left="0.354166666666667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2026-01-30T01:24:00Z</dcterms:created>
  <dcterms:modified xsi:type="dcterms:W3CDTF">2026-02-02T09:52:38Z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727EE89A445A45969142F2D04D20A004</vt:lpwstr>
  </property>
  <property fmtid="{D5CDD505-2E9C-101B-9397-08002B2CF9AE}" pid="3" name="KSOProductBuildVer">
    <vt:lpwstr>2052-11.8.2.12089</vt:lpwstr>
  </property>
</Properties>
</file>