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2"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补助项目支出预算表11" sheetId="16" r:id="rId16"/>
    <sheet name="部门项目中期规划预算表12" sheetId="17" r:id="rId17"/>
  </sheets>
  <calcPr calcId="144525"/>
</workbook>
</file>

<file path=xl/sharedStrings.xml><?xml version="1.0" encoding="utf-8"?>
<sst xmlns="http://schemas.openxmlformats.org/spreadsheetml/2006/main" count="1140" uniqueCount="409">
  <si>
    <t>预算01-1表</t>
  </si>
  <si>
    <t>2026年财务收支预算总表部门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</si>
  <si>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</si>
  <si>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</si>
  <si>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</si>
  <si>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</si>
  <si>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</si>
  <si>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</si>
  <si>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</si>
  <si>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</si>
  <si>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</si>
  <si>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</si>
  <si>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</si>
  <si>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</si>
  <si>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</si>
  <si>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</si>
  <si>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</si>
  <si>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</si>
  <si>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</si>
  <si>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</si>
  <si>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</si>
  <si>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</si>
  <si>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</si>
  <si>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</si>
  <si>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</si>
  <si>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</si>
  <si>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</si>
  <si>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</si>
  <si>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</si>
  <si>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</si>
  <si>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</si>
  <si>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</si>
  <si>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</si>
  <si>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</si>
  <si>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</si>
  <si>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</si>
  <si>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</si>
  <si>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</si>
  <si>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</si>
  <si>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</si>
  <si>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</si>
  <si>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</si>
  <si>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</si>
  <si>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</si>
  <si>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</si>
  <si>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</si>
  <si>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</si>
  <si>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</si>
  <si>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</si>
  <si>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</si>
  <si>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</si>
  <si>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</si>
  <si>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</si>
  <si>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t>
  </si>
  <si>
    <t>11</t>
  </si>
  <si>
    <t>12</t>
  </si>
  <si>
    <t>13</t>
  </si>
  <si>
    <t>14</t>
  </si>
  <si>
    <t>15</t>
  </si>
  <si>
    <t>16</t>
  </si>
  <si>
    <t>17</t>
  </si>
  <si>
    <t>18</t>
  </si>
  <si>
    <t>19</t>
  </si>
  <si>
    <t>125011</t>
  </si>
  <si>
    <t>玉溪市农业技术推广中心</t>
  </si>
  <si>
    <t>预算01-3表</t>
  </si>
  <si>
    <t>2026年部门支出预算表</t>
  </si>
  <si>
    <t>科目编码</t>
  </si>
  <si>
    <t>科目名称</t>
  </si>
  <si>
    <t>财政专户管理的支出</t>
  </si>
  <si>
    <t>单位自有资金</t>
  </si>
  <si>
    <t>基本支出</t>
  </si>
  <si>
    <t>项目支出</t>
  </si>
  <si>
    <t>事业支出</t>
  </si>
  <si>
    <t>事业单位
经营支出</t>
  </si>
  <si>
    <t>上级补助支出</t>
  </si>
  <si>
    <t>附属单位补助支出</t>
  </si>
  <si>
    <t>其他支出</t>
  </si>
  <si>
    <t>206</t>
  </si>
  <si>
    <t>20604</t>
  </si>
  <si>
    <t>2060405</t>
  </si>
  <si>
    <t>2060499</t>
  </si>
  <si>
    <t>208</t>
  </si>
  <si>
    <t>20805</t>
  </si>
  <si>
    <t>2080502</t>
  </si>
  <si>
    <t>2080505</t>
  </si>
  <si>
    <t>2080506</t>
  </si>
  <si>
    <t>210</t>
  </si>
  <si>
    <t>21011</t>
  </si>
  <si>
    <t>2101101</t>
  </si>
  <si>
    <t>2101102</t>
  </si>
  <si>
    <t>2101103</t>
  </si>
  <si>
    <t>2101199</t>
  </si>
  <si>
    <t>213</t>
  </si>
  <si>
    <t>21301</t>
  </si>
  <si>
    <t>2130104</t>
  </si>
  <si>
    <t>2130106</t>
  </si>
  <si>
    <t>2130108</t>
  </si>
  <si>
    <t>2130122</t>
  </si>
  <si>
    <t>2130126</t>
  </si>
  <si>
    <t>221</t>
  </si>
  <si>
    <t>22102</t>
  </si>
  <si>
    <t>2210201</t>
  </si>
  <si>
    <t>2210203</t>
  </si>
  <si>
    <t>230</t>
  </si>
  <si>
    <t>23002</t>
  </si>
  <si>
    <t>2300252</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</si>
  <si>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</si>
  <si>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</si>
  <si>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</si>
  <si>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</si>
  <si>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</si>
  <si>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</si>
  <si>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</si>
  <si>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</si>
  <si>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</si>
  <si>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</si>
  <si>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</si>
  <si>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</si>
  <si>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</si>
  <si>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</si>
  <si>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</si>
  <si>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</si>
  <si>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</si>
  <si>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</si>
  <si>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</si>
  <si>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</si>
  <si>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公务用车购置</t>
  </si>
  <si>
    <t>公务用车运行费</t>
  </si>
  <si>
    <t>公务接待费</t>
  </si>
  <si>
    <t>预算04表</t>
  </si>
  <si>
    <t>2026年部门基本支出预算表</t>
  </si>
  <si>
    <t>2025年初预算项目初选表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</si>
  <si>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</si>
  <si>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</si>
  <si>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</si>
  <si>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</si>
  <si>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</si>
  <si>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</si>
  <si>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</si>
  <si>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</si>
  <si>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</si>
  <si>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</si>
  <si>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</si>
  <si>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</si>
  <si>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</si>
  <si>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</si>
  <si>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</si>
  <si>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20</t>
  </si>
  <si>
    <t>21</t>
  </si>
  <si>
    <t>22</t>
  </si>
  <si>
    <t>23</t>
  </si>
  <si>
    <t>530400210000000629467</t>
  </si>
  <si>
    <t>事业人员工资支出</t>
  </si>
  <si>
    <t>事业运行</t>
  </si>
  <si>
    <t>30101</t>
  </si>
  <si>
    <t>基本工资</t>
  </si>
  <si>
    <t>30102</t>
  </si>
  <si>
    <t>津贴补贴</t>
  </si>
  <si>
    <t>30107</t>
  </si>
  <si>
    <t>绩效工资</t>
  </si>
  <si>
    <t>购房补贴</t>
  </si>
  <si>
    <t>530400210000000629468</t>
  </si>
  <si>
    <t>社会保障缴费</t>
  </si>
  <si>
    <t>机关事业单位基本养老保险缴费支出</t>
  </si>
  <si>
    <t>30108</t>
  </si>
  <si>
    <t>机关事业单位基本养老保险缴费</t>
  </si>
  <si>
    <t>事业单位医疗</t>
  </si>
  <si>
    <t>30110</t>
  </si>
  <si>
    <t>职工基本医疗保险缴费</t>
  </si>
  <si>
    <t>公务员医疗补助</t>
  </si>
  <si>
    <t>30111</t>
  </si>
  <si>
    <t>公务员医疗补助缴费</t>
  </si>
  <si>
    <t>其他行政事业单位医疗支出</t>
  </si>
  <si>
    <t>30112</t>
  </si>
  <si>
    <t>其他社会保障缴费</t>
  </si>
  <si>
    <t>530400210000000629469</t>
  </si>
  <si>
    <t>住房公积金</t>
  </si>
  <si>
    <t>30113</t>
  </si>
  <si>
    <t>530400210000000629470</t>
  </si>
  <si>
    <t>对个人和家庭的补助</t>
  </si>
  <si>
    <t>事业单位离退休</t>
  </si>
  <si>
    <t>30305</t>
  </si>
  <si>
    <t>生活补助</t>
  </si>
  <si>
    <t>530400210000000629472</t>
  </si>
  <si>
    <t>公车购置及运维费</t>
  </si>
  <si>
    <t>30231</t>
  </si>
  <si>
    <t>公务用车运行维护费</t>
  </si>
  <si>
    <t>530400210000000629473</t>
  </si>
  <si>
    <t>工会经费</t>
  </si>
  <si>
    <t>30228</t>
  </si>
  <si>
    <t>530400210000000629474</t>
  </si>
  <si>
    <t>一般公用经费</t>
  </si>
  <si>
    <t>30299</t>
  </si>
  <si>
    <t>其他商品和服务支出</t>
  </si>
  <si>
    <t>30201</t>
  </si>
  <si>
    <t>办公费</t>
  </si>
  <si>
    <t>30205</t>
  </si>
  <si>
    <t>水费</t>
  </si>
  <si>
    <t>30206</t>
  </si>
  <si>
    <t>电费</t>
  </si>
  <si>
    <t>30207</t>
  </si>
  <si>
    <t>邮电费</t>
  </si>
  <si>
    <t>30211</t>
  </si>
  <si>
    <t>差旅费</t>
  </si>
  <si>
    <t>30216</t>
  </si>
  <si>
    <t>培训费</t>
  </si>
  <si>
    <t>30239</t>
  </si>
  <si>
    <t>其他交通费用</t>
  </si>
  <si>
    <t>530400241100002181129</t>
  </si>
  <si>
    <t>职业年金经费</t>
  </si>
  <si>
    <t>机关事业单位职业年金缴费支出</t>
  </si>
  <si>
    <t>30109</t>
  </si>
  <si>
    <t>职业年金缴费</t>
  </si>
  <si>
    <t>530400241100002382785</t>
  </si>
  <si>
    <t>奖励性绩效工资经费</t>
  </si>
  <si>
    <t>530400251100003639900</t>
  </si>
  <si>
    <t>30217</t>
  </si>
  <si>
    <t>530400261100005164188</t>
  </si>
  <si>
    <t>正高级退休人员医疗经费</t>
  </si>
  <si>
    <t>530400261100005164596</t>
  </si>
  <si>
    <t>奖励性绩效工资（高于部分）经费</t>
  </si>
  <si>
    <t>预算05-1表</t>
  </si>
  <si>
    <t>2026年部门项目支出预算表</t>
  </si>
  <si>
    <t>项目分类</t>
  </si>
  <si>
    <t>项目单位</t>
  </si>
  <si>
    <t>本年拨款</t>
  </si>
  <si>
    <t>单位资金</t>
  </si>
  <si>
    <t>其中：本次下达</t>
  </si>
  <si>
    <t>粮食生产项目资金</t>
  </si>
  <si>
    <t>专项业务类</t>
  </si>
  <si>
    <t>530400241100002969802</t>
  </si>
  <si>
    <t>科技转化与推广服务</t>
  </si>
  <si>
    <t>30202</t>
  </si>
  <si>
    <t>印刷费</t>
  </si>
  <si>
    <t>30218</t>
  </si>
  <si>
    <t>专用材料费</t>
  </si>
  <si>
    <t>30226</t>
  </si>
  <si>
    <t>劳务费</t>
  </si>
  <si>
    <t>玉财农（2025）3号高素质农民培育资金</t>
  </si>
  <si>
    <t>事业发展类</t>
  </si>
  <si>
    <t>530400251100004183617</t>
  </si>
  <si>
    <t>农村社会事业</t>
  </si>
  <si>
    <t>2024项目结余资金</t>
  </si>
  <si>
    <t>530400251100004212872</t>
  </si>
  <si>
    <t>病虫害控制</t>
  </si>
  <si>
    <t>云财农（2025）34号省级农业发展专项资金—粮油生产项目资金</t>
  </si>
  <si>
    <t>530400251100004412581</t>
  </si>
  <si>
    <t>30227</t>
  </si>
  <si>
    <t>委托业务费</t>
  </si>
  <si>
    <t>30310</t>
  </si>
  <si>
    <t>个人农业生产补贴</t>
  </si>
  <si>
    <t>云财农[2025]34号2025年省级农业发展专项（农业科技教育）种子质量监管专项资金</t>
  </si>
  <si>
    <t>530400251100004431472</t>
  </si>
  <si>
    <t>农业生产发展</t>
  </si>
  <si>
    <t>云财农[2025]34号2025年省级农业发展专项（现代种业发展）专项资金</t>
  </si>
  <si>
    <t>530400251100004431605</t>
  </si>
  <si>
    <t>30215</t>
  </si>
  <si>
    <t>会议费</t>
  </si>
  <si>
    <t>云财农（2025）34号省级农业发展专项资金—旱地优质稻项目资金</t>
  </si>
  <si>
    <t>530400251100004436980</t>
  </si>
  <si>
    <t>云财农（2025）55号高素质农民培育经费</t>
  </si>
  <si>
    <t>530400251100004465008</t>
  </si>
  <si>
    <t>云财农（2025）55号高素质农民专题培育资金</t>
  </si>
  <si>
    <t>530400251100004465162</t>
  </si>
  <si>
    <t>云财农〔2025〕75号2025年中央农业防灾减灾资金（第三批）农作物重大病虫害防控资金</t>
  </si>
  <si>
    <t>530400251100004474614</t>
  </si>
  <si>
    <t>云财农〔2025〕62号2025年中央耕地建设与利用资金</t>
  </si>
  <si>
    <t>530400251100004489189</t>
  </si>
  <si>
    <t>云财农（2025）60号中央粮油生产保障资金（第二批）水肥一体化项目资金</t>
  </si>
  <si>
    <t>530400251100004692064</t>
  </si>
  <si>
    <t>云南省江川区花卉产业科技特派团项目资金</t>
  </si>
  <si>
    <t>530400261100005127296</t>
  </si>
  <si>
    <t>云财农（2025）165高素质农民培育资金</t>
  </si>
  <si>
    <t>530400261100005166843</t>
  </si>
  <si>
    <t>农林水共同财政事权转移支付支出</t>
  </si>
  <si>
    <t>39999</t>
  </si>
  <si>
    <t>合  计</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</si>
  <si>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</si>
  <si>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</si>
  <si>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</si>
  <si>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</si>
  <si>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</si>
  <si>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</si>
  <si>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</si>
  <si>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</si>
  <si>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</si>
  <si>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</si>
  <si>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</si>
  <si>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</si>
  <si>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结合玉溪市农业技术推广中心现有的工作基础和条件及特派员自身专业优势，特派团分配其单位主要负责内容及在服务期规定时间内完成的相关指标如下：
(1)负责技术培训500人次，其中产学研科技人员数50人次。结合玉溪市农业技术推广中心组织各合作单位及相关专家和行业老师参加技术培训，完成技术培训要求和相关指标。其中广东省农业科学院环境园艺研究所参加技术培训的老师3-4人，每次1-2人，共计参加2-3次。云南农业大学参加培训的老师与邀请的行业老师共计6人，每次1-2人，共计参加3-5次。各自邀请到老师的费用由各自单位负责。结合玉溪市农业技术推广中心负责每次参加学员的人数（每次培训学员40—120人），按项目要求整理并保存好培训的资料汇编，具体培训时间由云南农业大学确定，提前1至2周通知，各单位积极配合。除广东省农业科学院环境园艺研究所和云南农业大学派出参加技术培训的老师外，结合玉溪市农业技术推广中心还要组织老师参加培训，直到在项目期内完成全部培训任务。
(2)组织花卉展览展示等宣传活动1-2次。
(3)项目单位满意度达99%，受益对象满意度达99%，科研人员满意度达99%，受训对象满意度达99%。
(4)负责建立标准化花卉保鲜，包装及贮运技术集成体系1-2套。
乙方负责整理上面四项任务的所有资料，并按项目要求按时提交。</t>
  </si>
  <si>
    <t>产出指标</t>
  </si>
  <si>
    <t>数量指标</t>
  </si>
  <si>
    <t>建设示范基地</t>
  </si>
  <si>
    <t>&gt;=</t>
  </si>
  <si>
    <t>1000</t>
  </si>
  <si>
    <t>人(人次、家)</t>
  </si>
  <si>
    <t>定量指标</t>
  </si>
  <si>
    <t>反映技术培训完成情况。</t>
  </si>
  <si>
    <t>发放技术资料数</t>
  </si>
  <si>
    <t>1.0</t>
  </si>
  <si>
    <t>次</t>
  </si>
  <si>
    <t>反映组织花卉展览展示等宣传活动的情况。</t>
  </si>
  <si>
    <t>推广项目数</t>
  </si>
  <si>
    <t>个</t>
  </si>
  <si>
    <t>反映服务花卉企业的项目数量。</t>
  </si>
  <si>
    <t>质量指标</t>
  </si>
  <si>
    <t>项目验收合格率</t>
  </si>
  <si>
    <t>400</t>
  </si>
  <si>
    <t>亩</t>
  </si>
  <si>
    <t>反映江川花卉发展质量。</t>
  </si>
  <si>
    <t>效益指标</t>
  </si>
  <si>
    <t>社会效益</t>
  </si>
  <si>
    <t>带动就业人数</t>
  </si>
  <si>
    <t>4000</t>
  </si>
  <si>
    <t>万元</t>
  </si>
  <si>
    <t>反映花卉产业发展成效。</t>
  </si>
  <si>
    <t>满意度指标</t>
  </si>
  <si>
    <t>服务对象满意度</t>
  </si>
  <si>
    <t>项目推广总体满意度</t>
  </si>
  <si>
    <t>99</t>
  </si>
  <si>
    <t>%</t>
  </si>
  <si>
    <t>反映服务对象对科技推广工作整体满意度。
服务对象满意度=（对科研推广效果整体满意的人数/问卷调查人数）*100%。</t>
  </si>
  <si>
    <t>2026你那培育高素质农民958人，评价率和满意度均在90%以上。</t>
  </si>
  <si>
    <t>完成人数</t>
  </si>
  <si>
    <t>600</t>
  </si>
  <si>
    <t>人</t>
  </si>
  <si>
    <t>培训完成人数</t>
  </si>
  <si>
    <t>培训人员合格率</t>
  </si>
  <si>
    <t>200</t>
  </si>
  <si>
    <t>培训人员合格人数</t>
  </si>
  <si>
    <t>时效指标</t>
  </si>
  <si>
    <t>培训完成的时间</t>
  </si>
  <si>
    <t>40</t>
  </si>
  <si>
    <t>小时</t>
  </si>
  <si>
    <t>培训的时间</t>
  </si>
  <si>
    <t>经济效益</t>
  </si>
  <si>
    <t>带动周边劳动力人数</t>
  </si>
  <si>
    <t>150</t>
  </si>
  <si>
    <t>带动劳动力人数</t>
  </si>
  <si>
    <t>学员满意度</t>
  </si>
  <si>
    <t>90</t>
  </si>
  <si>
    <t>学员的满意度评价</t>
  </si>
  <si>
    <t>预算06表</t>
  </si>
  <si>
    <t>2026年部门政府性基金预算支出预算表</t>
  </si>
  <si>
    <t>单位:元</t>
  </si>
  <si>
    <t>政府性基金预算支出</t>
  </si>
  <si>
    <t>备注：2026年无部门政府性基金预算支出，本表为空。</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</si>
  <si>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</si>
  <si>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</si>
  <si>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</si>
  <si>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</si>
  <si>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</si>
  <si>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</si>
  <si>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</si>
  <si>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</si>
  <si>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</si>
  <si>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</si>
  <si>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</si>
  <si>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</si>
  <si>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LED显示屏</t>
  </si>
  <si>
    <t>台</t>
  </si>
  <si>
    <t>公务车保险费</t>
  </si>
  <si>
    <t>辆</t>
  </si>
  <si>
    <t>预算08表</t>
  </si>
  <si>
    <t>2026年部门政府购买服务预算表</t>
  </si>
  <si>
    <t>政府购买服务项目</t>
  </si>
  <si>
    <t>政府购买服务目录</t>
  </si>
  <si>
    <t>备注：2026年无部门政府购买服务支出，本表为空。</t>
  </si>
  <si>
    <t>预算09-1表</t>
  </si>
  <si>
    <t>2026年市对下转移支付预算表</t>
  </si>
  <si>
    <t>单位名称（项目）</t>
  </si>
  <si>
    <t>地区</t>
  </si>
  <si>
    <t>政府性基金</t>
  </si>
  <si>
    <t>红塔区</t>
  </si>
  <si>
    <t>江川区</t>
  </si>
  <si>
    <t>澄江市</t>
  </si>
  <si>
    <t>通海县</t>
  </si>
  <si>
    <t>华宁县</t>
  </si>
  <si>
    <t>易门县</t>
  </si>
  <si>
    <t>峨山县</t>
  </si>
  <si>
    <t>新平县</t>
  </si>
  <si>
    <t>元江县</t>
  </si>
  <si>
    <t>高新区</t>
  </si>
  <si>
    <t>备注：2026年无市对下转移支付支出，本表为空。</t>
  </si>
  <si>
    <t>预算09-2表</t>
  </si>
  <si>
    <t>2026年市对下转移支付绩效目标表</t>
  </si>
  <si>
    <t>预算10表</t>
  </si>
  <si>
    <t>2026年新增资产配置表</t>
  </si>
  <si>
    <t>资产类别</t>
  </si>
  <si>
    <t>资产分类代码.名称</t>
  </si>
  <si>
    <t>资产名称</t>
  </si>
  <si>
    <t>计量单位</t>
  </si>
  <si>
    <t>财政部门批复数（元）</t>
  </si>
  <si>
    <t>单价</t>
  </si>
  <si>
    <t>金额</t>
  </si>
  <si>
    <t>备注：2026年无新增资产支出，本表为空。</t>
  </si>
  <si>
    <t>预算11表</t>
  </si>
  <si>
    <t>2026年上级补助项目支出预算表</t>
  </si>
  <si>
    <t>上级补助</t>
  </si>
  <si>
    <t>备注：2026年无上级补助项目支出，本表为空。</t>
  </si>
  <si>
    <t>预算12表</t>
  </si>
  <si>
    <t>2026年部门项目支出中期规划预算表</t>
  </si>
  <si>
    <t>项目级次</t>
  </si>
  <si>
    <t>2026年</t>
  </si>
  <si>
    <t>2027年</t>
  </si>
  <si>
    <t>2028年</t>
  </si>
  <si>
    <t/>
  </si>
  <si>
    <t>备注：2026年无部门项目中期规划支出，本表为空。</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</si>
</sst>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yyyy/mm/dd\ hh:mm:ss"/>
    <numFmt numFmtId="178" formatCode="yyyy/mm/dd"/>
    <numFmt numFmtId="179" formatCode="hh:mm:ss"/>
    <numFmt numFmtId="180" formatCode="#,##0;\-#,##0;;@"/>
  </numFmts>
  <fonts count="41">
    <font>
      <sz val="11"/>
      <color rgb="FF000000"/>
      <name val="宋体"/>
      <charset val="134"/>
      <scheme val="minor"/>
    </font>
    <font>
      <sz val="9.75"/>
      <color rgb="FF000000"/>
      <name val="SimSun"/>
      <charset val="134"/>
    </font>
    <font>
      <b/>
      <sz val="21"/>
      <color rgb="FF000000"/>
      <name val="宋体"/>
      <charset val="134"/>
    </font>
    <font>
      <sz val="9"/>
      <color rgb="FF000000"/>
      <name val="宋体"/>
      <charset val="134"/>
    </font>
    <font>
      <sz val="11"/>
      <color rgb="FF000000"/>
      <name val="宋体"/>
      <charset val="134"/>
    </font>
    <font>
      <sz val="10"/>
      <color rgb="FF000000"/>
      <name val="SimSun"/>
      <charset val="134"/>
    </font>
    <font>
      <sz val="9"/>
      <color rgb="FF000000"/>
      <name val="SimSun"/>
      <charset val="134"/>
    </font>
    <font>
      <sz val="9"/>
      <color theme="1"/>
      <name val="宋体"/>
      <charset val="134"/>
    </font>
    <font>
      <b/>
      <sz val="23"/>
      <color rgb="FF000000"/>
      <name val="宋体"/>
      <charset val="134"/>
    </font>
    <font>
      <sz val="9.75"/>
      <color rgb="FF000000"/>
      <name val="宋体"/>
      <charset val="134"/>
    </font>
    <font>
      <sz val="10"/>
      <color rgb="FF000000"/>
      <name val="宋体"/>
      <charset val="134"/>
    </font>
    <font>
      <sz val="9"/>
      <name val="宋体"/>
      <charset val="134"/>
    </font>
    <font>
      <b/>
      <sz val="23.25"/>
      <name val="宋体"/>
      <charset val="134"/>
    </font>
    <font>
      <sz val="9.75"/>
      <name val="宋体"/>
      <charset val="134"/>
    </font>
    <font>
      <sz val="9.75"/>
      <name val="SimSun"/>
      <charset val="134"/>
    </font>
    <font>
      <b/>
      <sz val="23.25"/>
      <color rgb="FF000000"/>
      <name val="宋体"/>
      <charset val="134"/>
    </font>
    <font>
      <b/>
      <sz val="24"/>
      <color rgb="FF000000"/>
      <name val="宋体"/>
      <charset val="134"/>
    </font>
    <font>
      <b/>
      <sz val="22"/>
      <color rgb="FF000000"/>
      <name val="宋体"/>
      <charset val="134"/>
    </font>
    <font>
      <sz val="8.25"/>
      <color rgb="FF000000"/>
      <name val="宋体"/>
      <charset val="134"/>
    </font>
    <font>
      <sz val="11"/>
      <color theme="1"/>
      <name val="宋体"/>
      <charset val="134"/>
      <scheme val="minor"/>
    </font>
    <font>
      <sz val="9"/>
      <name val="SimSun"/>
      <charset val="134"/>
    </font>
    <font>
      <b/>
      <sz val="9"/>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2" fontId="19" fillId="0" borderId="0" applyFont="0" applyFill="0" applyBorder="0" applyAlignment="0" applyProtection="0">
      <alignment vertical="center"/>
    </xf>
    <xf numFmtId="0" fontId="22" fillId="2" borderId="0" applyNumberFormat="0" applyBorder="0" applyAlignment="0" applyProtection="0">
      <alignment vertical="center"/>
    </xf>
    <xf numFmtId="0" fontId="23" fillId="3" borderId="14" applyNumberFormat="0" applyAlignment="0" applyProtection="0">
      <alignment vertical="center"/>
    </xf>
    <xf numFmtId="44" fontId="19" fillId="0" borderId="0" applyFont="0" applyFill="0" applyBorder="0" applyAlignment="0" applyProtection="0">
      <alignment vertical="center"/>
    </xf>
    <xf numFmtId="41" fontId="19" fillId="0" borderId="0" applyFont="0" applyFill="0" applyBorder="0" applyAlignment="0" applyProtection="0">
      <alignment vertical="center"/>
    </xf>
    <xf numFmtId="177" fontId="11" fillId="0" borderId="7">
      <alignment horizontal="right" vertical="center"/>
    </xf>
    <xf numFmtId="0" fontId="22" fillId="4" borderId="0" applyNumberFormat="0" applyBorder="0" applyAlignment="0" applyProtection="0">
      <alignment vertical="center"/>
    </xf>
    <xf numFmtId="0" fontId="24" fillId="5" borderId="0" applyNumberFormat="0" applyBorder="0" applyAlignment="0" applyProtection="0">
      <alignment vertical="center"/>
    </xf>
    <xf numFmtId="43" fontId="19" fillId="0" borderId="0" applyFont="0" applyFill="0" applyBorder="0" applyAlignment="0" applyProtection="0">
      <alignment vertical="center"/>
    </xf>
    <xf numFmtId="0" fontId="25" fillId="6" borderId="0" applyNumberFormat="0" applyBorder="0" applyAlignment="0" applyProtection="0">
      <alignment vertical="center"/>
    </xf>
    <xf numFmtId="0" fontId="26" fillId="0" borderId="0" applyNumberFormat="0" applyFill="0" applyBorder="0" applyAlignment="0" applyProtection="0">
      <alignment vertical="center"/>
    </xf>
    <xf numFmtId="9" fontId="19" fillId="0" borderId="0" applyFont="0" applyFill="0" applyBorder="0" applyAlignment="0" applyProtection="0">
      <alignment vertical="center"/>
    </xf>
    <xf numFmtId="178" fontId="11" fillId="0" borderId="7">
      <alignment horizontal="right" vertical="center"/>
    </xf>
    <xf numFmtId="0" fontId="27" fillId="0" borderId="0" applyNumberFormat="0" applyFill="0" applyBorder="0" applyAlignment="0" applyProtection="0">
      <alignment vertical="center"/>
    </xf>
    <xf numFmtId="0" fontId="19" fillId="7" borderId="15" applyNumberFormat="0" applyFont="0" applyAlignment="0" applyProtection="0">
      <alignment vertical="center"/>
    </xf>
    <xf numFmtId="0" fontId="25" fillId="8"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6" applyNumberFormat="0" applyFill="0" applyAlignment="0" applyProtection="0">
      <alignment vertical="center"/>
    </xf>
    <xf numFmtId="0" fontId="33" fillId="0" borderId="16" applyNumberFormat="0" applyFill="0" applyAlignment="0" applyProtection="0">
      <alignment vertical="center"/>
    </xf>
    <xf numFmtId="0" fontId="25" fillId="9" borderId="0" applyNumberFormat="0" applyBorder="0" applyAlignment="0" applyProtection="0">
      <alignment vertical="center"/>
    </xf>
    <xf numFmtId="0" fontId="28" fillId="0" borderId="17" applyNumberFormat="0" applyFill="0" applyAlignment="0" applyProtection="0">
      <alignment vertical="center"/>
    </xf>
    <xf numFmtId="0" fontId="25" fillId="10" borderId="0" applyNumberFormat="0" applyBorder="0" applyAlignment="0" applyProtection="0">
      <alignment vertical="center"/>
    </xf>
    <xf numFmtId="0" fontId="34" fillId="11" borderId="18" applyNumberFormat="0" applyAlignment="0" applyProtection="0">
      <alignment vertical="center"/>
    </xf>
    <xf numFmtId="0" fontId="35" fillId="11" borderId="14" applyNumberFormat="0" applyAlignment="0" applyProtection="0">
      <alignment vertical="center"/>
    </xf>
    <xf numFmtId="0" fontId="36" fillId="12" borderId="19" applyNumberFormat="0" applyAlignment="0" applyProtection="0">
      <alignment vertical="center"/>
    </xf>
    <xf numFmtId="0" fontId="22" fillId="13" borderId="0" applyNumberFormat="0" applyBorder="0" applyAlignment="0" applyProtection="0">
      <alignment vertical="center"/>
    </xf>
    <xf numFmtId="0" fontId="25" fillId="14" borderId="0" applyNumberFormat="0" applyBorder="0" applyAlignment="0" applyProtection="0">
      <alignment vertical="center"/>
    </xf>
    <xf numFmtId="0" fontId="37" fillId="0" borderId="20" applyNumberFormat="0" applyFill="0" applyAlignment="0" applyProtection="0">
      <alignment vertical="center"/>
    </xf>
    <xf numFmtId="0" fontId="38" fillId="0" borderId="21" applyNumberFormat="0" applyFill="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10" fontId="11" fillId="0" borderId="7">
      <alignment horizontal="right" vertical="center"/>
    </xf>
    <xf numFmtId="0" fontId="22" fillId="17" borderId="0" applyNumberFormat="0" applyBorder="0" applyAlignment="0" applyProtection="0">
      <alignment vertical="center"/>
    </xf>
    <xf numFmtId="0" fontId="25"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5" fillId="27" borderId="0" applyNumberFormat="0" applyBorder="0" applyAlignment="0" applyProtection="0">
      <alignment vertical="center"/>
    </xf>
    <xf numFmtId="0" fontId="22"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2" fillId="31" borderId="0" applyNumberFormat="0" applyBorder="0" applyAlignment="0" applyProtection="0">
      <alignment vertical="center"/>
    </xf>
    <xf numFmtId="0" fontId="25" fillId="32" borderId="0" applyNumberFormat="0" applyBorder="0" applyAlignment="0" applyProtection="0">
      <alignment vertical="center"/>
    </xf>
    <xf numFmtId="176" fontId="11" fillId="0" borderId="7">
      <alignment horizontal="right" vertical="center"/>
    </xf>
    <xf numFmtId="49" fontId="11" fillId="0" borderId="7">
      <alignment horizontal="left" vertical="center" wrapText="1"/>
    </xf>
    <xf numFmtId="176" fontId="11" fillId="0" borderId="7">
      <alignment horizontal="right" vertical="center"/>
    </xf>
    <xf numFmtId="179" fontId="11" fillId="0" borderId="7">
      <alignment horizontal="right" vertical="center"/>
    </xf>
    <xf numFmtId="180" fontId="11" fillId="0" borderId="7">
      <alignment horizontal="right" vertical="center"/>
    </xf>
  </cellStyleXfs>
  <cellXfs count="166">
    <xf numFmtId="0" fontId="0" fillId="0" borderId="0" xfId="0" applyFont="1">
      <alignment vertical="top"/>
    </xf>
    <xf numFmtId="0" fontId="1" fillId="0" borderId="0" xfId="0" applyFont="1" applyBorder="1" applyAlignment="1">
      <alignment horizontal="right" vertical="center"/>
    </xf>
    <xf numFmtId="49" fontId="1" fillId="0" borderId="0" xfId="0" applyNumberFormat="1" applyFont="1" applyBorder="1" applyAlignment="1">
      <alignment horizontal="right" vertical="center"/>
    </xf>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applyAlignment="1"/>
    <xf numFmtId="0" fontId="5" fillId="0" borderId="0" xfId="0" applyFont="1" applyBorder="1" applyAlignment="1" applyProtection="1">
      <alignment horizontal="right"/>
      <protection locked="0"/>
    </xf>
    <xf numFmtId="0" fontId="1" fillId="0" borderId="1" xfId="0"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pplyProtection="1">
      <alignment horizontal="center" vertical="center" wrapText="1"/>
      <protection locked="0"/>
    </xf>
    <xf numFmtId="0" fontId="1" fillId="0" borderId="5" xfId="0" applyFont="1" applyBorder="1" applyAlignment="1">
      <alignment horizontal="center" vertical="center" wrapText="1"/>
    </xf>
    <xf numFmtId="0" fontId="1" fillId="0" borderId="1" xfId="0" applyFont="1" applyBorder="1" applyAlignment="1">
      <alignment horizontal="center" vertical="center"/>
    </xf>
    <xf numFmtId="0" fontId="1" fillId="0" borderId="6" xfId="0" applyFont="1" applyBorder="1" applyAlignment="1" applyProtection="1">
      <alignment horizontal="center" vertical="center" wrapText="1"/>
      <protection locked="0"/>
    </xf>
    <xf numFmtId="0" fontId="1" fillId="0" borderId="6" xfId="0" applyFont="1" applyBorder="1" applyAlignment="1">
      <alignment horizontal="center" vertical="center"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6" fillId="0" borderId="7" xfId="0" applyFont="1" applyBorder="1" applyAlignment="1" applyProtection="1">
      <alignment horizontal="left" vertical="center" wrapText="1"/>
      <protection locked="0"/>
    </xf>
    <xf numFmtId="0" fontId="6" fillId="0" borderId="7" xfId="0" applyFont="1" applyBorder="1" applyAlignment="1" applyProtection="1">
      <alignment horizontal="left" vertical="center"/>
      <protection locked="0"/>
    </xf>
    <xf numFmtId="49" fontId="6" fillId="0" borderId="7" xfId="53" applyNumberFormat="1" applyFont="1" applyBorder="1">
      <alignment horizontal="left" vertical="center" wrapText="1"/>
    </xf>
    <xf numFmtId="176" fontId="7" fillId="0" borderId="7" xfId="0" applyNumberFormat="1" applyFont="1" applyBorder="1" applyAlignment="1">
      <alignment horizontal="right" vertical="center"/>
    </xf>
    <xf numFmtId="49" fontId="6" fillId="0" borderId="7" xfId="0" applyNumberFormat="1" applyFont="1" applyBorder="1" applyAlignment="1">
      <alignment horizontal="center" vertical="center" wrapText="1"/>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0" fillId="0" borderId="0" xfId="0" applyFont="1" applyFill="1" applyAlignment="1">
      <alignment vertical="top"/>
    </xf>
    <xf numFmtId="0" fontId="6" fillId="0" borderId="0" xfId="0" applyFont="1" applyBorder="1" applyAlignment="1">
      <alignment horizontal="right" vertical="center"/>
    </xf>
    <xf numFmtId="49" fontId="6" fillId="0" borderId="0" xfId="0" applyNumberFormat="1" applyFont="1" applyBorder="1" applyAlignment="1">
      <alignment horizontal="right" vertical="center"/>
    </xf>
    <xf numFmtId="0" fontId="8" fillId="0" borderId="0" xfId="0" applyFont="1" applyBorder="1" applyAlignment="1">
      <alignment horizontal="center" vertical="center"/>
    </xf>
    <xf numFmtId="0" fontId="9" fillId="0" borderId="1" xfId="0" applyFont="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5" xfId="0" applyFont="1" applyBorder="1" applyAlignment="1" applyProtection="1">
      <alignment horizontal="center" vertical="center" wrapText="1"/>
      <protection locked="0"/>
    </xf>
    <xf numFmtId="0" fontId="9" fillId="0" borderId="5" xfId="0" applyFont="1" applyBorder="1" applyAlignment="1">
      <alignment horizontal="center" vertical="center" wrapText="1"/>
    </xf>
    <xf numFmtId="0" fontId="9" fillId="0" borderId="5" xfId="0" applyFont="1" applyBorder="1" applyAlignment="1">
      <alignment horizontal="center" vertical="center"/>
    </xf>
    <xf numFmtId="0" fontId="9" fillId="0" borderId="6" xfId="0" applyFont="1" applyBorder="1" applyAlignment="1" applyProtection="1">
      <alignment horizontal="center" vertical="center" wrapText="1"/>
      <protection locked="0"/>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6" fontId="7" fillId="0" borderId="7" xfId="0" applyNumberFormat="1" applyFont="1" applyBorder="1" applyAlignment="1">
      <alignment horizontal="right" vertical="center" wrapText="1"/>
    </xf>
    <xf numFmtId="0" fontId="10"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6" fillId="0" borderId="0" xfId="0" applyFont="1" applyBorder="1" applyAlignment="1" applyProtection="1">
      <alignment horizontal="right" vertical="center"/>
      <protection locked="0"/>
    </xf>
    <xf numFmtId="0" fontId="10" fillId="0" borderId="0" xfId="0" applyFont="1" applyBorder="1" applyAlignment="1" applyProtection="1">
      <alignment horizontal="right"/>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7" xfId="0" applyFont="1" applyBorder="1" applyAlignment="1" applyProtection="1">
      <alignment horizontal="center" vertical="center"/>
      <protection locked="0"/>
    </xf>
    <xf numFmtId="49" fontId="11" fillId="0" borderId="0" xfId="53" applyNumberFormat="1" applyFont="1" applyBorder="1" applyAlignment="1">
      <alignment horizontal="right" vertical="center" wrapText="1"/>
    </xf>
    <xf numFmtId="49" fontId="12" fillId="0" borderId="0" xfId="53" applyNumberFormat="1" applyFont="1" applyBorder="1" applyAlignment="1">
      <alignment horizontal="center" vertical="center" wrapText="1"/>
    </xf>
    <xf numFmtId="49" fontId="11" fillId="0" borderId="0" xfId="53" applyNumberFormat="1" applyFont="1" applyBorder="1">
      <alignment horizontal="left" vertical="center" wrapText="1"/>
    </xf>
    <xf numFmtId="49" fontId="13" fillId="0" borderId="7" xfId="0" applyNumberFormat="1" applyFont="1" applyBorder="1" applyAlignment="1">
      <alignment horizontal="center" vertical="center" wrapText="1"/>
    </xf>
    <xf numFmtId="49" fontId="14" fillId="0" borderId="7" xfId="0" applyNumberFormat="1" applyFont="1" applyBorder="1" applyAlignment="1">
      <alignment horizontal="center" vertical="center" wrapText="1"/>
    </xf>
    <xf numFmtId="49" fontId="11" fillId="0" borderId="7" xfId="0" applyNumberFormat="1" applyFont="1" applyBorder="1" applyAlignment="1">
      <alignment horizontal="left" vertical="center" wrapText="1"/>
    </xf>
    <xf numFmtId="49" fontId="11" fillId="0" borderId="7" xfId="0" applyNumberFormat="1" applyFont="1" applyBorder="1" applyAlignment="1">
      <alignment horizontal="center" vertical="center" wrapText="1"/>
    </xf>
    <xf numFmtId="180" fontId="11" fillId="0" borderId="7" xfId="0" applyNumberFormat="1" applyFont="1" applyBorder="1" applyAlignment="1">
      <alignment horizontal="right" vertical="center" wrapText="1"/>
    </xf>
    <xf numFmtId="176" fontId="11" fillId="0" borderId="7" xfId="0" applyNumberFormat="1" applyFont="1" applyBorder="1" applyAlignment="1">
      <alignment horizontal="right" vertical="center" wrapText="1"/>
    </xf>
    <xf numFmtId="0" fontId="15" fillId="0" borderId="0" xfId="0" applyFont="1" applyBorder="1" applyAlignment="1">
      <alignment horizontal="center" vertical="center"/>
    </xf>
    <xf numFmtId="0" fontId="16" fillId="0" borderId="0" xfId="0" applyFont="1" applyBorder="1" applyAlignment="1">
      <alignment horizontal="center" vertical="center"/>
    </xf>
    <xf numFmtId="0" fontId="16" fillId="0" borderId="0" xfId="0" applyFont="1" applyBorder="1" applyAlignment="1" applyProtection="1">
      <alignment horizontal="center" vertical="center"/>
      <protection locked="0"/>
    </xf>
    <xf numFmtId="0" fontId="9" fillId="0" borderId="7" xfId="0" applyFont="1" applyBorder="1" applyAlignment="1">
      <alignment horizontal="center" vertical="center" wrapText="1"/>
    </xf>
    <xf numFmtId="49" fontId="7" fillId="0" borderId="7" xfId="53" applyNumberFormat="1" applyFont="1" applyBorder="1">
      <alignment horizontal="left" vertical="center" wrapText="1"/>
    </xf>
    <xf numFmtId="0" fontId="3" fillId="0" borderId="7" xfId="0" applyFont="1" applyBorder="1" applyAlignment="1">
      <alignment vertical="center" wrapText="1"/>
    </xf>
    <xf numFmtId="0" fontId="3" fillId="0" borderId="7" xfId="0" applyFont="1" applyBorder="1" applyAlignment="1">
      <alignment horizontal="center" vertical="center" wrapText="1"/>
    </xf>
    <xf numFmtId="0" fontId="3" fillId="0" borderId="7" xfId="0" applyFont="1" applyBorder="1" applyAlignment="1" applyProtection="1">
      <alignment horizontal="center" vertical="center"/>
      <protection locked="0"/>
    </xf>
    <xf numFmtId="0" fontId="17"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0" fillId="0" borderId="0" xfId="0" applyFont="1" applyBorder="1" applyAlignment="1">
      <alignment horizontal="right" wrapText="1"/>
    </xf>
    <xf numFmtId="0" fontId="10" fillId="0" borderId="0" xfId="0" applyFont="1" applyBorder="1" applyAlignment="1">
      <alignment wrapText="1"/>
    </xf>
    <xf numFmtId="0" fontId="9" fillId="0" borderId="8" xfId="0" applyFont="1" applyBorder="1" applyAlignment="1">
      <alignment horizontal="center" vertical="center" wrapText="1"/>
    </xf>
    <xf numFmtId="0" fontId="3" fillId="0" borderId="0" xfId="0" applyFont="1" applyBorder="1" applyAlignment="1" applyProtection="1">
      <alignment horizontal="right"/>
      <protection locked="0"/>
    </xf>
    <xf numFmtId="0" fontId="3" fillId="0" borderId="0" xfId="0" applyFont="1" applyBorder="1" applyAlignment="1">
      <alignment horizontal="right" vertical="center" wrapText="1"/>
    </xf>
    <xf numFmtId="0" fontId="18" fillId="0" borderId="0" xfId="0" applyFont="1" applyBorder="1" applyAlignment="1" applyProtection="1">
      <alignment horizontal="right" vertical="center" wrapText="1"/>
      <protection locked="0"/>
    </xf>
    <xf numFmtId="0" fontId="8" fillId="0" borderId="0" xfId="0" applyFont="1" applyBorder="1" applyAlignment="1">
      <alignment horizontal="center" vertical="center" wrapText="1"/>
    </xf>
    <xf numFmtId="0" fontId="8" fillId="0" borderId="0" xfId="0" applyFont="1" applyBorder="1" applyAlignment="1" applyProtection="1">
      <alignment horizontal="center" vertical="center" wrapText="1"/>
      <protection locked="0"/>
    </xf>
    <xf numFmtId="0" fontId="3" fillId="0" borderId="0" xfId="0" applyFont="1" applyBorder="1" applyAlignment="1" applyProtection="1">
      <alignment vertical="top" wrapText="1"/>
      <protection locked="0"/>
    </xf>
    <xf numFmtId="0" fontId="4" fillId="0" borderId="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18" fillId="0" borderId="0" xfId="0" applyFont="1" applyBorder="1" applyAlignment="1" applyProtection="1">
      <alignment horizontal="right" vertical="center"/>
      <protection locked="0"/>
    </xf>
    <xf numFmtId="0" fontId="18" fillId="0" borderId="0" xfId="0" applyFont="1" applyBorder="1" applyAlignment="1">
      <alignment horizontal="right" vertical="center" wrapText="1"/>
    </xf>
    <xf numFmtId="0" fontId="8" fillId="0" borderId="0" xfId="0" applyFont="1" applyBorder="1" applyAlignment="1" applyProtection="1">
      <alignment horizontal="center" vertical="center"/>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0" xfId="0" applyFont="1" applyBorder="1" applyAlignment="1">
      <alignment horizontal="left" vertical="center"/>
    </xf>
    <xf numFmtId="0" fontId="9" fillId="0" borderId="9"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1" xfId="0" applyFont="1" applyBorder="1" applyAlignment="1">
      <alignment horizontal="center" vertical="center"/>
    </xf>
    <xf numFmtId="0" fontId="9" fillId="0" borderId="11" xfId="0" applyFont="1" applyBorder="1" applyAlignment="1" applyProtection="1">
      <alignment horizontal="center" vertical="center"/>
      <protection locked="0"/>
    </xf>
    <xf numFmtId="0" fontId="3" fillId="0" borderId="11" xfId="0" applyFont="1" applyBorder="1" applyAlignment="1">
      <alignment horizontal="right" vertical="center"/>
    </xf>
    <xf numFmtId="176" fontId="3" fillId="0" borderId="7" xfId="0" applyNumberFormat="1" applyFont="1" applyBorder="1" applyAlignment="1">
      <alignment horizontal="right" vertical="center"/>
    </xf>
    <xf numFmtId="0" fontId="3" fillId="0" borderId="11" xfId="0" applyFont="1" applyBorder="1" applyAlignment="1">
      <alignment horizontal="center" vertical="center" wrapText="1"/>
    </xf>
    <xf numFmtId="180" fontId="7" fillId="0" borderId="7" xfId="56" applyNumberFormat="1" applyFont="1" applyBorder="1" applyAlignment="1">
      <alignment horizontal="center" vertical="center" wrapText="1"/>
    </xf>
    <xf numFmtId="0" fontId="9" fillId="0" borderId="3"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protection locked="0"/>
    </xf>
    <xf numFmtId="0" fontId="9" fillId="0" borderId="10" xfId="0" applyFont="1" applyBorder="1" applyAlignment="1" applyProtection="1">
      <alignment horizontal="center" vertical="center" wrapText="1"/>
      <protection locked="0"/>
    </xf>
    <xf numFmtId="0" fontId="9" fillId="0" borderId="13" xfId="0" applyFont="1" applyBorder="1" applyAlignment="1">
      <alignment horizontal="center" vertical="center" wrapText="1"/>
    </xf>
    <xf numFmtId="0" fontId="9" fillId="0" borderId="13" xfId="0" applyFont="1" applyBorder="1" applyAlignment="1" applyProtection="1">
      <alignment horizontal="center" vertical="center"/>
      <protection locked="0"/>
    </xf>
    <xf numFmtId="0" fontId="9" fillId="0" borderId="13"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3" fillId="0" borderId="0" xfId="0" applyFont="1" applyBorder="1" applyAlignment="1">
      <alignment horizontal="right"/>
    </xf>
    <xf numFmtId="0" fontId="9" fillId="0" borderId="4" xfId="0" applyFont="1" applyBorder="1" applyAlignment="1">
      <alignment horizontal="center" vertical="center" wrapText="1"/>
    </xf>
    <xf numFmtId="0" fontId="19" fillId="0" borderId="0" xfId="0" applyFont="1" applyBorder="1" applyAlignment="1"/>
    <xf numFmtId="0" fontId="10" fillId="0" borderId="0" xfId="0" applyFont="1" applyBorder="1" applyAlignment="1">
      <alignment horizontal="right" vertical="center"/>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0" fillId="0" borderId="0" xfId="0" applyFont="1" applyBorder="1" applyAlignment="1">
      <alignment horizontal="right"/>
    </xf>
    <xf numFmtId="176" fontId="7" fillId="0" borderId="7" xfId="54" applyNumberFormat="1" applyFont="1" applyBorder="1">
      <alignment horizontal="right" vertical="center"/>
    </xf>
    <xf numFmtId="0" fontId="10" fillId="0" borderId="7" xfId="0" applyFont="1" applyBorder="1" applyAlignment="1" applyProtection="1">
      <alignment horizontal="center" vertical="center" wrapText="1"/>
      <protection locked="0"/>
    </xf>
    <xf numFmtId="0" fontId="10" fillId="0" borderId="7" xfId="0" applyFont="1" applyBorder="1" applyAlignment="1">
      <alignment horizontal="center" vertical="center" wrapText="1"/>
    </xf>
    <xf numFmtId="0" fontId="17" fillId="0" borderId="0" xfId="0" applyFont="1" applyBorder="1" applyAlignment="1">
      <alignment horizontal="center" vertical="center"/>
    </xf>
    <xf numFmtId="0" fontId="3" fillId="0" borderId="0" xfId="0" applyFont="1" applyBorder="1" applyAlignment="1" applyProtection="1">
      <alignment horizontal="right" vertical="center"/>
      <protection locked="0"/>
    </xf>
    <xf numFmtId="49" fontId="10" fillId="0" borderId="0" xfId="0" applyNumberFormat="1" applyFont="1" applyBorder="1" applyAlignment="1"/>
    <xf numFmtId="0" fontId="7" fillId="0" borderId="0" xfId="0" applyFont="1" applyBorder="1" applyAlignment="1">
      <alignment horizontal="left" vertical="center"/>
    </xf>
    <xf numFmtId="0" fontId="10" fillId="0" borderId="7" xfId="0" applyFont="1" applyBorder="1" applyAlignment="1">
      <alignment horizontal="center" vertical="center"/>
    </xf>
    <xf numFmtId="49" fontId="7" fillId="0" borderId="7" xfId="0" applyNumberFormat="1" applyFont="1" applyBorder="1" applyAlignment="1">
      <alignment horizontal="left" vertical="center" wrapText="1"/>
    </xf>
    <xf numFmtId="0" fontId="1" fillId="0" borderId="7" xfId="0" applyFont="1" applyBorder="1" applyAlignment="1">
      <alignment horizontal="center" vertical="center" wrapText="1"/>
    </xf>
    <xf numFmtId="0" fontId="10" fillId="0" borderId="0" xfId="0" applyFont="1" applyBorder="1">
      <alignment vertical="top"/>
    </xf>
    <xf numFmtId="49" fontId="11" fillId="0" borderId="7" xfId="53" applyNumberFormat="1" applyFont="1" applyBorder="1" applyAlignment="1">
      <alignment horizontal="right" vertical="center" wrapText="1"/>
    </xf>
    <xf numFmtId="49" fontId="12" fillId="0" borderId="7" xfId="53" applyNumberFormat="1" applyFont="1" applyBorder="1" applyAlignment="1">
      <alignment horizontal="center" vertical="center" wrapText="1"/>
    </xf>
    <xf numFmtId="49" fontId="11" fillId="0" borderId="7" xfId="53" applyNumberFormat="1" applyFont="1" applyBorder="1">
      <alignment horizontal="left" vertical="center" wrapText="1"/>
    </xf>
    <xf numFmtId="49" fontId="13" fillId="0" borderId="7"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176" fontId="11" fillId="0" borderId="7" xfId="53" applyNumberFormat="1" applyFont="1" applyBorder="1" applyAlignment="1">
      <alignment horizontal="right" vertical="center" wrapText="1"/>
    </xf>
    <xf numFmtId="180" fontId="11" fillId="0" borderId="7" xfId="56" applyNumberFormat="1" applyFont="1" applyBorder="1" applyAlignment="1">
      <alignment horizontal="center" vertical="center" wrapText="1"/>
    </xf>
    <xf numFmtId="49" fontId="20" fillId="0" borderId="7" xfId="53" applyNumberFormat="1" applyFont="1" applyBorder="1" applyAlignment="1">
      <alignment horizontal="right" vertical="center" wrapText="1"/>
    </xf>
    <xf numFmtId="49" fontId="11" fillId="0" borderId="10" xfId="53" applyNumberFormat="1" applyFont="1" applyBorder="1" applyAlignment="1">
      <alignment horizontal="right" vertical="center" wrapText="1"/>
    </xf>
    <xf numFmtId="49" fontId="11" fillId="0" borderId="7" xfId="53" applyNumberFormat="1" applyFont="1" applyBorder="1" applyAlignment="1">
      <alignment horizontal="left" vertical="center" wrapText="1" indent="2"/>
    </xf>
    <xf numFmtId="49" fontId="11" fillId="0" borderId="7" xfId="53" applyNumberFormat="1" applyFont="1" applyBorder="1" applyAlignment="1">
      <alignment horizontal="left" vertical="center" wrapText="1" indent="4"/>
    </xf>
    <xf numFmtId="49" fontId="21" fillId="0" borderId="7" xfId="0" applyNumberFormat="1" applyFont="1" applyBorder="1" applyAlignment="1">
      <alignment horizontal="right" vertical="center" wrapText="1"/>
    </xf>
    <xf numFmtId="49" fontId="12" fillId="0" borderId="7" xfId="0" applyNumberFormat="1" applyFont="1" applyBorder="1" applyAlignment="1">
      <alignment horizontal="center" vertical="center" wrapText="1"/>
    </xf>
    <xf numFmtId="49" fontId="21" fillId="0" borderId="7" xfId="53" applyNumberFormat="1" applyFont="1" applyBorder="1">
      <alignment horizontal="left" vertical="center" wrapText="1"/>
    </xf>
    <xf numFmtId="176" fontId="11" fillId="0" borderId="7" xfId="0" applyNumberFormat="1" applyFont="1" applyBorder="1" applyAlignment="1">
      <alignment horizontal="right" vertical="center"/>
    </xf>
    <xf numFmtId="176" fontId="21" fillId="0" borderId="7" xfId="0" applyNumberFormat="1" applyFont="1" applyBorder="1" applyAlignment="1">
      <alignment horizontal="left" vertical="center"/>
    </xf>
    <xf numFmtId="176" fontId="11" fillId="0" borderId="7" xfId="54" applyNumberFormat="1" applyFont="1" applyBorder="1">
      <alignment horizontal="right" vertical="center"/>
    </xf>
    <xf numFmtId="176" fontId="11" fillId="0" borderId="7" xfId="0" applyNumberFormat="1" applyFont="1" applyBorder="1" applyAlignment="1">
      <alignment horizontal="left" vertical="center"/>
    </xf>
    <xf numFmtId="49" fontId="21" fillId="0" borderId="7" xfId="0" applyNumberFormat="1" applyFont="1" applyBorder="1" applyAlignment="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0"/>
  <sheetViews>
    <sheetView showZeros="0" workbookViewId="0">
      <selection activeCell="D20" sqref="D20"/>
    </sheetView>
  </sheetViews>
  <sheetFormatPr defaultColWidth="8.85" defaultRowHeight="15" customHeight="1" outlineLevelCol="3"/>
  <cols>
    <col min="1" max="2" width="28.575" customWidth="1"/>
    <col min="3" max="3" width="35.7" customWidth="1"/>
    <col min="4" max="4" width="28.575" customWidth="1"/>
  </cols>
  <sheetData>
    <row r="1" ht="18.75" customHeight="1" spans="1:4">
      <c r="A1" s="147" t="s">
        <v>0</v>
      </c>
      <c r="B1" s="158"/>
      <c r="C1" s="158"/>
      <c r="D1" s="158"/>
    </row>
    <row r="2" ht="28.5" customHeight="1" spans="1:4">
      <c r="A2" s="159" t="s">
        <v>1</v>
      </c>
      <c r="B2" s="159"/>
      <c r="C2" s="159"/>
      <c r="D2" s="159"/>
    </row>
    <row r="3" ht="18.75" customHeight="1" spans="1:4">
      <c r="A3" s="149" t="str">
        <f>"单位名称："&amp;"玉溪市农业技术推广中心"</f>
        <v>单位名称：玉溪市农业技术推广中心</v>
      </c>
      <c r="B3" s="149"/>
      <c r="C3" s="149"/>
      <c r="D3" s="147" t="s">
        <v>2</v>
      </c>
    </row>
    <row r="4" ht="18.75" customHeight="1" spans="1:4">
      <c r="A4" s="150" t="s">
        <v>3</v>
      </c>
      <c r="B4" s="150"/>
      <c r="C4" s="150" t="s">
        <v>4</v>
      </c>
      <c r="D4" s="150"/>
    </row>
    <row r="5" ht="18.75" customHeight="1" spans="1:4">
      <c r="A5" s="150" t="s">
        <v>5</v>
      </c>
      <c r="B5" s="150" t="s">
        <v>6</v>
      </c>
      <c r="C5" s="150" t="s">
        <v>7</v>
      </c>
      <c r="D5" s="150" t="s">
        <v>6</v>
      </c>
    </row>
    <row r="6" ht="18.75" customHeight="1" spans="1:4">
      <c r="A6" s="149" t="s">
        <v>8</v>
      </c>
      <c r="B6" s="163">
        <v>15979780.41</v>
      </c>
      <c r="C6" s="164" t="str">
        <f>"一"&amp;"、"&amp;"科学技术支出"</f>
        <v>一、科学技术支出</v>
      </c>
      <c r="D6" s="163"/>
    </row>
    <row r="7" ht="18.75" customHeight="1" spans="1:4">
      <c r="A7" s="149" t="s">
        <v>9</v>
      </c>
      <c r="B7" s="163"/>
      <c r="C7" s="164" t="str">
        <f>"一"&amp;"、"&amp;"社会保障和就业支出"</f>
        <v>一、社会保障和就业支出</v>
      </c>
      <c r="D7" s="163">
        <v>1970161.92</v>
      </c>
    </row>
    <row r="8" ht="18.75" customHeight="1" spans="1:4">
      <c r="A8" s="149" t="s">
        <v>10</v>
      </c>
      <c r="B8" s="163"/>
      <c r="C8" s="164" t="str">
        <f>"二"&amp;"、"&amp;"卫生健康支出"</f>
        <v>二、卫生健康支出</v>
      </c>
      <c r="D8" s="163">
        <v>746964</v>
      </c>
    </row>
    <row r="9" ht="18.75" customHeight="1" spans="1:4">
      <c r="A9" s="149" t="s">
        <v>11</v>
      </c>
      <c r="B9" s="163"/>
      <c r="C9" s="164" t="str">
        <f>"三"&amp;"、"&amp;"农林水支出"</f>
        <v>三、农林水支出</v>
      </c>
      <c r="D9" s="163">
        <v>10669208.88</v>
      </c>
    </row>
    <row r="10" ht="18.75" customHeight="1" spans="1:4">
      <c r="A10" s="149" t="s">
        <v>12</v>
      </c>
      <c r="B10" s="163">
        <v>200000</v>
      </c>
      <c r="C10" s="164" t="str">
        <f>"四"&amp;"、"&amp;"住房保障支出"</f>
        <v>四、住房保障支出</v>
      </c>
      <c r="D10" s="163">
        <v>606624</v>
      </c>
    </row>
    <row r="11" ht="18.75" customHeight="1" spans="1:4">
      <c r="A11" s="149" t="s">
        <v>13</v>
      </c>
      <c r="B11" s="163"/>
      <c r="C11" s="164" t="str">
        <f>"五"&amp;"、"&amp;"转移性支出"</f>
        <v>五、转移性支出</v>
      </c>
      <c r="D11" s="163">
        <v>6980000</v>
      </c>
    </row>
    <row r="12" ht="18.75" customHeight="1" spans="1:4">
      <c r="A12" s="149" t="s">
        <v>14</v>
      </c>
      <c r="B12" s="163"/>
      <c r="C12" s="149"/>
      <c r="D12" s="149"/>
    </row>
    <row r="13" ht="18.75" customHeight="1" spans="1:4">
      <c r="A13" s="149" t="s">
        <v>15</v>
      </c>
      <c r="B13" s="163"/>
      <c r="C13" s="149"/>
      <c r="D13" s="149"/>
    </row>
    <row r="14" ht="18.75" customHeight="1" spans="1:4">
      <c r="A14" s="149" t="s">
        <v>16</v>
      </c>
      <c r="B14" s="163"/>
      <c r="C14" s="149"/>
      <c r="D14" s="149"/>
    </row>
    <row r="15" ht="18.75" customHeight="1" spans="1:4">
      <c r="A15" s="149" t="s">
        <v>17</v>
      </c>
      <c r="B15" s="163">
        <v>200000</v>
      </c>
      <c r="C15" s="149"/>
      <c r="D15" s="149"/>
    </row>
    <row r="16" ht="18.75" customHeight="1" spans="1:4">
      <c r="A16" s="165" t="s">
        <v>18</v>
      </c>
      <c r="B16" s="163">
        <v>16179780.41</v>
      </c>
      <c r="C16" s="165" t="s">
        <v>19</v>
      </c>
      <c r="D16" s="163">
        <v>20972958.8</v>
      </c>
    </row>
    <row r="17" ht="18.75" customHeight="1" spans="1:4">
      <c r="A17" s="160" t="s">
        <v>20</v>
      </c>
      <c r="B17" s="149"/>
      <c r="C17" s="160" t="s">
        <v>21</v>
      </c>
      <c r="D17" s="149"/>
    </row>
    <row r="18" ht="18.75" customHeight="1" spans="1:4">
      <c r="A18" s="60" t="s">
        <v>22</v>
      </c>
      <c r="B18" s="163">
        <v>4793178.39</v>
      </c>
      <c r="C18" s="60" t="s">
        <v>22</v>
      </c>
      <c r="D18" s="163"/>
    </row>
    <row r="19" ht="18.75" customHeight="1" spans="1:4">
      <c r="A19" s="60" t="s">
        <v>23</v>
      </c>
      <c r="B19" s="163"/>
      <c r="C19" s="60" t="s">
        <v>23</v>
      </c>
      <c r="D19" s="163"/>
    </row>
    <row r="20" ht="18.75" customHeight="1" spans="1:4">
      <c r="A20" s="165" t="s">
        <v>24</v>
      </c>
      <c r="B20" s="163">
        <v>20972958.8</v>
      </c>
      <c r="C20" s="165" t="s">
        <v>25</v>
      </c>
      <c r="D20" s="163">
        <v>20972958.8</v>
      </c>
    </row>
  </sheetData>
  <mergeCells count="5">
    <mergeCell ref="A1:D1"/>
    <mergeCell ref="A2:D2"/>
    <mergeCell ref="A3:C3"/>
    <mergeCell ref="A4:B4"/>
    <mergeCell ref="C4:D4"/>
  </mergeCells>
  <pageMargins left="0.75" right="0.75" top="1" bottom="1" header="0.5" footer="0.5"/>
  <pageSetup paperSize="1" pageOrder="overThenDown"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A14" sqref="A14"/>
    </sheetView>
  </sheetViews>
  <sheetFormatPr defaultColWidth="9.14166666666667" defaultRowHeight="14.25" customHeight="1" outlineLevelCol="5"/>
  <cols>
    <col min="1" max="1" width="29.0333333333333" customWidth="1"/>
    <col min="2" max="2" width="28.6" customWidth="1"/>
    <col min="3" max="3" width="31.6" customWidth="1"/>
    <col min="4" max="6" width="33.45" customWidth="1"/>
  </cols>
  <sheetData>
    <row r="1" ht="15.75" customHeight="1" spans="2:6">
      <c r="B1" s="131"/>
      <c r="F1" s="132" t="s">
        <v>343</v>
      </c>
    </row>
    <row r="2" ht="28.5" customHeight="1" spans="1:6">
      <c r="A2" s="32" t="s">
        <v>344</v>
      </c>
      <c r="B2" s="32"/>
      <c r="C2" s="32"/>
      <c r="D2" s="32"/>
      <c r="E2" s="32"/>
      <c r="F2" s="32"/>
    </row>
    <row r="3" ht="15" customHeight="1" spans="1:6">
      <c r="A3" s="133" t="str">
        <f>"单位名称："&amp;"玉溪市农业技术推广中心"</f>
        <v>单位名称：玉溪市农业技术推广中心</v>
      </c>
      <c r="B3" s="134"/>
      <c r="C3" s="134"/>
      <c r="D3" s="74"/>
      <c r="E3" s="74"/>
      <c r="F3" s="135" t="s">
        <v>345</v>
      </c>
    </row>
    <row r="4" ht="18.75" customHeight="1" spans="1:6">
      <c r="A4" s="34" t="s">
        <v>133</v>
      </c>
      <c r="B4" s="34" t="s">
        <v>67</v>
      </c>
      <c r="C4" s="34" t="s">
        <v>68</v>
      </c>
      <c r="D4" s="35" t="s">
        <v>346</v>
      </c>
      <c r="E4" s="42"/>
      <c r="F4" s="42"/>
    </row>
    <row r="5" ht="30" customHeight="1" spans="1:6">
      <c r="A5" s="41"/>
      <c r="B5" s="41"/>
      <c r="C5" s="41"/>
      <c r="D5" s="35" t="s">
        <v>30</v>
      </c>
      <c r="E5" s="42" t="s">
        <v>71</v>
      </c>
      <c r="F5" s="42" t="s">
        <v>72</v>
      </c>
    </row>
    <row r="6" ht="16.5" customHeight="1" spans="1:6">
      <c r="A6" s="42">
        <v>1</v>
      </c>
      <c r="B6" s="42">
        <v>2</v>
      </c>
      <c r="C6" s="42">
        <v>3</v>
      </c>
      <c r="D6" s="42">
        <v>4</v>
      </c>
      <c r="E6" s="42">
        <v>5</v>
      </c>
      <c r="F6" s="42">
        <v>6</v>
      </c>
    </row>
    <row r="7" ht="20.25" customHeight="1" spans="1:6">
      <c r="A7" s="43"/>
      <c r="B7" s="43"/>
      <c r="C7" s="43"/>
      <c r="D7" s="24"/>
      <c r="E7" s="136"/>
      <c r="F7" s="136"/>
    </row>
    <row r="8" ht="17.25" customHeight="1" spans="1:6">
      <c r="A8" s="137" t="s">
        <v>277</v>
      </c>
      <c r="B8" s="138"/>
      <c r="C8" s="138" t="s">
        <v>277</v>
      </c>
      <c r="D8" s="136"/>
      <c r="E8" s="136"/>
      <c r="F8" s="136"/>
    </row>
    <row r="9" customHeight="1" spans="1:2">
      <c r="A9" s="29" t="s">
        <v>347</v>
      </c>
      <c r="B9" s="29"/>
    </row>
  </sheetData>
  <mergeCells count="8">
    <mergeCell ref="A2:F2"/>
    <mergeCell ref="A3:E3"/>
    <mergeCell ref="D4:F4"/>
    <mergeCell ref="A8:C8"/>
    <mergeCell ref="A9:B9"/>
    <mergeCell ref="A4:A5"/>
    <mergeCell ref="B4:B5"/>
    <mergeCell ref="C4:C5"/>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1"/>
  <sheetViews>
    <sheetView showZeros="0" workbookViewId="0">
      <selection activeCell="A1" sqref="A1:Q1"/>
    </sheetView>
  </sheetViews>
  <sheetFormatPr defaultColWidth="9.14166666666667" defaultRowHeight="14.25" customHeight="1"/>
  <cols>
    <col min="1" max="1" width="29.575" customWidth="1"/>
    <col min="2" max="2" width="21.7083333333333" customWidth="1"/>
    <col min="3" max="3" width="35.2833333333333" customWidth="1"/>
    <col min="4" max="4" width="7.70833333333333" customWidth="1"/>
    <col min="5" max="5" width="10.2833333333333" customWidth="1"/>
    <col min="6" max="6" width="14.8416666666667" customWidth="1"/>
    <col min="7" max="7" width="14.1333333333333" customWidth="1"/>
    <col min="8" max="11" width="14.7416666666667" customWidth="1"/>
    <col min="12" max="16" width="12.575" customWidth="1"/>
    <col min="17" max="17" width="10.425" customWidth="1"/>
  </cols>
  <sheetData>
    <row r="1" ht="13.5" customHeight="1" spans="1:17">
      <c r="A1" s="30" t="s">
        <v>348</v>
      </c>
      <c r="B1" s="30"/>
      <c r="C1" s="30"/>
      <c r="D1" s="30"/>
      <c r="E1" s="30"/>
      <c r="F1" s="30"/>
      <c r="G1" s="30"/>
      <c r="H1" s="30"/>
      <c r="I1" s="30"/>
      <c r="J1" s="30"/>
      <c r="K1" s="30"/>
      <c r="L1" s="30"/>
      <c r="M1" s="30"/>
      <c r="N1" s="30"/>
      <c r="O1" s="49"/>
      <c r="P1" s="49"/>
      <c r="Q1" s="30"/>
    </row>
    <row r="2" ht="27.75" customHeight="1" spans="1:17">
      <c r="A2" s="72" t="s">
        <v>349</v>
      </c>
      <c r="B2" s="32"/>
      <c r="C2" s="32"/>
      <c r="D2" s="32"/>
      <c r="E2" s="32"/>
      <c r="F2" s="32"/>
      <c r="G2" s="32"/>
      <c r="H2" s="32"/>
      <c r="I2" s="32"/>
      <c r="J2" s="32"/>
      <c r="K2" s="101"/>
      <c r="L2" s="32"/>
      <c r="M2" s="32"/>
      <c r="N2" s="32"/>
      <c r="O2" s="101"/>
      <c r="P2" s="101"/>
      <c r="Q2" s="32"/>
    </row>
    <row r="3" ht="18.75" customHeight="1" spans="1:17">
      <c r="A3" s="110" t="str">
        <f>"单位名称："&amp;"玉溪市农业技术推广中心"</f>
        <v>单位名称：玉溪市农业技术推广中心</v>
      </c>
      <c r="B3" s="7"/>
      <c r="C3" s="7"/>
      <c r="D3" s="7"/>
      <c r="E3" s="7"/>
      <c r="F3" s="7"/>
      <c r="G3" s="7"/>
      <c r="H3" s="7"/>
      <c r="I3" s="7"/>
      <c r="J3" s="7"/>
      <c r="O3" s="78"/>
      <c r="P3" s="78"/>
      <c r="Q3" s="129" t="s">
        <v>2</v>
      </c>
    </row>
    <row r="4" ht="15.75" customHeight="1" spans="1:17">
      <c r="A4" s="34" t="s">
        <v>350</v>
      </c>
      <c r="B4" s="111" t="s">
        <v>351</v>
      </c>
      <c r="C4" s="111" t="s">
        <v>352</v>
      </c>
      <c r="D4" s="111" t="s">
        <v>353</v>
      </c>
      <c r="E4" s="111" t="s">
        <v>354</v>
      </c>
      <c r="F4" s="111" t="s">
        <v>355</v>
      </c>
      <c r="G4" s="112" t="s">
        <v>140</v>
      </c>
      <c r="H4" s="112"/>
      <c r="I4" s="112"/>
      <c r="J4" s="112"/>
      <c r="K4" s="121"/>
      <c r="L4" s="112"/>
      <c r="M4" s="112"/>
      <c r="N4" s="112"/>
      <c r="O4" s="122"/>
      <c r="P4" s="121"/>
      <c r="Q4" s="130"/>
    </row>
    <row r="5" ht="17.25" customHeight="1" spans="1:17">
      <c r="A5" s="37"/>
      <c r="B5" s="113"/>
      <c r="C5" s="113"/>
      <c r="D5" s="113"/>
      <c r="E5" s="113"/>
      <c r="F5" s="113"/>
      <c r="G5" s="113" t="s">
        <v>30</v>
      </c>
      <c r="H5" s="113" t="s">
        <v>33</v>
      </c>
      <c r="I5" s="113" t="s">
        <v>356</v>
      </c>
      <c r="J5" s="113" t="s">
        <v>357</v>
      </c>
      <c r="K5" s="123" t="s">
        <v>358</v>
      </c>
      <c r="L5" s="124" t="s">
        <v>359</v>
      </c>
      <c r="M5" s="124"/>
      <c r="N5" s="124"/>
      <c r="O5" s="125"/>
      <c r="P5" s="126"/>
      <c r="Q5" s="114"/>
    </row>
    <row r="6" ht="54" customHeight="1" spans="1:17">
      <c r="A6" s="40"/>
      <c r="B6" s="114"/>
      <c r="C6" s="114"/>
      <c r="D6" s="114"/>
      <c r="E6" s="114"/>
      <c r="F6" s="114"/>
      <c r="G6" s="114"/>
      <c r="H6" s="114" t="s">
        <v>32</v>
      </c>
      <c r="I6" s="114"/>
      <c r="J6" s="114"/>
      <c r="K6" s="127"/>
      <c r="L6" s="114" t="s">
        <v>32</v>
      </c>
      <c r="M6" s="114" t="s">
        <v>39</v>
      </c>
      <c r="N6" s="114" t="s">
        <v>147</v>
      </c>
      <c r="O6" s="128" t="s">
        <v>41</v>
      </c>
      <c r="P6" s="127" t="s">
        <v>42</v>
      </c>
      <c r="Q6" s="114" t="s">
        <v>43</v>
      </c>
    </row>
    <row r="7" ht="15" customHeight="1" spans="1:17">
      <c r="A7" s="41">
        <v>1</v>
      </c>
      <c r="B7" s="115">
        <v>2</v>
      </c>
      <c r="C7" s="115">
        <v>3</v>
      </c>
      <c r="D7" s="115">
        <v>4</v>
      </c>
      <c r="E7" s="115">
        <v>5</v>
      </c>
      <c r="F7" s="115">
        <v>6</v>
      </c>
      <c r="G7" s="116">
        <v>7</v>
      </c>
      <c r="H7" s="116">
        <v>8</v>
      </c>
      <c r="I7" s="116">
        <v>9</v>
      </c>
      <c r="J7" s="116">
        <v>10</v>
      </c>
      <c r="K7" s="116">
        <v>11</v>
      </c>
      <c r="L7" s="116">
        <v>12</v>
      </c>
      <c r="M7" s="116">
        <v>13</v>
      </c>
      <c r="N7" s="116">
        <v>14</v>
      </c>
      <c r="O7" s="116">
        <v>15</v>
      </c>
      <c r="P7" s="116">
        <v>16</v>
      </c>
      <c r="Q7" s="116">
        <v>17</v>
      </c>
    </row>
    <row r="8" ht="21" customHeight="1" spans="1:17">
      <c r="A8" s="94" t="s">
        <v>64</v>
      </c>
      <c r="B8" s="95"/>
      <c r="C8" s="95"/>
      <c r="D8" s="95"/>
      <c r="E8" s="117"/>
      <c r="F8" s="118">
        <v>6000</v>
      </c>
      <c r="G8" s="45">
        <v>12000</v>
      </c>
      <c r="H8" s="45">
        <v>12000</v>
      </c>
      <c r="I8" s="45"/>
      <c r="J8" s="45"/>
      <c r="K8" s="45"/>
      <c r="L8" s="45"/>
      <c r="M8" s="45"/>
      <c r="N8" s="45"/>
      <c r="O8" s="45"/>
      <c r="P8" s="45"/>
      <c r="Q8" s="45"/>
    </row>
    <row r="9" ht="21" customHeight="1" spans="1:17">
      <c r="A9" s="94" t="str">
        <f>"      "&amp;"一般公用经费"</f>
        <v>      一般公用经费</v>
      </c>
      <c r="B9" s="95" t="s">
        <v>360</v>
      </c>
      <c r="C9" s="95" t="str">
        <f>"A02021103"&amp;"  "&amp;"LED显示屏"</f>
        <v>A02021103  LED显示屏</v>
      </c>
      <c r="D9" s="119" t="s">
        <v>361</v>
      </c>
      <c r="E9" s="120">
        <v>1</v>
      </c>
      <c r="F9" s="24">
        <v>6000</v>
      </c>
      <c r="G9" s="45">
        <v>6000</v>
      </c>
      <c r="H9" s="45">
        <v>6000</v>
      </c>
      <c r="I9" s="45"/>
      <c r="J9" s="45"/>
      <c r="K9" s="45"/>
      <c r="L9" s="45"/>
      <c r="M9" s="45"/>
      <c r="N9" s="45"/>
      <c r="O9" s="45"/>
      <c r="P9" s="45"/>
      <c r="Q9" s="45"/>
    </row>
    <row r="10" ht="21" customHeight="1" spans="1:17">
      <c r="A10" s="94" t="str">
        <f>"      "&amp;"公车购置及运维费"</f>
        <v>      公车购置及运维费</v>
      </c>
      <c r="B10" s="95" t="s">
        <v>362</v>
      </c>
      <c r="C10" s="95" t="str">
        <f>"C1804010201"&amp;"  "&amp;"机动车保险服务"</f>
        <v>C1804010201  机动车保险服务</v>
      </c>
      <c r="D10" s="119" t="s">
        <v>363</v>
      </c>
      <c r="E10" s="120">
        <v>2</v>
      </c>
      <c r="F10" s="24"/>
      <c r="G10" s="45">
        <v>6000</v>
      </c>
      <c r="H10" s="45">
        <v>6000</v>
      </c>
      <c r="I10" s="45"/>
      <c r="J10" s="45"/>
      <c r="K10" s="45"/>
      <c r="L10" s="45"/>
      <c r="M10" s="45"/>
      <c r="N10" s="45"/>
      <c r="O10" s="45"/>
      <c r="P10" s="45"/>
      <c r="Q10" s="45"/>
    </row>
    <row r="11" ht="21" customHeight="1" spans="1:17">
      <c r="A11" s="96" t="s">
        <v>277</v>
      </c>
      <c r="B11" s="97"/>
      <c r="C11" s="97"/>
      <c r="D11" s="97"/>
      <c r="E11" s="117"/>
      <c r="F11" s="118">
        <v>6000</v>
      </c>
      <c r="G11" s="45">
        <v>12000</v>
      </c>
      <c r="H11" s="45">
        <v>12000</v>
      </c>
      <c r="I11" s="45"/>
      <c r="J11" s="45"/>
      <c r="K11" s="45"/>
      <c r="L11" s="45"/>
      <c r="M11" s="45"/>
      <c r="N11" s="45"/>
      <c r="O11" s="45"/>
      <c r="P11" s="45"/>
      <c r="Q11" s="45"/>
    </row>
  </sheetData>
  <mergeCells count="17">
    <mergeCell ref="A1:Q1"/>
    <mergeCell ref="A2:Q2"/>
    <mergeCell ref="A3:E3"/>
    <mergeCell ref="G4:Q4"/>
    <mergeCell ref="L5:Q5"/>
    <mergeCell ref="A11:E11"/>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selection activeCell="A11" sqref="A11:B11"/>
    </sheetView>
  </sheetViews>
  <sheetFormatPr defaultColWidth="9.14166666666667" defaultRowHeight="14.25" customHeight="1"/>
  <cols>
    <col min="1" max="1" width="31.425" customWidth="1"/>
    <col min="2" max="2" width="21.7083333333333" customWidth="1"/>
    <col min="3" max="3" width="26.7083333333333" customWidth="1"/>
    <col min="4" max="14" width="16.6" customWidth="1"/>
  </cols>
  <sheetData>
    <row r="1" ht="13.5" customHeight="1" spans="1:14">
      <c r="A1" s="79" t="s">
        <v>364</v>
      </c>
      <c r="B1" s="79"/>
      <c r="C1" s="79"/>
      <c r="D1" s="79"/>
      <c r="E1" s="79"/>
      <c r="F1" s="79"/>
      <c r="G1" s="79"/>
      <c r="H1" s="80"/>
      <c r="I1" s="79"/>
      <c r="J1" s="79"/>
      <c r="K1" s="79"/>
      <c r="L1" s="99"/>
      <c r="M1" s="80"/>
      <c r="N1" s="100"/>
    </row>
    <row r="2" ht="27.75" customHeight="1" spans="1:14">
      <c r="A2" s="72" t="s">
        <v>365</v>
      </c>
      <c r="B2" s="81"/>
      <c r="C2" s="81"/>
      <c r="D2" s="81"/>
      <c r="E2" s="81"/>
      <c r="F2" s="81"/>
      <c r="G2" s="81"/>
      <c r="H2" s="82"/>
      <c r="I2" s="81"/>
      <c r="J2" s="81"/>
      <c r="K2" s="81"/>
      <c r="L2" s="101"/>
      <c r="M2" s="82"/>
      <c r="N2" s="81"/>
    </row>
    <row r="3" ht="18.75" customHeight="1" spans="1:14">
      <c r="A3" s="73" t="str">
        <f>"单位名称："&amp;"玉溪市农业技术推广中心"</f>
        <v>单位名称：玉溪市农业技术推广中心</v>
      </c>
      <c r="B3" s="74"/>
      <c r="C3" s="74"/>
      <c r="D3" s="74"/>
      <c r="E3" s="74"/>
      <c r="F3" s="74"/>
      <c r="G3" s="74"/>
      <c r="H3" s="83"/>
      <c r="I3" s="76"/>
      <c r="J3" s="76"/>
      <c r="K3" s="76"/>
      <c r="L3" s="78"/>
      <c r="M3" s="102"/>
      <c r="N3" s="103" t="s">
        <v>2</v>
      </c>
    </row>
    <row r="4" ht="15.75" customHeight="1" spans="1:14">
      <c r="A4" s="84" t="s">
        <v>350</v>
      </c>
      <c r="B4" s="85" t="s">
        <v>366</v>
      </c>
      <c r="C4" s="85" t="s">
        <v>367</v>
      </c>
      <c r="D4" s="86" t="s">
        <v>140</v>
      </c>
      <c r="E4" s="86"/>
      <c r="F4" s="86"/>
      <c r="G4" s="86"/>
      <c r="H4" s="87"/>
      <c r="I4" s="86"/>
      <c r="J4" s="86"/>
      <c r="K4" s="86"/>
      <c r="L4" s="104"/>
      <c r="M4" s="87"/>
      <c r="N4" s="105"/>
    </row>
    <row r="5" ht="17.25" customHeight="1" spans="1:14">
      <c r="A5" s="88"/>
      <c r="B5" s="89"/>
      <c r="C5" s="89"/>
      <c r="D5" s="89" t="s">
        <v>30</v>
      </c>
      <c r="E5" s="89" t="s">
        <v>33</v>
      </c>
      <c r="F5" s="89" t="s">
        <v>356</v>
      </c>
      <c r="G5" s="89" t="s">
        <v>357</v>
      </c>
      <c r="H5" s="90" t="s">
        <v>358</v>
      </c>
      <c r="I5" s="106" t="s">
        <v>359</v>
      </c>
      <c r="J5" s="106"/>
      <c r="K5" s="106"/>
      <c r="L5" s="107"/>
      <c r="M5" s="108"/>
      <c r="N5" s="92"/>
    </row>
    <row r="6" ht="54" customHeight="1" spans="1:14">
      <c r="A6" s="91"/>
      <c r="B6" s="92"/>
      <c r="C6" s="92"/>
      <c r="D6" s="92"/>
      <c r="E6" s="92"/>
      <c r="F6" s="92"/>
      <c r="G6" s="92"/>
      <c r="H6" s="93"/>
      <c r="I6" s="92" t="s">
        <v>32</v>
      </c>
      <c r="J6" s="92" t="s">
        <v>39</v>
      </c>
      <c r="K6" s="92" t="s">
        <v>147</v>
      </c>
      <c r="L6" s="109" t="s">
        <v>41</v>
      </c>
      <c r="M6" s="93" t="s">
        <v>42</v>
      </c>
      <c r="N6" s="92" t="s">
        <v>43</v>
      </c>
    </row>
    <row r="7" ht="15" customHeight="1" spans="1:14">
      <c r="A7" s="91">
        <v>1</v>
      </c>
      <c r="B7" s="92">
        <v>2</v>
      </c>
      <c r="C7" s="92">
        <v>3</v>
      </c>
      <c r="D7" s="93">
        <v>4</v>
      </c>
      <c r="E7" s="93">
        <v>5</v>
      </c>
      <c r="F7" s="93">
        <v>6</v>
      </c>
      <c r="G7" s="93">
        <v>7</v>
      </c>
      <c r="H7" s="93">
        <v>8</v>
      </c>
      <c r="I7" s="93">
        <v>9</v>
      </c>
      <c r="J7" s="93">
        <v>10</v>
      </c>
      <c r="K7" s="93">
        <v>11</v>
      </c>
      <c r="L7" s="93">
        <v>12</v>
      </c>
      <c r="M7" s="93">
        <v>13</v>
      </c>
      <c r="N7" s="93">
        <v>14</v>
      </c>
    </row>
    <row r="8" ht="21" customHeight="1" spans="1:14">
      <c r="A8" s="94"/>
      <c r="B8" s="95"/>
      <c r="C8" s="95"/>
      <c r="D8" s="45"/>
      <c r="E8" s="45"/>
      <c r="F8" s="45"/>
      <c r="G8" s="45"/>
      <c r="H8" s="45"/>
      <c r="I8" s="45"/>
      <c r="J8" s="45"/>
      <c r="K8" s="45"/>
      <c r="L8" s="45"/>
      <c r="M8" s="45"/>
      <c r="N8" s="45"/>
    </row>
    <row r="9" ht="21" customHeight="1" spans="1:14">
      <c r="A9" s="94"/>
      <c r="B9" s="95"/>
      <c r="C9" s="95"/>
      <c r="D9" s="45"/>
      <c r="E9" s="45"/>
      <c r="F9" s="45"/>
      <c r="G9" s="45"/>
      <c r="H9" s="45"/>
      <c r="I9" s="45"/>
      <c r="J9" s="45"/>
      <c r="K9" s="45"/>
      <c r="L9" s="45"/>
      <c r="M9" s="45"/>
      <c r="N9" s="45"/>
    </row>
    <row r="10" ht="21" customHeight="1" spans="1:14">
      <c r="A10" s="96" t="s">
        <v>277</v>
      </c>
      <c r="B10" s="97"/>
      <c r="C10" s="98"/>
      <c r="D10" s="45"/>
      <c r="E10" s="45"/>
      <c r="F10" s="45"/>
      <c r="G10" s="45"/>
      <c r="H10" s="45"/>
      <c r="I10" s="45"/>
      <c r="J10" s="45"/>
      <c r="K10" s="45"/>
      <c r="L10" s="45"/>
      <c r="M10" s="45"/>
      <c r="N10" s="45"/>
    </row>
    <row r="11" customHeight="1" spans="1:2">
      <c r="A11" s="29" t="s">
        <v>368</v>
      </c>
      <c r="B11" s="29"/>
    </row>
  </sheetData>
  <mergeCells count="15">
    <mergeCell ref="A1:N1"/>
    <mergeCell ref="A2:N2"/>
    <mergeCell ref="A3:C3"/>
    <mergeCell ref="D4:N4"/>
    <mergeCell ref="I5:N5"/>
    <mergeCell ref="A10:C10"/>
    <mergeCell ref="A11:B11"/>
    <mergeCell ref="A4:A6"/>
    <mergeCell ref="B4:B6"/>
    <mergeCell ref="C4:C6"/>
    <mergeCell ref="D5:D6"/>
    <mergeCell ref="E5:E6"/>
    <mergeCell ref="F5:F6"/>
    <mergeCell ref="G5:G6"/>
    <mergeCell ref="H5:H6"/>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0"/>
  <sheetViews>
    <sheetView showZeros="0" workbookViewId="0">
      <selection activeCell="A17" sqref="A17"/>
    </sheetView>
  </sheetViews>
  <sheetFormatPr defaultColWidth="9.14166666666667" defaultRowHeight="14.25" customHeight="1"/>
  <cols>
    <col min="1" max="1" width="76.275" customWidth="1"/>
    <col min="2" max="13" width="17.175" customWidth="1"/>
    <col min="14" max="14" width="17.0333333333333" customWidth="1"/>
  </cols>
  <sheetData>
    <row r="1" ht="13.5" customHeight="1" spans="1:14">
      <c r="A1" s="30" t="s">
        <v>369</v>
      </c>
      <c r="B1" s="30"/>
      <c r="C1" s="30"/>
      <c r="D1" s="30"/>
      <c r="E1" s="30"/>
      <c r="F1" s="30"/>
      <c r="G1" s="30"/>
      <c r="H1" s="30"/>
      <c r="I1" s="30"/>
      <c r="J1" s="30"/>
      <c r="K1" s="30"/>
      <c r="L1" s="30"/>
      <c r="M1" s="30"/>
      <c r="N1" s="49"/>
    </row>
    <row r="2" ht="27.75" customHeight="1" spans="1:14">
      <c r="A2" s="72" t="s">
        <v>370</v>
      </c>
      <c r="B2" s="32"/>
      <c r="C2" s="32"/>
      <c r="D2" s="32"/>
      <c r="E2" s="32"/>
      <c r="F2" s="32"/>
      <c r="G2" s="32"/>
      <c r="H2" s="32"/>
      <c r="I2" s="32"/>
      <c r="J2" s="32"/>
      <c r="K2" s="32"/>
      <c r="L2" s="32"/>
      <c r="M2" s="32"/>
      <c r="N2" s="32"/>
    </row>
    <row r="3" ht="18" customHeight="1" spans="1:14">
      <c r="A3" s="73" t="str">
        <f>"单位名称："&amp;"玉溪市农业技术推广中心"</f>
        <v>单位名称：玉溪市农业技术推广中心</v>
      </c>
      <c r="B3" s="74"/>
      <c r="C3" s="74"/>
      <c r="D3" s="75"/>
      <c r="E3" s="76"/>
      <c r="F3" s="76"/>
      <c r="G3" s="76"/>
      <c r="H3" s="76"/>
      <c r="I3" s="76"/>
      <c r="N3" s="78" t="s">
        <v>2</v>
      </c>
    </row>
    <row r="4" ht="19.5" customHeight="1" spans="1:14">
      <c r="A4" s="35" t="s">
        <v>371</v>
      </c>
      <c r="B4" s="51" t="s">
        <v>140</v>
      </c>
      <c r="C4" s="52"/>
      <c r="D4" s="52"/>
      <c r="E4" s="51" t="s">
        <v>372</v>
      </c>
      <c r="F4" s="52"/>
      <c r="G4" s="52"/>
      <c r="H4" s="52"/>
      <c r="I4" s="52"/>
      <c r="J4" s="52"/>
      <c r="K4" s="52"/>
      <c r="L4" s="52"/>
      <c r="M4" s="52"/>
      <c r="N4" s="52"/>
    </row>
    <row r="5" ht="40.5" customHeight="1" spans="1:14">
      <c r="A5" s="41"/>
      <c r="B5" s="38" t="s">
        <v>30</v>
      </c>
      <c r="C5" s="34" t="s">
        <v>33</v>
      </c>
      <c r="D5" s="77" t="s">
        <v>373</v>
      </c>
      <c r="E5" s="42" t="s">
        <v>374</v>
      </c>
      <c r="F5" s="42" t="s">
        <v>375</v>
      </c>
      <c r="G5" s="42" t="s">
        <v>376</v>
      </c>
      <c r="H5" s="42" t="s">
        <v>377</v>
      </c>
      <c r="I5" s="42" t="s">
        <v>378</v>
      </c>
      <c r="J5" s="42" t="s">
        <v>379</v>
      </c>
      <c r="K5" s="42" t="s">
        <v>380</v>
      </c>
      <c r="L5" s="42" t="s">
        <v>381</v>
      </c>
      <c r="M5" s="42" t="s">
        <v>382</v>
      </c>
      <c r="N5" s="42" t="s">
        <v>383</v>
      </c>
    </row>
    <row r="6" ht="19.5" customHeight="1" spans="1:14">
      <c r="A6" s="42">
        <v>1</v>
      </c>
      <c r="B6" s="42">
        <v>2</v>
      </c>
      <c r="C6" s="42">
        <v>3</v>
      </c>
      <c r="D6" s="51">
        <v>4</v>
      </c>
      <c r="E6" s="42">
        <v>5</v>
      </c>
      <c r="F6" s="42">
        <v>6</v>
      </c>
      <c r="G6" s="42">
        <v>7</v>
      </c>
      <c r="H6" s="51">
        <v>8</v>
      </c>
      <c r="I6" s="42">
        <v>9</v>
      </c>
      <c r="J6" s="42">
        <v>10</v>
      </c>
      <c r="K6" s="42">
        <v>11</v>
      </c>
      <c r="L6" s="51">
        <v>12</v>
      </c>
      <c r="M6" s="42">
        <v>13</v>
      </c>
      <c r="N6" s="42">
        <v>14</v>
      </c>
    </row>
    <row r="7" ht="20.25" customHeight="1" spans="1:14">
      <c r="A7" s="43"/>
      <c r="B7" s="45"/>
      <c r="C7" s="45"/>
      <c r="D7" s="45"/>
      <c r="E7" s="45"/>
      <c r="F7" s="45"/>
      <c r="G7" s="45"/>
      <c r="H7" s="45"/>
      <c r="I7" s="45"/>
      <c r="J7" s="45"/>
      <c r="K7" s="45"/>
      <c r="L7" s="45"/>
      <c r="M7" s="45"/>
      <c r="N7" s="45"/>
    </row>
    <row r="8" ht="20.25" customHeight="1" spans="1:14">
      <c r="A8" s="43"/>
      <c r="B8" s="45"/>
      <c r="C8" s="45"/>
      <c r="D8" s="45"/>
      <c r="E8" s="45"/>
      <c r="F8" s="45"/>
      <c r="G8" s="45"/>
      <c r="H8" s="45"/>
      <c r="I8" s="45"/>
      <c r="J8" s="45"/>
      <c r="K8" s="45"/>
      <c r="L8" s="45"/>
      <c r="M8" s="45"/>
      <c r="N8" s="45"/>
    </row>
    <row r="9" ht="20.25" customHeight="1" spans="1:14">
      <c r="A9" s="70" t="s">
        <v>30</v>
      </c>
      <c r="B9" s="45"/>
      <c r="C9" s="45"/>
      <c r="D9" s="45"/>
      <c r="E9" s="45"/>
      <c r="F9" s="45"/>
      <c r="G9" s="45"/>
      <c r="H9" s="45"/>
      <c r="I9" s="45"/>
      <c r="J9" s="45"/>
      <c r="K9" s="45"/>
      <c r="L9" s="45"/>
      <c r="M9" s="45"/>
      <c r="N9" s="45"/>
    </row>
    <row r="10" customHeight="1" spans="1:1">
      <c r="A10" s="29" t="s">
        <v>384</v>
      </c>
    </row>
  </sheetData>
  <mergeCells count="6">
    <mergeCell ref="A1:N1"/>
    <mergeCell ref="A2:N2"/>
    <mergeCell ref="A3:I3"/>
    <mergeCell ref="B4:D4"/>
    <mergeCell ref="E4:N4"/>
    <mergeCell ref="A4:A5"/>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1"/>
  <sheetViews>
    <sheetView showZeros="0" workbookViewId="0">
      <selection activeCell="A1" sqref="A1:J1"/>
    </sheetView>
  </sheetViews>
  <sheetFormatPr defaultColWidth="9.14166666666667" defaultRowHeight="12" customHeight="1"/>
  <cols>
    <col min="1" max="1" width="34.2833333333333" customWidth="1"/>
    <col min="2" max="2" width="29"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27.45" customWidth="1"/>
  </cols>
  <sheetData>
    <row r="1" customHeight="1" spans="1:10">
      <c r="A1" s="30" t="s">
        <v>385</v>
      </c>
      <c r="B1" s="30"/>
      <c r="C1" s="30"/>
      <c r="D1" s="30"/>
      <c r="E1" s="30"/>
      <c r="F1" s="30"/>
      <c r="G1" s="30"/>
      <c r="H1" s="30"/>
      <c r="I1" s="30"/>
      <c r="J1" s="49"/>
    </row>
    <row r="2" ht="28.5" customHeight="1" spans="1:10">
      <c r="A2" s="64" t="s">
        <v>386</v>
      </c>
      <c r="B2" s="65"/>
      <c r="C2" s="65"/>
      <c r="D2" s="65"/>
      <c r="E2" s="65"/>
      <c r="F2" s="66"/>
      <c r="G2" s="65"/>
      <c r="H2" s="66"/>
      <c r="I2" s="66"/>
      <c r="J2" s="65"/>
    </row>
    <row r="3" ht="15" customHeight="1" spans="1:1">
      <c r="A3" s="5" t="str">
        <f>"单位名称："&amp;"玉溪市农业技术推广中心"</f>
        <v>单位名称：玉溪市农业技术推广中心</v>
      </c>
    </row>
    <row r="4" ht="14.25" customHeight="1" spans="1:10">
      <c r="A4" s="67" t="s">
        <v>280</v>
      </c>
      <c r="B4" s="67" t="s">
        <v>281</v>
      </c>
      <c r="C4" s="67" t="s">
        <v>282</v>
      </c>
      <c r="D4" s="67" t="s">
        <v>283</v>
      </c>
      <c r="E4" s="67" t="s">
        <v>284</v>
      </c>
      <c r="F4" s="54" t="s">
        <v>285</v>
      </c>
      <c r="G4" s="67" t="s">
        <v>286</v>
      </c>
      <c r="H4" s="54" t="s">
        <v>287</v>
      </c>
      <c r="I4" s="54" t="s">
        <v>288</v>
      </c>
      <c r="J4" s="67" t="s">
        <v>289</v>
      </c>
    </row>
    <row r="5" ht="14.25" customHeight="1" spans="1:10">
      <c r="A5" s="67">
        <v>1</v>
      </c>
      <c r="B5" s="67">
        <v>2</v>
      </c>
      <c r="C5" s="67">
        <v>3</v>
      </c>
      <c r="D5" s="67">
        <v>4</v>
      </c>
      <c r="E5" s="67">
        <v>5</v>
      </c>
      <c r="F5" s="54">
        <v>6</v>
      </c>
      <c r="G5" s="67">
        <v>7</v>
      </c>
      <c r="H5" s="54">
        <v>8</v>
      </c>
      <c r="I5" s="54">
        <v>9</v>
      </c>
      <c r="J5" s="67">
        <v>10</v>
      </c>
    </row>
    <row r="6" ht="15" customHeight="1" spans="1:10">
      <c r="A6" s="68" t="s">
        <v>64</v>
      </c>
      <c r="B6" s="69"/>
      <c r="C6" s="69"/>
      <c r="D6" s="69"/>
      <c r="E6" s="70"/>
      <c r="F6" s="71"/>
      <c r="G6" s="70"/>
      <c r="H6" s="71"/>
      <c r="I6" s="71"/>
      <c r="J6" s="70"/>
    </row>
    <row r="7" ht="33.75" customHeight="1" spans="1:10">
      <c r="A7" s="68" t="s">
        <v>273</v>
      </c>
      <c r="B7" s="68" t="s">
        <v>323</v>
      </c>
      <c r="C7" s="68" t="s">
        <v>291</v>
      </c>
      <c r="D7" s="68" t="s">
        <v>292</v>
      </c>
      <c r="E7" s="68" t="s">
        <v>324</v>
      </c>
      <c r="F7" s="68" t="s">
        <v>294</v>
      </c>
      <c r="G7" s="43" t="s">
        <v>325</v>
      </c>
      <c r="H7" s="68" t="s">
        <v>326</v>
      </c>
      <c r="I7" s="68" t="s">
        <v>297</v>
      </c>
      <c r="J7" s="68" t="s">
        <v>327</v>
      </c>
    </row>
    <row r="8" ht="33.75" customHeight="1" spans="1:10">
      <c r="A8" s="68" t="s">
        <v>273</v>
      </c>
      <c r="B8" s="68" t="s">
        <v>323</v>
      </c>
      <c r="C8" s="68" t="s">
        <v>291</v>
      </c>
      <c r="D8" s="68" t="s">
        <v>306</v>
      </c>
      <c r="E8" s="68" t="s">
        <v>328</v>
      </c>
      <c r="F8" s="68" t="s">
        <v>294</v>
      </c>
      <c r="G8" s="43" t="s">
        <v>329</v>
      </c>
      <c r="H8" s="68" t="s">
        <v>326</v>
      </c>
      <c r="I8" s="68" t="s">
        <v>297</v>
      </c>
      <c r="J8" s="68" t="s">
        <v>330</v>
      </c>
    </row>
    <row r="9" ht="33.75" customHeight="1" spans="1:10">
      <c r="A9" s="68" t="s">
        <v>273</v>
      </c>
      <c r="B9" s="68" t="s">
        <v>323</v>
      </c>
      <c r="C9" s="68" t="s">
        <v>291</v>
      </c>
      <c r="D9" s="68" t="s">
        <v>331</v>
      </c>
      <c r="E9" s="68" t="s">
        <v>332</v>
      </c>
      <c r="F9" s="68" t="s">
        <v>294</v>
      </c>
      <c r="G9" s="43" t="s">
        <v>333</v>
      </c>
      <c r="H9" s="68" t="s">
        <v>334</v>
      </c>
      <c r="I9" s="68" t="s">
        <v>297</v>
      </c>
      <c r="J9" s="68" t="s">
        <v>335</v>
      </c>
    </row>
    <row r="10" ht="33.75" customHeight="1" spans="1:10">
      <c r="A10" s="68" t="s">
        <v>273</v>
      </c>
      <c r="B10" s="68" t="s">
        <v>323</v>
      </c>
      <c r="C10" s="68" t="s">
        <v>311</v>
      </c>
      <c r="D10" s="68" t="s">
        <v>336</v>
      </c>
      <c r="E10" s="68" t="s">
        <v>337</v>
      </c>
      <c r="F10" s="68" t="s">
        <v>294</v>
      </c>
      <c r="G10" s="43" t="s">
        <v>338</v>
      </c>
      <c r="H10" s="68" t="s">
        <v>326</v>
      </c>
      <c r="I10" s="68" t="s">
        <v>297</v>
      </c>
      <c r="J10" s="68" t="s">
        <v>339</v>
      </c>
    </row>
    <row r="11" ht="33.75" customHeight="1" spans="1:10">
      <c r="A11" s="68" t="s">
        <v>273</v>
      </c>
      <c r="B11" s="68" t="s">
        <v>323</v>
      </c>
      <c r="C11" s="68" t="s">
        <v>317</v>
      </c>
      <c r="D11" s="68" t="s">
        <v>318</v>
      </c>
      <c r="E11" s="68" t="s">
        <v>340</v>
      </c>
      <c r="F11" s="68" t="s">
        <v>294</v>
      </c>
      <c r="G11" s="43" t="s">
        <v>341</v>
      </c>
      <c r="H11" s="68" t="s">
        <v>321</v>
      </c>
      <c r="I11" s="68" t="s">
        <v>297</v>
      </c>
      <c r="J11" s="68" t="s">
        <v>342</v>
      </c>
    </row>
  </sheetData>
  <mergeCells count="5">
    <mergeCell ref="A1:J1"/>
    <mergeCell ref="A2:J2"/>
    <mergeCell ref="A3:H3"/>
    <mergeCell ref="A7:A11"/>
    <mergeCell ref="B7:B11"/>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9"/>
  <sheetViews>
    <sheetView showZeros="0" workbookViewId="0">
      <selection activeCell="A14" sqref="A14"/>
    </sheetView>
  </sheetViews>
  <sheetFormatPr defaultColWidth="8.85" defaultRowHeight="15" customHeight="1" outlineLevelCol="7"/>
  <cols>
    <col min="1" max="1" width="36.0333333333333" customWidth="1"/>
    <col min="2" max="2" width="19.7416666666667" customWidth="1"/>
    <col min="3" max="3" width="33.3166666666667" customWidth="1"/>
    <col min="4" max="4" width="34.7416666666667" customWidth="1"/>
    <col min="5" max="6" width="8.98333333333333" customWidth="1"/>
    <col min="7" max="8" width="15.1333333333333" customWidth="1"/>
  </cols>
  <sheetData>
    <row r="1" ht="18.75" customHeight="1" spans="1:8">
      <c r="A1" s="55" t="s">
        <v>387</v>
      </c>
      <c r="B1" s="55"/>
      <c r="C1" s="55"/>
      <c r="D1" s="55"/>
      <c r="E1" s="55"/>
      <c r="F1" s="55"/>
      <c r="G1" s="55"/>
      <c r="H1" s="55" t="s">
        <v>387</v>
      </c>
    </row>
    <row r="2" ht="28.5" customHeight="1" spans="1:8">
      <c r="A2" s="56" t="s">
        <v>388</v>
      </c>
      <c r="B2" s="56"/>
      <c r="C2" s="56"/>
      <c r="D2" s="56"/>
      <c r="E2" s="56"/>
      <c r="F2" s="56"/>
      <c r="G2" s="56"/>
      <c r="H2" s="56"/>
    </row>
    <row r="3" ht="18.75" customHeight="1" spans="1:8">
      <c r="A3" s="57" t="str">
        <f>"单位名称："&amp;"玉溪市农业技术推广中心"</f>
        <v>单位名称：玉溪市农业技术推广中心</v>
      </c>
      <c r="B3" s="57"/>
      <c r="C3" s="57"/>
      <c r="D3" s="57"/>
      <c r="E3" s="57"/>
      <c r="F3" s="57"/>
      <c r="G3" s="57"/>
      <c r="H3" s="57"/>
    </row>
    <row r="4" ht="18.75" customHeight="1" spans="1:8">
      <c r="A4" s="58" t="s">
        <v>133</v>
      </c>
      <c r="B4" s="58" t="s">
        <v>389</v>
      </c>
      <c r="C4" s="58" t="s">
        <v>390</v>
      </c>
      <c r="D4" s="58" t="s">
        <v>391</v>
      </c>
      <c r="E4" s="58" t="s">
        <v>392</v>
      </c>
      <c r="F4" s="58" t="s">
        <v>393</v>
      </c>
      <c r="G4" s="58"/>
      <c r="H4" s="58"/>
    </row>
    <row r="5" ht="18.75" customHeight="1" spans="1:8">
      <c r="A5" s="58"/>
      <c r="B5" s="58"/>
      <c r="C5" s="58"/>
      <c r="D5" s="58"/>
      <c r="E5" s="58"/>
      <c r="F5" s="58" t="s">
        <v>354</v>
      </c>
      <c r="G5" s="58" t="s">
        <v>394</v>
      </c>
      <c r="H5" s="58" t="s">
        <v>395</v>
      </c>
    </row>
    <row r="6" ht="18.75" customHeight="1" spans="1:8">
      <c r="A6" s="59" t="s">
        <v>44</v>
      </c>
      <c r="B6" s="59" t="s">
        <v>45</v>
      </c>
      <c r="C6" s="59" t="s">
        <v>46</v>
      </c>
      <c r="D6" s="59" t="s">
        <v>47</v>
      </c>
      <c r="E6" s="59" t="s">
        <v>48</v>
      </c>
      <c r="F6" s="59" t="s">
        <v>49</v>
      </c>
      <c r="G6" s="59" t="s">
        <v>50</v>
      </c>
      <c r="H6" s="59" t="s">
        <v>51</v>
      </c>
    </row>
    <row r="7" ht="18" customHeight="1" spans="1:8">
      <c r="A7" s="60"/>
      <c r="B7" s="60"/>
      <c r="C7" s="60"/>
      <c r="D7" s="60"/>
      <c r="E7" s="61"/>
      <c r="F7" s="62"/>
      <c r="G7" s="63"/>
      <c r="H7" s="63"/>
    </row>
    <row r="8" ht="18" customHeight="1" spans="1:8">
      <c r="A8" s="61" t="s">
        <v>30</v>
      </c>
      <c r="B8" s="61"/>
      <c r="C8" s="61"/>
      <c r="D8" s="61"/>
      <c r="E8" s="61"/>
      <c r="F8" s="62"/>
      <c r="G8" s="63"/>
      <c r="H8" s="63"/>
    </row>
    <row r="9" customHeight="1" spans="1:1">
      <c r="A9" s="29" t="s">
        <v>396</v>
      </c>
    </row>
  </sheetData>
  <mergeCells count="10">
    <mergeCell ref="A1:H1"/>
    <mergeCell ref="A2:H2"/>
    <mergeCell ref="A3:H3"/>
    <mergeCell ref="F4:H4"/>
    <mergeCell ref="A8:E8"/>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B21" sqref="B21"/>
    </sheetView>
  </sheetViews>
  <sheetFormatPr defaultColWidth="9.14166666666667" defaultRowHeight="14.25" customHeight="1"/>
  <cols>
    <col min="1" max="1" width="16.3166666666667" customWidth="1"/>
    <col min="2" max="2" width="29.0333333333333" customWidth="1"/>
    <col min="3" max="3" width="23.85" customWidth="1"/>
    <col min="4" max="7" width="19.6" customWidth="1"/>
    <col min="8" max="8" width="15.425" customWidth="1"/>
    <col min="9" max="11" width="19.6" customWidth="1"/>
  </cols>
  <sheetData>
    <row r="1" ht="13.5" customHeight="1" spans="1:11">
      <c r="A1" s="30" t="s">
        <v>397</v>
      </c>
      <c r="B1" s="30"/>
      <c r="C1" s="30"/>
      <c r="D1" s="31"/>
      <c r="E1" s="31"/>
      <c r="F1" s="31"/>
      <c r="G1" s="31"/>
      <c r="H1" s="30"/>
      <c r="I1" s="30"/>
      <c r="J1" s="30"/>
      <c r="K1" s="49"/>
    </row>
    <row r="2" ht="28.5" customHeight="1" spans="1:11">
      <c r="A2" s="32" t="s">
        <v>398</v>
      </c>
      <c r="B2" s="32"/>
      <c r="C2" s="32"/>
      <c r="D2" s="32"/>
      <c r="E2" s="32"/>
      <c r="F2" s="32"/>
      <c r="G2" s="32"/>
      <c r="H2" s="32"/>
      <c r="I2" s="32"/>
      <c r="J2" s="32"/>
      <c r="K2" s="32"/>
    </row>
    <row r="3" ht="13.5" customHeight="1" spans="1:11">
      <c r="A3" s="5" t="str">
        <f>"单位名称："&amp;"玉溪市农业技术推广中心"</f>
        <v>单位名称：玉溪市农业技术推广中心</v>
      </c>
      <c r="B3" s="6"/>
      <c r="C3" s="6"/>
      <c r="D3" s="6"/>
      <c r="E3" s="6"/>
      <c r="F3" s="6"/>
      <c r="G3" s="6"/>
      <c r="H3" s="7"/>
      <c r="I3" s="7"/>
      <c r="J3" s="7"/>
      <c r="K3" s="50" t="s">
        <v>2</v>
      </c>
    </row>
    <row r="4" ht="21.75" customHeight="1" spans="1:11">
      <c r="A4" s="33" t="s">
        <v>224</v>
      </c>
      <c r="B4" s="33" t="s">
        <v>135</v>
      </c>
      <c r="C4" s="33" t="s">
        <v>225</v>
      </c>
      <c r="D4" s="34" t="s">
        <v>136</v>
      </c>
      <c r="E4" s="34" t="s">
        <v>137</v>
      </c>
      <c r="F4" s="34" t="s">
        <v>138</v>
      </c>
      <c r="G4" s="34" t="s">
        <v>139</v>
      </c>
      <c r="H4" s="35" t="s">
        <v>30</v>
      </c>
      <c r="I4" s="51" t="s">
        <v>399</v>
      </c>
      <c r="J4" s="52"/>
      <c r="K4" s="53"/>
    </row>
    <row r="5" ht="21.75" customHeight="1" spans="1:11">
      <c r="A5" s="36"/>
      <c r="B5" s="36"/>
      <c r="C5" s="36"/>
      <c r="D5" s="37"/>
      <c r="E5" s="37"/>
      <c r="F5" s="37"/>
      <c r="G5" s="37"/>
      <c r="H5" s="38"/>
      <c r="I5" s="34" t="s">
        <v>33</v>
      </c>
      <c r="J5" s="34" t="s">
        <v>34</v>
      </c>
      <c r="K5" s="34" t="s">
        <v>35</v>
      </c>
    </row>
    <row r="6" ht="40.5" customHeight="1" spans="1:11">
      <c r="A6" s="39"/>
      <c r="B6" s="39"/>
      <c r="C6" s="39"/>
      <c r="D6" s="40"/>
      <c r="E6" s="40"/>
      <c r="F6" s="40"/>
      <c r="G6" s="40"/>
      <c r="H6" s="41"/>
      <c r="I6" s="40" t="s">
        <v>32</v>
      </c>
      <c r="J6" s="40"/>
      <c r="K6" s="40"/>
    </row>
    <row r="7" ht="15" customHeight="1" spans="1:11">
      <c r="A7" s="42">
        <v>1</v>
      </c>
      <c r="B7" s="42">
        <v>2</v>
      </c>
      <c r="C7" s="42">
        <v>3</v>
      </c>
      <c r="D7" s="42">
        <v>4</v>
      </c>
      <c r="E7" s="42">
        <v>5</v>
      </c>
      <c r="F7" s="42">
        <v>6</v>
      </c>
      <c r="G7" s="42">
        <v>7</v>
      </c>
      <c r="H7" s="42">
        <v>8</v>
      </c>
      <c r="I7" s="42">
        <v>9</v>
      </c>
      <c r="J7" s="54">
        <v>10</v>
      </c>
      <c r="K7" s="54">
        <v>11</v>
      </c>
    </row>
    <row r="8" ht="30.65" customHeight="1" spans="1:11">
      <c r="A8" s="43"/>
      <c r="B8" s="44"/>
      <c r="C8" s="43"/>
      <c r="D8" s="43"/>
      <c r="E8" s="43"/>
      <c r="F8" s="43"/>
      <c r="G8" s="43"/>
      <c r="H8" s="45"/>
      <c r="I8" s="45"/>
      <c r="J8" s="45"/>
      <c r="K8" s="45"/>
    </row>
    <row r="9" ht="30.65" customHeight="1" spans="1:11">
      <c r="A9" s="44"/>
      <c r="B9" s="44"/>
      <c r="C9" s="44"/>
      <c r="D9" s="44"/>
      <c r="E9" s="44"/>
      <c r="F9" s="44"/>
      <c r="G9" s="44"/>
      <c r="H9" s="45"/>
      <c r="I9" s="45"/>
      <c r="J9" s="45"/>
      <c r="K9" s="45"/>
    </row>
    <row r="10" ht="18.75" customHeight="1" spans="1:11">
      <c r="A10" s="46" t="s">
        <v>277</v>
      </c>
      <c r="B10" s="47"/>
      <c r="C10" s="47"/>
      <c r="D10" s="47"/>
      <c r="E10" s="47"/>
      <c r="F10" s="47"/>
      <c r="G10" s="48"/>
      <c r="H10" s="45"/>
      <c r="I10" s="45"/>
      <c r="J10" s="45"/>
      <c r="K10" s="45"/>
    </row>
    <row r="11" customHeight="1" spans="1:2">
      <c r="A11" s="29" t="s">
        <v>400</v>
      </c>
      <c r="B11" s="29"/>
    </row>
  </sheetData>
  <mergeCells count="17">
    <mergeCell ref="A1:K1"/>
    <mergeCell ref="A2:K2"/>
    <mergeCell ref="A3:G3"/>
    <mergeCell ref="I4:K4"/>
    <mergeCell ref="A10:G10"/>
    <mergeCell ref="A11:B11"/>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1"/>
  <sheetViews>
    <sheetView showZeros="0" tabSelected="1" workbookViewId="0">
      <selection activeCell="A18" sqref="A18"/>
    </sheetView>
  </sheetViews>
  <sheetFormatPr defaultColWidth="9.14166666666667" defaultRowHeight="14.25" customHeight="1" outlineLevelCol="6"/>
  <cols>
    <col min="1" max="1" width="37.7416666666667" customWidth="1"/>
    <col min="2" max="2" width="15.5666666666667" customWidth="1"/>
    <col min="3" max="3" width="57.4166666666667" customWidth="1"/>
    <col min="4" max="4" width="9.7" customWidth="1"/>
    <col min="5" max="7" width="19.8416666666667" customWidth="1"/>
  </cols>
  <sheetData>
    <row r="1" ht="13.5" customHeight="1" spans="1:7">
      <c r="A1" s="1" t="s">
        <v>401</v>
      </c>
      <c r="B1" s="1"/>
      <c r="C1" s="1"/>
      <c r="D1" s="2"/>
      <c r="E1" s="1"/>
      <c r="F1" s="1"/>
      <c r="G1" s="3"/>
    </row>
    <row r="2" ht="27.75" customHeight="1" spans="1:7">
      <c r="A2" s="4" t="s">
        <v>402</v>
      </c>
      <c r="B2" s="4"/>
      <c r="C2" s="4"/>
      <c r="D2" s="4"/>
      <c r="E2" s="4"/>
      <c r="F2" s="4"/>
      <c r="G2" s="4"/>
    </row>
    <row r="3" ht="13.5" customHeight="1" spans="1:7">
      <c r="A3" s="5" t="str">
        <f>"单位名称："&amp;"玉溪市农业技术推广中心"</f>
        <v>单位名称：玉溪市农业技术推广中心</v>
      </c>
      <c r="B3" s="6"/>
      <c r="C3" s="6"/>
      <c r="D3" s="6"/>
      <c r="E3" s="7"/>
      <c r="F3" s="7"/>
      <c r="G3" s="8" t="s">
        <v>2</v>
      </c>
    </row>
    <row r="4" ht="21.75" customHeight="1" spans="1:7">
      <c r="A4" s="9" t="s">
        <v>225</v>
      </c>
      <c r="B4" s="9" t="s">
        <v>224</v>
      </c>
      <c r="C4" s="9" t="s">
        <v>135</v>
      </c>
      <c r="D4" s="10" t="s">
        <v>403</v>
      </c>
      <c r="E4" s="11" t="s">
        <v>33</v>
      </c>
      <c r="F4" s="12"/>
      <c r="G4" s="13"/>
    </row>
    <row r="5" ht="21.75" customHeight="1" spans="1:7">
      <c r="A5" s="14"/>
      <c r="B5" s="14"/>
      <c r="C5" s="14"/>
      <c r="D5" s="15"/>
      <c r="E5" s="16" t="s">
        <v>404</v>
      </c>
      <c r="F5" s="10" t="s">
        <v>405</v>
      </c>
      <c r="G5" s="10" t="s">
        <v>406</v>
      </c>
    </row>
    <row r="6" ht="40.5" customHeight="1" spans="1:7">
      <c r="A6" s="17"/>
      <c r="B6" s="17"/>
      <c r="C6" s="17"/>
      <c r="D6" s="18"/>
      <c r="E6" s="19"/>
      <c r="F6" s="18" t="s">
        <v>32</v>
      </c>
      <c r="G6" s="18"/>
    </row>
    <row r="7" ht="15" customHeight="1" spans="1:7">
      <c r="A7" s="20">
        <v>1</v>
      </c>
      <c r="B7" s="20">
        <v>2</v>
      </c>
      <c r="C7" s="20">
        <v>3</v>
      </c>
      <c r="D7" s="20">
        <v>4</v>
      </c>
      <c r="E7" s="20">
        <v>5</v>
      </c>
      <c r="F7" s="20">
        <v>6</v>
      </c>
      <c r="G7" s="20">
        <v>7</v>
      </c>
    </row>
    <row r="8" ht="21" customHeight="1" spans="1:7">
      <c r="A8" s="21"/>
      <c r="B8" s="22"/>
      <c r="C8" s="22"/>
      <c r="D8" s="23"/>
      <c r="E8" s="24"/>
      <c r="F8" s="24"/>
      <c r="G8" s="24"/>
    </row>
    <row r="9" ht="21" customHeight="1" spans="1:7">
      <c r="A9" s="21"/>
      <c r="B9" s="21"/>
      <c r="C9" s="21"/>
      <c r="D9" s="25"/>
      <c r="E9" s="24"/>
      <c r="F9" s="24"/>
      <c r="G9" s="24"/>
    </row>
    <row r="10" ht="21" customHeight="1" spans="1:7">
      <c r="A10" s="26" t="s">
        <v>30</v>
      </c>
      <c r="B10" s="27" t="s">
        <v>407</v>
      </c>
      <c r="C10" s="27"/>
      <c r="D10" s="28"/>
      <c r="E10" s="24"/>
      <c r="F10" s="24"/>
      <c r="G10" s="24"/>
    </row>
    <row r="11" customHeight="1" spans="1:2">
      <c r="A11" s="29" t="s">
        <v>408</v>
      </c>
      <c r="B11" s="29"/>
    </row>
  </sheetData>
  <mergeCells count="13">
    <mergeCell ref="A1:G1"/>
    <mergeCell ref="A2:G2"/>
    <mergeCell ref="A3:D3"/>
    <mergeCell ref="E4:G4"/>
    <mergeCell ref="A10:D10"/>
    <mergeCell ref="A11:B11"/>
    <mergeCell ref="A4:A6"/>
    <mergeCell ref="B4:B6"/>
    <mergeCell ref="C4:C6"/>
    <mergeCell ref="D4:D6"/>
    <mergeCell ref="E5:E6"/>
    <mergeCell ref="F5:F6"/>
    <mergeCell ref="G5:G6"/>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topLeftCell="D1" workbookViewId="0">
      <selection activeCell="A1" sqref="A1:S1"/>
    </sheetView>
  </sheetViews>
  <sheetFormatPr defaultColWidth="8.85" defaultRowHeight="15" customHeight="1"/>
  <cols>
    <col min="1" max="1" width="17.8416666666667" customWidth="1"/>
    <col min="2" max="2" width="53.1333333333333" customWidth="1"/>
    <col min="3" max="3" width="16.2833333333333" customWidth="1"/>
    <col min="4" max="4" width="16.4166666666667" customWidth="1"/>
    <col min="5" max="6" width="16.2833333333333" customWidth="1"/>
    <col min="7" max="11" width="16.4166666666667" customWidth="1"/>
    <col min="12" max="18" width="16.2833333333333" customWidth="1"/>
    <col min="19" max="19" width="16.4166666666667" customWidth="1"/>
  </cols>
  <sheetData>
    <row r="1" customHeight="1" spans="1:19">
      <c r="A1" s="154" t="s">
        <v>26</v>
      </c>
      <c r="B1" s="154"/>
      <c r="C1" s="154"/>
      <c r="D1" s="154"/>
      <c r="E1" s="154"/>
      <c r="F1" s="154"/>
      <c r="G1" s="154"/>
      <c r="H1" s="154"/>
      <c r="I1" s="154"/>
      <c r="J1" s="154"/>
      <c r="K1" s="154"/>
      <c r="L1" s="154"/>
      <c r="M1" s="154"/>
      <c r="N1" s="154"/>
      <c r="O1" s="154"/>
      <c r="P1" s="154"/>
      <c r="Q1" s="154"/>
      <c r="R1" s="154"/>
      <c r="S1" s="154"/>
    </row>
    <row r="2" ht="28.5" customHeight="1" spans="1:19">
      <c r="A2" s="148" t="s">
        <v>27</v>
      </c>
      <c r="B2" s="148"/>
      <c r="C2" s="148"/>
      <c r="D2" s="148"/>
      <c r="E2" s="148"/>
      <c r="F2" s="148"/>
      <c r="G2" s="148"/>
      <c r="H2" s="148"/>
      <c r="I2" s="148"/>
      <c r="J2" s="148"/>
      <c r="K2" s="148"/>
      <c r="L2" s="148"/>
      <c r="M2" s="148"/>
      <c r="N2" s="148"/>
      <c r="O2" s="148"/>
      <c r="P2" s="148"/>
      <c r="Q2" s="148"/>
      <c r="R2" s="148"/>
      <c r="S2" s="148"/>
    </row>
    <row r="3" ht="20.25" customHeight="1" spans="1:19">
      <c r="A3" s="149" t="str">
        <f>"单位名称："&amp;"玉溪市农业技术推广中心"</f>
        <v>单位名称：玉溪市农业技术推广中心</v>
      </c>
      <c r="B3" s="149"/>
      <c r="C3" s="149"/>
      <c r="D3" s="149"/>
      <c r="E3" s="149"/>
      <c r="F3" s="149"/>
      <c r="G3" s="149"/>
      <c r="H3" s="149"/>
      <c r="I3" s="149"/>
      <c r="J3" s="149"/>
      <c r="K3" s="149"/>
      <c r="L3" s="155"/>
      <c r="M3" s="155"/>
      <c r="N3" s="155"/>
      <c r="O3" s="155"/>
      <c r="P3" s="155"/>
      <c r="Q3" s="155"/>
      <c r="R3" s="155"/>
      <c r="S3" s="155" t="s">
        <v>2</v>
      </c>
    </row>
    <row r="4" ht="27" customHeight="1" spans="1:19">
      <c r="A4" s="150" t="s">
        <v>28</v>
      </c>
      <c r="B4" s="150" t="s">
        <v>29</v>
      </c>
      <c r="C4" s="150" t="s">
        <v>30</v>
      </c>
      <c r="D4" s="150" t="s">
        <v>31</v>
      </c>
      <c r="E4" s="150"/>
      <c r="F4" s="150"/>
      <c r="G4" s="150"/>
      <c r="H4" s="150"/>
      <c r="I4" s="150"/>
      <c r="J4" s="150"/>
      <c r="K4" s="150"/>
      <c r="L4" s="150"/>
      <c r="M4" s="150"/>
      <c r="N4" s="150"/>
      <c r="O4" s="150" t="s">
        <v>20</v>
      </c>
      <c r="P4" s="150"/>
      <c r="Q4" s="150"/>
      <c r="R4" s="150"/>
      <c r="S4" s="150"/>
    </row>
    <row r="5" ht="27" customHeight="1" spans="1:19">
      <c r="A5" s="150"/>
      <c r="B5" s="150"/>
      <c r="C5" s="150"/>
      <c r="D5" s="150" t="s">
        <v>32</v>
      </c>
      <c r="E5" s="150" t="s">
        <v>33</v>
      </c>
      <c r="F5" s="150" t="s">
        <v>34</v>
      </c>
      <c r="G5" s="150" t="s">
        <v>35</v>
      </c>
      <c r="H5" s="150" t="s">
        <v>36</v>
      </c>
      <c r="I5" s="150" t="s">
        <v>37</v>
      </c>
      <c r="J5" s="150"/>
      <c r="K5" s="150"/>
      <c r="L5" s="150"/>
      <c r="M5" s="150"/>
      <c r="N5" s="150"/>
      <c r="O5" s="150" t="s">
        <v>32</v>
      </c>
      <c r="P5" s="150" t="s">
        <v>33</v>
      </c>
      <c r="Q5" s="150" t="s">
        <v>34</v>
      </c>
      <c r="R5" s="150" t="s">
        <v>35</v>
      </c>
      <c r="S5" s="150" t="s">
        <v>38</v>
      </c>
    </row>
    <row r="6" ht="27" customHeight="1" spans="1:19">
      <c r="A6" s="150"/>
      <c r="B6" s="150"/>
      <c r="C6" s="150"/>
      <c r="D6" s="150"/>
      <c r="E6" s="150"/>
      <c r="F6" s="150"/>
      <c r="G6" s="150"/>
      <c r="H6" s="150"/>
      <c r="I6" s="150" t="s">
        <v>32</v>
      </c>
      <c r="J6" s="150" t="s">
        <v>39</v>
      </c>
      <c r="K6" s="150" t="s">
        <v>40</v>
      </c>
      <c r="L6" s="150" t="s">
        <v>41</v>
      </c>
      <c r="M6" s="150" t="s">
        <v>42</v>
      </c>
      <c r="N6" s="150" t="s">
        <v>43</v>
      </c>
      <c r="O6" s="150"/>
      <c r="P6" s="150"/>
      <c r="Q6" s="150"/>
      <c r="R6" s="150"/>
      <c r="S6" s="150"/>
    </row>
    <row r="7" ht="20.25" customHeight="1" spans="1:19">
      <c r="A7" s="153" t="s">
        <v>44</v>
      </c>
      <c r="B7" s="153" t="s">
        <v>45</v>
      </c>
      <c r="C7" s="153" t="s">
        <v>46</v>
      </c>
      <c r="D7" s="153" t="s">
        <v>47</v>
      </c>
      <c r="E7" s="153" t="s">
        <v>48</v>
      </c>
      <c r="F7" s="153" t="s">
        <v>49</v>
      </c>
      <c r="G7" s="153" t="s">
        <v>50</v>
      </c>
      <c r="H7" s="153" t="s">
        <v>51</v>
      </c>
      <c r="I7" s="153" t="s">
        <v>52</v>
      </c>
      <c r="J7" s="153" t="s">
        <v>53</v>
      </c>
      <c r="K7" s="153" t="s">
        <v>54</v>
      </c>
      <c r="L7" s="153" t="s">
        <v>55</v>
      </c>
      <c r="M7" s="153" t="s">
        <v>56</v>
      </c>
      <c r="N7" s="153" t="s">
        <v>57</v>
      </c>
      <c r="O7" s="153" t="s">
        <v>58</v>
      </c>
      <c r="P7" s="153" t="s">
        <v>59</v>
      </c>
      <c r="Q7" s="153" t="s">
        <v>60</v>
      </c>
      <c r="R7" s="153" t="s">
        <v>61</v>
      </c>
      <c r="S7" s="153" t="s">
        <v>62</v>
      </c>
    </row>
    <row r="8" ht="20.25" customHeight="1" spans="1:19">
      <c r="A8" s="149" t="s">
        <v>63</v>
      </c>
      <c r="B8" s="149" t="s">
        <v>64</v>
      </c>
      <c r="C8" s="152">
        <v>20972958.8</v>
      </c>
      <c r="D8" s="152">
        <v>16179780.41</v>
      </c>
      <c r="E8" s="63">
        <v>15979780.41</v>
      </c>
      <c r="F8" s="63"/>
      <c r="G8" s="63"/>
      <c r="H8" s="63"/>
      <c r="I8" s="63">
        <v>200000</v>
      </c>
      <c r="J8" s="63"/>
      <c r="K8" s="63"/>
      <c r="L8" s="63"/>
      <c r="M8" s="63"/>
      <c r="N8" s="63">
        <v>200000</v>
      </c>
      <c r="O8" s="152">
        <v>4793178.39</v>
      </c>
      <c r="P8" s="152">
        <v>4793178.39</v>
      </c>
      <c r="Q8" s="152"/>
      <c r="R8" s="152"/>
      <c r="S8" s="152"/>
    </row>
    <row r="9" ht="20.25" customHeight="1" spans="1:19">
      <c r="A9" s="151" t="s">
        <v>30</v>
      </c>
      <c r="B9" s="149"/>
      <c r="C9" s="152">
        <v>20972958.8</v>
      </c>
      <c r="D9" s="152">
        <v>16179780.41</v>
      </c>
      <c r="E9" s="152">
        <v>15979780.41</v>
      </c>
      <c r="F9" s="152"/>
      <c r="G9" s="152"/>
      <c r="H9" s="152"/>
      <c r="I9" s="152">
        <v>200000</v>
      </c>
      <c r="J9" s="152"/>
      <c r="K9" s="152"/>
      <c r="L9" s="152"/>
      <c r="M9" s="152"/>
      <c r="N9" s="152">
        <v>200000</v>
      </c>
      <c r="O9" s="152">
        <v>4793178.39</v>
      </c>
      <c r="P9" s="152">
        <v>4793178.39</v>
      </c>
      <c r="Q9" s="152"/>
      <c r="R9" s="152"/>
      <c r="S9" s="152"/>
    </row>
  </sheetData>
  <mergeCells count="20">
    <mergeCell ref="A1:S1"/>
    <mergeCell ref="A2:S2"/>
    <mergeCell ref="A3:R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6"/>
  <sheetViews>
    <sheetView showZeros="0" topLeftCell="A15" workbookViewId="0">
      <selection activeCell="E36" sqref="E36"/>
    </sheetView>
  </sheetViews>
  <sheetFormatPr defaultColWidth="8.85" defaultRowHeight="15" customHeight="1"/>
  <cols>
    <col min="1" max="1" width="17.8416666666667" customWidth="1"/>
    <col min="2" max="2" width="53.1333333333333" customWidth="1"/>
    <col min="3" max="15" width="15.1333333333333" customWidth="1"/>
  </cols>
  <sheetData>
    <row r="1" customHeight="1" spans="1:15">
      <c r="A1" s="154" t="s">
        <v>65</v>
      </c>
      <c r="B1" s="154"/>
      <c r="C1" s="154"/>
      <c r="D1" s="154"/>
      <c r="E1" s="154"/>
      <c r="F1" s="154"/>
      <c r="G1" s="154"/>
      <c r="H1" s="154"/>
      <c r="I1" s="154"/>
      <c r="J1" s="154"/>
      <c r="K1" s="154"/>
      <c r="L1" s="154"/>
      <c r="M1" s="154"/>
      <c r="N1" s="154"/>
      <c r="O1" s="154"/>
    </row>
    <row r="2" ht="28.5" customHeight="1" spans="1:15">
      <c r="A2" s="148" t="s">
        <v>66</v>
      </c>
      <c r="B2" s="148"/>
      <c r="C2" s="148"/>
      <c r="D2" s="148"/>
      <c r="E2" s="148"/>
      <c r="F2" s="148"/>
      <c r="G2" s="148"/>
      <c r="H2" s="148"/>
      <c r="I2" s="148"/>
      <c r="J2" s="148"/>
      <c r="K2" s="148"/>
      <c r="L2" s="148"/>
      <c r="M2" s="148"/>
      <c r="N2" s="148"/>
      <c r="O2" s="148"/>
    </row>
    <row r="3" ht="20.25" customHeight="1" spans="1:15">
      <c r="A3" s="149" t="str">
        <f>"单位名称："&amp;"玉溪市农业技术推广中心"</f>
        <v>单位名称：玉溪市农业技术推广中心</v>
      </c>
      <c r="B3" s="149"/>
      <c r="C3" s="149"/>
      <c r="D3" s="149"/>
      <c r="E3" s="149"/>
      <c r="F3" s="149"/>
      <c r="G3" s="149"/>
      <c r="H3" s="149"/>
      <c r="I3" s="149"/>
      <c r="J3" s="155"/>
      <c r="K3" s="155"/>
      <c r="L3" s="155"/>
      <c r="M3" s="155"/>
      <c r="N3" s="155"/>
      <c r="O3" s="155" t="s">
        <v>2</v>
      </c>
    </row>
    <row r="4" ht="27" customHeight="1" spans="1:15">
      <c r="A4" s="150" t="s">
        <v>67</v>
      </c>
      <c r="B4" s="150" t="s">
        <v>68</v>
      </c>
      <c r="C4" s="150" t="s">
        <v>30</v>
      </c>
      <c r="D4" s="150" t="s">
        <v>33</v>
      </c>
      <c r="E4" s="150"/>
      <c r="F4" s="150"/>
      <c r="G4" s="150" t="s">
        <v>34</v>
      </c>
      <c r="H4" s="150" t="s">
        <v>35</v>
      </c>
      <c r="I4" s="150" t="s">
        <v>69</v>
      </c>
      <c r="J4" s="150" t="s">
        <v>70</v>
      </c>
      <c r="K4" s="150"/>
      <c r="L4" s="150"/>
      <c r="M4" s="150"/>
      <c r="N4" s="150"/>
      <c r="O4" s="150"/>
    </row>
    <row r="5" ht="27" customHeight="1" spans="1:15">
      <c r="A5" s="150"/>
      <c r="B5" s="150"/>
      <c r="C5" s="150"/>
      <c r="D5" s="150" t="s">
        <v>32</v>
      </c>
      <c r="E5" s="150" t="s">
        <v>71</v>
      </c>
      <c r="F5" s="150" t="s">
        <v>72</v>
      </c>
      <c r="G5" s="150"/>
      <c r="H5" s="150"/>
      <c r="I5" s="150"/>
      <c r="J5" s="150" t="s">
        <v>32</v>
      </c>
      <c r="K5" s="150" t="s">
        <v>73</v>
      </c>
      <c r="L5" s="150" t="s">
        <v>74</v>
      </c>
      <c r="M5" s="150" t="s">
        <v>75</v>
      </c>
      <c r="N5" s="150" t="s">
        <v>76</v>
      </c>
      <c r="O5" s="150" t="s">
        <v>77</v>
      </c>
    </row>
    <row r="6" ht="20.25" customHeight="1" spans="1:15">
      <c r="A6" s="153" t="s">
        <v>44</v>
      </c>
      <c r="B6" s="153" t="s">
        <v>45</v>
      </c>
      <c r="C6" s="153" t="s">
        <v>46</v>
      </c>
      <c r="D6" s="153" t="s">
        <v>47</v>
      </c>
      <c r="E6" s="153" t="s">
        <v>48</v>
      </c>
      <c r="F6" s="153" t="s">
        <v>49</v>
      </c>
      <c r="G6" s="153" t="s">
        <v>50</v>
      </c>
      <c r="H6" s="153" t="s">
        <v>51</v>
      </c>
      <c r="I6" s="153" t="s">
        <v>52</v>
      </c>
      <c r="J6" s="153" t="s">
        <v>53</v>
      </c>
      <c r="K6" s="153" t="s">
        <v>54</v>
      </c>
      <c r="L6" s="153" t="s">
        <v>55</v>
      </c>
      <c r="M6" s="153" t="s">
        <v>56</v>
      </c>
      <c r="N6" s="153" t="s">
        <v>57</v>
      </c>
      <c r="O6" s="153" t="s">
        <v>58</v>
      </c>
    </row>
    <row r="7" ht="20.25" customHeight="1" spans="1:15">
      <c r="A7" s="149" t="s">
        <v>78</v>
      </c>
      <c r="B7" s="149" t="str">
        <f>"        "&amp;"科学技术支出"</f>
        <v>        科学技术支出</v>
      </c>
      <c r="C7" s="63"/>
      <c r="D7" s="63"/>
      <c r="E7" s="63"/>
      <c r="F7" s="63"/>
      <c r="G7" s="63"/>
      <c r="H7" s="63"/>
      <c r="I7" s="63"/>
      <c r="J7" s="63"/>
      <c r="K7" s="63"/>
      <c r="L7" s="63"/>
      <c r="M7" s="63"/>
      <c r="N7" s="63"/>
      <c r="O7" s="63"/>
    </row>
    <row r="8" ht="20.25" customHeight="1" spans="1:15">
      <c r="A8" s="156" t="s">
        <v>79</v>
      </c>
      <c r="B8" s="156" t="str">
        <f>"        "&amp;"技术研究与开发"</f>
        <v>        技术研究与开发</v>
      </c>
      <c r="C8" s="63"/>
      <c r="D8" s="63"/>
      <c r="E8" s="63"/>
      <c r="F8" s="63"/>
      <c r="G8" s="63"/>
      <c r="H8" s="63"/>
      <c r="I8" s="63"/>
      <c r="J8" s="63"/>
      <c r="K8" s="63"/>
      <c r="L8" s="63"/>
      <c r="M8" s="63"/>
      <c r="N8" s="63"/>
      <c r="O8" s="63"/>
    </row>
    <row r="9" ht="20.25" customHeight="1" spans="1:15">
      <c r="A9" s="157" t="s">
        <v>80</v>
      </c>
      <c r="B9" s="157" t="str">
        <f>"        "&amp;"共性技术研究与开发"</f>
        <v>        共性技术研究与开发</v>
      </c>
      <c r="C9" s="63"/>
      <c r="D9" s="63"/>
      <c r="E9" s="63"/>
      <c r="F9" s="63"/>
      <c r="G9" s="63"/>
      <c r="H9" s="63"/>
      <c r="I9" s="63"/>
      <c r="J9" s="63"/>
      <c r="K9" s="63"/>
      <c r="L9" s="63"/>
      <c r="M9" s="63"/>
      <c r="N9" s="63"/>
      <c r="O9" s="63"/>
    </row>
    <row r="10" ht="20.25" customHeight="1" spans="1:15">
      <c r="A10" s="157" t="s">
        <v>81</v>
      </c>
      <c r="B10" s="157" t="str">
        <f>"        "&amp;"其他技术研究与开发支出"</f>
        <v>        其他技术研究与开发支出</v>
      </c>
      <c r="C10" s="63"/>
      <c r="D10" s="63"/>
      <c r="E10" s="63"/>
      <c r="F10" s="63"/>
      <c r="G10" s="63"/>
      <c r="H10" s="63"/>
      <c r="I10" s="63"/>
      <c r="J10" s="63"/>
      <c r="K10" s="63"/>
      <c r="L10" s="63"/>
      <c r="M10" s="63"/>
      <c r="N10" s="63"/>
      <c r="O10" s="63"/>
    </row>
    <row r="11" ht="20.25" customHeight="1" spans="1:15">
      <c r="A11" s="149" t="s">
        <v>82</v>
      </c>
      <c r="B11" s="149" t="str">
        <f>"        "&amp;"社会保障和就业支出"</f>
        <v>        社会保障和就业支出</v>
      </c>
      <c r="C11" s="63">
        <v>1970161.92</v>
      </c>
      <c r="D11" s="63">
        <v>1970161.92</v>
      </c>
      <c r="E11" s="63">
        <v>1970161.92</v>
      </c>
      <c r="F11" s="63"/>
      <c r="G11" s="63"/>
      <c r="H11" s="63"/>
      <c r="I11" s="63"/>
      <c r="J11" s="63"/>
      <c r="K11" s="63"/>
      <c r="L11" s="63"/>
      <c r="M11" s="63"/>
      <c r="N11" s="63"/>
      <c r="O11" s="63"/>
    </row>
    <row r="12" ht="20.25" customHeight="1" spans="1:15">
      <c r="A12" s="156" t="s">
        <v>83</v>
      </c>
      <c r="B12" s="156" t="str">
        <f>"        "&amp;"行政事业单位养老支出"</f>
        <v>        行政事业单位养老支出</v>
      </c>
      <c r="C12" s="63">
        <v>1970161.92</v>
      </c>
      <c r="D12" s="63">
        <v>1970161.92</v>
      </c>
      <c r="E12" s="63">
        <v>1970161.92</v>
      </c>
      <c r="F12" s="63"/>
      <c r="G12" s="63"/>
      <c r="H12" s="63"/>
      <c r="I12" s="63"/>
      <c r="J12" s="63"/>
      <c r="K12" s="63"/>
      <c r="L12" s="63"/>
      <c r="M12" s="63"/>
      <c r="N12" s="63"/>
      <c r="O12" s="63"/>
    </row>
    <row r="13" ht="20.25" customHeight="1" spans="1:15">
      <c r="A13" s="157" t="s">
        <v>84</v>
      </c>
      <c r="B13" s="157" t="str">
        <f>"        "&amp;"事业单位离退休"</f>
        <v>        事业单位离退休</v>
      </c>
      <c r="C13" s="63">
        <v>810000</v>
      </c>
      <c r="D13" s="63">
        <v>810000</v>
      </c>
      <c r="E13" s="63">
        <v>810000</v>
      </c>
      <c r="F13" s="63"/>
      <c r="G13" s="63"/>
      <c r="H13" s="63"/>
      <c r="I13" s="63"/>
      <c r="J13" s="63"/>
      <c r="K13" s="63"/>
      <c r="L13" s="63"/>
      <c r="M13" s="63"/>
      <c r="N13" s="63"/>
      <c r="O13" s="63"/>
    </row>
    <row r="14" ht="20.25" customHeight="1" spans="1:15">
      <c r="A14" s="157" t="s">
        <v>85</v>
      </c>
      <c r="B14" s="157" t="str">
        <f>"        "&amp;"机关事业单位基本养老保险缴费支出"</f>
        <v>        机关事业单位基本养老保险缴费支出</v>
      </c>
      <c r="C14" s="63">
        <v>710161.92</v>
      </c>
      <c r="D14" s="63">
        <v>710161.92</v>
      </c>
      <c r="E14" s="63">
        <v>710161.92</v>
      </c>
      <c r="F14" s="63"/>
      <c r="G14" s="63"/>
      <c r="H14" s="63"/>
      <c r="I14" s="63"/>
      <c r="J14" s="63"/>
      <c r="K14" s="63"/>
      <c r="L14" s="63"/>
      <c r="M14" s="63"/>
      <c r="N14" s="63"/>
      <c r="O14" s="63"/>
    </row>
    <row r="15" ht="20.25" customHeight="1" spans="1:15">
      <c r="A15" s="157" t="s">
        <v>86</v>
      </c>
      <c r="B15" s="157" t="str">
        <f>"        "&amp;"机关事业单位职业年金缴费支出"</f>
        <v>        机关事业单位职业年金缴费支出</v>
      </c>
      <c r="C15" s="63">
        <v>450000</v>
      </c>
      <c r="D15" s="63">
        <v>450000</v>
      </c>
      <c r="E15" s="63">
        <v>450000</v>
      </c>
      <c r="F15" s="63"/>
      <c r="G15" s="63"/>
      <c r="H15" s="63"/>
      <c r="I15" s="63"/>
      <c r="J15" s="63"/>
      <c r="K15" s="63"/>
      <c r="L15" s="63"/>
      <c r="M15" s="63"/>
      <c r="N15" s="63"/>
      <c r="O15" s="63"/>
    </row>
    <row r="16" ht="20.25" customHeight="1" spans="1:15">
      <c r="A16" s="149" t="s">
        <v>87</v>
      </c>
      <c r="B16" s="149" t="str">
        <f>"        "&amp;"卫生健康支出"</f>
        <v>        卫生健康支出</v>
      </c>
      <c r="C16" s="63">
        <v>746964</v>
      </c>
      <c r="D16" s="63">
        <v>746964</v>
      </c>
      <c r="E16" s="63">
        <v>746964</v>
      </c>
      <c r="F16" s="63"/>
      <c r="G16" s="63"/>
      <c r="H16" s="63"/>
      <c r="I16" s="63"/>
      <c r="J16" s="63"/>
      <c r="K16" s="63"/>
      <c r="L16" s="63"/>
      <c r="M16" s="63"/>
      <c r="N16" s="63"/>
      <c r="O16" s="63"/>
    </row>
    <row r="17" ht="20.25" customHeight="1" spans="1:15">
      <c r="A17" s="156" t="s">
        <v>88</v>
      </c>
      <c r="B17" s="156" t="str">
        <f>"        "&amp;"行政事业单位医疗"</f>
        <v>        行政事业单位医疗</v>
      </c>
      <c r="C17" s="63">
        <v>746964</v>
      </c>
      <c r="D17" s="63">
        <v>746964</v>
      </c>
      <c r="E17" s="63">
        <v>746964</v>
      </c>
      <c r="F17" s="63"/>
      <c r="G17" s="63"/>
      <c r="H17" s="63"/>
      <c r="I17" s="63"/>
      <c r="J17" s="63"/>
      <c r="K17" s="63"/>
      <c r="L17" s="63"/>
      <c r="M17" s="63"/>
      <c r="N17" s="63"/>
      <c r="O17" s="63"/>
    </row>
    <row r="18" ht="20.25" customHeight="1" spans="1:15">
      <c r="A18" s="157" t="s">
        <v>89</v>
      </c>
      <c r="B18" s="157" t="str">
        <f>"        "&amp;"行政单位医疗"</f>
        <v>        行政单位医疗</v>
      </c>
      <c r="C18" s="63"/>
      <c r="D18" s="63"/>
      <c r="E18" s="63"/>
      <c r="F18" s="63"/>
      <c r="G18" s="63"/>
      <c r="H18" s="63"/>
      <c r="I18" s="63"/>
      <c r="J18" s="63"/>
      <c r="K18" s="63"/>
      <c r="L18" s="63"/>
      <c r="M18" s="63"/>
      <c r="N18" s="63"/>
      <c r="O18" s="63"/>
    </row>
    <row r="19" ht="20.25" customHeight="1" spans="1:15">
      <c r="A19" s="157" t="s">
        <v>90</v>
      </c>
      <c r="B19" s="157" t="str">
        <f>"        "&amp;"事业单位医疗"</f>
        <v>        事业单位医疗</v>
      </c>
      <c r="C19" s="63">
        <v>368396.5</v>
      </c>
      <c r="D19" s="63">
        <v>368396.5</v>
      </c>
      <c r="E19" s="63">
        <v>368396.5</v>
      </c>
      <c r="F19" s="63"/>
      <c r="G19" s="63"/>
      <c r="H19" s="63"/>
      <c r="I19" s="63"/>
      <c r="J19" s="63"/>
      <c r="K19" s="63"/>
      <c r="L19" s="63"/>
      <c r="M19" s="63"/>
      <c r="N19" s="63"/>
      <c r="O19" s="63"/>
    </row>
    <row r="20" ht="20.25" customHeight="1" spans="1:15">
      <c r="A20" s="157" t="s">
        <v>91</v>
      </c>
      <c r="B20" s="157" t="str">
        <f>"        "&amp;"公务员医疗补助"</f>
        <v>        公务员医疗补助</v>
      </c>
      <c r="C20" s="63">
        <v>329925.6</v>
      </c>
      <c r="D20" s="63">
        <v>329925.6</v>
      </c>
      <c r="E20" s="63">
        <v>329925.6</v>
      </c>
      <c r="F20" s="63"/>
      <c r="G20" s="63"/>
      <c r="H20" s="63"/>
      <c r="I20" s="63"/>
      <c r="J20" s="63"/>
      <c r="K20" s="63"/>
      <c r="L20" s="63"/>
      <c r="M20" s="63"/>
      <c r="N20" s="63"/>
      <c r="O20" s="63"/>
    </row>
    <row r="21" ht="20.25" customHeight="1" spans="1:15">
      <c r="A21" s="157" t="s">
        <v>92</v>
      </c>
      <c r="B21" s="157" t="str">
        <f>"        "&amp;"其他行政事业单位医疗支出"</f>
        <v>        其他行政事业单位医疗支出</v>
      </c>
      <c r="C21" s="63">
        <v>48641.9</v>
      </c>
      <c r="D21" s="63">
        <v>48641.9</v>
      </c>
      <c r="E21" s="63">
        <v>48641.9</v>
      </c>
      <c r="F21" s="63"/>
      <c r="G21" s="63"/>
      <c r="H21" s="63"/>
      <c r="I21" s="63"/>
      <c r="J21" s="63"/>
      <c r="K21" s="63"/>
      <c r="L21" s="63"/>
      <c r="M21" s="63"/>
      <c r="N21" s="63"/>
      <c r="O21" s="63"/>
    </row>
    <row r="22" ht="20.25" customHeight="1" spans="1:15">
      <c r="A22" s="149" t="s">
        <v>93</v>
      </c>
      <c r="B22" s="149" t="str">
        <f>"        "&amp;"农林水支出"</f>
        <v>        农林水支出</v>
      </c>
      <c r="C22" s="63">
        <v>10669208.88</v>
      </c>
      <c r="D22" s="63">
        <v>10469208.88</v>
      </c>
      <c r="E22" s="63">
        <v>5676030.49</v>
      </c>
      <c r="F22" s="63">
        <v>4793178.39</v>
      </c>
      <c r="G22" s="63"/>
      <c r="H22" s="63"/>
      <c r="I22" s="63"/>
      <c r="J22" s="63">
        <v>200000</v>
      </c>
      <c r="K22" s="63"/>
      <c r="L22" s="63"/>
      <c r="M22" s="63"/>
      <c r="N22" s="63"/>
      <c r="O22" s="63">
        <v>200000</v>
      </c>
    </row>
    <row r="23" ht="20.25" customHeight="1" spans="1:15">
      <c r="A23" s="156" t="s">
        <v>94</v>
      </c>
      <c r="B23" s="156" t="str">
        <f>"        "&amp;"农业农村"</f>
        <v>        农业农村</v>
      </c>
      <c r="C23" s="63">
        <v>10669208.88</v>
      </c>
      <c r="D23" s="63">
        <v>10469208.88</v>
      </c>
      <c r="E23" s="63">
        <v>5676030.49</v>
      </c>
      <c r="F23" s="63">
        <v>4793178.39</v>
      </c>
      <c r="G23" s="63"/>
      <c r="H23" s="63"/>
      <c r="I23" s="63"/>
      <c r="J23" s="63">
        <v>200000</v>
      </c>
      <c r="K23" s="63"/>
      <c r="L23" s="63"/>
      <c r="M23" s="63"/>
      <c r="N23" s="63"/>
      <c r="O23" s="63">
        <v>200000</v>
      </c>
    </row>
    <row r="24" ht="20.25" customHeight="1" spans="1:15">
      <c r="A24" s="157" t="s">
        <v>95</v>
      </c>
      <c r="B24" s="157" t="str">
        <f>"        "&amp;"事业运行"</f>
        <v>        事业运行</v>
      </c>
      <c r="C24" s="63">
        <v>5676030.49</v>
      </c>
      <c r="D24" s="63">
        <v>5676030.49</v>
      </c>
      <c r="E24" s="63">
        <v>5676030.49</v>
      </c>
      <c r="F24" s="63"/>
      <c r="G24" s="63"/>
      <c r="H24" s="63"/>
      <c r="I24" s="63"/>
      <c r="J24" s="63"/>
      <c r="K24" s="63"/>
      <c r="L24" s="63"/>
      <c r="M24" s="63"/>
      <c r="N24" s="63"/>
      <c r="O24" s="63"/>
    </row>
    <row r="25" ht="20.25" customHeight="1" spans="1:15">
      <c r="A25" s="157" t="s">
        <v>96</v>
      </c>
      <c r="B25" s="157" t="str">
        <f>"        "&amp;"科技转化与推广服务"</f>
        <v>        科技转化与推广服务</v>
      </c>
      <c r="C25" s="63">
        <v>560827</v>
      </c>
      <c r="D25" s="63">
        <v>360827</v>
      </c>
      <c r="E25" s="63"/>
      <c r="F25" s="63">
        <v>360827</v>
      </c>
      <c r="G25" s="63"/>
      <c r="H25" s="63"/>
      <c r="I25" s="63"/>
      <c r="J25" s="63">
        <v>200000</v>
      </c>
      <c r="K25" s="63"/>
      <c r="L25" s="63"/>
      <c r="M25" s="63"/>
      <c r="N25" s="63"/>
      <c r="O25" s="63">
        <v>200000</v>
      </c>
    </row>
    <row r="26" ht="20.25" customHeight="1" spans="1:15">
      <c r="A26" s="157" t="s">
        <v>97</v>
      </c>
      <c r="B26" s="157" t="str">
        <f>"        "&amp;"病虫害控制"</f>
        <v>        病虫害控制</v>
      </c>
      <c r="C26" s="63">
        <v>1947402.4</v>
      </c>
      <c r="D26" s="63">
        <v>1947402.4</v>
      </c>
      <c r="E26" s="63"/>
      <c r="F26" s="63">
        <v>1947402.4</v>
      </c>
      <c r="G26" s="63"/>
      <c r="H26" s="63"/>
      <c r="I26" s="63"/>
      <c r="J26" s="63"/>
      <c r="K26" s="63"/>
      <c r="L26" s="63"/>
      <c r="M26" s="63"/>
      <c r="N26" s="63"/>
      <c r="O26" s="63"/>
    </row>
    <row r="27" ht="20.25" customHeight="1" spans="1:15">
      <c r="A27" s="157" t="s">
        <v>98</v>
      </c>
      <c r="B27" s="157" t="str">
        <f>"        "&amp;"农业生产发展"</f>
        <v>        农业生产发展</v>
      </c>
      <c r="C27" s="63">
        <v>1846011.04</v>
      </c>
      <c r="D27" s="63">
        <v>1846011.04</v>
      </c>
      <c r="E27" s="63"/>
      <c r="F27" s="63">
        <v>1846011.04</v>
      </c>
      <c r="G27" s="63"/>
      <c r="H27" s="63"/>
      <c r="I27" s="63"/>
      <c r="J27" s="63"/>
      <c r="K27" s="63"/>
      <c r="L27" s="63"/>
      <c r="M27" s="63"/>
      <c r="N27" s="63"/>
      <c r="O27" s="63"/>
    </row>
    <row r="28" ht="20.25" customHeight="1" spans="1:15">
      <c r="A28" s="157" t="s">
        <v>99</v>
      </c>
      <c r="B28" s="157" t="str">
        <f>"        "&amp;"农村社会事业"</f>
        <v>        农村社会事业</v>
      </c>
      <c r="C28" s="63">
        <v>638937.95</v>
      </c>
      <c r="D28" s="63">
        <v>638937.95</v>
      </c>
      <c r="E28" s="63"/>
      <c r="F28" s="63">
        <v>638937.95</v>
      </c>
      <c r="G28" s="63"/>
      <c r="H28" s="63"/>
      <c r="I28" s="63"/>
      <c r="J28" s="63"/>
      <c r="K28" s="63"/>
      <c r="L28" s="63"/>
      <c r="M28" s="63"/>
      <c r="N28" s="63"/>
      <c r="O28" s="63"/>
    </row>
    <row r="29" ht="20.25" customHeight="1" spans="1:15">
      <c r="A29" s="149" t="s">
        <v>100</v>
      </c>
      <c r="B29" s="149" t="str">
        <f>"        "&amp;"住房保障支出"</f>
        <v>        住房保障支出</v>
      </c>
      <c r="C29" s="63">
        <v>606624</v>
      </c>
      <c r="D29" s="63">
        <v>606624</v>
      </c>
      <c r="E29" s="63">
        <v>606624</v>
      </c>
      <c r="F29" s="63"/>
      <c r="G29" s="63"/>
      <c r="H29" s="63"/>
      <c r="I29" s="63"/>
      <c r="J29" s="63"/>
      <c r="K29" s="63"/>
      <c r="L29" s="63"/>
      <c r="M29" s="63"/>
      <c r="N29" s="63"/>
      <c r="O29" s="63"/>
    </row>
    <row r="30" ht="20.25" customHeight="1" spans="1:15">
      <c r="A30" s="156" t="s">
        <v>101</v>
      </c>
      <c r="B30" s="156" t="str">
        <f>"        "&amp;"住房改革支出"</f>
        <v>        住房改革支出</v>
      </c>
      <c r="C30" s="63">
        <v>606624</v>
      </c>
      <c r="D30" s="63">
        <v>606624</v>
      </c>
      <c r="E30" s="63">
        <v>606624</v>
      </c>
      <c r="F30" s="63"/>
      <c r="G30" s="63"/>
      <c r="H30" s="63"/>
      <c r="I30" s="63"/>
      <c r="J30" s="63"/>
      <c r="K30" s="63"/>
      <c r="L30" s="63"/>
      <c r="M30" s="63"/>
      <c r="N30" s="63"/>
      <c r="O30" s="63"/>
    </row>
    <row r="31" ht="20.25" customHeight="1" spans="1:15">
      <c r="A31" s="157" t="s">
        <v>102</v>
      </c>
      <c r="B31" s="157" t="str">
        <f>"        "&amp;"住房公积金"</f>
        <v>        住房公积金</v>
      </c>
      <c r="C31" s="63">
        <v>582036</v>
      </c>
      <c r="D31" s="63">
        <v>582036</v>
      </c>
      <c r="E31" s="63">
        <v>582036</v>
      </c>
      <c r="F31" s="63"/>
      <c r="G31" s="63"/>
      <c r="H31" s="63"/>
      <c r="I31" s="63"/>
      <c r="J31" s="63"/>
      <c r="K31" s="63"/>
      <c r="L31" s="63"/>
      <c r="M31" s="63"/>
      <c r="N31" s="63"/>
      <c r="O31" s="63"/>
    </row>
    <row r="32" ht="20.25" customHeight="1" spans="1:15">
      <c r="A32" s="157" t="s">
        <v>103</v>
      </c>
      <c r="B32" s="157" t="str">
        <f>"        "&amp;"购房补贴"</f>
        <v>        购房补贴</v>
      </c>
      <c r="C32" s="63">
        <v>24588</v>
      </c>
      <c r="D32" s="63">
        <v>24588</v>
      </c>
      <c r="E32" s="63">
        <v>24588</v>
      </c>
      <c r="F32" s="63"/>
      <c r="G32" s="63"/>
      <c r="H32" s="63"/>
      <c r="I32" s="63"/>
      <c r="J32" s="63"/>
      <c r="K32" s="63"/>
      <c r="L32" s="63"/>
      <c r="M32" s="63"/>
      <c r="N32" s="63"/>
      <c r="O32" s="63"/>
    </row>
    <row r="33" ht="20.25" customHeight="1" spans="1:15">
      <c r="A33" s="149" t="s">
        <v>104</v>
      </c>
      <c r="B33" s="149" t="str">
        <f>"        "&amp;"转移性支出"</f>
        <v>        转移性支出</v>
      </c>
      <c r="C33" s="63">
        <v>6980000</v>
      </c>
      <c r="D33" s="63">
        <v>6980000</v>
      </c>
      <c r="E33" s="63"/>
      <c r="F33" s="63">
        <v>6980000</v>
      </c>
      <c r="G33" s="63"/>
      <c r="H33" s="63"/>
      <c r="I33" s="63"/>
      <c r="J33" s="63"/>
      <c r="K33" s="63"/>
      <c r="L33" s="63"/>
      <c r="M33" s="63"/>
      <c r="N33" s="63"/>
      <c r="O33" s="63"/>
    </row>
    <row r="34" ht="20.25" customHeight="1" spans="1:15">
      <c r="A34" s="156" t="s">
        <v>105</v>
      </c>
      <c r="B34" s="156" t="str">
        <f>"        "&amp;"一般性转移支付"</f>
        <v>        一般性转移支付</v>
      </c>
      <c r="C34" s="63">
        <v>6980000</v>
      </c>
      <c r="D34" s="63">
        <v>6980000</v>
      </c>
      <c r="E34" s="63"/>
      <c r="F34" s="63">
        <v>6980000</v>
      </c>
      <c r="G34" s="63"/>
      <c r="H34" s="63"/>
      <c r="I34" s="63"/>
      <c r="J34" s="63"/>
      <c r="K34" s="63"/>
      <c r="L34" s="63"/>
      <c r="M34" s="63"/>
      <c r="N34" s="63"/>
      <c r="O34" s="63"/>
    </row>
    <row r="35" ht="20.25" customHeight="1" spans="1:15">
      <c r="A35" s="157" t="s">
        <v>106</v>
      </c>
      <c r="B35" s="157" t="str">
        <f>"        "&amp;"农林水共同财政事权转移支付支出"</f>
        <v>        农林水共同财政事权转移支付支出</v>
      </c>
      <c r="C35" s="63">
        <v>6980000</v>
      </c>
      <c r="D35" s="63">
        <v>6980000</v>
      </c>
      <c r="E35" s="63"/>
      <c r="F35" s="63">
        <v>6980000</v>
      </c>
      <c r="G35" s="63"/>
      <c r="H35" s="63"/>
      <c r="I35" s="63"/>
      <c r="J35" s="63"/>
      <c r="K35" s="63"/>
      <c r="L35" s="63"/>
      <c r="M35" s="63"/>
      <c r="N35" s="63"/>
      <c r="O35" s="63"/>
    </row>
    <row r="36" ht="20.25" customHeight="1" spans="1:15">
      <c r="A36" s="151" t="s">
        <v>30</v>
      </c>
      <c r="B36" s="149"/>
      <c r="C36" s="152">
        <v>20972958.8</v>
      </c>
      <c r="D36" s="152">
        <v>20772958.8</v>
      </c>
      <c r="E36" s="152">
        <v>8999780.41</v>
      </c>
      <c r="F36" s="152">
        <v>11773178.39</v>
      </c>
      <c r="G36" s="152"/>
      <c r="H36" s="152"/>
      <c r="I36" s="152"/>
      <c r="J36" s="152">
        <v>200000</v>
      </c>
      <c r="K36" s="152"/>
      <c r="L36" s="152"/>
      <c r="M36" s="152"/>
      <c r="N36" s="152"/>
      <c r="O36" s="152">
        <v>200000</v>
      </c>
    </row>
  </sheetData>
  <mergeCells count="12">
    <mergeCell ref="A1:O1"/>
    <mergeCell ref="A2:O2"/>
    <mergeCell ref="A3:N3"/>
    <mergeCell ref="D4:F4"/>
    <mergeCell ref="J4:O4"/>
    <mergeCell ref="A36:B36"/>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5"/>
  <sheetViews>
    <sheetView showZeros="0" workbookViewId="0">
      <selection activeCell="D15" sqref="D15"/>
    </sheetView>
  </sheetViews>
  <sheetFormatPr defaultColWidth="8.85" defaultRowHeight="15" customHeight="1" outlineLevelCol="3"/>
  <cols>
    <col min="1" max="2" width="28.575" customWidth="1"/>
    <col min="3" max="3" width="35.7" customWidth="1"/>
    <col min="4" max="4" width="28.575" customWidth="1"/>
  </cols>
  <sheetData>
    <row r="1" ht="18.75" customHeight="1" spans="1:4">
      <c r="A1" s="147" t="s">
        <v>107</v>
      </c>
      <c r="B1" s="158"/>
      <c r="C1" s="158"/>
      <c r="D1" s="158"/>
    </row>
    <row r="2" ht="28.5" customHeight="1" spans="1:4">
      <c r="A2" s="159" t="s">
        <v>108</v>
      </c>
      <c r="B2" s="159"/>
      <c r="C2" s="159"/>
      <c r="D2" s="159"/>
    </row>
    <row r="3" ht="18.75" customHeight="1" spans="1:4">
      <c r="A3" s="149" t="str">
        <f>"单位名称："&amp;"玉溪市农业技术推广中心"</f>
        <v>单位名称：玉溪市农业技术推广中心</v>
      </c>
      <c r="B3" s="149"/>
      <c r="C3" s="149"/>
      <c r="D3" s="147" t="s">
        <v>2</v>
      </c>
    </row>
    <row r="4" ht="18.75" customHeight="1" spans="1:4">
      <c r="A4" s="58" t="s">
        <v>3</v>
      </c>
      <c r="B4" s="58"/>
      <c r="C4" s="58" t="s">
        <v>4</v>
      </c>
      <c r="D4" s="58"/>
    </row>
    <row r="5" ht="18.75" customHeight="1" spans="1:4">
      <c r="A5" s="58" t="s">
        <v>5</v>
      </c>
      <c r="B5" s="58" t="s">
        <v>6</v>
      </c>
      <c r="C5" s="58" t="s">
        <v>109</v>
      </c>
      <c r="D5" s="58" t="s">
        <v>6</v>
      </c>
    </row>
    <row r="6" ht="18.75" customHeight="1" spans="1:4">
      <c r="A6" s="160" t="s">
        <v>110</v>
      </c>
      <c r="B6" s="161"/>
      <c r="C6" s="162" t="s">
        <v>111</v>
      </c>
      <c r="D6" s="161"/>
    </row>
    <row r="7" ht="18.75" customHeight="1" spans="1:4">
      <c r="A7" s="149" t="s">
        <v>112</v>
      </c>
      <c r="B7" s="163">
        <v>15979780.41</v>
      </c>
      <c r="C7" s="164" t="str">
        <f>"（一）"&amp;"科学技术支出"</f>
        <v>（一）科学技术支出</v>
      </c>
      <c r="D7" s="163"/>
    </row>
    <row r="8" ht="18.75" customHeight="1" spans="1:4">
      <c r="A8" s="149" t="s">
        <v>113</v>
      </c>
      <c r="B8" s="163"/>
      <c r="C8" s="164" t="str">
        <f>"（一）"&amp;"社会保障和就业支出"</f>
        <v>（一）社会保障和就业支出</v>
      </c>
      <c r="D8" s="163">
        <v>1970161.92</v>
      </c>
    </row>
    <row r="9" ht="18.75" customHeight="1" spans="1:4">
      <c r="A9" s="149" t="s">
        <v>114</v>
      </c>
      <c r="B9" s="163"/>
      <c r="C9" s="164" t="str">
        <f>"（二）"&amp;"卫生健康支出"</f>
        <v>（二）卫生健康支出</v>
      </c>
      <c r="D9" s="163">
        <v>746964</v>
      </c>
    </row>
    <row r="10" ht="18.75" customHeight="1" spans="1:4">
      <c r="A10" s="149" t="s">
        <v>115</v>
      </c>
      <c r="B10" s="163"/>
      <c r="C10" s="164" t="str">
        <f>"（三）"&amp;"农林水支出"</f>
        <v>（三）农林水支出</v>
      </c>
      <c r="D10" s="163">
        <v>10469208.88</v>
      </c>
    </row>
    <row r="11" ht="18.75" customHeight="1" spans="1:4">
      <c r="A11" s="60" t="s">
        <v>112</v>
      </c>
      <c r="B11" s="163">
        <v>4793178.39</v>
      </c>
      <c r="C11" s="164" t="str">
        <f>"（四）"&amp;"住房保障支出"</f>
        <v>（四）住房保障支出</v>
      </c>
      <c r="D11" s="163">
        <v>606624</v>
      </c>
    </row>
    <row r="12" ht="18.75" customHeight="1" spans="1:4">
      <c r="A12" s="60" t="s">
        <v>113</v>
      </c>
      <c r="B12" s="163"/>
      <c r="C12" s="164" t="str">
        <f>"（五）"&amp;"转移性支出"</f>
        <v>（五）转移性支出</v>
      </c>
      <c r="D12" s="163">
        <v>6980000</v>
      </c>
    </row>
    <row r="13" ht="18.75" customHeight="1" spans="1:4">
      <c r="A13" s="60" t="s">
        <v>114</v>
      </c>
      <c r="B13" s="163"/>
      <c r="C13" s="149"/>
      <c r="D13" s="149"/>
    </row>
    <row r="14" ht="18.75" customHeight="1" spans="1:4">
      <c r="A14" s="149"/>
      <c r="B14" s="149"/>
      <c r="C14" s="149" t="s">
        <v>116</v>
      </c>
      <c r="D14" s="149"/>
    </row>
    <row r="15" ht="18.75" customHeight="1" spans="1:4">
      <c r="A15" s="165" t="s">
        <v>24</v>
      </c>
      <c r="B15" s="163">
        <v>20772958.8</v>
      </c>
      <c r="C15" s="165" t="s">
        <v>25</v>
      </c>
      <c r="D15" s="163">
        <v>20772958.8</v>
      </c>
    </row>
  </sheetData>
  <mergeCells count="5">
    <mergeCell ref="A1:D1"/>
    <mergeCell ref="A2:D2"/>
    <mergeCell ref="A3:C3"/>
    <mergeCell ref="A4:B4"/>
    <mergeCell ref="C4:D4"/>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1"/>
  <sheetViews>
    <sheetView showZeros="0" topLeftCell="A7" workbookViewId="0">
      <selection activeCell="A1" sqref="A1:G1"/>
    </sheetView>
  </sheetViews>
  <sheetFormatPr defaultColWidth="8.85" defaultRowHeight="15" customHeight="1" outlineLevelCol="6"/>
  <cols>
    <col min="1" max="1" width="17.8416666666667" customWidth="1"/>
    <col min="2" max="2" width="53.1333333333333" customWidth="1"/>
    <col min="3" max="7" width="15.1333333333333" customWidth="1"/>
  </cols>
  <sheetData>
    <row r="1" customHeight="1" spans="1:7">
      <c r="A1" s="154" t="s">
        <v>117</v>
      </c>
      <c r="B1" s="154"/>
      <c r="C1" s="154"/>
      <c r="D1" s="154"/>
      <c r="E1" s="154"/>
      <c r="F1" s="154"/>
      <c r="G1" s="154"/>
    </row>
    <row r="2" ht="28.5" customHeight="1" spans="1:7">
      <c r="A2" s="148" t="s">
        <v>118</v>
      </c>
      <c r="B2" s="148"/>
      <c r="C2" s="148"/>
      <c r="D2" s="148"/>
      <c r="E2" s="148"/>
      <c r="F2" s="148"/>
      <c r="G2" s="148"/>
    </row>
    <row r="3" ht="20.25" customHeight="1" spans="1:7">
      <c r="A3" s="149" t="str">
        <f>"单位名称："&amp;"玉溪市农业技术推广中心"</f>
        <v>单位名称：玉溪市农业技术推广中心</v>
      </c>
      <c r="B3" s="149"/>
      <c r="C3" s="149"/>
      <c r="D3" s="149"/>
      <c r="E3" s="149"/>
      <c r="F3" s="149"/>
      <c r="G3" s="155" t="s">
        <v>2</v>
      </c>
    </row>
    <row r="4" ht="27" customHeight="1" spans="1:7">
      <c r="A4" s="150" t="s">
        <v>119</v>
      </c>
      <c r="B4" s="150"/>
      <c r="C4" s="150" t="s">
        <v>30</v>
      </c>
      <c r="D4" s="150" t="s">
        <v>33</v>
      </c>
      <c r="E4" s="150"/>
      <c r="F4" s="150"/>
      <c r="G4" s="150" t="s">
        <v>72</v>
      </c>
    </row>
    <row r="5" ht="27" customHeight="1" spans="1:7">
      <c r="A5" s="150" t="s">
        <v>67</v>
      </c>
      <c r="B5" s="150" t="s">
        <v>68</v>
      </c>
      <c r="C5" s="150"/>
      <c r="D5" s="150" t="s">
        <v>32</v>
      </c>
      <c r="E5" s="150" t="s">
        <v>120</v>
      </c>
      <c r="F5" s="150" t="s">
        <v>121</v>
      </c>
      <c r="G5" s="150"/>
    </row>
    <row r="6" ht="20.25" customHeight="1" spans="1:7">
      <c r="A6" s="153" t="s">
        <v>44</v>
      </c>
      <c r="B6" s="153" t="s">
        <v>45</v>
      </c>
      <c r="C6" s="153" t="s">
        <v>46</v>
      </c>
      <c r="D6" s="153" t="s">
        <v>47</v>
      </c>
      <c r="E6" s="153" t="s">
        <v>48</v>
      </c>
      <c r="F6" s="153" t="s">
        <v>49</v>
      </c>
      <c r="G6" s="153">
        <v>7</v>
      </c>
    </row>
    <row r="7" ht="20.25" customHeight="1" spans="1:7">
      <c r="A7" s="149" t="s">
        <v>82</v>
      </c>
      <c r="B7" s="149" t="str">
        <f>"        "&amp;"社会保障和就业支出"</f>
        <v>        社会保障和就业支出</v>
      </c>
      <c r="C7" s="63">
        <v>1970161.92</v>
      </c>
      <c r="D7" s="152">
        <v>1970161.92</v>
      </c>
      <c r="E7" s="63">
        <v>1952161.92</v>
      </c>
      <c r="F7" s="63">
        <v>18000</v>
      </c>
      <c r="G7" s="63"/>
    </row>
    <row r="8" ht="20.25" customHeight="1" spans="1:7">
      <c r="A8" s="156" t="s">
        <v>83</v>
      </c>
      <c r="B8" s="156" t="str">
        <f>"        "&amp;"行政事业单位养老支出"</f>
        <v>        行政事业单位养老支出</v>
      </c>
      <c r="C8" s="63">
        <v>1970161.92</v>
      </c>
      <c r="D8" s="152">
        <v>1970161.92</v>
      </c>
      <c r="E8" s="63">
        <v>1952161.92</v>
      </c>
      <c r="F8" s="63">
        <v>18000</v>
      </c>
      <c r="G8" s="63"/>
    </row>
    <row r="9" ht="20.25" customHeight="1" spans="1:7">
      <c r="A9" s="157" t="s">
        <v>84</v>
      </c>
      <c r="B9" s="157" t="str">
        <f>"        "&amp;"事业单位离退休"</f>
        <v>        事业单位离退休</v>
      </c>
      <c r="C9" s="63">
        <v>810000</v>
      </c>
      <c r="D9" s="152">
        <v>810000</v>
      </c>
      <c r="E9" s="63">
        <v>792000</v>
      </c>
      <c r="F9" s="63">
        <v>18000</v>
      </c>
      <c r="G9" s="63"/>
    </row>
    <row r="10" ht="20.25" customHeight="1" spans="1:7">
      <c r="A10" s="157" t="s">
        <v>85</v>
      </c>
      <c r="B10" s="157" t="str">
        <f>"        "&amp;"机关事业单位基本养老保险缴费支出"</f>
        <v>        机关事业单位基本养老保险缴费支出</v>
      </c>
      <c r="C10" s="63">
        <v>710161.92</v>
      </c>
      <c r="D10" s="152">
        <v>710161.92</v>
      </c>
      <c r="E10" s="63">
        <v>710161.92</v>
      </c>
      <c r="F10" s="63"/>
      <c r="G10" s="63"/>
    </row>
    <row r="11" ht="20.25" customHeight="1" spans="1:7">
      <c r="A11" s="157" t="s">
        <v>86</v>
      </c>
      <c r="B11" s="157" t="str">
        <f>"        "&amp;"机关事业单位职业年金缴费支出"</f>
        <v>        机关事业单位职业年金缴费支出</v>
      </c>
      <c r="C11" s="63">
        <v>450000</v>
      </c>
      <c r="D11" s="152">
        <v>450000</v>
      </c>
      <c r="E11" s="63">
        <v>450000</v>
      </c>
      <c r="F11" s="63"/>
      <c r="G11" s="63"/>
    </row>
    <row r="12" ht="20.25" customHeight="1" spans="1:7">
      <c r="A12" s="149" t="s">
        <v>87</v>
      </c>
      <c r="B12" s="149" t="str">
        <f>"        "&amp;"卫生健康支出"</f>
        <v>        卫生健康支出</v>
      </c>
      <c r="C12" s="63">
        <v>746964</v>
      </c>
      <c r="D12" s="152">
        <v>746964</v>
      </c>
      <c r="E12" s="63">
        <v>746964</v>
      </c>
      <c r="F12" s="63"/>
      <c r="G12" s="63"/>
    </row>
    <row r="13" ht="20.25" customHeight="1" spans="1:7">
      <c r="A13" s="156" t="s">
        <v>88</v>
      </c>
      <c r="B13" s="156" t="str">
        <f>"        "&amp;"行政事业单位医疗"</f>
        <v>        行政事业单位医疗</v>
      </c>
      <c r="C13" s="63">
        <v>746964</v>
      </c>
      <c r="D13" s="152">
        <v>746964</v>
      </c>
      <c r="E13" s="63">
        <v>746964</v>
      </c>
      <c r="F13" s="63"/>
      <c r="G13" s="63"/>
    </row>
    <row r="14" ht="20.25" customHeight="1" spans="1:7">
      <c r="A14" s="157" t="s">
        <v>90</v>
      </c>
      <c r="B14" s="157" t="str">
        <f>"        "&amp;"事业单位医疗"</f>
        <v>        事业单位医疗</v>
      </c>
      <c r="C14" s="63">
        <v>368396.5</v>
      </c>
      <c r="D14" s="152">
        <v>368396.5</v>
      </c>
      <c r="E14" s="63">
        <v>368396.5</v>
      </c>
      <c r="F14" s="63"/>
      <c r="G14" s="63"/>
    </row>
    <row r="15" ht="20.25" customHeight="1" spans="1:7">
      <c r="A15" s="157" t="s">
        <v>91</v>
      </c>
      <c r="B15" s="157" t="str">
        <f>"        "&amp;"公务员医疗补助"</f>
        <v>        公务员医疗补助</v>
      </c>
      <c r="C15" s="63">
        <v>329925.6</v>
      </c>
      <c r="D15" s="152">
        <v>329925.6</v>
      </c>
      <c r="E15" s="63">
        <v>329925.6</v>
      </c>
      <c r="F15" s="63"/>
      <c r="G15" s="63"/>
    </row>
    <row r="16" ht="20.25" customHeight="1" spans="1:7">
      <c r="A16" s="157" t="s">
        <v>92</v>
      </c>
      <c r="B16" s="157" t="str">
        <f>"        "&amp;"其他行政事业单位医疗支出"</f>
        <v>        其他行政事业单位医疗支出</v>
      </c>
      <c r="C16" s="63">
        <v>48641.9</v>
      </c>
      <c r="D16" s="152">
        <v>48641.9</v>
      </c>
      <c r="E16" s="63">
        <v>48641.9</v>
      </c>
      <c r="F16" s="63"/>
      <c r="G16" s="63"/>
    </row>
    <row r="17" ht="20.25" customHeight="1" spans="1:7">
      <c r="A17" s="149" t="s">
        <v>93</v>
      </c>
      <c r="B17" s="149" t="str">
        <f>"        "&amp;"农林水支出"</f>
        <v>        农林水支出</v>
      </c>
      <c r="C17" s="63">
        <v>10469208.88</v>
      </c>
      <c r="D17" s="152">
        <v>5676030.49</v>
      </c>
      <c r="E17" s="63">
        <v>5194962.09</v>
      </c>
      <c r="F17" s="63">
        <v>481068.4</v>
      </c>
      <c r="G17" s="63">
        <v>4793178.39</v>
      </c>
    </row>
    <row r="18" ht="20.25" customHeight="1" spans="1:7">
      <c r="A18" s="156" t="s">
        <v>94</v>
      </c>
      <c r="B18" s="156" t="str">
        <f>"        "&amp;"农业农村"</f>
        <v>        农业农村</v>
      </c>
      <c r="C18" s="63">
        <v>10469208.88</v>
      </c>
      <c r="D18" s="152">
        <v>5676030.49</v>
      </c>
      <c r="E18" s="63">
        <v>5194962.09</v>
      </c>
      <c r="F18" s="63">
        <v>481068.4</v>
      </c>
      <c r="G18" s="63">
        <v>4793178.39</v>
      </c>
    </row>
    <row r="19" ht="20.25" customHeight="1" spans="1:7">
      <c r="A19" s="157" t="s">
        <v>95</v>
      </c>
      <c r="B19" s="157" t="str">
        <f>"        "&amp;"事业运行"</f>
        <v>        事业运行</v>
      </c>
      <c r="C19" s="63">
        <v>5676030.49</v>
      </c>
      <c r="D19" s="152">
        <v>5676030.49</v>
      </c>
      <c r="E19" s="63">
        <v>5194962.09</v>
      </c>
      <c r="F19" s="63">
        <v>481068.4</v>
      </c>
      <c r="G19" s="63"/>
    </row>
    <row r="20" ht="20.25" customHeight="1" spans="1:7">
      <c r="A20" s="157" t="s">
        <v>96</v>
      </c>
      <c r="B20" s="157" t="str">
        <f>"        "&amp;"科技转化与推广服务"</f>
        <v>        科技转化与推广服务</v>
      </c>
      <c r="C20" s="63">
        <v>360827</v>
      </c>
      <c r="D20" s="152"/>
      <c r="E20" s="63"/>
      <c r="F20" s="63"/>
      <c r="G20" s="63">
        <v>360827</v>
      </c>
    </row>
    <row r="21" ht="20.25" customHeight="1" spans="1:7">
      <c r="A21" s="157" t="s">
        <v>97</v>
      </c>
      <c r="B21" s="157" t="str">
        <f>"        "&amp;"病虫害控制"</f>
        <v>        病虫害控制</v>
      </c>
      <c r="C21" s="63">
        <v>1947402.4</v>
      </c>
      <c r="D21" s="152"/>
      <c r="E21" s="63"/>
      <c r="F21" s="63"/>
      <c r="G21" s="63">
        <v>1947402.4</v>
      </c>
    </row>
    <row r="22" ht="20.25" customHeight="1" spans="1:7">
      <c r="A22" s="157" t="s">
        <v>98</v>
      </c>
      <c r="B22" s="157" t="str">
        <f>"        "&amp;"农业生产发展"</f>
        <v>        农业生产发展</v>
      </c>
      <c r="C22" s="63">
        <v>1846011.04</v>
      </c>
      <c r="D22" s="152"/>
      <c r="E22" s="63"/>
      <c r="F22" s="63"/>
      <c r="G22" s="63">
        <v>1846011.04</v>
      </c>
    </row>
    <row r="23" ht="20.25" customHeight="1" spans="1:7">
      <c r="A23" s="157" t="s">
        <v>99</v>
      </c>
      <c r="B23" s="157" t="str">
        <f>"        "&amp;"农村社会事业"</f>
        <v>        农村社会事业</v>
      </c>
      <c r="C23" s="63">
        <v>638937.95</v>
      </c>
      <c r="D23" s="152"/>
      <c r="E23" s="63"/>
      <c r="F23" s="63"/>
      <c r="G23" s="63">
        <v>638937.95</v>
      </c>
    </row>
    <row r="24" ht="20.25" customHeight="1" spans="1:7">
      <c r="A24" s="149" t="s">
        <v>100</v>
      </c>
      <c r="B24" s="149" t="str">
        <f>"        "&amp;"住房保障支出"</f>
        <v>        住房保障支出</v>
      </c>
      <c r="C24" s="63">
        <v>606624</v>
      </c>
      <c r="D24" s="152">
        <v>606624</v>
      </c>
      <c r="E24" s="63">
        <v>606624</v>
      </c>
      <c r="F24" s="63"/>
      <c r="G24" s="63"/>
    </row>
    <row r="25" ht="20.25" customHeight="1" spans="1:7">
      <c r="A25" s="156" t="s">
        <v>101</v>
      </c>
      <c r="B25" s="156" t="str">
        <f>"        "&amp;"住房改革支出"</f>
        <v>        住房改革支出</v>
      </c>
      <c r="C25" s="63">
        <v>606624</v>
      </c>
      <c r="D25" s="152">
        <v>606624</v>
      </c>
      <c r="E25" s="63">
        <v>606624</v>
      </c>
      <c r="F25" s="63"/>
      <c r="G25" s="63"/>
    </row>
    <row r="26" ht="20.25" customHeight="1" spans="1:7">
      <c r="A26" s="157" t="s">
        <v>102</v>
      </c>
      <c r="B26" s="157" t="str">
        <f>"        "&amp;"住房公积金"</f>
        <v>        住房公积金</v>
      </c>
      <c r="C26" s="63">
        <v>582036</v>
      </c>
      <c r="D26" s="152">
        <v>582036</v>
      </c>
      <c r="E26" s="63">
        <v>582036</v>
      </c>
      <c r="F26" s="63"/>
      <c r="G26" s="63"/>
    </row>
    <row r="27" ht="20.25" customHeight="1" spans="1:7">
      <c r="A27" s="157" t="s">
        <v>103</v>
      </c>
      <c r="B27" s="157" t="str">
        <f>"        "&amp;"购房补贴"</f>
        <v>        购房补贴</v>
      </c>
      <c r="C27" s="63">
        <v>24588</v>
      </c>
      <c r="D27" s="152">
        <v>24588</v>
      </c>
      <c r="E27" s="63">
        <v>24588</v>
      </c>
      <c r="F27" s="63"/>
      <c r="G27" s="63"/>
    </row>
    <row r="28" ht="20.25" customHeight="1" spans="1:7">
      <c r="A28" s="149" t="s">
        <v>104</v>
      </c>
      <c r="B28" s="149" t="str">
        <f>"        "&amp;"转移性支出"</f>
        <v>        转移性支出</v>
      </c>
      <c r="C28" s="63">
        <v>6980000</v>
      </c>
      <c r="D28" s="152"/>
      <c r="E28" s="63"/>
      <c r="F28" s="63"/>
      <c r="G28" s="63">
        <v>6980000</v>
      </c>
    </row>
    <row r="29" ht="20.25" customHeight="1" spans="1:7">
      <c r="A29" s="156" t="s">
        <v>105</v>
      </c>
      <c r="B29" s="156" t="str">
        <f>"        "&amp;"一般性转移支付"</f>
        <v>        一般性转移支付</v>
      </c>
      <c r="C29" s="63">
        <v>6980000</v>
      </c>
      <c r="D29" s="152"/>
      <c r="E29" s="63"/>
      <c r="F29" s="63"/>
      <c r="G29" s="63">
        <v>6980000</v>
      </c>
    </row>
    <row r="30" ht="20.25" customHeight="1" spans="1:7">
      <c r="A30" s="157" t="s">
        <v>106</v>
      </c>
      <c r="B30" s="157" t="str">
        <f>"        "&amp;"农林水共同财政事权转移支付支出"</f>
        <v>        农林水共同财政事权转移支付支出</v>
      </c>
      <c r="C30" s="63">
        <v>6980000</v>
      </c>
      <c r="D30" s="152"/>
      <c r="E30" s="63"/>
      <c r="F30" s="63"/>
      <c r="G30" s="63">
        <v>6980000</v>
      </c>
    </row>
    <row r="31" ht="20.25" customHeight="1" spans="1:7">
      <c r="A31" s="151" t="s">
        <v>30</v>
      </c>
      <c r="B31" s="149"/>
      <c r="C31" s="152">
        <v>20772958.8</v>
      </c>
      <c r="D31" s="152">
        <v>8999780.41</v>
      </c>
      <c r="E31" s="152">
        <v>8500712.01</v>
      </c>
      <c r="F31" s="152">
        <v>499068.4</v>
      </c>
      <c r="G31" s="152">
        <v>11773178.39</v>
      </c>
    </row>
  </sheetData>
  <mergeCells count="8">
    <mergeCell ref="A1:G1"/>
    <mergeCell ref="A2:G2"/>
    <mergeCell ref="A3:F3"/>
    <mergeCell ref="A4:B4"/>
    <mergeCell ref="D4:F4"/>
    <mergeCell ref="A31:B31"/>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1" sqref="A1:F1"/>
    </sheetView>
  </sheetViews>
  <sheetFormatPr defaultColWidth="8.85" defaultRowHeight="15" customHeight="1" outlineLevelRow="6" outlineLevelCol="5"/>
  <cols>
    <col min="1" max="6" width="25.1333333333333" customWidth="1"/>
  </cols>
  <sheetData>
    <row r="1" customHeight="1" spans="1:6">
      <c r="A1" s="147" t="s">
        <v>122</v>
      </c>
      <c r="B1" s="147"/>
      <c r="C1" s="147"/>
      <c r="D1" s="147"/>
      <c r="E1" s="147"/>
      <c r="F1" s="147"/>
    </row>
    <row r="2" ht="28.5" customHeight="1" spans="1:6">
      <c r="A2" s="148" t="s">
        <v>123</v>
      </c>
      <c r="B2" s="148"/>
      <c r="C2" s="148"/>
      <c r="D2" s="148"/>
      <c r="E2" s="148"/>
      <c r="F2" s="148"/>
    </row>
    <row r="3" ht="20.25" customHeight="1" spans="1:6">
      <c r="A3" s="149" t="str">
        <f>"单位名称："&amp;"玉溪市农业技术推广中心"</f>
        <v>单位名称：玉溪市农业技术推广中心</v>
      </c>
      <c r="B3" s="149"/>
      <c r="C3" s="149"/>
      <c r="D3" s="149"/>
      <c r="E3" s="149"/>
      <c r="F3" s="147" t="s">
        <v>2</v>
      </c>
    </row>
    <row r="4" ht="20.25" customHeight="1" spans="1:6">
      <c r="A4" s="150" t="s">
        <v>124</v>
      </c>
      <c r="B4" s="150" t="s">
        <v>125</v>
      </c>
      <c r="C4" s="150" t="s">
        <v>126</v>
      </c>
      <c r="D4" s="150"/>
      <c r="E4" s="150"/>
      <c r="F4" s="150"/>
    </row>
    <row r="5" ht="35.25" customHeight="1" spans="1:6">
      <c r="A5" s="150"/>
      <c r="B5" s="150"/>
      <c r="C5" s="150" t="s">
        <v>32</v>
      </c>
      <c r="D5" s="150" t="s">
        <v>127</v>
      </c>
      <c r="E5" s="150" t="s">
        <v>128</v>
      </c>
      <c r="F5" s="150" t="s">
        <v>129</v>
      </c>
    </row>
    <row r="6" ht="20.25" customHeight="1" spans="1:6">
      <c r="A6" s="153" t="s">
        <v>44</v>
      </c>
      <c r="B6" s="153">
        <v>2</v>
      </c>
      <c r="C6" s="153">
        <v>3</v>
      </c>
      <c r="D6" s="153">
        <v>4</v>
      </c>
      <c r="E6" s="153">
        <v>5</v>
      </c>
      <c r="F6" s="153">
        <v>6</v>
      </c>
    </row>
    <row r="7" ht="20.25" customHeight="1" spans="1:6">
      <c r="A7" s="63">
        <v>64000</v>
      </c>
      <c r="B7" s="63"/>
      <c r="C7" s="63">
        <v>52000</v>
      </c>
      <c r="D7" s="63"/>
      <c r="E7" s="152">
        <v>52000</v>
      </c>
      <c r="F7" s="63">
        <v>12000</v>
      </c>
    </row>
  </sheetData>
  <mergeCells count="6">
    <mergeCell ref="A1:F1"/>
    <mergeCell ref="A2:F2"/>
    <mergeCell ref="A3:E3"/>
    <mergeCell ref="C4:E4"/>
    <mergeCell ref="A4:A5"/>
    <mergeCell ref="B4:B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6"/>
  <sheetViews>
    <sheetView showZeros="0" topLeftCell="A8" workbookViewId="0">
      <selection activeCell="A1" sqref="A1:W1"/>
    </sheetView>
  </sheetViews>
  <sheetFormatPr defaultColWidth="8.85" defaultRowHeight="15" customHeight="1"/>
  <cols>
    <col min="1" max="1" width="27.275" customWidth="1"/>
    <col min="2" max="2" width="20.8416666666667" customWidth="1"/>
    <col min="3" max="3" width="22.7" customWidth="1"/>
    <col min="4" max="4" width="11.1333333333333" customWidth="1"/>
    <col min="5" max="5" width="22.7" customWidth="1"/>
    <col min="6" max="6" width="11.1333333333333" customWidth="1"/>
    <col min="7" max="7" width="22.7" customWidth="1"/>
    <col min="8" max="8" width="16.2833333333333" customWidth="1"/>
    <col min="9" max="9" width="16.4166666666667" customWidth="1"/>
    <col min="10" max="13" width="16.2833333333333" customWidth="1"/>
    <col min="14" max="16" width="16.4166666666667" customWidth="1"/>
    <col min="17" max="22" width="16.2833333333333" customWidth="1"/>
    <col min="23" max="23" width="16.4166666666667" customWidth="1"/>
  </cols>
  <sheetData>
    <row r="1" customHeight="1" spans="1:23">
      <c r="A1" s="147" t="s">
        <v>130</v>
      </c>
      <c r="B1" s="147"/>
      <c r="C1" s="147"/>
      <c r="D1" s="147"/>
      <c r="E1" s="147"/>
      <c r="F1" s="147"/>
      <c r="G1" s="147"/>
      <c r="H1" s="147"/>
      <c r="I1" s="147"/>
      <c r="J1" s="147"/>
      <c r="K1" s="147"/>
      <c r="L1" s="147"/>
      <c r="M1" s="147"/>
      <c r="N1" s="147"/>
      <c r="O1" s="147"/>
      <c r="P1" s="147"/>
      <c r="Q1" s="147"/>
      <c r="R1" s="147"/>
      <c r="S1" s="147"/>
      <c r="T1" s="147"/>
      <c r="U1" s="147"/>
      <c r="V1" s="147"/>
      <c r="W1" s="147"/>
    </row>
    <row r="2" ht="28.5" customHeight="1" spans="1:23">
      <c r="A2" s="148" t="s">
        <v>131</v>
      </c>
      <c r="B2" s="148"/>
      <c r="C2" s="148" t="s">
        <v>132</v>
      </c>
      <c r="D2" s="148"/>
      <c r="E2" s="148"/>
      <c r="F2" s="148"/>
      <c r="G2" s="148"/>
      <c r="H2" s="148"/>
      <c r="I2" s="148"/>
      <c r="J2" s="148"/>
      <c r="K2" s="148"/>
      <c r="L2" s="148"/>
      <c r="M2" s="148"/>
      <c r="N2" s="148"/>
      <c r="O2" s="148"/>
      <c r="P2" s="148"/>
      <c r="Q2" s="148"/>
      <c r="R2" s="148"/>
      <c r="S2" s="148"/>
      <c r="T2" s="148"/>
      <c r="U2" s="148"/>
      <c r="V2" s="148"/>
      <c r="W2" s="148"/>
    </row>
    <row r="3" ht="19.5" customHeight="1" spans="1:23">
      <c r="A3" s="149" t="str">
        <f>"单位名称："&amp;"玉溪市农业技术推广中心"</f>
        <v>单位名称：玉溪市农业技术推广中心</v>
      </c>
      <c r="B3" s="149"/>
      <c r="C3" s="149"/>
      <c r="D3" s="149"/>
      <c r="E3" s="149"/>
      <c r="F3" s="149"/>
      <c r="G3" s="149"/>
      <c r="H3" s="149"/>
      <c r="I3" s="149"/>
      <c r="J3" s="149"/>
      <c r="K3" s="149"/>
      <c r="L3" s="149"/>
      <c r="M3" s="149"/>
      <c r="N3" s="149"/>
      <c r="O3" s="149"/>
      <c r="P3" s="149"/>
      <c r="Q3" s="149"/>
      <c r="R3" s="147"/>
      <c r="S3" s="147"/>
      <c r="T3" s="147"/>
      <c r="U3" s="147"/>
      <c r="V3" s="147"/>
      <c r="W3" s="147" t="s">
        <v>2</v>
      </c>
    </row>
    <row r="4" ht="19.5" customHeight="1" spans="1:23">
      <c r="A4" s="150" t="s">
        <v>133</v>
      </c>
      <c r="B4" s="150" t="s">
        <v>134</v>
      </c>
      <c r="C4" s="150" t="s">
        <v>135</v>
      </c>
      <c r="D4" s="150" t="s">
        <v>136</v>
      </c>
      <c r="E4" s="150" t="s">
        <v>137</v>
      </c>
      <c r="F4" s="150" t="s">
        <v>138</v>
      </c>
      <c r="G4" s="150" t="s">
        <v>139</v>
      </c>
      <c r="H4" s="150" t="s">
        <v>140</v>
      </c>
      <c r="I4" s="150"/>
      <c r="J4" s="150"/>
      <c r="K4" s="150"/>
      <c r="L4" s="150"/>
      <c r="M4" s="150"/>
      <c r="N4" s="150"/>
      <c r="O4" s="150"/>
      <c r="P4" s="150"/>
      <c r="Q4" s="150"/>
      <c r="R4" s="150"/>
      <c r="S4" s="150"/>
      <c r="T4" s="150"/>
      <c r="U4" s="150"/>
      <c r="V4" s="150"/>
      <c r="W4" s="150"/>
    </row>
    <row r="5" ht="19.5" customHeight="1" spans="1:23">
      <c r="A5" s="150"/>
      <c r="B5" s="150"/>
      <c r="C5" s="150"/>
      <c r="D5" s="150"/>
      <c r="E5" s="150"/>
      <c r="F5" s="150"/>
      <c r="G5" s="150"/>
      <c r="H5" s="150" t="s">
        <v>30</v>
      </c>
      <c r="I5" s="150" t="s">
        <v>33</v>
      </c>
      <c r="J5" s="150"/>
      <c r="K5" s="150"/>
      <c r="L5" s="150"/>
      <c r="M5" s="150"/>
      <c r="N5" s="150" t="s">
        <v>141</v>
      </c>
      <c r="O5" s="150"/>
      <c r="P5" s="150"/>
      <c r="Q5" s="150" t="s">
        <v>36</v>
      </c>
      <c r="R5" s="150" t="s">
        <v>70</v>
      </c>
      <c r="S5" s="150"/>
      <c r="T5" s="150"/>
      <c r="U5" s="150"/>
      <c r="V5" s="150"/>
      <c r="W5" s="150"/>
    </row>
    <row r="6" ht="41.25" customHeight="1" spans="1:23">
      <c r="A6" s="150"/>
      <c r="B6" s="150"/>
      <c r="C6" s="150"/>
      <c r="D6" s="150"/>
      <c r="E6" s="150"/>
      <c r="F6" s="150"/>
      <c r="G6" s="150"/>
      <c r="H6" s="150"/>
      <c r="I6" s="150" t="s">
        <v>142</v>
      </c>
      <c r="J6" s="150" t="s">
        <v>143</v>
      </c>
      <c r="K6" s="150" t="s">
        <v>144</v>
      </c>
      <c r="L6" s="150" t="s">
        <v>145</v>
      </c>
      <c r="M6" s="150" t="s">
        <v>146</v>
      </c>
      <c r="N6" s="150" t="s">
        <v>33</v>
      </c>
      <c r="O6" s="150" t="s">
        <v>34</v>
      </c>
      <c r="P6" s="150" t="s">
        <v>35</v>
      </c>
      <c r="Q6" s="150"/>
      <c r="R6" s="150" t="s">
        <v>32</v>
      </c>
      <c r="S6" s="150" t="s">
        <v>39</v>
      </c>
      <c r="T6" s="150" t="s">
        <v>147</v>
      </c>
      <c r="U6" s="150" t="s">
        <v>41</v>
      </c>
      <c r="V6" s="150" t="s">
        <v>42</v>
      </c>
      <c r="W6" s="150" t="s">
        <v>43</v>
      </c>
    </row>
    <row r="7" ht="20.25" customHeight="1" spans="1:23">
      <c r="A7" s="151" t="s">
        <v>44</v>
      </c>
      <c r="B7" s="151" t="s">
        <v>45</v>
      </c>
      <c r="C7" s="151" t="s">
        <v>46</v>
      </c>
      <c r="D7" s="151" t="s">
        <v>47</v>
      </c>
      <c r="E7" s="151" t="s">
        <v>48</v>
      </c>
      <c r="F7" s="151" t="s">
        <v>49</v>
      </c>
      <c r="G7" s="151" t="s">
        <v>50</v>
      </c>
      <c r="H7" s="151" t="s">
        <v>51</v>
      </c>
      <c r="I7" s="151" t="s">
        <v>52</v>
      </c>
      <c r="J7" s="151" t="s">
        <v>53</v>
      </c>
      <c r="K7" s="151" t="s">
        <v>54</v>
      </c>
      <c r="L7" s="151" t="s">
        <v>55</v>
      </c>
      <c r="M7" s="151" t="s">
        <v>56</v>
      </c>
      <c r="N7" s="151" t="s">
        <v>57</v>
      </c>
      <c r="O7" s="151" t="s">
        <v>58</v>
      </c>
      <c r="P7" s="151" t="s">
        <v>59</v>
      </c>
      <c r="Q7" s="151" t="s">
        <v>60</v>
      </c>
      <c r="R7" s="151" t="s">
        <v>61</v>
      </c>
      <c r="S7" s="151" t="s">
        <v>62</v>
      </c>
      <c r="T7" s="151" t="s">
        <v>148</v>
      </c>
      <c r="U7" s="151" t="s">
        <v>149</v>
      </c>
      <c r="V7" s="151" t="s">
        <v>150</v>
      </c>
      <c r="W7" s="151" t="s">
        <v>151</v>
      </c>
    </row>
    <row r="8" ht="20.25" customHeight="1" spans="1:23">
      <c r="A8" t="s">
        <v>64</v>
      </c>
      <c r="C8" s="149"/>
      <c r="D8" s="149"/>
      <c r="E8" s="149"/>
      <c r="G8" s="149"/>
      <c r="H8" s="152">
        <v>8999780.41</v>
      </c>
      <c r="I8" s="63">
        <v>8999780.41</v>
      </c>
      <c r="J8" s="63">
        <v>1783661.01</v>
      </c>
      <c r="K8" s="63"/>
      <c r="L8" s="63">
        <v>7216119.4</v>
      </c>
      <c r="M8" s="63"/>
      <c r="N8" s="63"/>
      <c r="O8" s="63"/>
      <c r="P8" s="63"/>
      <c r="Q8" s="63"/>
      <c r="R8" s="63"/>
      <c r="S8" s="63"/>
      <c r="T8" s="63"/>
      <c r="U8" s="63"/>
      <c r="V8" s="63"/>
      <c r="W8" s="63"/>
    </row>
    <row r="9" ht="20.25" customHeight="1" spans="1:23">
      <c r="A9" t="str">
        <f t="shared" ref="A9:A35" si="0">"       "&amp;"玉溪市农业技术推广中心"</f>
        <v>       玉溪市农业技术推广中心</v>
      </c>
      <c r="B9" s="149" t="s">
        <v>152</v>
      </c>
      <c r="C9" s="149" t="s">
        <v>153</v>
      </c>
      <c r="D9" s="149" t="s">
        <v>95</v>
      </c>
      <c r="E9" s="149" t="s">
        <v>154</v>
      </c>
      <c r="F9" s="149" t="s">
        <v>155</v>
      </c>
      <c r="G9" s="149" t="s">
        <v>156</v>
      </c>
      <c r="H9" s="152">
        <v>2044296</v>
      </c>
      <c r="I9" s="63">
        <v>2044296</v>
      </c>
      <c r="J9" s="63">
        <v>511074</v>
      </c>
      <c r="K9" s="63"/>
      <c r="L9" s="63">
        <v>1533222</v>
      </c>
      <c r="M9" s="63"/>
      <c r="N9" s="63"/>
      <c r="O9" s="63"/>
      <c r="P9" s="63"/>
      <c r="Q9" s="63"/>
      <c r="R9" s="63"/>
      <c r="S9" s="63"/>
      <c r="T9" s="63"/>
      <c r="U9" s="63"/>
      <c r="V9" s="63"/>
      <c r="W9" s="63"/>
    </row>
    <row r="10" ht="20.25" customHeight="1" spans="1:23">
      <c r="A10" s="149" t="str">
        <f t="shared" si="0"/>
        <v>       玉溪市农业技术推广中心</v>
      </c>
      <c r="B10" s="149" t="s">
        <v>152</v>
      </c>
      <c r="C10" s="149" t="s">
        <v>153</v>
      </c>
      <c r="D10" s="149" t="s">
        <v>95</v>
      </c>
      <c r="E10" s="149" t="s">
        <v>154</v>
      </c>
      <c r="F10" s="149" t="s">
        <v>157</v>
      </c>
      <c r="G10" s="149" t="s">
        <v>158</v>
      </c>
      <c r="H10" s="152">
        <v>97644</v>
      </c>
      <c r="I10" s="63">
        <v>97644</v>
      </c>
      <c r="J10" s="63">
        <v>24411</v>
      </c>
      <c r="K10" s="149"/>
      <c r="L10" s="63">
        <v>73233</v>
      </c>
      <c r="M10" s="149"/>
      <c r="N10" s="63"/>
      <c r="O10" s="63"/>
      <c r="P10" s="149"/>
      <c r="Q10" s="63"/>
      <c r="R10" s="63"/>
      <c r="S10" s="63"/>
      <c r="T10" s="63"/>
      <c r="U10" s="63"/>
      <c r="V10" s="63"/>
      <c r="W10" s="63"/>
    </row>
    <row r="11" ht="20.25" customHeight="1" spans="1:23">
      <c r="A11" s="149" t="str">
        <f t="shared" si="0"/>
        <v>       玉溪市农业技术推广中心</v>
      </c>
      <c r="B11" s="149" t="s">
        <v>152</v>
      </c>
      <c r="C11" s="149" t="s">
        <v>153</v>
      </c>
      <c r="D11" s="149" t="s">
        <v>95</v>
      </c>
      <c r="E11" s="149" t="s">
        <v>154</v>
      </c>
      <c r="F11" s="149" t="s">
        <v>159</v>
      </c>
      <c r="G11" s="149" t="s">
        <v>160</v>
      </c>
      <c r="H11" s="152">
        <v>565560</v>
      </c>
      <c r="I11" s="63">
        <v>565560</v>
      </c>
      <c r="J11" s="63">
        <v>141390</v>
      </c>
      <c r="K11" s="149"/>
      <c r="L11" s="63">
        <v>424170</v>
      </c>
      <c r="M11" s="149"/>
      <c r="N11" s="63"/>
      <c r="O11" s="63"/>
      <c r="P11" s="149"/>
      <c r="Q11" s="63"/>
      <c r="R11" s="63"/>
      <c r="S11" s="63"/>
      <c r="T11" s="63"/>
      <c r="U11" s="63"/>
      <c r="V11" s="63"/>
      <c r="W11" s="63"/>
    </row>
    <row r="12" ht="20.25" customHeight="1" spans="1:23">
      <c r="A12" s="149" t="str">
        <f t="shared" si="0"/>
        <v>       玉溪市农业技术推广中心</v>
      </c>
      <c r="B12" s="149" t="s">
        <v>152</v>
      </c>
      <c r="C12" s="149" t="s">
        <v>153</v>
      </c>
      <c r="D12" s="149" t="s">
        <v>103</v>
      </c>
      <c r="E12" s="149" t="s">
        <v>161</v>
      </c>
      <c r="F12" s="149" t="s">
        <v>157</v>
      </c>
      <c r="G12" s="149" t="s">
        <v>158</v>
      </c>
      <c r="H12" s="152">
        <v>24588</v>
      </c>
      <c r="I12" s="63">
        <v>24588</v>
      </c>
      <c r="J12" s="63">
        <v>6147</v>
      </c>
      <c r="K12" s="149"/>
      <c r="L12" s="63">
        <v>18441</v>
      </c>
      <c r="M12" s="149"/>
      <c r="N12" s="63"/>
      <c r="O12" s="63"/>
      <c r="P12" s="149"/>
      <c r="Q12" s="63"/>
      <c r="R12" s="63"/>
      <c r="S12" s="63"/>
      <c r="T12" s="63"/>
      <c r="U12" s="63"/>
      <c r="V12" s="63"/>
      <c r="W12" s="63"/>
    </row>
    <row r="13" ht="20.25" customHeight="1" spans="1:23">
      <c r="A13" s="149" t="str">
        <f t="shared" si="0"/>
        <v>       玉溪市农业技术推广中心</v>
      </c>
      <c r="B13" s="149" t="s">
        <v>162</v>
      </c>
      <c r="C13" s="149" t="s">
        <v>163</v>
      </c>
      <c r="D13" s="149" t="s">
        <v>85</v>
      </c>
      <c r="E13" s="149" t="s">
        <v>164</v>
      </c>
      <c r="F13" s="149" t="s">
        <v>165</v>
      </c>
      <c r="G13" s="149" t="s">
        <v>166</v>
      </c>
      <c r="H13" s="152">
        <v>710161.92</v>
      </c>
      <c r="I13" s="63">
        <v>710161.92</v>
      </c>
      <c r="J13" s="63">
        <v>177540.48</v>
      </c>
      <c r="K13" s="149"/>
      <c r="L13" s="63">
        <v>532621.44</v>
      </c>
      <c r="M13" s="149"/>
      <c r="N13" s="63"/>
      <c r="O13" s="63"/>
      <c r="P13" s="149"/>
      <c r="Q13" s="63"/>
      <c r="R13" s="63"/>
      <c r="S13" s="63"/>
      <c r="T13" s="63"/>
      <c r="U13" s="63"/>
      <c r="V13" s="63"/>
      <c r="W13" s="63"/>
    </row>
    <row r="14" ht="20.25" customHeight="1" spans="1:23">
      <c r="A14" s="149" t="str">
        <f t="shared" si="0"/>
        <v>       玉溪市农业技术推广中心</v>
      </c>
      <c r="B14" s="149" t="s">
        <v>162</v>
      </c>
      <c r="C14" s="149" t="s">
        <v>163</v>
      </c>
      <c r="D14" s="149" t="s">
        <v>90</v>
      </c>
      <c r="E14" s="149" t="s">
        <v>167</v>
      </c>
      <c r="F14" s="149" t="s">
        <v>168</v>
      </c>
      <c r="G14" s="149" t="s">
        <v>169</v>
      </c>
      <c r="H14" s="152">
        <v>368396.5</v>
      </c>
      <c r="I14" s="63">
        <v>368396.5</v>
      </c>
      <c r="J14" s="63">
        <v>92099.13</v>
      </c>
      <c r="K14" s="149"/>
      <c r="L14" s="63">
        <v>276297.37</v>
      </c>
      <c r="M14" s="149"/>
      <c r="N14" s="63"/>
      <c r="O14" s="63"/>
      <c r="P14" s="149"/>
      <c r="Q14" s="63"/>
      <c r="R14" s="63"/>
      <c r="S14" s="63"/>
      <c r="T14" s="63"/>
      <c r="U14" s="63"/>
      <c r="V14" s="63"/>
      <c r="W14" s="63"/>
    </row>
    <row r="15" ht="20.25" customHeight="1" spans="1:23">
      <c r="A15" s="149" t="str">
        <f t="shared" si="0"/>
        <v>       玉溪市农业技术推广中心</v>
      </c>
      <c r="B15" s="149" t="s">
        <v>162</v>
      </c>
      <c r="C15" s="149" t="s">
        <v>163</v>
      </c>
      <c r="D15" s="149" t="s">
        <v>91</v>
      </c>
      <c r="E15" s="149" t="s">
        <v>170</v>
      </c>
      <c r="F15" s="149" t="s">
        <v>171</v>
      </c>
      <c r="G15" s="149" t="s">
        <v>172</v>
      </c>
      <c r="H15" s="152">
        <v>329925.6</v>
      </c>
      <c r="I15" s="63">
        <v>329925.6</v>
      </c>
      <c r="J15" s="63">
        <v>82481.4</v>
      </c>
      <c r="K15" s="149"/>
      <c r="L15" s="63">
        <v>247444.2</v>
      </c>
      <c r="M15" s="149"/>
      <c r="N15" s="63"/>
      <c r="O15" s="63"/>
      <c r="P15" s="149"/>
      <c r="Q15" s="63"/>
      <c r="R15" s="63"/>
      <c r="S15" s="63"/>
      <c r="T15" s="63"/>
      <c r="U15" s="63"/>
      <c r="V15" s="63"/>
      <c r="W15" s="63"/>
    </row>
    <row r="16" ht="20.25" customHeight="1" spans="1:23">
      <c r="A16" s="149" t="str">
        <f t="shared" si="0"/>
        <v>       玉溪市农业技术推广中心</v>
      </c>
      <c r="B16" s="149" t="s">
        <v>162</v>
      </c>
      <c r="C16" s="149" t="s">
        <v>163</v>
      </c>
      <c r="D16" s="149" t="s">
        <v>92</v>
      </c>
      <c r="E16" s="149" t="s">
        <v>173</v>
      </c>
      <c r="F16" s="149" t="s">
        <v>174</v>
      </c>
      <c r="G16" s="149" t="s">
        <v>175</v>
      </c>
      <c r="H16" s="152">
        <v>42641.9</v>
      </c>
      <c r="I16" s="63">
        <v>42641.9</v>
      </c>
      <c r="J16" s="63">
        <v>28993.48</v>
      </c>
      <c r="K16" s="149"/>
      <c r="L16" s="63">
        <v>13648.42</v>
      </c>
      <c r="M16" s="149"/>
      <c r="N16" s="63"/>
      <c r="O16" s="63"/>
      <c r="P16" s="149"/>
      <c r="Q16" s="63"/>
      <c r="R16" s="63"/>
      <c r="S16" s="63"/>
      <c r="T16" s="63"/>
      <c r="U16" s="63"/>
      <c r="V16" s="63"/>
      <c r="W16" s="63"/>
    </row>
    <row r="17" ht="20.25" customHeight="1" spans="1:23">
      <c r="A17" s="149" t="str">
        <f t="shared" si="0"/>
        <v>       玉溪市农业技术推广中心</v>
      </c>
      <c r="B17" s="149" t="s">
        <v>162</v>
      </c>
      <c r="C17" s="149" t="s">
        <v>163</v>
      </c>
      <c r="D17" s="149" t="s">
        <v>95</v>
      </c>
      <c r="E17" s="149" t="s">
        <v>154</v>
      </c>
      <c r="F17" s="149" t="s">
        <v>174</v>
      </c>
      <c r="G17" s="149" t="s">
        <v>175</v>
      </c>
      <c r="H17" s="152">
        <v>32262.09</v>
      </c>
      <c r="I17" s="63">
        <v>32262.09</v>
      </c>
      <c r="J17" s="63">
        <v>8065.52</v>
      </c>
      <c r="K17" s="149"/>
      <c r="L17" s="63">
        <v>24196.57</v>
      </c>
      <c r="M17" s="149"/>
      <c r="N17" s="63"/>
      <c r="O17" s="63"/>
      <c r="P17" s="149"/>
      <c r="Q17" s="63"/>
      <c r="R17" s="63"/>
      <c r="S17" s="63"/>
      <c r="T17" s="63"/>
      <c r="U17" s="63"/>
      <c r="V17" s="63"/>
      <c r="W17" s="63"/>
    </row>
    <row r="18" ht="20.25" customHeight="1" spans="1:23">
      <c r="A18" s="149" t="str">
        <f t="shared" si="0"/>
        <v>       玉溪市农业技术推广中心</v>
      </c>
      <c r="B18" s="149" t="s">
        <v>176</v>
      </c>
      <c r="C18" s="149" t="s">
        <v>177</v>
      </c>
      <c r="D18" s="149" t="s">
        <v>102</v>
      </c>
      <c r="E18" s="149" t="s">
        <v>177</v>
      </c>
      <c r="F18" s="149" t="s">
        <v>178</v>
      </c>
      <c r="G18" s="149" t="s">
        <v>177</v>
      </c>
      <c r="H18" s="152">
        <v>582036</v>
      </c>
      <c r="I18" s="63">
        <v>582036</v>
      </c>
      <c r="J18" s="63">
        <v>145509</v>
      </c>
      <c r="K18" s="149"/>
      <c r="L18" s="63">
        <v>436527</v>
      </c>
      <c r="M18" s="149"/>
      <c r="N18" s="63"/>
      <c r="O18" s="63"/>
      <c r="P18" s="149"/>
      <c r="Q18" s="63"/>
      <c r="R18" s="63"/>
      <c r="S18" s="63"/>
      <c r="T18" s="63"/>
      <c r="U18" s="63"/>
      <c r="V18" s="63"/>
      <c r="W18" s="63"/>
    </row>
    <row r="19" ht="20.25" customHeight="1" spans="1:23">
      <c r="A19" s="149" t="str">
        <f t="shared" si="0"/>
        <v>       玉溪市农业技术推广中心</v>
      </c>
      <c r="B19" s="149" t="s">
        <v>179</v>
      </c>
      <c r="C19" s="149" t="s">
        <v>180</v>
      </c>
      <c r="D19" s="149" t="s">
        <v>84</v>
      </c>
      <c r="E19" s="149" t="s">
        <v>181</v>
      </c>
      <c r="F19" s="149" t="s">
        <v>182</v>
      </c>
      <c r="G19" s="149" t="s">
        <v>183</v>
      </c>
      <c r="H19" s="152">
        <v>792000</v>
      </c>
      <c r="I19" s="63">
        <v>792000</v>
      </c>
      <c r="J19" s="63">
        <v>158400</v>
      </c>
      <c r="K19" s="149"/>
      <c r="L19" s="63">
        <v>633600</v>
      </c>
      <c r="M19" s="149"/>
      <c r="N19" s="63"/>
      <c r="O19" s="63"/>
      <c r="P19" s="149"/>
      <c r="Q19" s="63"/>
      <c r="R19" s="63"/>
      <c r="S19" s="63"/>
      <c r="T19" s="63"/>
      <c r="U19" s="63"/>
      <c r="V19" s="63"/>
      <c r="W19" s="63"/>
    </row>
    <row r="20" ht="20.25" customHeight="1" spans="1:23">
      <c r="A20" s="149" t="str">
        <f t="shared" si="0"/>
        <v>       玉溪市农业技术推广中心</v>
      </c>
      <c r="B20" s="149" t="s">
        <v>184</v>
      </c>
      <c r="C20" s="149" t="s">
        <v>185</v>
      </c>
      <c r="D20" s="149" t="s">
        <v>95</v>
      </c>
      <c r="E20" s="149" t="s">
        <v>154</v>
      </c>
      <c r="F20" s="149" t="s">
        <v>186</v>
      </c>
      <c r="G20" s="149" t="s">
        <v>187</v>
      </c>
      <c r="H20" s="152">
        <v>52000</v>
      </c>
      <c r="I20" s="63">
        <v>52000</v>
      </c>
      <c r="J20" s="63"/>
      <c r="K20" s="149"/>
      <c r="L20" s="63">
        <v>52000</v>
      </c>
      <c r="M20" s="149"/>
      <c r="N20" s="63"/>
      <c r="O20" s="63"/>
      <c r="P20" s="149"/>
      <c r="Q20" s="63"/>
      <c r="R20" s="63"/>
      <c r="S20" s="63"/>
      <c r="T20" s="63"/>
      <c r="U20" s="63"/>
      <c r="V20" s="63"/>
      <c r="W20" s="63"/>
    </row>
    <row r="21" ht="20.25" customHeight="1" spans="1:23">
      <c r="A21" s="149" t="str">
        <f t="shared" si="0"/>
        <v>       玉溪市农业技术推广中心</v>
      </c>
      <c r="B21" s="149" t="s">
        <v>188</v>
      </c>
      <c r="C21" s="149" t="s">
        <v>189</v>
      </c>
      <c r="D21" s="149" t="s">
        <v>95</v>
      </c>
      <c r="E21" s="149" t="s">
        <v>154</v>
      </c>
      <c r="F21" s="149" t="s">
        <v>190</v>
      </c>
      <c r="G21" s="149" t="s">
        <v>189</v>
      </c>
      <c r="H21" s="152">
        <v>75368.4</v>
      </c>
      <c r="I21" s="63">
        <v>75368.4</v>
      </c>
      <c r="J21" s="63"/>
      <c r="K21" s="149"/>
      <c r="L21" s="63">
        <v>75368.4</v>
      </c>
      <c r="M21" s="149"/>
      <c r="N21" s="63"/>
      <c r="O21" s="63"/>
      <c r="P21" s="149"/>
      <c r="Q21" s="63"/>
      <c r="R21" s="63"/>
      <c r="S21" s="63"/>
      <c r="T21" s="63"/>
      <c r="U21" s="63"/>
      <c r="V21" s="63"/>
      <c r="W21" s="63"/>
    </row>
    <row r="22" ht="20.25" customHeight="1" spans="1:23">
      <c r="A22" s="149" t="str">
        <f t="shared" si="0"/>
        <v>       玉溪市农业技术推广中心</v>
      </c>
      <c r="B22" s="149" t="s">
        <v>191</v>
      </c>
      <c r="C22" s="149" t="s">
        <v>192</v>
      </c>
      <c r="D22" s="149" t="s">
        <v>84</v>
      </c>
      <c r="E22" s="149" t="s">
        <v>181</v>
      </c>
      <c r="F22" s="149" t="s">
        <v>193</v>
      </c>
      <c r="G22" s="149" t="s">
        <v>194</v>
      </c>
      <c r="H22" s="152">
        <v>18000</v>
      </c>
      <c r="I22" s="63">
        <v>18000</v>
      </c>
      <c r="J22" s="63"/>
      <c r="K22" s="149"/>
      <c r="L22" s="63">
        <v>18000</v>
      </c>
      <c r="M22" s="149"/>
      <c r="N22" s="63"/>
      <c r="O22" s="63"/>
      <c r="P22" s="149"/>
      <c r="Q22" s="63"/>
      <c r="R22" s="63"/>
      <c r="S22" s="63"/>
      <c r="T22" s="63"/>
      <c r="U22" s="63"/>
      <c r="V22" s="63"/>
      <c r="W22" s="63"/>
    </row>
    <row r="23" ht="20.25" customHeight="1" spans="1:23">
      <c r="A23" s="149" t="str">
        <f t="shared" si="0"/>
        <v>       玉溪市农业技术推广中心</v>
      </c>
      <c r="B23" s="149" t="s">
        <v>191</v>
      </c>
      <c r="C23" s="149" t="s">
        <v>192</v>
      </c>
      <c r="D23" s="149" t="s">
        <v>95</v>
      </c>
      <c r="E23" s="149" t="s">
        <v>154</v>
      </c>
      <c r="F23" s="149" t="s">
        <v>195</v>
      </c>
      <c r="G23" s="149" t="s">
        <v>196</v>
      </c>
      <c r="H23" s="152">
        <v>75926</v>
      </c>
      <c r="I23" s="63">
        <v>75926</v>
      </c>
      <c r="J23" s="63"/>
      <c r="K23" s="149"/>
      <c r="L23" s="63">
        <v>75926</v>
      </c>
      <c r="M23" s="149"/>
      <c r="N23" s="63"/>
      <c r="O23" s="63"/>
      <c r="P23" s="149"/>
      <c r="Q23" s="63"/>
      <c r="R23" s="63"/>
      <c r="S23" s="63"/>
      <c r="T23" s="63"/>
      <c r="U23" s="63"/>
      <c r="V23" s="63"/>
      <c r="W23" s="63"/>
    </row>
    <row r="24" ht="20.25" customHeight="1" spans="1:23">
      <c r="A24" s="149" t="str">
        <f t="shared" si="0"/>
        <v>       玉溪市农业技术推广中心</v>
      </c>
      <c r="B24" s="149" t="s">
        <v>191</v>
      </c>
      <c r="C24" s="149" t="s">
        <v>192</v>
      </c>
      <c r="D24" s="149" t="s">
        <v>95</v>
      </c>
      <c r="E24" s="149" t="s">
        <v>154</v>
      </c>
      <c r="F24" s="149" t="s">
        <v>197</v>
      </c>
      <c r="G24" s="149" t="s">
        <v>198</v>
      </c>
      <c r="H24" s="152">
        <v>15000</v>
      </c>
      <c r="I24" s="63">
        <v>15000</v>
      </c>
      <c r="J24" s="63"/>
      <c r="K24" s="149"/>
      <c r="L24" s="63">
        <v>15000</v>
      </c>
      <c r="M24" s="149"/>
      <c r="N24" s="63"/>
      <c r="O24" s="63"/>
      <c r="P24" s="149"/>
      <c r="Q24" s="63"/>
      <c r="R24" s="63"/>
      <c r="S24" s="63"/>
      <c r="T24" s="63"/>
      <c r="U24" s="63"/>
      <c r="V24" s="63"/>
      <c r="W24" s="63"/>
    </row>
    <row r="25" ht="20.25" customHeight="1" spans="1:23">
      <c r="A25" s="149" t="str">
        <f t="shared" si="0"/>
        <v>       玉溪市农业技术推广中心</v>
      </c>
      <c r="B25" s="149" t="s">
        <v>191</v>
      </c>
      <c r="C25" s="149" t="s">
        <v>192</v>
      </c>
      <c r="D25" s="149" t="s">
        <v>95</v>
      </c>
      <c r="E25" s="149" t="s">
        <v>154</v>
      </c>
      <c r="F25" s="149" t="s">
        <v>199</v>
      </c>
      <c r="G25" s="149" t="s">
        <v>200</v>
      </c>
      <c r="H25" s="152">
        <v>15000</v>
      </c>
      <c r="I25" s="63">
        <v>15000</v>
      </c>
      <c r="J25" s="63"/>
      <c r="K25" s="149"/>
      <c r="L25" s="63">
        <v>15000</v>
      </c>
      <c r="M25" s="149"/>
      <c r="N25" s="63"/>
      <c r="O25" s="63"/>
      <c r="P25" s="149"/>
      <c r="Q25" s="63"/>
      <c r="R25" s="63"/>
      <c r="S25" s="63"/>
      <c r="T25" s="63"/>
      <c r="U25" s="63"/>
      <c r="V25" s="63"/>
      <c r="W25" s="63"/>
    </row>
    <row r="26" ht="20.25" customHeight="1" spans="1:23">
      <c r="A26" s="149" t="str">
        <f t="shared" si="0"/>
        <v>       玉溪市农业技术推广中心</v>
      </c>
      <c r="B26" s="149" t="s">
        <v>191</v>
      </c>
      <c r="C26" s="149" t="s">
        <v>192</v>
      </c>
      <c r="D26" s="149" t="s">
        <v>95</v>
      </c>
      <c r="E26" s="149" t="s">
        <v>154</v>
      </c>
      <c r="F26" s="149" t="s">
        <v>201</v>
      </c>
      <c r="G26" s="149" t="s">
        <v>202</v>
      </c>
      <c r="H26" s="152">
        <v>5000</v>
      </c>
      <c r="I26" s="63">
        <v>5000</v>
      </c>
      <c r="J26" s="63"/>
      <c r="K26" s="149"/>
      <c r="L26" s="63">
        <v>5000</v>
      </c>
      <c r="M26" s="149"/>
      <c r="N26" s="63"/>
      <c r="O26" s="63"/>
      <c r="P26" s="149"/>
      <c r="Q26" s="63"/>
      <c r="R26" s="63"/>
      <c r="S26" s="63"/>
      <c r="T26" s="63"/>
      <c r="U26" s="63"/>
      <c r="V26" s="63"/>
      <c r="W26" s="63"/>
    </row>
    <row r="27" ht="20.25" customHeight="1" spans="1:23">
      <c r="A27" s="149" t="str">
        <f t="shared" si="0"/>
        <v>       玉溪市农业技术推广中心</v>
      </c>
      <c r="B27" s="149" t="s">
        <v>191</v>
      </c>
      <c r="C27" s="149" t="s">
        <v>192</v>
      </c>
      <c r="D27" s="149" t="s">
        <v>95</v>
      </c>
      <c r="E27" s="149" t="s">
        <v>154</v>
      </c>
      <c r="F27" s="149" t="s">
        <v>203</v>
      </c>
      <c r="G27" s="149" t="s">
        <v>204</v>
      </c>
      <c r="H27" s="152">
        <v>120000</v>
      </c>
      <c r="I27" s="63">
        <v>120000</v>
      </c>
      <c r="J27" s="63"/>
      <c r="K27" s="149"/>
      <c r="L27" s="63">
        <v>120000</v>
      </c>
      <c r="M27" s="149"/>
      <c r="N27" s="63"/>
      <c r="O27" s="63"/>
      <c r="P27" s="149"/>
      <c r="Q27" s="63"/>
      <c r="R27" s="63"/>
      <c r="S27" s="63"/>
      <c r="T27" s="63"/>
      <c r="U27" s="63"/>
      <c r="V27" s="63"/>
      <c r="W27" s="63"/>
    </row>
    <row r="28" ht="20.25" customHeight="1" spans="1:23">
      <c r="A28" s="149" t="str">
        <f t="shared" si="0"/>
        <v>       玉溪市农业技术推广中心</v>
      </c>
      <c r="B28" s="149" t="s">
        <v>191</v>
      </c>
      <c r="C28" s="149" t="s">
        <v>192</v>
      </c>
      <c r="D28" s="149" t="s">
        <v>95</v>
      </c>
      <c r="E28" s="149" t="s">
        <v>154</v>
      </c>
      <c r="F28" s="149" t="s">
        <v>205</v>
      </c>
      <c r="G28" s="149" t="s">
        <v>206</v>
      </c>
      <c r="H28" s="152">
        <v>10000</v>
      </c>
      <c r="I28" s="63">
        <v>10000</v>
      </c>
      <c r="J28" s="63"/>
      <c r="K28" s="149"/>
      <c r="L28" s="63">
        <v>10000</v>
      </c>
      <c r="M28" s="149"/>
      <c r="N28" s="63"/>
      <c r="O28" s="63"/>
      <c r="P28" s="149"/>
      <c r="Q28" s="63"/>
      <c r="R28" s="63"/>
      <c r="S28" s="63"/>
      <c r="T28" s="63"/>
      <c r="U28" s="63"/>
      <c r="V28" s="63"/>
      <c r="W28" s="63"/>
    </row>
    <row r="29" ht="20.25" customHeight="1" spans="1:23">
      <c r="A29" s="149" t="str">
        <f t="shared" si="0"/>
        <v>       玉溪市农业技术推广中心</v>
      </c>
      <c r="B29" s="149" t="s">
        <v>191</v>
      </c>
      <c r="C29" s="149" t="s">
        <v>192</v>
      </c>
      <c r="D29" s="149" t="s">
        <v>95</v>
      </c>
      <c r="E29" s="149" t="s">
        <v>154</v>
      </c>
      <c r="F29" s="149" t="s">
        <v>207</v>
      </c>
      <c r="G29" s="149" t="s">
        <v>208</v>
      </c>
      <c r="H29" s="152">
        <v>15000</v>
      </c>
      <c r="I29" s="63">
        <v>15000</v>
      </c>
      <c r="J29" s="63"/>
      <c r="K29" s="149"/>
      <c r="L29" s="63">
        <v>15000</v>
      </c>
      <c r="M29" s="149"/>
      <c r="N29" s="63"/>
      <c r="O29" s="63"/>
      <c r="P29" s="149"/>
      <c r="Q29" s="63"/>
      <c r="R29" s="63"/>
      <c r="S29" s="63"/>
      <c r="T29" s="63"/>
      <c r="U29" s="63"/>
      <c r="V29" s="63"/>
      <c r="W29" s="63"/>
    </row>
    <row r="30" ht="20.25" customHeight="1" spans="1:23">
      <c r="A30" s="149" t="str">
        <f t="shared" si="0"/>
        <v>       玉溪市农业技术推广中心</v>
      </c>
      <c r="B30" s="149" t="s">
        <v>191</v>
      </c>
      <c r="C30" s="149" t="s">
        <v>192</v>
      </c>
      <c r="D30" s="149" t="s">
        <v>95</v>
      </c>
      <c r="E30" s="149" t="s">
        <v>154</v>
      </c>
      <c r="F30" s="149" t="s">
        <v>193</v>
      </c>
      <c r="G30" s="149" t="s">
        <v>194</v>
      </c>
      <c r="H30" s="152">
        <v>85774</v>
      </c>
      <c r="I30" s="63">
        <v>85774</v>
      </c>
      <c r="J30" s="63"/>
      <c r="K30" s="149"/>
      <c r="L30" s="63">
        <v>85774</v>
      </c>
      <c r="M30" s="149"/>
      <c r="N30" s="63"/>
      <c r="O30" s="63"/>
      <c r="P30" s="149"/>
      <c r="Q30" s="63"/>
      <c r="R30" s="63"/>
      <c r="S30" s="63"/>
      <c r="T30" s="63"/>
      <c r="U30" s="63"/>
      <c r="V30" s="63"/>
      <c r="W30" s="63"/>
    </row>
    <row r="31" ht="20.25" customHeight="1" spans="1:23">
      <c r="A31" s="149" t="str">
        <f t="shared" si="0"/>
        <v>       玉溪市农业技术推广中心</v>
      </c>
      <c r="B31" s="149" t="s">
        <v>209</v>
      </c>
      <c r="C31" s="149" t="s">
        <v>210</v>
      </c>
      <c r="D31" s="149" t="s">
        <v>86</v>
      </c>
      <c r="E31" s="149" t="s">
        <v>211</v>
      </c>
      <c r="F31" s="149" t="s">
        <v>212</v>
      </c>
      <c r="G31" s="149" t="s">
        <v>213</v>
      </c>
      <c r="H31" s="152">
        <v>450000</v>
      </c>
      <c r="I31" s="63">
        <v>450000</v>
      </c>
      <c r="J31" s="63"/>
      <c r="K31" s="149"/>
      <c r="L31" s="63">
        <v>450000</v>
      </c>
      <c r="M31" s="149"/>
      <c r="N31" s="63"/>
      <c r="O31" s="63"/>
      <c r="P31" s="149"/>
      <c r="Q31" s="63"/>
      <c r="R31" s="63"/>
      <c r="S31" s="63"/>
      <c r="T31" s="63"/>
      <c r="U31" s="63"/>
      <c r="V31" s="63"/>
      <c r="W31" s="63"/>
    </row>
    <row r="32" ht="20.25" customHeight="1" spans="1:23">
      <c r="A32" s="149" t="str">
        <f t="shared" si="0"/>
        <v>       玉溪市农业技术推广中心</v>
      </c>
      <c r="B32" s="149" t="s">
        <v>214</v>
      </c>
      <c r="C32" s="149" t="s">
        <v>215</v>
      </c>
      <c r="D32" s="149" t="s">
        <v>95</v>
      </c>
      <c r="E32" s="149" t="s">
        <v>154</v>
      </c>
      <c r="F32" s="149" t="s">
        <v>159</v>
      </c>
      <c r="G32" s="149" t="s">
        <v>160</v>
      </c>
      <c r="H32" s="152">
        <v>1630200</v>
      </c>
      <c r="I32" s="63">
        <v>1630200</v>
      </c>
      <c r="J32" s="63">
        <v>407550</v>
      </c>
      <c r="K32" s="149"/>
      <c r="L32" s="63">
        <v>1222650</v>
      </c>
      <c r="M32" s="149"/>
      <c r="N32" s="63"/>
      <c r="O32" s="63"/>
      <c r="P32" s="149"/>
      <c r="Q32" s="63"/>
      <c r="R32" s="63"/>
      <c r="S32" s="63"/>
      <c r="T32" s="63"/>
      <c r="U32" s="63"/>
      <c r="V32" s="63"/>
      <c r="W32" s="63"/>
    </row>
    <row r="33" ht="20.25" customHeight="1" spans="1:23">
      <c r="A33" s="149" t="str">
        <f t="shared" si="0"/>
        <v>       玉溪市农业技术推广中心</v>
      </c>
      <c r="B33" s="149" t="s">
        <v>216</v>
      </c>
      <c r="C33" s="149" t="s">
        <v>129</v>
      </c>
      <c r="D33" s="149" t="s">
        <v>95</v>
      </c>
      <c r="E33" s="149" t="s">
        <v>154</v>
      </c>
      <c r="F33" s="149" t="s">
        <v>217</v>
      </c>
      <c r="G33" s="149" t="s">
        <v>129</v>
      </c>
      <c r="H33" s="152">
        <v>12000</v>
      </c>
      <c r="I33" s="63">
        <v>12000</v>
      </c>
      <c r="J33" s="63"/>
      <c r="K33" s="149"/>
      <c r="L33" s="63">
        <v>12000</v>
      </c>
      <c r="M33" s="149"/>
      <c r="N33" s="63"/>
      <c r="O33" s="63"/>
      <c r="P33" s="149"/>
      <c r="Q33" s="63"/>
      <c r="R33" s="63"/>
      <c r="S33" s="63"/>
      <c r="T33" s="63"/>
      <c r="U33" s="63"/>
      <c r="V33" s="63"/>
      <c r="W33" s="63"/>
    </row>
    <row r="34" ht="20.25" customHeight="1" spans="1:23">
      <c r="A34" s="149" t="str">
        <f t="shared" si="0"/>
        <v>       玉溪市农业技术推广中心</v>
      </c>
      <c r="B34" s="149" t="s">
        <v>218</v>
      </c>
      <c r="C34" s="149" t="s">
        <v>219</v>
      </c>
      <c r="D34" s="149" t="s">
        <v>92</v>
      </c>
      <c r="E34" s="149" t="s">
        <v>173</v>
      </c>
      <c r="F34" s="149" t="s">
        <v>174</v>
      </c>
      <c r="G34" s="149" t="s">
        <v>175</v>
      </c>
      <c r="H34" s="152">
        <v>6000</v>
      </c>
      <c r="I34" s="63">
        <v>6000</v>
      </c>
      <c r="J34" s="63"/>
      <c r="K34" s="149"/>
      <c r="L34" s="63">
        <v>6000</v>
      </c>
      <c r="M34" s="149"/>
      <c r="N34" s="63"/>
      <c r="O34" s="63"/>
      <c r="P34" s="149"/>
      <c r="Q34" s="63"/>
      <c r="R34" s="63"/>
      <c r="S34" s="63"/>
      <c r="T34" s="63"/>
      <c r="U34" s="63"/>
      <c r="V34" s="63"/>
      <c r="W34" s="63"/>
    </row>
    <row r="35" ht="20.25" customHeight="1" spans="1:23">
      <c r="A35" s="149" t="str">
        <f t="shared" si="0"/>
        <v>       玉溪市农业技术推广中心</v>
      </c>
      <c r="B35" s="149" t="s">
        <v>220</v>
      </c>
      <c r="C35" s="149" t="s">
        <v>221</v>
      </c>
      <c r="D35" s="149" t="s">
        <v>95</v>
      </c>
      <c r="E35" s="149" t="s">
        <v>154</v>
      </c>
      <c r="F35" s="149" t="s">
        <v>159</v>
      </c>
      <c r="G35" s="149" t="s">
        <v>160</v>
      </c>
      <c r="H35" s="152">
        <v>825000</v>
      </c>
      <c r="I35" s="63">
        <v>825000</v>
      </c>
      <c r="J35" s="63"/>
      <c r="K35" s="149"/>
      <c r="L35" s="63">
        <v>825000</v>
      </c>
      <c r="M35" s="149"/>
      <c r="N35" s="63"/>
      <c r="O35" s="63"/>
      <c r="P35" s="149"/>
      <c r="Q35" s="63"/>
      <c r="R35" s="63"/>
      <c r="S35" s="63"/>
      <c r="T35" s="63"/>
      <c r="U35" s="63"/>
      <c r="V35" s="63"/>
      <c r="W35" s="63"/>
    </row>
    <row r="36" ht="20.25" customHeight="1" spans="1:23">
      <c r="A36" s="151" t="s">
        <v>30</v>
      </c>
      <c r="B36" s="151"/>
      <c r="C36" s="151"/>
      <c r="D36" s="151"/>
      <c r="E36" s="151"/>
      <c r="F36" s="151"/>
      <c r="G36" s="151"/>
      <c r="H36" s="63">
        <v>8999780.41</v>
      </c>
      <c r="I36" s="63">
        <v>8999780.41</v>
      </c>
      <c r="J36" s="63">
        <v>1783661.01</v>
      </c>
      <c r="K36" s="63"/>
      <c r="L36" s="63">
        <v>7216119.4</v>
      </c>
      <c r="M36" s="63"/>
      <c r="N36" s="63"/>
      <c r="O36" s="63"/>
      <c r="P36" s="63"/>
      <c r="Q36" s="63"/>
      <c r="R36" s="63"/>
      <c r="S36" s="63"/>
      <c r="T36" s="63"/>
      <c r="U36" s="63"/>
      <c r="V36" s="63"/>
      <c r="W36" s="63"/>
    </row>
  </sheetData>
  <mergeCells count="17">
    <mergeCell ref="A1:W1"/>
    <mergeCell ref="A2:W2"/>
    <mergeCell ref="A3:V3"/>
    <mergeCell ref="H4:W4"/>
    <mergeCell ref="I5:M5"/>
    <mergeCell ref="N5:P5"/>
    <mergeCell ref="R5:W5"/>
    <mergeCell ref="A36:G36"/>
    <mergeCell ref="A4:A6"/>
    <mergeCell ref="B4:B6"/>
    <mergeCell ref="C4:C6"/>
    <mergeCell ref="D4:D6"/>
    <mergeCell ref="E4:E6"/>
    <mergeCell ref="F4:F6"/>
    <mergeCell ref="G4:G6"/>
    <mergeCell ref="H5:H6"/>
    <mergeCell ref="Q5:Q6"/>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64"/>
  <sheetViews>
    <sheetView showZeros="0" topLeftCell="C10" workbookViewId="0">
      <selection activeCell="A1" sqref="A1"/>
    </sheetView>
  </sheetViews>
  <sheetFormatPr defaultColWidth="9.14166666666667" defaultRowHeight="14.25" customHeight="1"/>
  <cols>
    <col min="1" max="1" width="14.575" customWidth="1"/>
    <col min="2" max="2" width="21.0333333333333"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ht="13.5" customHeight="1" spans="2:23">
      <c r="B1" s="131"/>
      <c r="E1" s="141"/>
      <c r="F1" s="141"/>
      <c r="G1" s="141"/>
      <c r="H1" s="141"/>
      <c r="K1" s="131"/>
      <c r="N1" s="131"/>
      <c r="O1" s="131"/>
      <c r="P1" s="131"/>
      <c r="U1" s="146"/>
      <c r="W1" s="132" t="s">
        <v>222</v>
      </c>
    </row>
    <row r="2" ht="27.75" customHeight="1" spans="1:23">
      <c r="A2" s="32" t="s">
        <v>223</v>
      </c>
      <c r="B2" s="32"/>
      <c r="C2" s="32"/>
      <c r="D2" s="32"/>
      <c r="E2" s="32"/>
      <c r="F2" s="32"/>
      <c r="G2" s="32"/>
      <c r="H2" s="32"/>
      <c r="I2" s="32"/>
      <c r="J2" s="32"/>
      <c r="K2" s="32"/>
      <c r="L2" s="32"/>
      <c r="M2" s="32"/>
      <c r="N2" s="32"/>
      <c r="O2" s="32"/>
      <c r="P2" s="32"/>
      <c r="Q2" s="32"/>
      <c r="R2" s="32"/>
      <c r="S2" s="32"/>
      <c r="T2" s="32"/>
      <c r="U2" s="32"/>
      <c r="V2" s="32"/>
      <c r="W2" s="32"/>
    </row>
    <row r="3" ht="13.5" customHeight="1" spans="1:23">
      <c r="A3" s="5" t="str">
        <f>"单位名称："&amp;"玉溪市农业技术推广中心"</f>
        <v>单位名称：玉溪市农业技术推广中心</v>
      </c>
      <c r="B3" s="142" t="str">
        <f>"单位名称："&amp;"玉溪市农业技术推广中心"</f>
        <v>单位名称：玉溪市农业技术推广中心</v>
      </c>
      <c r="C3" s="142"/>
      <c r="D3" s="142"/>
      <c r="E3" s="142"/>
      <c r="F3" s="142"/>
      <c r="G3" s="142"/>
      <c r="H3" s="142"/>
      <c r="I3" s="142"/>
      <c r="J3" s="7"/>
      <c r="K3" s="7"/>
      <c r="L3" s="7"/>
      <c r="M3" s="7"/>
      <c r="N3" s="7"/>
      <c r="O3" s="7"/>
      <c r="P3" s="7"/>
      <c r="Q3" s="7"/>
      <c r="U3" s="146"/>
      <c r="W3" s="135" t="s">
        <v>2</v>
      </c>
    </row>
    <row r="4" ht="21.75" customHeight="1" spans="1:23">
      <c r="A4" s="9" t="s">
        <v>224</v>
      </c>
      <c r="B4" s="9" t="s">
        <v>134</v>
      </c>
      <c r="C4" s="9" t="s">
        <v>135</v>
      </c>
      <c r="D4" s="9" t="s">
        <v>225</v>
      </c>
      <c r="E4" s="10" t="s">
        <v>136</v>
      </c>
      <c r="F4" s="10" t="s">
        <v>137</v>
      </c>
      <c r="G4" s="10" t="s">
        <v>138</v>
      </c>
      <c r="H4" s="10" t="s">
        <v>139</v>
      </c>
      <c r="I4" s="20" t="s">
        <v>30</v>
      </c>
      <c r="J4" s="20" t="s">
        <v>226</v>
      </c>
      <c r="K4" s="20"/>
      <c r="L4" s="20"/>
      <c r="M4" s="20"/>
      <c r="N4" s="20" t="s">
        <v>141</v>
      </c>
      <c r="O4" s="20"/>
      <c r="P4" s="20"/>
      <c r="Q4" s="10" t="s">
        <v>36</v>
      </c>
      <c r="R4" s="11" t="s">
        <v>227</v>
      </c>
      <c r="S4" s="12"/>
      <c r="T4" s="12"/>
      <c r="U4" s="12"/>
      <c r="V4" s="12"/>
      <c r="W4" s="13"/>
    </row>
    <row r="5" ht="21.75" customHeight="1" spans="1:23">
      <c r="A5" s="14"/>
      <c r="B5" s="14"/>
      <c r="C5" s="14"/>
      <c r="D5" s="14"/>
      <c r="E5" s="15"/>
      <c r="F5" s="15"/>
      <c r="G5" s="15"/>
      <c r="H5" s="15"/>
      <c r="I5" s="20"/>
      <c r="J5" s="145" t="s">
        <v>33</v>
      </c>
      <c r="K5" s="145"/>
      <c r="L5" s="145" t="s">
        <v>34</v>
      </c>
      <c r="M5" s="145" t="s">
        <v>35</v>
      </c>
      <c r="N5" s="10" t="s">
        <v>33</v>
      </c>
      <c r="O5" s="10" t="s">
        <v>34</v>
      </c>
      <c r="P5" s="10" t="s">
        <v>35</v>
      </c>
      <c r="Q5" s="15"/>
      <c r="R5" s="10" t="s">
        <v>32</v>
      </c>
      <c r="S5" s="10" t="s">
        <v>39</v>
      </c>
      <c r="T5" s="10" t="s">
        <v>147</v>
      </c>
      <c r="U5" s="10" t="s">
        <v>41</v>
      </c>
      <c r="V5" s="10" t="s">
        <v>42</v>
      </c>
      <c r="W5" s="10" t="s">
        <v>43</v>
      </c>
    </row>
    <row r="6" ht="40.5" customHeight="1" spans="1:23">
      <c r="A6" s="17"/>
      <c r="B6" s="17"/>
      <c r="C6" s="17"/>
      <c r="D6" s="17"/>
      <c r="E6" s="18"/>
      <c r="F6" s="18"/>
      <c r="G6" s="18"/>
      <c r="H6" s="18"/>
      <c r="I6" s="20"/>
      <c r="J6" s="145" t="s">
        <v>32</v>
      </c>
      <c r="K6" s="145" t="s">
        <v>228</v>
      </c>
      <c r="L6" s="145"/>
      <c r="M6" s="145"/>
      <c r="N6" s="18"/>
      <c r="O6" s="18"/>
      <c r="P6" s="18"/>
      <c r="Q6" s="18"/>
      <c r="R6" s="18"/>
      <c r="S6" s="18"/>
      <c r="T6" s="18"/>
      <c r="U6" s="19"/>
      <c r="V6" s="18"/>
      <c r="W6" s="18"/>
    </row>
    <row r="7" ht="15" customHeight="1" spans="1:23">
      <c r="A7" s="143">
        <v>1</v>
      </c>
      <c r="B7" s="143">
        <v>2</v>
      </c>
      <c r="C7" s="143">
        <v>3</v>
      </c>
      <c r="D7" s="143">
        <v>4</v>
      </c>
      <c r="E7" s="143">
        <v>5</v>
      </c>
      <c r="F7" s="143">
        <v>6</v>
      </c>
      <c r="G7" s="143">
        <v>7</v>
      </c>
      <c r="H7" s="143">
        <v>8</v>
      </c>
      <c r="I7" s="143">
        <v>9</v>
      </c>
      <c r="J7" s="143">
        <v>10</v>
      </c>
      <c r="K7" s="143">
        <v>11</v>
      </c>
      <c r="L7" s="143">
        <v>12</v>
      </c>
      <c r="M7" s="143">
        <v>13</v>
      </c>
      <c r="N7" s="143">
        <v>14</v>
      </c>
      <c r="O7" s="143">
        <v>15</v>
      </c>
      <c r="P7" s="143">
        <v>16</v>
      </c>
      <c r="Q7" s="143">
        <v>17</v>
      </c>
      <c r="R7" s="143">
        <v>18</v>
      </c>
      <c r="S7" s="143">
        <v>19</v>
      </c>
      <c r="T7" s="143">
        <v>20</v>
      </c>
      <c r="U7" s="143">
        <v>21</v>
      </c>
      <c r="V7" s="143">
        <v>22</v>
      </c>
      <c r="W7" s="143">
        <v>23</v>
      </c>
    </row>
    <row r="8" ht="32.9" customHeight="1" spans="1:23">
      <c r="A8" s="68"/>
      <c r="B8" s="144"/>
      <c r="C8" s="68" t="s">
        <v>229</v>
      </c>
      <c r="D8" s="68"/>
      <c r="E8" s="68"/>
      <c r="F8" s="68"/>
      <c r="G8" s="68"/>
      <c r="H8" s="68"/>
      <c r="I8" s="45">
        <v>20014.6</v>
      </c>
      <c r="J8" s="45"/>
      <c r="K8" s="45"/>
      <c r="L8" s="45"/>
      <c r="M8" s="45"/>
      <c r="N8" s="45">
        <v>20014.6</v>
      </c>
      <c r="O8" s="45"/>
      <c r="P8" s="45"/>
      <c r="Q8" s="45"/>
      <c r="R8" s="45"/>
      <c r="S8" s="45"/>
      <c r="T8" s="45"/>
      <c r="U8" s="45"/>
      <c r="V8" s="45"/>
      <c r="W8" s="45"/>
    </row>
    <row r="9" ht="32.9" customHeight="1" spans="1:23">
      <c r="A9" s="68" t="s">
        <v>230</v>
      </c>
      <c r="B9" s="144" t="s">
        <v>231</v>
      </c>
      <c r="C9" s="68" t="s">
        <v>229</v>
      </c>
      <c r="D9" s="68" t="s">
        <v>64</v>
      </c>
      <c r="E9" s="68" t="s">
        <v>96</v>
      </c>
      <c r="F9" s="68" t="s">
        <v>232</v>
      </c>
      <c r="G9" s="68" t="s">
        <v>233</v>
      </c>
      <c r="H9" s="68" t="s">
        <v>234</v>
      </c>
      <c r="I9" s="45">
        <v>14767</v>
      </c>
      <c r="J9" s="45"/>
      <c r="K9" s="45"/>
      <c r="L9" s="45"/>
      <c r="M9" s="45"/>
      <c r="N9" s="45">
        <v>14767</v>
      </c>
      <c r="O9" s="45"/>
      <c r="P9" s="45"/>
      <c r="Q9" s="45"/>
      <c r="R9" s="45"/>
      <c r="S9" s="45"/>
      <c r="T9" s="45"/>
      <c r="U9" s="45"/>
      <c r="V9" s="45"/>
      <c r="W9" s="45"/>
    </row>
    <row r="10" ht="32.9" customHeight="1" spans="1:23">
      <c r="A10" s="68" t="s">
        <v>230</v>
      </c>
      <c r="B10" s="144" t="s">
        <v>231</v>
      </c>
      <c r="C10" s="68" t="s">
        <v>229</v>
      </c>
      <c r="D10" s="68" t="s">
        <v>64</v>
      </c>
      <c r="E10" s="68" t="s">
        <v>96</v>
      </c>
      <c r="F10" s="68" t="s">
        <v>232</v>
      </c>
      <c r="G10" s="68" t="s">
        <v>235</v>
      </c>
      <c r="H10" s="68" t="s">
        <v>236</v>
      </c>
      <c r="I10" s="45">
        <v>1663.6</v>
      </c>
      <c r="J10" s="45"/>
      <c r="K10" s="45"/>
      <c r="L10" s="45"/>
      <c r="M10" s="45"/>
      <c r="N10" s="45">
        <v>1663.6</v>
      </c>
      <c r="O10" s="45"/>
      <c r="P10" s="45"/>
      <c r="Q10" s="45"/>
      <c r="R10" s="45"/>
      <c r="S10" s="45"/>
      <c r="T10" s="45"/>
      <c r="U10" s="45"/>
      <c r="V10" s="45"/>
      <c r="W10" s="45"/>
    </row>
    <row r="11" ht="32.9" customHeight="1" spans="1:23">
      <c r="A11" s="68" t="s">
        <v>230</v>
      </c>
      <c r="B11" s="144" t="s">
        <v>231</v>
      </c>
      <c r="C11" s="68" t="s">
        <v>229</v>
      </c>
      <c r="D11" s="68" t="s">
        <v>64</v>
      </c>
      <c r="E11" s="68" t="s">
        <v>96</v>
      </c>
      <c r="F11" s="68" t="s">
        <v>232</v>
      </c>
      <c r="G11" s="68" t="s">
        <v>237</v>
      </c>
      <c r="H11" s="68" t="s">
        <v>238</v>
      </c>
      <c r="I11" s="45">
        <v>2320</v>
      </c>
      <c r="J11" s="45"/>
      <c r="K11" s="45"/>
      <c r="L11" s="45"/>
      <c r="M11" s="45"/>
      <c r="N11" s="45">
        <v>2320</v>
      </c>
      <c r="O11" s="45"/>
      <c r="P11" s="45"/>
      <c r="Q11" s="45"/>
      <c r="R11" s="45"/>
      <c r="S11" s="45"/>
      <c r="T11" s="45"/>
      <c r="U11" s="45"/>
      <c r="V11" s="45"/>
      <c r="W11" s="45"/>
    </row>
    <row r="12" ht="32.9" customHeight="1" spans="1:23">
      <c r="A12" s="68" t="s">
        <v>230</v>
      </c>
      <c r="B12" s="144" t="s">
        <v>231</v>
      </c>
      <c r="C12" s="68" t="s">
        <v>229</v>
      </c>
      <c r="D12" s="68" t="s">
        <v>64</v>
      </c>
      <c r="E12" s="68" t="s">
        <v>96</v>
      </c>
      <c r="F12" s="68" t="s">
        <v>232</v>
      </c>
      <c r="G12" s="68" t="s">
        <v>193</v>
      </c>
      <c r="H12" s="68" t="s">
        <v>194</v>
      </c>
      <c r="I12" s="45">
        <v>1264</v>
      </c>
      <c r="J12" s="45"/>
      <c r="K12" s="45"/>
      <c r="L12" s="45"/>
      <c r="M12" s="45"/>
      <c r="N12" s="45">
        <v>1264</v>
      </c>
      <c r="O12" s="45"/>
      <c r="P12" s="45"/>
      <c r="Q12" s="45"/>
      <c r="R12" s="45"/>
      <c r="S12" s="45"/>
      <c r="T12" s="45"/>
      <c r="U12" s="45"/>
      <c r="V12" s="45"/>
      <c r="W12" s="45"/>
    </row>
    <row r="13" ht="32.9" customHeight="1" spans="1:23">
      <c r="A13" s="68"/>
      <c r="B13" s="68"/>
      <c r="C13" s="68" t="s">
        <v>239</v>
      </c>
      <c r="D13" s="68"/>
      <c r="E13" s="68"/>
      <c r="F13" s="68"/>
      <c r="G13" s="68"/>
      <c r="H13" s="68"/>
      <c r="I13" s="45">
        <v>72947.95</v>
      </c>
      <c r="J13" s="45"/>
      <c r="K13" s="45"/>
      <c r="L13" s="45"/>
      <c r="M13" s="45"/>
      <c r="N13" s="45">
        <v>72947.95</v>
      </c>
      <c r="O13" s="45"/>
      <c r="P13" s="45"/>
      <c r="Q13" s="45"/>
      <c r="R13" s="45"/>
      <c r="S13" s="45"/>
      <c r="T13" s="45"/>
      <c r="U13" s="45"/>
      <c r="V13" s="45"/>
      <c r="W13" s="45"/>
    </row>
    <row r="14" ht="32.9" customHeight="1" spans="1:23">
      <c r="A14" s="68" t="s">
        <v>240</v>
      </c>
      <c r="B14" s="144" t="s">
        <v>241</v>
      </c>
      <c r="C14" s="68" t="s">
        <v>239</v>
      </c>
      <c r="D14" s="68" t="s">
        <v>64</v>
      </c>
      <c r="E14" s="68" t="s">
        <v>99</v>
      </c>
      <c r="F14" s="68" t="s">
        <v>242</v>
      </c>
      <c r="G14" s="68" t="s">
        <v>205</v>
      </c>
      <c r="H14" s="68" t="s">
        <v>206</v>
      </c>
      <c r="I14" s="45">
        <v>72947.95</v>
      </c>
      <c r="J14" s="45"/>
      <c r="K14" s="45"/>
      <c r="L14" s="45"/>
      <c r="M14" s="45"/>
      <c r="N14" s="45">
        <v>72947.95</v>
      </c>
      <c r="O14" s="45"/>
      <c r="P14" s="45"/>
      <c r="Q14" s="45"/>
      <c r="R14" s="45"/>
      <c r="S14" s="45"/>
      <c r="T14" s="45"/>
      <c r="U14" s="45"/>
      <c r="V14" s="45"/>
      <c r="W14" s="45"/>
    </row>
    <row r="15" ht="32.9" customHeight="1" spans="1:23">
      <c r="A15" s="68"/>
      <c r="B15" s="68"/>
      <c r="C15" s="68" t="s">
        <v>243</v>
      </c>
      <c r="D15" s="68"/>
      <c r="E15" s="68"/>
      <c r="F15" s="68"/>
      <c r="G15" s="68"/>
      <c r="H15" s="68"/>
      <c r="I15" s="45">
        <v>255616</v>
      </c>
      <c r="J15" s="45"/>
      <c r="K15" s="45"/>
      <c r="L15" s="45"/>
      <c r="M15" s="45"/>
      <c r="N15" s="45">
        <v>255616</v>
      </c>
      <c r="O15" s="45"/>
      <c r="P15" s="45"/>
      <c r="Q15" s="45"/>
      <c r="R15" s="45"/>
      <c r="S15" s="45"/>
      <c r="T15" s="45"/>
      <c r="U15" s="45"/>
      <c r="V15" s="45"/>
      <c r="W15" s="45"/>
    </row>
    <row r="16" ht="32.9" customHeight="1" spans="1:23">
      <c r="A16" s="68" t="s">
        <v>240</v>
      </c>
      <c r="B16" s="144" t="s">
        <v>244</v>
      </c>
      <c r="C16" s="68" t="s">
        <v>243</v>
      </c>
      <c r="D16" s="68" t="s">
        <v>64</v>
      </c>
      <c r="E16" s="68" t="s">
        <v>97</v>
      </c>
      <c r="F16" s="68" t="s">
        <v>245</v>
      </c>
      <c r="G16" s="68" t="s">
        <v>203</v>
      </c>
      <c r="H16" s="68" t="s">
        <v>204</v>
      </c>
      <c r="I16" s="45">
        <v>40000</v>
      </c>
      <c r="J16" s="45"/>
      <c r="K16" s="45"/>
      <c r="L16" s="45"/>
      <c r="M16" s="45"/>
      <c r="N16" s="45">
        <v>40000</v>
      </c>
      <c r="O16" s="45"/>
      <c r="P16" s="45"/>
      <c r="Q16" s="45"/>
      <c r="R16" s="45"/>
      <c r="S16" s="45"/>
      <c r="T16" s="45"/>
      <c r="U16" s="45"/>
      <c r="V16" s="45"/>
      <c r="W16" s="45"/>
    </row>
    <row r="17" ht="32.9" customHeight="1" spans="1:23">
      <c r="A17" s="68" t="s">
        <v>240</v>
      </c>
      <c r="B17" s="144" t="s">
        <v>244</v>
      </c>
      <c r="C17" s="68" t="s">
        <v>243</v>
      </c>
      <c r="D17" s="68" t="s">
        <v>64</v>
      </c>
      <c r="E17" s="68" t="s">
        <v>97</v>
      </c>
      <c r="F17" s="68" t="s">
        <v>245</v>
      </c>
      <c r="G17" s="68" t="s">
        <v>205</v>
      </c>
      <c r="H17" s="68" t="s">
        <v>206</v>
      </c>
      <c r="I17" s="45">
        <v>40612</v>
      </c>
      <c r="J17" s="45"/>
      <c r="K17" s="45"/>
      <c r="L17" s="45"/>
      <c r="M17" s="45"/>
      <c r="N17" s="45">
        <v>40612</v>
      </c>
      <c r="O17" s="45"/>
      <c r="P17" s="45"/>
      <c r="Q17" s="45"/>
      <c r="R17" s="45"/>
      <c r="S17" s="45"/>
      <c r="T17" s="45"/>
      <c r="U17" s="45"/>
      <c r="V17" s="45"/>
      <c r="W17" s="45"/>
    </row>
    <row r="18" ht="32.9" customHeight="1" spans="1:23">
      <c r="A18" s="68" t="s">
        <v>240</v>
      </c>
      <c r="B18" s="144" t="s">
        <v>244</v>
      </c>
      <c r="C18" s="68" t="s">
        <v>243</v>
      </c>
      <c r="D18" s="68" t="s">
        <v>64</v>
      </c>
      <c r="E18" s="68" t="s">
        <v>97</v>
      </c>
      <c r="F18" s="68" t="s">
        <v>245</v>
      </c>
      <c r="G18" s="68" t="s">
        <v>237</v>
      </c>
      <c r="H18" s="68" t="s">
        <v>238</v>
      </c>
      <c r="I18" s="45">
        <v>112274</v>
      </c>
      <c r="J18" s="45"/>
      <c r="K18" s="45"/>
      <c r="L18" s="45"/>
      <c r="M18" s="45"/>
      <c r="N18" s="45">
        <v>112274</v>
      </c>
      <c r="O18" s="45"/>
      <c r="P18" s="45"/>
      <c r="Q18" s="45"/>
      <c r="R18" s="45"/>
      <c r="S18" s="45"/>
      <c r="T18" s="45"/>
      <c r="U18" s="45"/>
      <c r="V18" s="45"/>
      <c r="W18" s="45"/>
    </row>
    <row r="19" ht="32.9" customHeight="1" spans="1:23">
      <c r="A19" s="68" t="s">
        <v>240</v>
      </c>
      <c r="B19" s="144" t="s">
        <v>244</v>
      </c>
      <c r="C19" s="68" t="s">
        <v>243</v>
      </c>
      <c r="D19" s="68" t="s">
        <v>64</v>
      </c>
      <c r="E19" s="68" t="s">
        <v>97</v>
      </c>
      <c r="F19" s="68" t="s">
        <v>245</v>
      </c>
      <c r="G19" s="68" t="s">
        <v>193</v>
      </c>
      <c r="H19" s="68" t="s">
        <v>194</v>
      </c>
      <c r="I19" s="45">
        <v>62730</v>
      </c>
      <c r="J19" s="45"/>
      <c r="K19" s="45"/>
      <c r="L19" s="45"/>
      <c r="M19" s="45"/>
      <c r="N19" s="45">
        <v>62730</v>
      </c>
      <c r="O19" s="45"/>
      <c r="P19" s="45"/>
      <c r="Q19" s="45"/>
      <c r="R19" s="45"/>
      <c r="S19" s="45"/>
      <c r="T19" s="45"/>
      <c r="U19" s="45"/>
      <c r="V19" s="45"/>
      <c r="W19" s="45"/>
    </row>
    <row r="20" ht="32.9" customHeight="1" spans="1:23">
      <c r="A20" s="68"/>
      <c r="B20" s="68"/>
      <c r="C20" s="68" t="s">
        <v>246</v>
      </c>
      <c r="D20" s="68"/>
      <c r="E20" s="68"/>
      <c r="F20" s="68"/>
      <c r="G20" s="68"/>
      <c r="H20" s="68"/>
      <c r="I20" s="45">
        <v>340812.4</v>
      </c>
      <c r="J20" s="45"/>
      <c r="K20" s="45"/>
      <c r="L20" s="45"/>
      <c r="M20" s="45"/>
      <c r="N20" s="45">
        <v>340812.4</v>
      </c>
      <c r="O20" s="45"/>
      <c r="P20" s="45"/>
      <c r="Q20" s="45"/>
      <c r="R20" s="45"/>
      <c r="S20" s="45"/>
      <c r="T20" s="45"/>
      <c r="U20" s="45"/>
      <c r="V20" s="45"/>
      <c r="W20" s="45"/>
    </row>
    <row r="21" ht="32.9" customHeight="1" spans="1:23">
      <c r="A21" s="68" t="s">
        <v>230</v>
      </c>
      <c r="B21" s="144" t="s">
        <v>247</v>
      </c>
      <c r="C21" s="68" t="s">
        <v>246</v>
      </c>
      <c r="D21" s="68" t="s">
        <v>64</v>
      </c>
      <c r="E21" s="68" t="s">
        <v>96</v>
      </c>
      <c r="F21" s="68" t="s">
        <v>232</v>
      </c>
      <c r="G21" s="68" t="s">
        <v>233</v>
      </c>
      <c r="H21" s="68" t="s">
        <v>234</v>
      </c>
      <c r="I21" s="45">
        <v>17683</v>
      </c>
      <c r="J21" s="45"/>
      <c r="K21" s="45"/>
      <c r="L21" s="45"/>
      <c r="M21" s="45"/>
      <c r="N21" s="45">
        <v>17683</v>
      </c>
      <c r="O21" s="45"/>
      <c r="P21" s="45"/>
      <c r="Q21" s="45"/>
      <c r="R21" s="45"/>
      <c r="S21" s="45"/>
      <c r="T21" s="45"/>
      <c r="U21" s="45"/>
      <c r="V21" s="45"/>
      <c r="W21" s="45"/>
    </row>
    <row r="22" ht="32.9" customHeight="1" spans="1:23">
      <c r="A22" s="68" t="s">
        <v>230</v>
      </c>
      <c r="B22" s="144" t="s">
        <v>247</v>
      </c>
      <c r="C22" s="68" t="s">
        <v>246</v>
      </c>
      <c r="D22" s="68" t="s">
        <v>64</v>
      </c>
      <c r="E22" s="68" t="s">
        <v>96</v>
      </c>
      <c r="F22" s="68" t="s">
        <v>232</v>
      </c>
      <c r="G22" s="68" t="s">
        <v>203</v>
      </c>
      <c r="H22" s="68" t="s">
        <v>204</v>
      </c>
      <c r="I22" s="45">
        <v>16582</v>
      </c>
      <c r="J22" s="45"/>
      <c r="K22" s="45"/>
      <c r="L22" s="45"/>
      <c r="M22" s="45"/>
      <c r="N22" s="45">
        <v>16582</v>
      </c>
      <c r="O22" s="45"/>
      <c r="P22" s="45"/>
      <c r="Q22" s="45"/>
      <c r="R22" s="45"/>
      <c r="S22" s="45"/>
      <c r="T22" s="45"/>
      <c r="U22" s="45"/>
      <c r="V22" s="45"/>
      <c r="W22" s="45"/>
    </row>
    <row r="23" ht="32.9" customHeight="1" spans="1:23">
      <c r="A23" s="68" t="s">
        <v>230</v>
      </c>
      <c r="B23" s="144" t="s">
        <v>247</v>
      </c>
      <c r="C23" s="68" t="s">
        <v>246</v>
      </c>
      <c r="D23" s="68" t="s">
        <v>64</v>
      </c>
      <c r="E23" s="68" t="s">
        <v>96</v>
      </c>
      <c r="F23" s="68" t="s">
        <v>232</v>
      </c>
      <c r="G23" s="68" t="s">
        <v>205</v>
      </c>
      <c r="H23" s="68" t="s">
        <v>206</v>
      </c>
      <c r="I23" s="45">
        <v>84214</v>
      </c>
      <c r="J23" s="45"/>
      <c r="K23" s="45"/>
      <c r="L23" s="45"/>
      <c r="M23" s="45"/>
      <c r="N23" s="45">
        <v>84214</v>
      </c>
      <c r="O23" s="45"/>
      <c r="P23" s="45"/>
      <c r="Q23" s="45"/>
      <c r="R23" s="45"/>
      <c r="S23" s="45"/>
      <c r="T23" s="45"/>
      <c r="U23" s="45"/>
      <c r="V23" s="45"/>
      <c r="W23" s="45"/>
    </row>
    <row r="24" ht="32.9" customHeight="1" spans="1:23">
      <c r="A24" s="68" t="s">
        <v>230</v>
      </c>
      <c r="B24" s="144" t="s">
        <v>247</v>
      </c>
      <c r="C24" s="68" t="s">
        <v>246</v>
      </c>
      <c r="D24" s="68" t="s">
        <v>64</v>
      </c>
      <c r="E24" s="68" t="s">
        <v>96</v>
      </c>
      <c r="F24" s="68" t="s">
        <v>232</v>
      </c>
      <c r="G24" s="68" t="s">
        <v>235</v>
      </c>
      <c r="H24" s="68" t="s">
        <v>236</v>
      </c>
      <c r="I24" s="45">
        <v>22446</v>
      </c>
      <c r="J24" s="45"/>
      <c r="K24" s="45"/>
      <c r="L24" s="45"/>
      <c r="M24" s="45"/>
      <c r="N24" s="45">
        <v>22446</v>
      </c>
      <c r="O24" s="45"/>
      <c r="P24" s="45"/>
      <c r="Q24" s="45"/>
      <c r="R24" s="45"/>
      <c r="S24" s="45"/>
      <c r="T24" s="45"/>
      <c r="U24" s="45"/>
      <c r="V24" s="45"/>
      <c r="W24" s="45"/>
    </row>
    <row r="25" ht="32.9" customHeight="1" spans="1:23">
      <c r="A25" s="68" t="s">
        <v>230</v>
      </c>
      <c r="B25" s="144" t="s">
        <v>247</v>
      </c>
      <c r="C25" s="68" t="s">
        <v>246</v>
      </c>
      <c r="D25" s="68" t="s">
        <v>64</v>
      </c>
      <c r="E25" s="68" t="s">
        <v>96</v>
      </c>
      <c r="F25" s="68" t="s">
        <v>232</v>
      </c>
      <c r="G25" s="68" t="s">
        <v>248</v>
      </c>
      <c r="H25" s="68" t="s">
        <v>249</v>
      </c>
      <c r="I25" s="45">
        <v>99300</v>
      </c>
      <c r="J25" s="45"/>
      <c r="K25" s="45"/>
      <c r="L25" s="45"/>
      <c r="M25" s="45"/>
      <c r="N25" s="45">
        <v>99300</v>
      </c>
      <c r="O25" s="45"/>
      <c r="P25" s="45"/>
      <c r="Q25" s="45"/>
      <c r="R25" s="45"/>
      <c r="S25" s="45"/>
      <c r="T25" s="45"/>
      <c r="U25" s="45"/>
      <c r="V25" s="45"/>
      <c r="W25" s="45"/>
    </row>
    <row r="26" ht="32.9" customHeight="1" spans="1:23">
      <c r="A26" s="68" t="s">
        <v>230</v>
      </c>
      <c r="B26" s="144" t="s">
        <v>247</v>
      </c>
      <c r="C26" s="68" t="s">
        <v>246</v>
      </c>
      <c r="D26" s="68" t="s">
        <v>64</v>
      </c>
      <c r="E26" s="68" t="s">
        <v>96</v>
      </c>
      <c r="F26" s="68" t="s">
        <v>232</v>
      </c>
      <c r="G26" s="68" t="s">
        <v>207</v>
      </c>
      <c r="H26" s="68" t="s">
        <v>208</v>
      </c>
      <c r="I26" s="45">
        <v>51487.4</v>
      </c>
      <c r="J26" s="45"/>
      <c r="K26" s="45"/>
      <c r="L26" s="45"/>
      <c r="M26" s="45"/>
      <c r="N26" s="45">
        <v>51487.4</v>
      </c>
      <c r="O26" s="45"/>
      <c r="P26" s="45"/>
      <c r="Q26" s="45"/>
      <c r="R26" s="45"/>
      <c r="S26" s="45"/>
      <c r="T26" s="45"/>
      <c r="U26" s="45"/>
      <c r="V26" s="45"/>
      <c r="W26" s="45"/>
    </row>
    <row r="27" ht="32.9" customHeight="1" spans="1:23">
      <c r="A27" s="68" t="s">
        <v>230</v>
      </c>
      <c r="B27" s="144" t="s">
        <v>247</v>
      </c>
      <c r="C27" s="68" t="s">
        <v>246</v>
      </c>
      <c r="D27" s="68" t="s">
        <v>64</v>
      </c>
      <c r="E27" s="68" t="s">
        <v>96</v>
      </c>
      <c r="F27" s="68" t="s">
        <v>232</v>
      </c>
      <c r="G27" s="68" t="s">
        <v>250</v>
      </c>
      <c r="H27" s="68" t="s">
        <v>251</v>
      </c>
      <c r="I27" s="45">
        <v>49100</v>
      </c>
      <c r="J27" s="45"/>
      <c r="K27" s="45"/>
      <c r="L27" s="45"/>
      <c r="M27" s="45"/>
      <c r="N27" s="45">
        <v>49100</v>
      </c>
      <c r="O27" s="45"/>
      <c r="P27" s="45"/>
      <c r="Q27" s="45"/>
      <c r="R27" s="45"/>
      <c r="S27" s="45"/>
      <c r="T27" s="45"/>
      <c r="U27" s="45"/>
      <c r="V27" s="45"/>
      <c r="W27" s="45"/>
    </row>
    <row r="28" ht="32.9" customHeight="1" spans="1:23">
      <c r="A28" s="68"/>
      <c r="B28" s="68"/>
      <c r="C28" s="68" t="s">
        <v>252</v>
      </c>
      <c r="D28" s="68"/>
      <c r="E28" s="68"/>
      <c r="F28" s="68"/>
      <c r="G28" s="68"/>
      <c r="H28" s="68"/>
      <c r="I28" s="45">
        <v>18010</v>
      </c>
      <c r="J28" s="45"/>
      <c r="K28" s="45"/>
      <c r="L28" s="45"/>
      <c r="M28" s="45"/>
      <c r="N28" s="45">
        <v>18010</v>
      </c>
      <c r="O28" s="45"/>
      <c r="P28" s="45"/>
      <c r="Q28" s="45"/>
      <c r="R28" s="45"/>
      <c r="S28" s="45"/>
      <c r="T28" s="45"/>
      <c r="U28" s="45"/>
      <c r="V28" s="45"/>
      <c r="W28" s="45"/>
    </row>
    <row r="29" ht="32.9" customHeight="1" spans="1:23">
      <c r="A29" s="68" t="s">
        <v>240</v>
      </c>
      <c r="B29" s="144" t="s">
        <v>253</v>
      </c>
      <c r="C29" s="68" t="s">
        <v>252</v>
      </c>
      <c r="D29" s="68" t="s">
        <v>64</v>
      </c>
      <c r="E29" s="68" t="s">
        <v>98</v>
      </c>
      <c r="F29" s="68" t="s">
        <v>254</v>
      </c>
      <c r="G29" s="68" t="s">
        <v>203</v>
      </c>
      <c r="H29" s="68" t="s">
        <v>204</v>
      </c>
      <c r="I29" s="45">
        <v>18000</v>
      </c>
      <c r="J29" s="45"/>
      <c r="K29" s="45"/>
      <c r="L29" s="45"/>
      <c r="M29" s="45"/>
      <c r="N29" s="45">
        <v>18000</v>
      </c>
      <c r="O29" s="45"/>
      <c r="P29" s="45"/>
      <c r="Q29" s="45"/>
      <c r="R29" s="45"/>
      <c r="S29" s="45"/>
      <c r="T29" s="45"/>
      <c r="U29" s="45"/>
      <c r="V29" s="45"/>
      <c r="W29" s="45"/>
    </row>
    <row r="30" ht="32.9" customHeight="1" spans="1:23">
      <c r="A30" s="68" t="s">
        <v>240</v>
      </c>
      <c r="B30" s="144" t="s">
        <v>253</v>
      </c>
      <c r="C30" s="68" t="s">
        <v>252</v>
      </c>
      <c r="D30" s="68" t="s">
        <v>64</v>
      </c>
      <c r="E30" s="68" t="s">
        <v>98</v>
      </c>
      <c r="F30" s="68" t="s">
        <v>254</v>
      </c>
      <c r="G30" s="68" t="s">
        <v>235</v>
      </c>
      <c r="H30" s="68" t="s">
        <v>236</v>
      </c>
      <c r="I30" s="45">
        <v>10</v>
      </c>
      <c r="J30" s="45"/>
      <c r="K30" s="45"/>
      <c r="L30" s="45"/>
      <c r="M30" s="45"/>
      <c r="N30" s="45">
        <v>10</v>
      </c>
      <c r="O30" s="45"/>
      <c r="P30" s="45"/>
      <c r="Q30" s="45"/>
      <c r="R30" s="45"/>
      <c r="S30" s="45"/>
      <c r="T30" s="45"/>
      <c r="U30" s="45"/>
      <c r="V30" s="45"/>
      <c r="W30" s="45"/>
    </row>
    <row r="31" ht="32.9" customHeight="1" spans="1:23">
      <c r="A31" s="68"/>
      <c r="B31" s="68"/>
      <c r="C31" s="68" t="s">
        <v>255</v>
      </c>
      <c r="D31" s="68"/>
      <c r="E31" s="68"/>
      <c r="F31" s="68"/>
      <c r="G31" s="68"/>
      <c r="H31" s="68"/>
      <c r="I31" s="45">
        <v>51421</v>
      </c>
      <c r="J31" s="45"/>
      <c r="K31" s="45"/>
      <c r="L31" s="45"/>
      <c r="M31" s="45"/>
      <c r="N31" s="45">
        <v>51421</v>
      </c>
      <c r="O31" s="45"/>
      <c r="P31" s="45"/>
      <c r="Q31" s="45"/>
      <c r="R31" s="45"/>
      <c r="S31" s="45"/>
      <c r="T31" s="45"/>
      <c r="U31" s="45"/>
      <c r="V31" s="45"/>
      <c r="W31" s="45"/>
    </row>
    <row r="32" ht="32.9" customHeight="1" spans="1:23">
      <c r="A32" s="68" t="s">
        <v>240</v>
      </c>
      <c r="B32" s="144" t="s">
        <v>256</v>
      </c>
      <c r="C32" s="68" t="s">
        <v>255</v>
      </c>
      <c r="D32" s="68" t="s">
        <v>64</v>
      </c>
      <c r="E32" s="68" t="s">
        <v>98</v>
      </c>
      <c r="F32" s="68" t="s">
        <v>254</v>
      </c>
      <c r="G32" s="68" t="s">
        <v>203</v>
      </c>
      <c r="H32" s="68" t="s">
        <v>204</v>
      </c>
      <c r="I32" s="45">
        <v>17179</v>
      </c>
      <c r="J32" s="45"/>
      <c r="K32" s="45"/>
      <c r="L32" s="45"/>
      <c r="M32" s="45"/>
      <c r="N32" s="45">
        <v>17179</v>
      </c>
      <c r="O32" s="45"/>
      <c r="P32" s="45"/>
      <c r="Q32" s="45"/>
      <c r="R32" s="45"/>
      <c r="S32" s="45"/>
      <c r="T32" s="45"/>
      <c r="U32" s="45"/>
      <c r="V32" s="45"/>
      <c r="W32" s="45"/>
    </row>
    <row r="33" ht="32.9" customHeight="1" spans="1:23">
      <c r="A33" s="68" t="s">
        <v>240</v>
      </c>
      <c r="B33" s="144" t="s">
        <v>256</v>
      </c>
      <c r="C33" s="68" t="s">
        <v>255</v>
      </c>
      <c r="D33" s="68" t="s">
        <v>64</v>
      </c>
      <c r="E33" s="68" t="s">
        <v>98</v>
      </c>
      <c r="F33" s="68" t="s">
        <v>254</v>
      </c>
      <c r="G33" s="68" t="s">
        <v>257</v>
      </c>
      <c r="H33" s="68" t="s">
        <v>258</v>
      </c>
      <c r="I33" s="45">
        <v>20896</v>
      </c>
      <c r="J33" s="45"/>
      <c r="K33" s="45"/>
      <c r="L33" s="45"/>
      <c r="M33" s="45"/>
      <c r="N33" s="45">
        <v>20896</v>
      </c>
      <c r="O33" s="45"/>
      <c r="P33" s="45"/>
      <c r="Q33" s="45"/>
      <c r="R33" s="45"/>
      <c r="S33" s="45"/>
      <c r="T33" s="45"/>
      <c r="U33" s="45"/>
      <c r="V33" s="45"/>
      <c r="W33" s="45"/>
    </row>
    <row r="34" ht="32.9" customHeight="1" spans="1:23">
      <c r="A34" s="68" t="s">
        <v>240</v>
      </c>
      <c r="B34" s="144" t="s">
        <v>256</v>
      </c>
      <c r="C34" s="68" t="s">
        <v>255</v>
      </c>
      <c r="D34" s="68" t="s">
        <v>64</v>
      </c>
      <c r="E34" s="68" t="s">
        <v>98</v>
      </c>
      <c r="F34" s="68" t="s">
        <v>254</v>
      </c>
      <c r="G34" s="68" t="s">
        <v>235</v>
      </c>
      <c r="H34" s="68" t="s">
        <v>236</v>
      </c>
      <c r="I34" s="45">
        <v>13346</v>
      </c>
      <c r="J34" s="45"/>
      <c r="K34" s="45"/>
      <c r="L34" s="45"/>
      <c r="M34" s="45"/>
      <c r="N34" s="45">
        <v>13346</v>
      </c>
      <c r="O34" s="45"/>
      <c r="P34" s="45"/>
      <c r="Q34" s="45"/>
      <c r="R34" s="45"/>
      <c r="S34" s="45"/>
      <c r="T34" s="45"/>
      <c r="U34" s="45"/>
      <c r="V34" s="45"/>
      <c r="W34" s="45"/>
    </row>
    <row r="35" ht="32.9" customHeight="1" spans="1:23">
      <c r="A35" s="68"/>
      <c r="B35" s="68"/>
      <c r="C35" s="68" t="s">
        <v>259</v>
      </c>
      <c r="D35" s="68"/>
      <c r="E35" s="68"/>
      <c r="F35" s="68"/>
      <c r="G35" s="68"/>
      <c r="H35" s="68"/>
      <c r="I35" s="45">
        <v>3540</v>
      </c>
      <c r="J35" s="45"/>
      <c r="K35" s="45"/>
      <c r="L35" s="45"/>
      <c r="M35" s="45"/>
      <c r="N35" s="45">
        <v>3540</v>
      </c>
      <c r="O35" s="45"/>
      <c r="P35" s="45"/>
      <c r="Q35" s="45"/>
      <c r="R35" s="45"/>
      <c r="S35" s="45"/>
      <c r="T35" s="45"/>
      <c r="U35" s="45"/>
      <c r="V35" s="45"/>
      <c r="W35" s="45"/>
    </row>
    <row r="36" ht="32.9" customHeight="1" spans="1:23">
      <c r="A36" s="68" t="s">
        <v>230</v>
      </c>
      <c r="B36" s="144" t="s">
        <v>260</v>
      </c>
      <c r="C36" s="68" t="s">
        <v>259</v>
      </c>
      <c r="D36" s="68" t="s">
        <v>64</v>
      </c>
      <c r="E36" s="68" t="s">
        <v>98</v>
      </c>
      <c r="F36" s="68" t="s">
        <v>254</v>
      </c>
      <c r="G36" s="68" t="s">
        <v>203</v>
      </c>
      <c r="H36" s="68" t="s">
        <v>204</v>
      </c>
      <c r="I36" s="45">
        <v>2000</v>
      </c>
      <c r="J36" s="45"/>
      <c r="K36" s="45"/>
      <c r="L36" s="45"/>
      <c r="M36" s="45"/>
      <c r="N36" s="45">
        <v>2000</v>
      </c>
      <c r="O36" s="45"/>
      <c r="P36" s="45"/>
      <c r="Q36" s="45"/>
      <c r="R36" s="45"/>
      <c r="S36" s="45"/>
      <c r="T36" s="45"/>
      <c r="U36" s="45"/>
      <c r="V36" s="45"/>
      <c r="W36" s="45"/>
    </row>
    <row r="37" ht="32.9" customHeight="1" spans="1:23">
      <c r="A37" s="68" t="s">
        <v>230</v>
      </c>
      <c r="B37" s="144" t="s">
        <v>260</v>
      </c>
      <c r="C37" s="68" t="s">
        <v>259</v>
      </c>
      <c r="D37" s="68" t="s">
        <v>64</v>
      </c>
      <c r="E37" s="68" t="s">
        <v>98</v>
      </c>
      <c r="F37" s="68" t="s">
        <v>254</v>
      </c>
      <c r="G37" s="68" t="s">
        <v>205</v>
      </c>
      <c r="H37" s="68" t="s">
        <v>206</v>
      </c>
      <c r="I37" s="45">
        <v>1500</v>
      </c>
      <c r="J37" s="45"/>
      <c r="K37" s="45"/>
      <c r="L37" s="45"/>
      <c r="M37" s="45"/>
      <c r="N37" s="45">
        <v>1500</v>
      </c>
      <c r="O37" s="45"/>
      <c r="P37" s="45"/>
      <c r="Q37" s="45"/>
      <c r="R37" s="45"/>
      <c r="S37" s="45"/>
      <c r="T37" s="45"/>
      <c r="U37" s="45"/>
      <c r="V37" s="45"/>
      <c r="W37" s="45"/>
    </row>
    <row r="38" ht="32.9" customHeight="1" spans="1:23">
      <c r="A38" s="68" t="s">
        <v>230</v>
      </c>
      <c r="B38" s="144" t="s">
        <v>260</v>
      </c>
      <c r="C38" s="68" t="s">
        <v>259</v>
      </c>
      <c r="D38" s="68" t="s">
        <v>64</v>
      </c>
      <c r="E38" s="68" t="s">
        <v>98</v>
      </c>
      <c r="F38" s="68" t="s">
        <v>254</v>
      </c>
      <c r="G38" s="68" t="s">
        <v>235</v>
      </c>
      <c r="H38" s="68" t="s">
        <v>236</v>
      </c>
      <c r="I38" s="45">
        <v>40</v>
      </c>
      <c r="J38" s="45"/>
      <c r="K38" s="45"/>
      <c r="L38" s="45"/>
      <c r="M38" s="45"/>
      <c r="N38" s="45">
        <v>40</v>
      </c>
      <c r="O38" s="45"/>
      <c r="P38" s="45"/>
      <c r="Q38" s="45"/>
      <c r="R38" s="45"/>
      <c r="S38" s="45"/>
      <c r="T38" s="45"/>
      <c r="U38" s="45"/>
      <c r="V38" s="45"/>
      <c r="W38" s="45"/>
    </row>
    <row r="39" ht="32.9" customHeight="1" spans="1:23">
      <c r="A39" s="68"/>
      <c r="B39" s="68"/>
      <c r="C39" s="68" t="s">
        <v>261</v>
      </c>
      <c r="D39" s="68"/>
      <c r="E39" s="68"/>
      <c r="F39" s="68"/>
      <c r="G39" s="68"/>
      <c r="H39" s="68"/>
      <c r="I39" s="45">
        <v>290000</v>
      </c>
      <c r="J39" s="45"/>
      <c r="K39" s="45"/>
      <c r="L39" s="45"/>
      <c r="M39" s="45"/>
      <c r="N39" s="45">
        <v>290000</v>
      </c>
      <c r="O39" s="45"/>
      <c r="P39" s="45"/>
      <c r="Q39" s="45"/>
      <c r="R39" s="45"/>
      <c r="S39" s="45"/>
      <c r="T39" s="45"/>
      <c r="U39" s="45"/>
      <c r="V39" s="45"/>
      <c r="W39" s="45"/>
    </row>
    <row r="40" ht="32.9" customHeight="1" spans="1:23">
      <c r="A40" s="68" t="s">
        <v>240</v>
      </c>
      <c r="B40" s="144" t="s">
        <v>262</v>
      </c>
      <c r="C40" s="68" t="s">
        <v>261</v>
      </c>
      <c r="D40" s="68" t="s">
        <v>64</v>
      </c>
      <c r="E40" s="68" t="s">
        <v>99</v>
      </c>
      <c r="F40" s="68" t="s">
        <v>242</v>
      </c>
      <c r="G40" s="68" t="s">
        <v>205</v>
      </c>
      <c r="H40" s="68" t="s">
        <v>206</v>
      </c>
      <c r="I40" s="45">
        <v>290000</v>
      </c>
      <c r="J40" s="45"/>
      <c r="K40" s="45"/>
      <c r="L40" s="45"/>
      <c r="M40" s="45"/>
      <c r="N40" s="45">
        <v>290000</v>
      </c>
      <c r="O40" s="45"/>
      <c r="P40" s="45"/>
      <c r="Q40" s="45"/>
      <c r="R40" s="45"/>
      <c r="S40" s="45"/>
      <c r="T40" s="45"/>
      <c r="U40" s="45"/>
      <c r="V40" s="45"/>
      <c r="W40" s="45"/>
    </row>
    <row r="41" ht="32.9" customHeight="1" spans="1:23">
      <c r="A41" s="68"/>
      <c r="B41" s="68"/>
      <c r="C41" s="68" t="s">
        <v>263</v>
      </c>
      <c r="D41" s="68"/>
      <c r="E41" s="68"/>
      <c r="F41" s="68"/>
      <c r="G41" s="68"/>
      <c r="H41" s="68"/>
      <c r="I41" s="45">
        <v>275990</v>
      </c>
      <c r="J41" s="45"/>
      <c r="K41" s="45"/>
      <c r="L41" s="45"/>
      <c r="M41" s="45"/>
      <c r="N41" s="45">
        <v>275990</v>
      </c>
      <c r="O41" s="45"/>
      <c r="P41" s="45"/>
      <c r="Q41" s="45"/>
      <c r="R41" s="45"/>
      <c r="S41" s="45"/>
      <c r="T41" s="45"/>
      <c r="U41" s="45"/>
      <c r="V41" s="45"/>
      <c r="W41" s="45"/>
    </row>
    <row r="42" ht="32.9" customHeight="1" spans="1:23">
      <c r="A42" s="68" t="s">
        <v>240</v>
      </c>
      <c r="B42" s="144" t="s">
        <v>264</v>
      </c>
      <c r="C42" s="68" t="s">
        <v>263</v>
      </c>
      <c r="D42" s="68" t="s">
        <v>64</v>
      </c>
      <c r="E42" s="68" t="s">
        <v>99</v>
      </c>
      <c r="F42" s="68" t="s">
        <v>242</v>
      </c>
      <c r="G42" s="68" t="s">
        <v>205</v>
      </c>
      <c r="H42" s="68" t="s">
        <v>206</v>
      </c>
      <c r="I42" s="45">
        <v>275990</v>
      </c>
      <c r="J42" s="45"/>
      <c r="K42" s="45"/>
      <c r="L42" s="45"/>
      <c r="M42" s="45"/>
      <c r="N42" s="45">
        <v>275990</v>
      </c>
      <c r="O42" s="45"/>
      <c r="P42" s="45"/>
      <c r="Q42" s="45"/>
      <c r="R42" s="45"/>
      <c r="S42" s="45"/>
      <c r="T42" s="45"/>
      <c r="U42" s="45"/>
      <c r="V42" s="45"/>
      <c r="W42" s="45"/>
    </row>
    <row r="43" ht="32.9" customHeight="1" spans="1:23">
      <c r="A43" s="68"/>
      <c r="B43" s="68"/>
      <c r="C43" s="68" t="s">
        <v>265</v>
      </c>
      <c r="D43" s="68"/>
      <c r="E43" s="68"/>
      <c r="F43" s="68"/>
      <c r="G43" s="68"/>
      <c r="H43" s="68"/>
      <c r="I43" s="45">
        <v>1691786.4</v>
      </c>
      <c r="J43" s="45"/>
      <c r="K43" s="45"/>
      <c r="L43" s="45"/>
      <c r="M43" s="45"/>
      <c r="N43" s="45">
        <v>1691786.4</v>
      </c>
      <c r="O43" s="45"/>
      <c r="P43" s="45"/>
      <c r="Q43" s="45"/>
      <c r="R43" s="45"/>
      <c r="S43" s="45"/>
      <c r="T43" s="45"/>
      <c r="U43" s="45"/>
      <c r="V43" s="45"/>
      <c r="W43" s="45"/>
    </row>
    <row r="44" ht="32.9" customHeight="1" spans="1:23">
      <c r="A44" s="68" t="s">
        <v>230</v>
      </c>
      <c r="B44" s="144" t="s">
        <v>266</v>
      </c>
      <c r="C44" s="68" t="s">
        <v>265</v>
      </c>
      <c r="D44" s="68" t="s">
        <v>64</v>
      </c>
      <c r="E44" s="68" t="s">
        <v>97</v>
      </c>
      <c r="F44" s="68" t="s">
        <v>245</v>
      </c>
      <c r="G44" s="68" t="s">
        <v>233</v>
      </c>
      <c r="H44" s="68" t="s">
        <v>234</v>
      </c>
      <c r="I44" s="45">
        <v>8000</v>
      </c>
      <c r="J44" s="45"/>
      <c r="K44" s="45"/>
      <c r="L44" s="45"/>
      <c r="M44" s="45"/>
      <c r="N44" s="45">
        <v>8000</v>
      </c>
      <c r="O44" s="45"/>
      <c r="P44" s="45"/>
      <c r="Q44" s="45"/>
      <c r="R44" s="45"/>
      <c r="S44" s="45"/>
      <c r="T44" s="45"/>
      <c r="U44" s="45"/>
      <c r="V44" s="45"/>
      <c r="W44" s="45"/>
    </row>
    <row r="45" ht="32.9" customHeight="1" spans="1:23">
      <c r="A45" s="68" t="s">
        <v>230</v>
      </c>
      <c r="B45" s="144" t="s">
        <v>266</v>
      </c>
      <c r="C45" s="68" t="s">
        <v>265</v>
      </c>
      <c r="D45" s="68" t="s">
        <v>64</v>
      </c>
      <c r="E45" s="68" t="s">
        <v>97</v>
      </c>
      <c r="F45" s="68" t="s">
        <v>245</v>
      </c>
      <c r="G45" s="68" t="s">
        <v>203</v>
      </c>
      <c r="H45" s="68" t="s">
        <v>204</v>
      </c>
      <c r="I45" s="45">
        <v>46000</v>
      </c>
      <c r="J45" s="45"/>
      <c r="K45" s="45"/>
      <c r="L45" s="45"/>
      <c r="M45" s="45"/>
      <c r="N45" s="45">
        <v>46000</v>
      </c>
      <c r="O45" s="45"/>
      <c r="P45" s="45"/>
      <c r="Q45" s="45"/>
      <c r="R45" s="45"/>
      <c r="S45" s="45"/>
      <c r="T45" s="45"/>
      <c r="U45" s="45"/>
      <c r="V45" s="45"/>
      <c r="W45" s="45"/>
    </row>
    <row r="46" ht="32.9" customHeight="1" spans="1:23">
      <c r="A46" s="68" t="s">
        <v>230</v>
      </c>
      <c r="B46" s="144" t="s">
        <v>266</v>
      </c>
      <c r="C46" s="68" t="s">
        <v>265</v>
      </c>
      <c r="D46" s="68" t="s">
        <v>64</v>
      </c>
      <c r="E46" s="68" t="s">
        <v>97</v>
      </c>
      <c r="F46" s="68" t="s">
        <v>245</v>
      </c>
      <c r="G46" s="68" t="s">
        <v>205</v>
      </c>
      <c r="H46" s="68" t="s">
        <v>206</v>
      </c>
      <c r="I46" s="45">
        <v>36186.4</v>
      </c>
      <c r="J46" s="45"/>
      <c r="K46" s="45"/>
      <c r="L46" s="45"/>
      <c r="M46" s="45"/>
      <c r="N46" s="45">
        <v>36186.4</v>
      </c>
      <c r="O46" s="45"/>
      <c r="P46" s="45"/>
      <c r="Q46" s="45"/>
      <c r="R46" s="45"/>
      <c r="S46" s="45"/>
      <c r="T46" s="45"/>
      <c r="U46" s="45"/>
      <c r="V46" s="45"/>
      <c r="W46" s="45"/>
    </row>
    <row r="47" ht="32.9" customHeight="1" spans="1:23">
      <c r="A47" s="68" t="s">
        <v>230</v>
      </c>
      <c r="B47" s="144" t="s">
        <v>266</v>
      </c>
      <c r="C47" s="68" t="s">
        <v>265</v>
      </c>
      <c r="D47" s="68" t="s">
        <v>64</v>
      </c>
      <c r="E47" s="68" t="s">
        <v>97</v>
      </c>
      <c r="F47" s="68" t="s">
        <v>245</v>
      </c>
      <c r="G47" s="68" t="s">
        <v>235</v>
      </c>
      <c r="H47" s="68" t="s">
        <v>236</v>
      </c>
      <c r="I47" s="45">
        <v>1249800</v>
      </c>
      <c r="J47" s="45"/>
      <c r="K47" s="45"/>
      <c r="L47" s="45"/>
      <c r="M47" s="45"/>
      <c r="N47" s="45">
        <v>1249800</v>
      </c>
      <c r="O47" s="45"/>
      <c r="P47" s="45"/>
      <c r="Q47" s="45"/>
      <c r="R47" s="45"/>
      <c r="S47" s="45"/>
      <c r="T47" s="45"/>
      <c r="U47" s="45"/>
      <c r="V47" s="45"/>
      <c r="W47" s="45"/>
    </row>
    <row r="48" ht="32.9" customHeight="1" spans="1:23">
      <c r="A48" s="68" t="s">
        <v>230</v>
      </c>
      <c r="B48" s="144" t="s">
        <v>266</v>
      </c>
      <c r="C48" s="68" t="s">
        <v>265</v>
      </c>
      <c r="D48" s="68" t="s">
        <v>64</v>
      </c>
      <c r="E48" s="68" t="s">
        <v>97</v>
      </c>
      <c r="F48" s="68" t="s">
        <v>245</v>
      </c>
      <c r="G48" s="68" t="s">
        <v>248</v>
      </c>
      <c r="H48" s="68" t="s">
        <v>249</v>
      </c>
      <c r="I48" s="45">
        <v>351800</v>
      </c>
      <c r="J48" s="45"/>
      <c r="K48" s="45"/>
      <c r="L48" s="45"/>
      <c r="M48" s="45"/>
      <c r="N48" s="45">
        <v>351800</v>
      </c>
      <c r="O48" s="45"/>
      <c r="P48" s="45"/>
      <c r="Q48" s="45"/>
      <c r="R48" s="45"/>
      <c r="S48" s="45"/>
      <c r="T48" s="45"/>
      <c r="U48" s="45"/>
      <c r="V48" s="45"/>
      <c r="W48" s="45"/>
    </row>
    <row r="49" ht="32.9" customHeight="1" spans="1:23">
      <c r="A49" s="68"/>
      <c r="B49" s="68"/>
      <c r="C49" s="68" t="s">
        <v>267</v>
      </c>
      <c r="D49" s="68"/>
      <c r="E49" s="68"/>
      <c r="F49" s="68"/>
      <c r="G49" s="68"/>
      <c r="H49" s="68"/>
      <c r="I49" s="45">
        <v>197040.04</v>
      </c>
      <c r="J49" s="45"/>
      <c r="K49" s="45"/>
      <c r="L49" s="45"/>
      <c r="M49" s="45"/>
      <c r="N49" s="45">
        <v>197040.04</v>
      </c>
      <c r="O49" s="45"/>
      <c r="P49" s="45"/>
      <c r="Q49" s="45"/>
      <c r="R49" s="45"/>
      <c r="S49" s="45"/>
      <c r="T49" s="45"/>
      <c r="U49" s="45"/>
      <c r="V49" s="45"/>
      <c r="W49" s="45"/>
    </row>
    <row r="50" ht="32.9" customHeight="1" spans="1:23">
      <c r="A50" s="68" t="s">
        <v>240</v>
      </c>
      <c r="B50" s="144" t="s">
        <v>268</v>
      </c>
      <c r="C50" s="68" t="s">
        <v>267</v>
      </c>
      <c r="D50" s="68" t="s">
        <v>64</v>
      </c>
      <c r="E50" s="68" t="s">
        <v>98</v>
      </c>
      <c r="F50" s="68" t="s">
        <v>254</v>
      </c>
      <c r="G50" s="68" t="s">
        <v>205</v>
      </c>
      <c r="H50" s="68" t="s">
        <v>206</v>
      </c>
      <c r="I50" s="45">
        <v>10000</v>
      </c>
      <c r="J50" s="45"/>
      <c r="K50" s="45"/>
      <c r="L50" s="45"/>
      <c r="M50" s="45"/>
      <c r="N50" s="45">
        <v>10000</v>
      </c>
      <c r="O50" s="45"/>
      <c r="P50" s="45"/>
      <c r="Q50" s="45"/>
      <c r="R50" s="45"/>
      <c r="S50" s="45"/>
      <c r="T50" s="45"/>
      <c r="U50" s="45"/>
      <c r="V50" s="45"/>
      <c r="W50" s="45"/>
    </row>
    <row r="51" ht="32.9" customHeight="1" spans="1:23">
      <c r="A51" s="68" t="s">
        <v>240</v>
      </c>
      <c r="B51" s="144" t="s">
        <v>268</v>
      </c>
      <c r="C51" s="68" t="s">
        <v>267</v>
      </c>
      <c r="D51" s="68" t="s">
        <v>64</v>
      </c>
      <c r="E51" s="68" t="s">
        <v>98</v>
      </c>
      <c r="F51" s="68" t="s">
        <v>254</v>
      </c>
      <c r="G51" s="68" t="s">
        <v>235</v>
      </c>
      <c r="H51" s="68" t="s">
        <v>236</v>
      </c>
      <c r="I51" s="45">
        <v>20000</v>
      </c>
      <c r="J51" s="45"/>
      <c r="K51" s="45"/>
      <c r="L51" s="45"/>
      <c r="M51" s="45"/>
      <c r="N51" s="45">
        <v>20000</v>
      </c>
      <c r="O51" s="45"/>
      <c r="P51" s="45"/>
      <c r="Q51" s="45"/>
      <c r="R51" s="45"/>
      <c r="S51" s="45"/>
      <c r="T51" s="45"/>
      <c r="U51" s="45"/>
      <c r="V51" s="45"/>
      <c r="W51" s="45"/>
    </row>
    <row r="52" ht="32.9" customHeight="1" spans="1:23">
      <c r="A52" s="68" t="s">
        <v>240</v>
      </c>
      <c r="B52" s="144" t="s">
        <v>268</v>
      </c>
      <c r="C52" s="68" t="s">
        <v>267</v>
      </c>
      <c r="D52" s="68" t="s">
        <v>64</v>
      </c>
      <c r="E52" s="68" t="s">
        <v>98</v>
      </c>
      <c r="F52" s="68" t="s">
        <v>254</v>
      </c>
      <c r="G52" s="68" t="s">
        <v>248</v>
      </c>
      <c r="H52" s="68" t="s">
        <v>249</v>
      </c>
      <c r="I52" s="45">
        <v>167040.04</v>
      </c>
      <c r="J52" s="45"/>
      <c r="K52" s="45"/>
      <c r="L52" s="45"/>
      <c r="M52" s="45"/>
      <c r="N52" s="45">
        <v>167040.04</v>
      </c>
      <c r="O52" s="45"/>
      <c r="P52" s="45"/>
      <c r="Q52" s="45"/>
      <c r="R52" s="45"/>
      <c r="S52" s="45"/>
      <c r="T52" s="45"/>
      <c r="U52" s="45"/>
      <c r="V52" s="45"/>
      <c r="W52" s="45"/>
    </row>
    <row r="53" ht="32.9" customHeight="1" spans="1:23">
      <c r="A53" s="68"/>
      <c r="B53" s="68"/>
      <c r="C53" s="68" t="s">
        <v>269</v>
      </c>
      <c r="D53" s="68"/>
      <c r="E53" s="68"/>
      <c r="F53" s="68"/>
      <c r="G53" s="68"/>
      <c r="H53" s="68"/>
      <c r="I53" s="45">
        <v>1576000</v>
      </c>
      <c r="J53" s="45"/>
      <c r="K53" s="45"/>
      <c r="L53" s="45"/>
      <c r="M53" s="45"/>
      <c r="N53" s="45">
        <v>1576000</v>
      </c>
      <c r="O53" s="45"/>
      <c r="P53" s="45"/>
      <c r="Q53" s="45"/>
      <c r="R53" s="45"/>
      <c r="S53" s="45"/>
      <c r="T53" s="45"/>
      <c r="U53" s="45"/>
      <c r="V53" s="45"/>
      <c r="W53" s="45"/>
    </row>
    <row r="54" ht="32.9" customHeight="1" spans="1:23">
      <c r="A54" s="68" t="s">
        <v>230</v>
      </c>
      <c r="B54" s="144" t="s">
        <v>270</v>
      </c>
      <c r="C54" s="68" t="s">
        <v>269</v>
      </c>
      <c r="D54" s="68" t="s">
        <v>64</v>
      </c>
      <c r="E54" s="68" t="s">
        <v>98</v>
      </c>
      <c r="F54" s="68" t="s">
        <v>254</v>
      </c>
      <c r="G54" s="68" t="s">
        <v>205</v>
      </c>
      <c r="H54" s="68" t="s">
        <v>206</v>
      </c>
      <c r="I54" s="45">
        <v>30000</v>
      </c>
      <c r="J54" s="45"/>
      <c r="K54" s="45"/>
      <c r="L54" s="45"/>
      <c r="M54" s="45"/>
      <c r="N54" s="45">
        <v>30000</v>
      </c>
      <c r="O54" s="45"/>
      <c r="P54" s="45"/>
      <c r="Q54" s="45"/>
      <c r="R54" s="45"/>
      <c r="S54" s="45"/>
      <c r="T54" s="45"/>
      <c r="U54" s="45"/>
      <c r="V54" s="45"/>
      <c r="W54" s="45"/>
    </row>
    <row r="55" ht="32.9" customHeight="1" spans="1:23">
      <c r="A55" s="68" t="s">
        <v>230</v>
      </c>
      <c r="B55" s="144" t="s">
        <v>270</v>
      </c>
      <c r="C55" s="68" t="s">
        <v>269</v>
      </c>
      <c r="D55" s="68" t="s">
        <v>64</v>
      </c>
      <c r="E55" s="68" t="s">
        <v>98</v>
      </c>
      <c r="F55" s="68" t="s">
        <v>254</v>
      </c>
      <c r="G55" s="68" t="s">
        <v>235</v>
      </c>
      <c r="H55" s="68" t="s">
        <v>236</v>
      </c>
      <c r="I55" s="45">
        <v>1546000</v>
      </c>
      <c r="J55" s="45"/>
      <c r="K55" s="45"/>
      <c r="L55" s="45"/>
      <c r="M55" s="45"/>
      <c r="N55" s="45">
        <v>1546000</v>
      </c>
      <c r="O55" s="45"/>
      <c r="P55" s="45"/>
      <c r="Q55" s="45"/>
      <c r="R55" s="45"/>
      <c r="S55" s="45"/>
      <c r="T55" s="45"/>
      <c r="U55" s="45"/>
      <c r="V55" s="45"/>
      <c r="W55" s="45"/>
    </row>
    <row r="56" ht="32.9" customHeight="1" spans="1:23">
      <c r="A56" s="68"/>
      <c r="B56" s="68"/>
      <c r="C56" s="68" t="s">
        <v>271</v>
      </c>
      <c r="D56" s="68"/>
      <c r="E56" s="68"/>
      <c r="F56" s="68"/>
      <c r="G56" s="68"/>
      <c r="H56" s="68"/>
      <c r="I56" s="45">
        <v>200000</v>
      </c>
      <c r="J56" s="45"/>
      <c r="K56" s="45"/>
      <c r="L56" s="45"/>
      <c r="M56" s="45"/>
      <c r="N56" s="45"/>
      <c r="O56" s="45"/>
      <c r="P56" s="45"/>
      <c r="Q56" s="45"/>
      <c r="R56" s="45">
        <v>200000</v>
      </c>
      <c r="S56" s="45"/>
      <c r="T56" s="45"/>
      <c r="U56" s="45"/>
      <c r="V56" s="45"/>
      <c r="W56" s="45">
        <v>200000</v>
      </c>
    </row>
    <row r="57" ht="32.9" customHeight="1" spans="1:23">
      <c r="A57" s="68" t="s">
        <v>240</v>
      </c>
      <c r="B57" s="144" t="s">
        <v>272</v>
      </c>
      <c r="C57" s="68" t="s">
        <v>271</v>
      </c>
      <c r="D57" s="68" t="s">
        <v>64</v>
      </c>
      <c r="E57" s="68" t="s">
        <v>96</v>
      </c>
      <c r="F57" s="68" t="s">
        <v>232</v>
      </c>
      <c r="G57" s="68" t="s">
        <v>233</v>
      </c>
      <c r="H57" s="68" t="s">
        <v>234</v>
      </c>
      <c r="I57" s="45">
        <v>55000</v>
      </c>
      <c r="J57" s="45"/>
      <c r="K57" s="45"/>
      <c r="L57" s="45"/>
      <c r="M57" s="45"/>
      <c r="N57" s="45"/>
      <c r="O57" s="45"/>
      <c r="P57" s="45"/>
      <c r="Q57" s="45"/>
      <c r="R57" s="45">
        <v>55000</v>
      </c>
      <c r="S57" s="45"/>
      <c r="T57" s="45"/>
      <c r="U57" s="45"/>
      <c r="V57" s="45"/>
      <c r="W57" s="45">
        <v>55000</v>
      </c>
    </row>
    <row r="58" ht="32.9" customHeight="1" spans="1:23">
      <c r="A58" s="68" t="s">
        <v>240</v>
      </c>
      <c r="B58" s="144" t="s">
        <v>272</v>
      </c>
      <c r="C58" s="68" t="s">
        <v>271</v>
      </c>
      <c r="D58" s="68" t="s">
        <v>64</v>
      </c>
      <c r="E58" s="68" t="s">
        <v>96</v>
      </c>
      <c r="F58" s="68" t="s">
        <v>232</v>
      </c>
      <c r="G58" s="68" t="s">
        <v>203</v>
      </c>
      <c r="H58" s="68" t="s">
        <v>204</v>
      </c>
      <c r="I58" s="45">
        <v>20000</v>
      </c>
      <c r="J58" s="45"/>
      <c r="K58" s="45"/>
      <c r="L58" s="45"/>
      <c r="M58" s="45"/>
      <c r="N58" s="45"/>
      <c r="O58" s="45"/>
      <c r="P58" s="45"/>
      <c r="Q58" s="45"/>
      <c r="R58" s="45">
        <v>20000</v>
      </c>
      <c r="S58" s="45"/>
      <c r="T58" s="45"/>
      <c r="U58" s="45"/>
      <c r="V58" s="45"/>
      <c r="W58" s="45">
        <v>20000</v>
      </c>
    </row>
    <row r="59" ht="32.9" customHeight="1" spans="1:23">
      <c r="A59" s="68" t="s">
        <v>240</v>
      </c>
      <c r="B59" s="144" t="s">
        <v>272</v>
      </c>
      <c r="C59" s="68" t="s">
        <v>271</v>
      </c>
      <c r="D59" s="68" t="s">
        <v>64</v>
      </c>
      <c r="E59" s="68" t="s">
        <v>96</v>
      </c>
      <c r="F59" s="68" t="s">
        <v>232</v>
      </c>
      <c r="G59" s="68" t="s">
        <v>257</v>
      </c>
      <c r="H59" s="68" t="s">
        <v>258</v>
      </c>
      <c r="I59" s="45">
        <v>40000</v>
      </c>
      <c r="J59" s="45"/>
      <c r="K59" s="45"/>
      <c r="L59" s="45"/>
      <c r="M59" s="45"/>
      <c r="N59" s="45"/>
      <c r="O59" s="45"/>
      <c r="P59" s="45"/>
      <c r="Q59" s="45"/>
      <c r="R59" s="45">
        <v>40000</v>
      </c>
      <c r="S59" s="45"/>
      <c r="T59" s="45"/>
      <c r="U59" s="45"/>
      <c r="V59" s="45"/>
      <c r="W59" s="45">
        <v>40000</v>
      </c>
    </row>
    <row r="60" ht="32.9" customHeight="1" spans="1:23">
      <c r="A60" s="68" t="s">
        <v>240</v>
      </c>
      <c r="B60" s="144" t="s">
        <v>272</v>
      </c>
      <c r="C60" s="68" t="s">
        <v>271</v>
      </c>
      <c r="D60" s="68" t="s">
        <v>64</v>
      </c>
      <c r="E60" s="68" t="s">
        <v>96</v>
      </c>
      <c r="F60" s="68" t="s">
        <v>232</v>
      </c>
      <c r="G60" s="68" t="s">
        <v>205</v>
      </c>
      <c r="H60" s="68" t="s">
        <v>206</v>
      </c>
      <c r="I60" s="45">
        <v>50000</v>
      </c>
      <c r="J60" s="45"/>
      <c r="K60" s="45"/>
      <c r="L60" s="45"/>
      <c r="M60" s="45"/>
      <c r="N60" s="45"/>
      <c r="O60" s="45"/>
      <c r="P60" s="45"/>
      <c r="Q60" s="45"/>
      <c r="R60" s="45">
        <v>50000</v>
      </c>
      <c r="S60" s="45"/>
      <c r="T60" s="45"/>
      <c r="U60" s="45"/>
      <c r="V60" s="45"/>
      <c r="W60" s="45">
        <v>50000</v>
      </c>
    </row>
    <row r="61" ht="32.9" customHeight="1" spans="1:23">
      <c r="A61" s="68" t="s">
        <v>240</v>
      </c>
      <c r="B61" s="144" t="s">
        <v>272</v>
      </c>
      <c r="C61" s="68" t="s">
        <v>271</v>
      </c>
      <c r="D61" s="68" t="s">
        <v>64</v>
      </c>
      <c r="E61" s="68" t="s">
        <v>96</v>
      </c>
      <c r="F61" s="68" t="s">
        <v>232</v>
      </c>
      <c r="G61" s="68" t="s">
        <v>248</v>
      </c>
      <c r="H61" s="68" t="s">
        <v>249</v>
      </c>
      <c r="I61" s="45">
        <v>35000</v>
      </c>
      <c r="J61" s="45"/>
      <c r="K61" s="45"/>
      <c r="L61" s="45"/>
      <c r="M61" s="45"/>
      <c r="N61" s="45"/>
      <c r="O61" s="45"/>
      <c r="P61" s="45"/>
      <c r="Q61" s="45"/>
      <c r="R61" s="45">
        <v>35000</v>
      </c>
      <c r="S61" s="45"/>
      <c r="T61" s="45"/>
      <c r="U61" s="45"/>
      <c r="V61" s="45"/>
      <c r="W61" s="45">
        <v>35000</v>
      </c>
    </row>
    <row r="62" ht="32.9" customHeight="1" spans="1:23">
      <c r="A62" s="68"/>
      <c r="B62" s="68"/>
      <c r="C62" s="68" t="s">
        <v>273</v>
      </c>
      <c r="D62" s="68"/>
      <c r="E62" s="68"/>
      <c r="F62" s="68"/>
      <c r="G62" s="68"/>
      <c r="H62" s="68"/>
      <c r="I62" s="45">
        <v>6980000</v>
      </c>
      <c r="J62" s="45">
        <v>6980000</v>
      </c>
      <c r="K62" s="45">
        <v>6980000</v>
      </c>
      <c r="L62" s="45"/>
      <c r="M62" s="45"/>
      <c r="N62" s="45"/>
      <c r="O62" s="45"/>
      <c r="P62" s="45"/>
      <c r="Q62" s="45"/>
      <c r="R62" s="45"/>
      <c r="S62" s="45"/>
      <c r="T62" s="45"/>
      <c r="U62" s="45"/>
      <c r="V62" s="45"/>
      <c r="W62" s="45"/>
    </row>
    <row r="63" ht="32.9" customHeight="1" spans="1:23">
      <c r="A63" s="68" t="s">
        <v>240</v>
      </c>
      <c r="B63" s="144" t="s">
        <v>274</v>
      </c>
      <c r="C63" s="68" t="s">
        <v>273</v>
      </c>
      <c r="D63" s="68" t="s">
        <v>64</v>
      </c>
      <c r="E63" s="68" t="s">
        <v>106</v>
      </c>
      <c r="F63" s="68" t="s">
        <v>275</v>
      </c>
      <c r="G63" s="68" t="s">
        <v>276</v>
      </c>
      <c r="H63" s="68" t="s">
        <v>77</v>
      </c>
      <c r="I63" s="45">
        <v>6980000</v>
      </c>
      <c r="J63" s="45">
        <v>6980000</v>
      </c>
      <c r="K63" s="45">
        <v>6980000</v>
      </c>
      <c r="L63" s="45"/>
      <c r="M63" s="45"/>
      <c r="N63" s="45"/>
      <c r="O63" s="45"/>
      <c r="P63" s="45"/>
      <c r="Q63" s="45"/>
      <c r="R63" s="45"/>
      <c r="S63" s="45"/>
      <c r="T63" s="45"/>
      <c r="U63" s="45"/>
      <c r="V63" s="45"/>
      <c r="W63" s="45"/>
    </row>
    <row r="64" ht="18.75" customHeight="1" spans="1:23">
      <c r="A64" s="46" t="s">
        <v>277</v>
      </c>
      <c r="B64" s="47"/>
      <c r="C64" s="47"/>
      <c r="D64" s="47"/>
      <c r="E64" s="47"/>
      <c r="F64" s="47"/>
      <c r="G64" s="47"/>
      <c r="H64" s="48"/>
      <c r="I64" s="45">
        <v>11973178.39</v>
      </c>
      <c r="J64" s="45">
        <v>6980000</v>
      </c>
      <c r="K64" s="45">
        <v>6980000</v>
      </c>
      <c r="L64" s="45"/>
      <c r="M64" s="45"/>
      <c r="N64" s="45">
        <v>4793178.39</v>
      </c>
      <c r="O64" s="45"/>
      <c r="P64" s="45"/>
      <c r="Q64" s="45"/>
      <c r="R64" s="45">
        <v>200000</v>
      </c>
      <c r="S64" s="45"/>
      <c r="T64" s="45"/>
      <c r="U64" s="45"/>
      <c r="V64" s="45"/>
      <c r="W64" s="45">
        <v>200000</v>
      </c>
    </row>
  </sheetData>
  <mergeCells count="28">
    <mergeCell ref="A2:W2"/>
    <mergeCell ref="A3:I3"/>
    <mergeCell ref="J4:M4"/>
    <mergeCell ref="N4:P4"/>
    <mergeCell ref="R4:W4"/>
    <mergeCell ref="J5:K5"/>
    <mergeCell ref="A64:H64"/>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7"/>
  <sheetViews>
    <sheetView showZeros="0" workbookViewId="0">
      <selection activeCell="A1" sqref="A1"/>
    </sheetView>
  </sheetViews>
  <sheetFormatPr defaultColWidth="9.14166666666667" defaultRowHeight="12" customHeight="1"/>
  <cols>
    <col min="1" max="1" width="34.2833333333333" customWidth="1"/>
    <col min="2" max="2" width="29"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27.45" customWidth="1"/>
  </cols>
  <sheetData>
    <row r="1" customHeight="1" spans="10:10">
      <c r="J1" s="140" t="s">
        <v>278</v>
      </c>
    </row>
    <row r="2" ht="28.5" customHeight="1" spans="1:10">
      <c r="A2" s="139" t="s">
        <v>279</v>
      </c>
      <c r="B2" s="32"/>
      <c r="C2" s="32"/>
      <c r="D2" s="32"/>
      <c r="E2" s="32"/>
      <c r="F2" s="101"/>
      <c r="G2" s="32"/>
      <c r="H2" s="101"/>
      <c r="I2" s="101"/>
      <c r="J2" s="32"/>
    </row>
    <row r="3" ht="15" customHeight="1" spans="1:1">
      <c r="A3" s="5" t="str">
        <f>"单位名称："&amp;"玉溪市农业技术推广中心"</f>
        <v>单位名称：玉溪市农业技术推广中心</v>
      </c>
    </row>
    <row r="4" ht="14.25" customHeight="1" spans="1:10">
      <c r="A4" s="67" t="s">
        <v>280</v>
      </c>
      <c r="B4" s="67" t="s">
        <v>281</v>
      </c>
      <c r="C4" s="67" t="s">
        <v>282</v>
      </c>
      <c r="D4" s="67" t="s">
        <v>283</v>
      </c>
      <c r="E4" s="67" t="s">
        <v>284</v>
      </c>
      <c r="F4" s="54" t="s">
        <v>285</v>
      </c>
      <c r="G4" s="67" t="s">
        <v>286</v>
      </c>
      <c r="H4" s="54" t="s">
        <v>287</v>
      </c>
      <c r="I4" s="54" t="s">
        <v>288</v>
      </c>
      <c r="J4" s="67" t="s">
        <v>289</v>
      </c>
    </row>
    <row r="5" ht="14.25" customHeight="1" spans="1:10">
      <c r="A5" s="67">
        <v>1</v>
      </c>
      <c r="B5" s="67">
        <v>2</v>
      </c>
      <c r="C5" s="67">
        <v>3</v>
      </c>
      <c r="D5" s="67">
        <v>4</v>
      </c>
      <c r="E5" s="67">
        <v>5</v>
      </c>
      <c r="F5" s="54">
        <v>6</v>
      </c>
      <c r="G5" s="67">
        <v>7</v>
      </c>
      <c r="H5" s="54">
        <v>8</v>
      </c>
      <c r="I5" s="54">
        <v>9</v>
      </c>
      <c r="J5" s="67">
        <v>10</v>
      </c>
    </row>
    <row r="6" ht="15" customHeight="1" spans="1:10">
      <c r="A6" s="68" t="s">
        <v>64</v>
      </c>
      <c r="B6" s="69"/>
      <c r="C6" s="69"/>
      <c r="D6" s="69"/>
      <c r="E6" s="70"/>
      <c r="F6" s="71"/>
      <c r="G6" s="70"/>
      <c r="H6" s="71"/>
      <c r="I6" s="71"/>
      <c r="J6" s="70"/>
    </row>
    <row r="7" ht="33.75" customHeight="1" spans="1:10">
      <c r="A7" s="68" t="s">
        <v>271</v>
      </c>
      <c r="B7" s="68" t="s">
        <v>290</v>
      </c>
      <c r="C7" s="68" t="s">
        <v>291</v>
      </c>
      <c r="D7" s="68" t="s">
        <v>292</v>
      </c>
      <c r="E7" s="68" t="s">
        <v>293</v>
      </c>
      <c r="F7" s="68" t="s">
        <v>294</v>
      </c>
      <c r="G7" s="43" t="s">
        <v>295</v>
      </c>
      <c r="H7" s="68" t="s">
        <v>296</v>
      </c>
      <c r="I7" s="68" t="s">
        <v>297</v>
      </c>
      <c r="J7" s="68" t="s">
        <v>298</v>
      </c>
    </row>
    <row r="8" ht="33.75" customHeight="1" spans="1:10">
      <c r="A8" s="68" t="s">
        <v>271</v>
      </c>
      <c r="B8" s="68" t="s">
        <v>290</v>
      </c>
      <c r="C8" s="68" t="s">
        <v>291</v>
      </c>
      <c r="D8" s="68" t="s">
        <v>292</v>
      </c>
      <c r="E8" s="68" t="s">
        <v>299</v>
      </c>
      <c r="F8" s="68" t="s">
        <v>294</v>
      </c>
      <c r="G8" s="43" t="s">
        <v>300</v>
      </c>
      <c r="H8" s="68" t="s">
        <v>301</v>
      </c>
      <c r="I8" s="68" t="s">
        <v>297</v>
      </c>
      <c r="J8" s="68" t="s">
        <v>302</v>
      </c>
    </row>
    <row r="9" ht="33.75" customHeight="1" spans="1:10">
      <c r="A9" s="68" t="s">
        <v>271</v>
      </c>
      <c r="B9" s="68" t="s">
        <v>290</v>
      </c>
      <c r="C9" s="68" t="s">
        <v>291</v>
      </c>
      <c r="D9" s="68" t="s">
        <v>292</v>
      </c>
      <c r="E9" s="68" t="s">
        <v>303</v>
      </c>
      <c r="F9" s="68" t="s">
        <v>294</v>
      </c>
      <c r="G9" s="43" t="s">
        <v>48</v>
      </c>
      <c r="H9" s="68" t="s">
        <v>304</v>
      </c>
      <c r="I9" s="68" t="s">
        <v>297</v>
      </c>
      <c r="J9" s="68" t="s">
        <v>305</v>
      </c>
    </row>
    <row r="10" ht="33.75" customHeight="1" spans="1:10">
      <c r="A10" s="68" t="s">
        <v>271</v>
      </c>
      <c r="B10" s="68" t="s">
        <v>290</v>
      </c>
      <c r="C10" s="68" t="s">
        <v>291</v>
      </c>
      <c r="D10" s="68" t="s">
        <v>306</v>
      </c>
      <c r="E10" s="68" t="s">
        <v>307</v>
      </c>
      <c r="F10" s="68" t="s">
        <v>294</v>
      </c>
      <c r="G10" s="43" t="s">
        <v>308</v>
      </c>
      <c r="H10" s="68" t="s">
        <v>309</v>
      </c>
      <c r="I10" s="68" t="s">
        <v>297</v>
      </c>
      <c r="J10" s="68" t="s">
        <v>310</v>
      </c>
    </row>
    <row r="11" ht="33.75" customHeight="1" spans="1:10">
      <c r="A11" s="68" t="s">
        <v>271</v>
      </c>
      <c r="B11" s="68" t="s">
        <v>290</v>
      </c>
      <c r="C11" s="68" t="s">
        <v>311</v>
      </c>
      <c r="D11" s="68" t="s">
        <v>312</v>
      </c>
      <c r="E11" s="68" t="s">
        <v>313</v>
      </c>
      <c r="F11" s="68" t="s">
        <v>294</v>
      </c>
      <c r="G11" s="43" t="s">
        <v>314</v>
      </c>
      <c r="H11" s="68" t="s">
        <v>315</v>
      </c>
      <c r="I11" s="68" t="s">
        <v>297</v>
      </c>
      <c r="J11" s="68" t="s">
        <v>316</v>
      </c>
    </row>
    <row r="12" ht="33.75" customHeight="1" spans="1:10">
      <c r="A12" s="68" t="s">
        <v>271</v>
      </c>
      <c r="B12" s="68" t="s">
        <v>290</v>
      </c>
      <c r="C12" s="68" t="s">
        <v>317</v>
      </c>
      <c r="D12" s="68" t="s">
        <v>318</v>
      </c>
      <c r="E12" s="68" t="s">
        <v>319</v>
      </c>
      <c r="F12" s="68" t="s">
        <v>294</v>
      </c>
      <c r="G12" s="43" t="s">
        <v>320</v>
      </c>
      <c r="H12" s="68" t="s">
        <v>321</v>
      </c>
      <c r="I12" s="68" t="s">
        <v>297</v>
      </c>
      <c r="J12" s="68" t="s">
        <v>322</v>
      </c>
    </row>
    <row r="13" ht="33.75" customHeight="1" spans="1:10">
      <c r="A13" s="68" t="s">
        <v>273</v>
      </c>
      <c r="B13" s="68" t="s">
        <v>323</v>
      </c>
      <c r="C13" s="68" t="s">
        <v>291</v>
      </c>
      <c r="D13" s="68" t="s">
        <v>292</v>
      </c>
      <c r="E13" s="68" t="s">
        <v>324</v>
      </c>
      <c r="F13" s="68" t="s">
        <v>294</v>
      </c>
      <c r="G13" s="43" t="s">
        <v>325</v>
      </c>
      <c r="H13" s="68" t="s">
        <v>326</v>
      </c>
      <c r="I13" s="68" t="s">
        <v>297</v>
      </c>
      <c r="J13" s="68" t="s">
        <v>327</v>
      </c>
    </row>
    <row r="14" ht="33.75" customHeight="1" spans="1:10">
      <c r="A14" s="68" t="s">
        <v>273</v>
      </c>
      <c r="B14" s="68" t="s">
        <v>323</v>
      </c>
      <c r="C14" s="68" t="s">
        <v>291</v>
      </c>
      <c r="D14" s="68" t="s">
        <v>306</v>
      </c>
      <c r="E14" s="68" t="s">
        <v>328</v>
      </c>
      <c r="F14" s="68" t="s">
        <v>294</v>
      </c>
      <c r="G14" s="43" t="s">
        <v>329</v>
      </c>
      <c r="H14" s="68" t="s">
        <v>326</v>
      </c>
      <c r="I14" s="68" t="s">
        <v>297</v>
      </c>
      <c r="J14" s="68" t="s">
        <v>330</v>
      </c>
    </row>
    <row r="15" ht="33.75" customHeight="1" spans="1:10">
      <c r="A15" s="68" t="s">
        <v>273</v>
      </c>
      <c r="B15" s="68" t="s">
        <v>323</v>
      </c>
      <c r="C15" s="68" t="s">
        <v>291</v>
      </c>
      <c r="D15" s="68" t="s">
        <v>331</v>
      </c>
      <c r="E15" s="68" t="s">
        <v>332</v>
      </c>
      <c r="F15" s="68" t="s">
        <v>294</v>
      </c>
      <c r="G15" s="43" t="s">
        <v>333</v>
      </c>
      <c r="H15" s="68" t="s">
        <v>334</v>
      </c>
      <c r="I15" s="68" t="s">
        <v>297</v>
      </c>
      <c r="J15" s="68" t="s">
        <v>335</v>
      </c>
    </row>
    <row r="16" ht="33.75" customHeight="1" spans="1:10">
      <c r="A16" s="68" t="s">
        <v>273</v>
      </c>
      <c r="B16" s="68" t="s">
        <v>323</v>
      </c>
      <c r="C16" s="68" t="s">
        <v>311</v>
      </c>
      <c r="D16" s="68" t="s">
        <v>336</v>
      </c>
      <c r="E16" s="68" t="s">
        <v>337</v>
      </c>
      <c r="F16" s="68" t="s">
        <v>294</v>
      </c>
      <c r="G16" s="43" t="s">
        <v>338</v>
      </c>
      <c r="H16" s="68" t="s">
        <v>326</v>
      </c>
      <c r="I16" s="68" t="s">
        <v>297</v>
      </c>
      <c r="J16" s="68" t="s">
        <v>339</v>
      </c>
    </row>
    <row r="17" ht="33.75" customHeight="1" spans="1:10">
      <c r="A17" s="68" t="s">
        <v>273</v>
      </c>
      <c r="B17" s="68" t="s">
        <v>323</v>
      </c>
      <c r="C17" s="68" t="s">
        <v>317</v>
      </c>
      <c r="D17" s="68" t="s">
        <v>318</v>
      </c>
      <c r="E17" s="68" t="s">
        <v>340</v>
      </c>
      <c r="F17" s="68" t="s">
        <v>294</v>
      </c>
      <c r="G17" s="43" t="s">
        <v>341</v>
      </c>
      <c r="H17" s="68" t="s">
        <v>321</v>
      </c>
      <c r="I17" s="68" t="s">
        <v>297</v>
      </c>
      <c r="J17" s="68" t="s">
        <v>342</v>
      </c>
    </row>
  </sheetData>
  <mergeCells count="6">
    <mergeCell ref="A2:J2"/>
    <mergeCell ref="A3:H3"/>
    <mergeCell ref="A7:A12"/>
    <mergeCell ref="A13:A17"/>
    <mergeCell ref="B7:B12"/>
    <mergeCell ref="B13:B17"/>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PC</cp:lastModifiedBy>
  <dcterms:created xsi:type="dcterms:W3CDTF">2026-01-27T08:08:00Z</dcterms:created>
  <dcterms:modified xsi:type="dcterms:W3CDTF">2026-02-02T07:21:54Z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3FC6405AD7104662AF4A17C2A9AF02A3</vt:lpwstr>
  </property>
  <property fmtid="{D5CDD505-2E9C-101B-9397-08002B2CF9AE}" pid="3" name="KSOProductBuildVer">
    <vt:lpwstr>2052-11.8.2.12089</vt:lpwstr>
  </property>
</Properties>
</file>