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<sst xmlns="http://schemas.openxmlformats.org/spreadsheetml/2006/main" count="643" uniqueCount="298">
  <si>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</si>
  <si>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</si>
  <si>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</si>
  <si>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</si>
  <si>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</si>
  <si>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</si>
  <si>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</si>
  <si>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</si>
  <si>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</si>
  <si>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</si>
  <si>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</si>
  <si>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</si>
  <si>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</si>
  <si>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</si>
  <si>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</si>
  <si>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</si>
  <si>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</si>
  <si>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</si>
  <si>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</si>
  <si>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</si>
  <si>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</si>
  <si>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</si>
  <si>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</si>
  <si>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</si>
  <si>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</si>
  <si>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</si>
  <si>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</si>
  <si>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</si>
  <si>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</si>
  <si>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</si>
  <si>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</si>
  <si>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</si>
  <si>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</si>
  <si>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</si>
  <si>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</si>
  <si>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</si>
  <si>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</si>
  <si>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</si>
  <si>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</si>
  <si>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</si>
  <si>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</si>
  <si>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</si>
  <si>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</si>
  <si>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</si>
  <si>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</si>
  <si>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</si>
  <si>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</si>
  <si>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</si>
  <si>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</si>
  <si>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</si>
  <si>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</si>
  <si>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</si>
  <si>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</si>
  <si>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</si>
  <si>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</si>
  <si>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</si>
  <si>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</si>
  <si>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</si>
  <si>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</si>
  <si>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</si>
  <si>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</si>
  <si>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</si>
  <si>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</si>
  <si>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125010</t>
  </si>
  <si>
    <t>玉溪市乡村建设与社会事业发展中心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</si>
  <si>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</si>
  <si>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</si>
  <si>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</si>
  <si>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</si>
  <si>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</si>
  <si>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</si>
  <si>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</si>
  <si>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</si>
  <si>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</si>
  <si>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</si>
  <si>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</si>
  <si>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</si>
  <si>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</si>
  <si>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</si>
  <si>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20609</t>
  </si>
  <si>
    <t>2060902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</si>
  <si>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</si>
  <si>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</si>
  <si>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</si>
  <si>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</si>
  <si>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</si>
  <si>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</si>
  <si>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</si>
  <si>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</si>
  <si>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</si>
  <si>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</si>
  <si>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</si>
  <si>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</si>
  <si>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</si>
  <si>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</si>
  <si>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</si>
  <si>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</si>
  <si>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</si>
  <si>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</si>
  <si>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</si>
  <si>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</si>
  <si>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</si>
  <si>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</si>
  <si>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</si>
  <si>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</si>
  <si>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</si>
  <si>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</si>
  <si>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</si>
  <si>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</si>
  <si>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</si>
  <si>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</si>
  <si>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</si>
  <si>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</si>
  <si>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</si>
  <si>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</si>
  <si>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</si>
  <si>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</si>
  <si>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</si>
  <si>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</si>
  <si>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</si>
  <si>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</si>
  <si>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</si>
  <si>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</si>
  <si>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</si>
  <si>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</si>
  <si>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</si>
  <si>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</si>
  <si>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</si>
  <si>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</si>
  <si>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</si>
  <si>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</si>
  <si>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</si>
  <si>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</si>
  <si>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</si>
  <si>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</si>
  <si>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</si>
  <si>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</si>
  <si>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</si>
  <si>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</si>
  <si>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</si>
  <si>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</si>
  <si>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</si>
  <si>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</si>
  <si>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530400210000000630512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</si>
  <si>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</si>
  <si>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</si>
  <si>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</si>
  <si>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</si>
  <si>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</si>
  <si>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</si>
  <si>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</si>
  <si>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</si>
  <si>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</si>
  <si>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530400210000000630513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</si>
  <si>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</si>
  <si>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</si>
  <si>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</si>
  <si>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</si>
  <si>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</si>
  <si>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</si>
  <si>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</si>
  <si>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</si>
  <si>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</si>
  <si>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</si>
  <si>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</si>
  <si>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</si>
  <si>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</si>
  <si>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530400210000000630514</t>
  </si>
  <si>
    <t>住房公积金</t>
  </si>
  <si>
    <t>30113</t>
  </si>
  <si>
    <t>530400210000000630515</t>
  </si>
  <si>
    <t>对个人和家庭的补助</t>
  </si>
  <si>
    <t>事业单位离退休</t>
  </si>
  <si>
    <t>30305</t>
  </si>
  <si>
    <t>生活补助</t>
  </si>
  <si>
    <t>530400210000000630517</t>
  </si>
  <si>
    <t>公车购置及运维费</t>
  </si>
  <si>
    <t>30231</t>
  </si>
  <si>
    <t>公务用车运行维护费</t>
  </si>
  <si>
    <t>530400210000000630518</t>
  </si>
  <si>
    <t>工会经费</t>
  </si>
  <si>
    <t>30228</t>
  </si>
  <si>
    <t>530400210000000630519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</si>
  <si>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</si>
  <si>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</si>
  <si>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</si>
  <si>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</si>
  <si>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</si>
  <si>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</si>
  <si>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</si>
  <si>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</si>
  <si>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</si>
  <si>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</si>
  <si>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</si>
  <si>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</si>
  <si>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</si>
  <si>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</si>
  <si>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</si>
  <si>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</si>
  <si>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</si>
  <si>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31002</t>
  </si>
  <si>
    <t>办公设备购置</t>
  </si>
  <si>
    <t>530400221100000619166</t>
  </si>
  <si>
    <t>30217</t>
  </si>
  <si>
    <t>530400241100002382655</t>
  </si>
  <si>
    <t>奖励性绩效工资经费</t>
  </si>
  <si>
    <t>530400261100005164570</t>
  </si>
  <si>
    <t>奖励性绩效工资（高于部份）经费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</si>
  <si>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</si>
  <si>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</si>
  <si>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</si>
  <si>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</si>
  <si>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</si>
  <si>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</si>
  <si>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</si>
  <si>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云财教[2024]331号2025年三区科技人才支持计划经费</t>
  </si>
  <si>
    <t>事业发展类</t>
  </si>
  <si>
    <t>530400251100004506453</t>
  </si>
  <si>
    <t>重点研发计划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</si>
  <si>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</si>
  <si>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</si>
  <si>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</si>
  <si>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</si>
  <si>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</si>
  <si>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</si>
  <si>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</si>
  <si>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</si>
  <si>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</si>
  <si>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</si>
  <si>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</si>
  <si>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</si>
  <si>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</si>
  <si>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本单位不涉及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</si>
  <si>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</si>
  <si>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</si>
  <si>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</si>
  <si>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</si>
  <si>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</si>
  <si>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</si>
  <si>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</si>
  <si>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</si>
  <si>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</si>
  <si>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</si>
  <si>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</si>
  <si>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</si>
  <si>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</si>
  <si>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</si>
  <si>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</si>
  <si>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</si>
  <si>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购文件柜经费</t>
  </si>
  <si>
    <t>元</t>
  </si>
  <si>
    <t>汽修费</t>
  </si>
  <si>
    <t>车辆保险</t>
  </si>
  <si>
    <t>购汽油经费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</si>
  <si>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</si>
  <si>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</si>
  <si>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</si>
  <si>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</si>
  <si>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</si>
  <si>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</si>
  <si>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</si>
  <si>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</si>
  <si>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</si>
  <si>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</si>
  <si>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</si>
  <si>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</si>
  <si>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</si>
  <si>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</si>
  <si>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</si>
  <si>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</si>
  <si>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</si>
  <si>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</si>
  <si>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</si>
  <si>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</si>
  <si>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</si>
  <si>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</si>
  <si>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</si>
  <si>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</si>
  <si>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</si>
  <si>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</si>
  <si>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</si>
  <si>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</si>
  <si>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</si>
  <si>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</si>
  <si>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</si>
  <si>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A05010502 文件柜</t>
  </si>
  <si>
    <t>文件柜</t>
  </si>
  <si>
    <t>组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</si>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</sst>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.00;\-#,##0.00;;@"/>
    <numFmt numFmtId="180" formatCode="#,##0;\-#,##0;;@"/>
    <numFmt numFmtId="181" formatCode="0.00_ "/>
  </numFmts>
  <fonts count="43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2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2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9" fontId="12" fillId="0" borderId="7">
      <alignment horizontal="right" vertical="center"/>
    </xf>
    <xf numFmtId="49" fontId="12" fillId="0" borderId="7">
      <alignment horizontal="left" vertical="center" wrapText="1"/>
    </xf>
    <xf numFmtId="179" fontId="12" fillId="0" borderId="7">
      <alignment horizontal="right" vertical="center"/>
    </xf>
    <xf numFmtId="177" fontId="12" fillId="0" borderId="7">
      <alignment horizontal="right" vertical="center"/>
    </xf>
    <xf numFmtId="180" fontId="12" fillId="0" borderId="7">
      <alignment horizontal="right" vertical="center"/>
    </xf>
  </cellStyleXfs>
  <cellXfs count="168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>
      <alignment vertical="top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9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9" fontId="7" fillId="0" borderId="7" xfId="54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3" applyNumberFormat="1" applyFont="1" applyBorder="1" applyAlignment="1">
      <alignment horizontal="righ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179" fontId="12" fillId="0" borderId="7" xfId="53" applyNumberFormat="1" applyFont="1" applyBorder="1" applyAlignment="1">
      <alignment horizontal="righ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1" fillId="0" borderId="7" xfId="53" applyNumberFormat="1" applyFont="1" applyBorder="1" applyAlignment="1">
      <alignment horizontal="right" vertical="center" wrapText="1"/>
    </xf>
    <xf numFmtId="49" fontId="12" fillId="0" borderId="10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left" vertical="center" wrapText="1" indent="2"/>
    </xf>
    <xf numFmtId="49" fontId="12" fillId="0" borderId="7" xfId="53" applyNumberFormat="1" applyFont="1" applyBorder="1" applyAlignment="1">
      <alignment horizontal="left" vertical="center" wrapText="1" indent="4"/>
    </xf>
    <xf numFmtId="49" fontId="22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2" fillId="0" borderId="7" xfId="53" applyNumberFormat="1" applyFont="1" applyBorder="1">
      <alignment horizontal="left" vertical="center" wrapText="1"/>
    </xf>
    <xf numFmtId="179" fontId="12" fillId="0" borderId="7" xfId="0" applyNumberFormat="1" applyFont="1" applyBorder="1" applyAlignment="1">
      <alignment horizontal="right" vertical="center"/>
    </xf>
    <xf numFmtId="179" fontId="22" fillId="0" borderId="7" xfId="0" applyNumberFormat="1" applyFont="1" applyBorder="1" applyAlignment="1">
      <alignment horizontal="left" vertical="center"/>
    </xf>
    <xf numFmtId="179" fontId="12" fillId="0" borderId="7" xfId="54" applyNumberFormat="1" applyFont="1" applyBorder="1">
      <alignment horizontal="right" vertical="center"/>
    </xf>
    <xf numFmtId="179" fontId="12" fillId="0" borderId="7" xfId="0" applyNumberFormat="1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justify" vertical="top"/>
    </xf>
    <xf numFmtId="181" fontId="0" fillId="0" borderId="0" xfId="0" applyNumberFormat="1" applyFont="1">
      <alignment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selection activeCell="C27" sqref="C2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3">
        <v>3554304.62</v>
      </c>
      <c r="C6" s="164" t="str">
        <f>"一"&amp;"、"&amp;"科学技术支出"</f>
        <v>一、科学技术支出</v>
      </c>
      <c r="D6" s="163">
        <v>4000</v>
      </c>
    </row>
    <row r="7" ht="18.75" customHeight="1" spans="1:4">
      <c r="A7" s="149" t="s">
        <v>9</v>
      </c>
      <c r="B7" s="163"/>
      <c r="C7" s="164" t="str">
        <f>"一"&amp;"、"&amp;"社会保障和就业支出"</f>
        <v>一、社会保障和就业支出</v>
      </c>
      <c r="D7" s="163">
        <v>521147.52</v>
      </c>
    </row>
    <row r="8" ht="18.75" customHeight="1" spans="1:4">
      <c r="A8" s="149" t="s">
        <v>10</v>
      </c>
      <c r="B8" s="163"/>
      <c r="C8" s="164" t="str">
        <f>"二"&amp;"、"&amp;"卫生健康支出"</f>
        <v>二、卫生健康支出</v>
      </c>
      <c r="D8" s="163">
        <v>299197.29</v>
      </c>
    </row>
    <row r="9" ht="18.75" customHeight="1" spans="1:4">
      <c r="A9" s="149" t="s">
        <v>11</v>
      </c>
      <c r="B9" s="163"/>
      <c r="C9" s="164" t="str">
        <f>"三"&amp;"、"&amp;"农林水支出"</f>
        <v>三、农林水支出</v>
      </c>
      <c r="D9" s="163">
        <v>2470727.81</v>
      </c>
    </row>
    <row r="10" ht="18.75" customHeight="1" spans="1:4">
      <c r="A10" s="149" t="s">
        <v>12</v>
      </c>
      <c r="B10" s="163"/>
      <c r="C10" s="164" t="str">
        <f>"四"&amp;"、"&amp;"住房保障支出"</f>
        <v>四、住房保障支出</v>
      </c>
      <c r="D10" s="163">
        <v>263232</v>
      </c>
    </row>
    <row r="11" ht="18.75" customHeight="1" spans="1:4">
      <c r="A11" s="149" t="s">
        <v>13</v>
      </c>
      <c r="B11" s="163"/>
      <c r="C11" s="149"/>
      <c r="D11" s="149"/>
    </row>
    <row r="12" ht="18.75" customHeight="1" spans="1:4">
      <c r="A12" s="149" t="s">
        <v>14</v>
      </c>
      <c r="B12" s="163"/>
      <c r="C12" s="149"/>
      <c r="D12" s="149"/>
    </row>
    <row r="13" ht="18.75" customHeight="1" spans="1:4">
      <c r="A13" s="149" t="s">
        <v>15</v>
      </c>
      <c r="B13" s="163"/>
      <c r="C13" s="149"/>
      <c r="D13" s="149"/>
    </row>
    <row r="14" ht="18.75" customHeight="1" spans="1:4">
      <c r="A14" s="149" t="s">
        <v>16</v>
      </c>
      <c r="B14" s="163"/>
      <c r="C14" s="149"/>
      <c r="D14" s="149"/>
    </row>
    <row r="15" ht="18.75" customHeight="1" spans="1:4">
      <c r="A15" s="149" t="s">
        <v>17</v>
      </c>
      <c r="B15" s="163"/>
      <c r="C15" s="149"/>
      <c r="D15" s="149"/>
    </row>
    <row r="16" ht="18.75" customHeight="1" spans="1:4">
      <c r="A16" s="165" t="s">
        <v>18</v>
      </c>
      <c r="B16" s="163">
        <v>3554304.62</v>
      </c>
      <c r="C16" s="165" t="s">
        <v>19</v>
      </c>
      <c r="D16" s="163">
        <v>3558304.62</v>
      </c>
    </row>
    <row r="17" ht="18.75" customHeight="1" spans="1:4">
      <c r="A17" s="160" t="s">
        <v>20</v>
      </c>
      <c r="B17" s="149"/>
      <c r="C17" s="160" t="s">
        <v>21</v>
      </c>
      <c r="D17" s="149"/>
    </row>
    <row r="18" ht="18.75" customHeight="1" spans="1:4">
      <c r="A18" s="60" t="s">
        <v>22</v>
      </c>
      <c r="B18" s="163">
        <v>4000</v>
      </c>
      <c r="C18" s="60" t="s">
        <v>22</v>
      </c>
      <c r="D18" s="163"/>
    </row>
    <row r="19" ht="18.75" customHeight="1" spans="1:4">
      <c r="A19" s="60" t="s">
        <v>23</v>
      </c>
      <c r="B19" s="163"/>
      <c r="C19" s="60" t="s">
        <v>23</v>
      </c>
      <c r="D19" s="163"/>
    </row>
    <row r="20" ht="18.75" customHeight="1" spans="1:4">
      <c r="A20" s="165" t="s">
        <v>24</v>
      </c>
      <c r="B20" s="163">
        <v>3558304.62</v>
      </c>
      <c r="C20" s="165" t="s">
        <v>25</v>
      </c>
      <c r="D20" s="163">
        <v>3558304.62</v>
      </c>
    </row>
    <row r="22" customHeight="1" spans="2:2">
      <c r="B22" s="166"/>
    </row>
    <row r="23" customHeight="1" spans="2:2">
      <c r="B23" s="167"/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1"/>
      <c r="F1" s="132" t="s">
        <v>233</v>
      </c>
    </row>
    <row r="2" ht="28.5" customHeight="1" spans="1:6">
      <c r="A2" s="32" t="s">
        <v>234</v>
      </c>
      <c r="B2" s="32"/>
      <c r="C2" s="32"/>
      <c r="D2" s="32"/>
      <c r="E2" s="32"/>
      <c r="F2" s="32"/>
    </row>
    <row r="3" ht="15" customHeight="1" spans="1:6">
      <c r="A3" s="133" t="str">
        <f>"单位名称："&amp;"玉溪市乡村建设与社会事业发展中心"</f>
        <v>单位名称：玉溪市乡村建设与社会事业发展中心</v>
      </c>
      <c r="B3" s="134"/>
      <c r="C3" s="134"/>
      <c r="D3" s="74"/>
      <c r="E3" s="74"/>
      <c r="F3" s="135" t="s">
        <v>235</v>
      </c>
    </row>
    <row r="4" ht="18.75" customHeight="1" spans="1:6">
      <c r="A4" s="34" t="s">
        <v>124</v>
      </c>
      <c r="B4" s="34" t="s">
        <v>67</v>
      </c>
      <c r="C4" s="34" t="s">
        <v>68</v>
      </c>
      <c r="D4" s="35" t="s">
        <v>236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6"/>
      <c r="F7" s="136"/>
    </row>
    <row r="8" ht="17.25" customHeight="1" spans="1:6">
      <c r="A8" s="137" t="s">
        <v>219</v>
      </c>
      <c r="B8" s="138"/>
      <c r="C8" s="138" t="s">
        <v>219</v>
      </c>
      <c r="D8" s="136"/>
      <c r="E8" s="136"/>
      <c r="F8" s="136"/>
    </row>
    <row r="9" customHeight="1" spans="1:1">
      <c r="A9" t="s">
        <v>232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237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238</v>
      </c>
      <c r="B2" s="32"/>
      <c r="C2" s="32"/>
      <c r="D2" s="32"/>
      <c r="E2" s="32"/>
      <c r="F2" s="32"/>
      <c r="G2" s="32"/>
      <c r="H2" s="32"/>
      <c r="I2" s="32"/>
      <c r="J2" s="32"/>
      <c r="K2" s="101"/>
      <c r="L2" s="32"/>
      <c r="M2" s="32"/>
      <c r="N2" s="32"/>
      <c r="O2" s="101"/>
      <c r="P2" s="101"/>
      <c r="Q2" s="32"/>
    </row>
    <row r="3" ht="18.75" customHeight="1" spans="1:17">
      <c r="A3" s="110" t="str">
        <f>"单位名称："&amp;"玉溪市乡村建设与社会事业发展中心"</f>
        <v>单位名称：玉溪市乡村建设与社会事业发展中心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29" t="s">
        <v>2</v>
      </c>
    </row>
    <row r="4" ht="15.75" customHeight="1" spans="1:17">
      <c r="A4" s="34" t="s">
        <v>239</v>
      </c>
      <c r="B4" s="111" t="s">
        <v>240</v>
      </c>
      <c r="C4" s="111" t="s">
        <v>241</v>
      </c>
      <c r="D4" s="111" t="s">
        <v>242</v>
      </c>
      <c r="E4" s="111" t="s">
        <v>243</v>
      </c>
      <c r="F4" s="111" t="s">
        <v>244</v>
      </c>
      <c r="G4" s="112" t="s">
        <v>131</v>
      </c>
      <c r="H4" s="112"/>
      <c r="I4" s="112"/>
      <c r="J4" s="112"/>
      <c r="K4" s="121"/>
      <c r="L4" s="112"/>
      <c r="M4" s="112"/>
      <c r="N4" s="112"/>
      <c r="O4" s="122"/>
      <c r="P4" s="121"/>
      <c r="Q4" s="130"/>
    </row>
    <row r="5" ht="17.25" customHeight="1" spans="1:17">
      <c r="A5" s="37"/>
      <c r="B5" s="113"/>
      <c r="C5" s="113"/>
      <c r="D5" s="113"/>
      <c r="E5" s="113"/>
      <c r="F5" s="113"/>
      <c r="G5" s="113" t="s">
        <v>30</v>
      </c>
      <c r="H5" s="113" t="s">
        <v>33</v>
      </c>
      <c r="I5" s="113" t="s">
        <v>245</v>
      </c>
      <c r="J5" s="113" t="s">
        <v>246</v>
      </c>
      <c r="K5" s="123" t="s">
        <v>247</v>
      </c>
      <c r="L5" s="124" t="s">
        <v>248</v>
      </c>
      <c r="M5" s="124"/>
      <c r="N5" s="124"/>
      <c r="O5" s="125"/>
      <c r="P5" s="126"/>
      <c r="Q5" s="114"/>
    </row>
    <row r="6" ht="54" customHeight="1" spans="1:17">
      <c r="A6" s="40"/>
      <c r="B6" s="114"/>
      <c r="C6" s="114"/>
      <c r="D6" s="114"/>
      <c r="E6" s="114"/>
      <c r="F6" s="114"/>
      <c r="G6" s="114"/>
      <c r="H6" s="114" t="s">
        <v>32</v>
      </c>
      <c r="I6" s="114"/>
      <c r="J6" s="114"/>
      <c r="K6" s="127"/>
      <c r="L6" s="114" t="s">
        <v>32</v>
      </c>
      <c r="M6" s="114" t="s">
        <v>39</v>
      </c>
      <c r="N6" s="114" t="s">
        <v>138</v>
      </c>
      <c r="O6" s="128" t="s">
        <v>41</v>
      </c>
      <c r="P6" s="127" t="s">
        <v>42</v>
      </c>
      <c r="Q6" s="114" t="s">
        <v>43</v>
      </c>
    </row>
    <row r="7" ht="15" customHeight="1" spans="1:17">
      <c r="A7" s="41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94" t="s">
        <v>64</v>
      </c>
      <c r="B8" s="95"/>
      <c r="C8" s="95"/>
      <c r="D8" s="95"/>
      <c r="E8" s="117"/>
      <c r="F8" s="118">
        <v>7600</v>
      </c>
      <c r="G8" s="45">
        <v>12600</v>
      </c>
      <c r="H8" s="45">
        <v>12600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4" t="str">
        <f>"      "&amp;"一般公用经费"</f>
        <v>      一般公用经费</v>
      </c>
      <c r="B9" s="95" t="s">
        <v>249</v>
      </c>
      <c r="C9" s="95" t="str">
        <f>"A05010502"&amp;"  "&amp;"文件柜"</f>
        <v>A05010502  文件柜</v>
      </c>
      <c r="D9" s="119" t="s">
        <v>250</v>
      </c>
      <c r="E9" s="120">
        <v>1</v>
      </c>
      <c r="F9" s="24">
        <v>2400</v>
      </c>
      <c r="G9" s="45">
        <v>2400</v>
      </c>
      <c r="H9" s="45">
        <v>2400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4" t="str">
        <f>"      "&amp;"公车购置及运维费"</f>
        <v>      公车购置及运维费</v>
      </c>
      <c r="B10" s="95" t="s">
        <v>251</v>
      </c>
      <c r="C10" s="95" t="str">
        <f>"C23120301"&amp;"  "&amp;"车辆维修和保养服务"</f>
        <v>C23120301  车辆维修和保养服务</v>
      </c>
      <c r="D10" s="119" t="s">
        <v>250</v>
      </c>
      <c r="E10" s="120">
        <v>1</v>
      </c>
      <c r="F10" s="24">
        <v>5200</v>
      </c>
      <c r="G10" s="45">
        <v>5200</v>
      </c>
      <c r="H10" s="45">
        <v>5200</v>
      </c>
      <c r="I10" s="45"/>
      <c r="J10" s="45"/>
      <c r="K10" s="45"/>
      <c r="L10" s="45"/>
      <c r="M10" s="45"/>
      <c r="N10" s="45"/>
      <c r="O10" s="45"/>
      <c r="P10" s="45"/>
      <c r="Q10" s="45"/>
    </row>
    <row r="11" ht="21" customHeight="1" spans="1:17">
      <c r="A11" s="94" t="str">
        <f>"      "&amp;"公车购置及运维费"</f>
        <v>      公车购置及运维费</v>
      </c>
      <c r="B11" s="95" t="s">
        <v>252</v>
      </c>
      <c r="C11" s="95" t="str">
        <f>"C1804010201"&amp;"  "&amp;"机动车保险服务"</f>
        <v>C1804010201  机动车保险服务</v>
      </c>
      <c r="D11" s="119" t="s">
        <v>250</v>
      </c>
      <c r="E11" s="120">
        <v>1</v>
      </c>
      <c r="F11" s="24"/>
      <c r="G11" s="45">
        <v>3000</v>
      </c>
      <c r="H11" s="45">
        <v>3000</v>
      </c>
      <c r="I11" s="45"/>
      <c r="J11" s="45"/>
      <c r="K11" s="45"/>
      <c r="L11" s="45"/>
      <c r="M11" s="45"/>
      <c r="N11" s="45"/>
      <c r="O11" s="45"/>
      <c r="P11" s="45"/>
      <c r="Q11" s="45"/>
    </row>
    <row r="12" ht="21" customHeight="1" spans="1:17">
      <c r="A12" s="94" t="str">
        <f>"      "&amp;"公车购置及运维费"</f>
        <v>      公车购置及运维费</v>
      </c>
      <c r="B12" s="95" t="s">
        <v>253</v>
      </c>
      <c r="C12" s="95" t="str">
        <f>"C23120302"&amp;"  "&amp;"车辆加油、添加燃料服务"</f>
        <v>C23120302  车辆加油、添加燃料服务</v>
      </c>
      <c r="D12" s="119" t="s">
        <v>250</v>
      </c>
      <c r="E12" s="120">
        <v>1</v>
      </c>
      <c r="F12" s="24"/>
      <c r="G12" s="45">
        <v>2000</v>
      </c>
      <c r="H12" s="45">
        <v>2000</v>
      </c>
      <c r="I12" s="45"/>
      <c r="J12" s="45"/>
      <c r="K12" s="45"/>
      <c r="L12" s="45"/>
      <c r="M12" s="45"/>
      <c r="N12" s="45"/>
      <c r="O12" s="45"/>
      <c r="P12" s="45"/>
      <c r="Q12" s="45"/>
    </row>
    <row r="13" ht="21" customHeight="1" spans="1:17">
      <c r="A13" s="96" t="s">
        <v>219</v>
      </c>
      <c r="B13" s="97"/>
      <c r="C13" s="97"/>
      <c r="D13" s="97"/>
      <c r="E13" s="117"/>
      <c r="F13" s="118">
        <v>7600</v>
      </c>
      <c r="G13" s="45">
        <v>12600</v>
      </c>
      <c r="H13" s="45">
        <v>12600</v>
      </c>
      <c r="I13" s="45"/>
      <c r="J13" s="45"/>
      <c r="K13" s="45"/>
      <c r="L13" s="45"/>
      <c r="M13" s="45"/>
      <c r="N13" s="45"/>
      <c r="O13" s="45"/>
      <c r="P13" s="45"/>
      <c r="Q13" s="45"/>
    </row>
  </sheetData>
  <mergeCells count="17">
    <mergeCell ref="A1:Q1"/>
    <mergeCell ref="A2:Q2"/>
    <mergeCell ref="A3:E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3" sqref="B23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254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99"/>
      <c r="M1" s="80"/>
      <c r="N1" s="100"/>
    </row>
    <row r="2" ht="27.75" customHeight="1" spans="1:14">
      <c r="A2" s="72" t="s">
        <v>255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1"/>
      <c r="M2" s="82"/>
      <c r="N2" s="81"/>
    </row>
    <row r="3" ht="18.75" customHeight="1" spans="1:14">
      <c r="A3" s="73" t="str">
        <f>"单位名称："&amp;"玉溪市乡村建设与社会事业发展中心"</f>
        <v>单位名称：玉溪市乡村建设与社会事业发展中心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2"/>
      <c r="N3" s="103" t="s">
        <v>2</v>
      </c>
    </row>
    <row r="4" ht="15.75" customHeight="1" spans="1:14">
      <c r="A4" s="84" t="s">
        <v>239</v>
      </c>
      <c r="B4" s="85" t="s">
        <v>256</v>
      </c>
      <c r="C4" s="85" t="s">
        <v>257</v>
      </c>
      <c r="D4" s="86" t="s">
        <v>131</v>
      </c>
      <c r="E4" s="86"/>
      <c r="F4" s="86"/>
      <c r="G4" s="86"/>
      <c r="H4" s="87"/>
      <c r="I4" s="86"/>
      <c r="J4" s="86"/>
      <c r="K4" s="86"/>
      <c r="L4" s="104"/>
      <c r="M4" s="87"/>
      <c r="N4" s="105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245</v>
      </c>
      <c r="G5" s="89" t="s">
        <v>246</v>
      </c>
      <c r="H5" s="90" t="s">
        <v>247</v>
      </c>
      <c r="I5" s="106" t="s">
        <v>248</v>
      </c>
      <c r="J5" s="106"/>
      <c r="K5" s="106"/>
      <c r="L5" s="107"/>
      <c r="M5" s="108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138</v>
      </c>
      <c r="L6" s="109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4"/>
      <c r="B9" s="95"/>
      <c r="C9" s="9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6" t="s">
        <v>219</v>
      </c>
      <c r="B10" s="97"/>
      <c r="C10" s="9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customHeight="1" spans="1:1">
      <c r="A11" t="s">
        <v>232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24" sqref="A24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258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"单位名称："&amp;"玉溪市乡村建设与社会事业发展中心"</f>
        <v>单位名称：玉溪市乡村建设与社会事业发展中心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5" t="s">
        <v>260</v>
      </c>
      <c r="B4" s="51" t="s">
        <v>131</v>
      </c>
      <c r="C4" s="52"/>
      <c r="D4" s="52"/>
      <c r="E4" s="51" t="s">
        <v>261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7" t="s">
        <v>262</v>
      </c>
      <c r="E5" s="42" t="s">
        <v>263</v>
      </c>
      <c r="F5" s="42" t="s">
        <v>264</v>
      </c>
      <c r="G5" s="42" t="s">
        <v>265</v>
      </c>
      <c r="H5" s="42" t="s">
        <v>266</v>
      </c>
      <c r="I5" s="42" t="s">
        <v>267</v>
      </c>
      <c r="J5" s="42" t="s">
        <v>268</v>
      </c>
      <c r="K5" s="42" t="s">
        <v>269</v>
      </c>
      <c r="L5" s="42" t="s">
        <v>270</v>
      </c>
      <c r="M5" s="42" t="s">
        <v>271</v>
      </c>
      <c r="N5" s="42" t="s">
        <v>272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customHeight="1" spans="1:1">
      <c r="A10" t="s">
        <v>232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273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274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"单位名称："&amp;"玉溪市乡村建设与社会事业发展中心"</f>
        <v>单位名称：玉溪市乡村建设与社会事业发展中心</v>
      </c>
    </row>
    <row r="4" ht="14.25" customHeight="1" spans="1:10">
      <c r="A4" s="67" t="s">
        <v>222</v>
      </c>
      <c r="B4" s="67" t="s">
        <v>223</v>
      </c>
      <c r="C4" s="67" t="s">
        <v>224</v>
      </c>
      <c r="D4" s="67" t="s">
        <v>225</v>
      </c>
      <c r="E4" s="67" t="s">
        <v>226</v>
      </c>
      <c r="F4" s="54" t="s">
        <v>227</v>
      </c>
      <c r="G4" s="67" t="s">
        <v>228</v>
      </c>
      <c r="H4" s="54" t="s">
        <v>229</v>
      </c>
      <c r="I4" s="54" t="s">
        <v>230</v>
      </c>
      <c r="J4" s="67" t="s">
        <v>231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8" customHeight="1" spans="1:1">
      <c r="A8" t="s">
        <v>232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1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275</v>
      </c>
      <c r="B1" s="55"/>
      <c r="C1" s="55"/>
      <c r="D1" s="55"/>
      <c r="E1" s="55"/>
      <c r="F1" s="55"/>
      <c r="G1" s="55"/>
      <c r="H1" s="55" t="s">
        <v>275</v>
      </c>
    </row>
    <row r="2" ht="28.5" customHeight="1" spans="1:8">
      <c r="A2" s="56" t="s">
        <v>276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"单位名称："&amp;"玉溪市乡村建设与社会事业发展中心"</f>
        <v>单位名称：玉溪市乡村建设与社会事业发展中心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124</v>
      </c>
      <c r="B4" s="58" t="s">
        <v>277</v>
      </c>
      <c r="C4" s="58" t="s">
        <v>278</v>
      </c>
      <c r="D4" s="58" t="s">
        <v>279</v>
      </c>
      <c r="E4" s="58" t="s">
        <v>280</v>
      </c>
      <c r="F4" s="58" t="s">
        <v>281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243</v>
      </c>
      <c r="G5" s="58" t="s">
        <v>282</v>
      </c>
      <c r="H5" s="58" t="s">
        <v>283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 t="s">
        <v>64</v>
      </c>
      <c r="B7" s="60" t="s">
        <v>284</v>
      </c>
      <c r="C7" s="60" t="s">
        <v>285</v>
      </c>
      <c r="D7" s="60" t="s">
        <v>286</v>
      </c>
      <c r="E7" s="61" t="s">
        <v>287</v>
      </c>
      <c r="F7" s="62">
        <v>3</v>
      </c>
      <c r="G7" s="63">
        <v>800</v>
      </c>
      <c r="H7" s="63">
        <v>2400</v>
      </c>
    </row>
    <row r="8" ht="18" customHeight="1" spans="1:8">
      <c r="A8" s="61" t="s">
        <v>30</v>
      </c>
      <c r="B8" s="61"/>
      <c r="C8" s="61"/>
      <c r="D8" s="61"/>
      <c r="E8" s="61"/>
      <c r="F8" s="62">
        <v>3</v>
      </c>
      <c r="G8" s="63"/>
      <c r="H8" s="63">
        <v>2400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288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289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"单位名称："&amp;"玉溪市乡村建设与社会事业发展中心"</f>
        <v>单位名称：玉溪市乡村建设与社会事业发展中心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3" t="s">
        <v>210</v>
      </c>
      <c r="B4" s="33" t="s">
        <v>126</v>
      </c>
      <c r="C4" s="33" t="s">
        <v>211</v>
      </c>
      <c r="D4" s="34" t="s">
        <v>127</v>
      </c>
      <c r="E4" s="34" t="s">
        <v>128</v>
      </c>
      <c r="F4" s="34" t="s">
        <v>129</v>
      </c>
      <c r="G4" s="34" t="s">
        <v>130</v>
      </c>
      <c r="H4" s="35" t="s">
        <v>30</v>
      </c>
      <c r="I4" s="51" t="s">
        <v>290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219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1" customHeight="1" spans="1:1">
      <c r="A11" t="s">
        <v>232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A19" sqref="A1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291</v>
      </c>
      <c r="B1" s="1"/>
      <c r="C1" s="1"/>
      <c r="D1" s="2"/>
      <c r="E1" s="1"/>
      <c r="F1" s="1"/>
      <c r="G1" s="3"/>
    </row>
    <row r="2" ht="27.75" customHeight="1" spans="1:7">
      <c r="A2" s="4" t="s">
        <v>292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"单位名称："&amp;"玉溪市乡村建设与社会事业发展中心"</f>
        <v>单位名称：玉溪市乡村建设与社会事业发展中心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211</v>
      </c>
      <c r="B4" s="9" t="s">
        <v>210</v>
      </c>
      <c r="C4" s="9" t="s">
        <v>126</v>
      </c>
      <c r="D4" s="10" t="s">
        <v>293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294</v>
      </c>
      <c r="F5" s="10" t="s">
        <v>295</v>
      </c>
      <c r="G5" s="10" t="s">
        <v>296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297</v>
      </c>
      <c r="C10" s="27"/>
      <c r="D10" s="28"/>
      <c r="E10" s="24"/>
      <c r="F10" s="24"/>
      <c r="G10" s="24"/>
    </row>
    <row r="11" customHeight="1" spans="1:1">
      <c r="A11" s="29"/>
    </row>
    <row r="12" customHeight="1" spans="1:1">
      <c r="A12" t="s">
        <v>232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4" t="s">
        <v>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3558304.62</v>
      </c>
      <c r="D8" s="152">
        <v>3554304.62</v>
      </c>
      <c r="E8" s="63">
        <v>3554304.62</v>
      </c>
      <c r="F8" s="63"/>
      <c r="G8" s="63"/>
      <c r="H8" s="63"/>
      <c r="I8" s="63"/>
      <c r="J8" s="63"/>
      <c r="K8" s="63"/>
      <c r="L8" s="63"/>
      <c r="M8" s="63"/>
      <c r="N8" s="63"/>
      <c r="O8" s="152">
        <v>4000</v>
      </c>
      <c r="P8" s="152">
        <v>4000</v>
      </c>
      <c r="Q8" s="152"/>
      <c r="R8" s="152"/>
      <c r="S8" s="152"/>
    </row>
    <row r="9" ht="20.25" customHeight="1" spans="1:19">
      <c r="A9" s="151" t="s">
        <v>30</v>
      </c>
      <c r="B9" s="149"/>
      <c r="C9" s="152">
        <v>3558304.62</v>
      </c>
      <c r="D9" s="152">
        <v>3554304.62</v>
      </c>
      <c r="E9" s="152">
        <v>3554304.62</v>
      </c>
      <c r="F9" s="152"/>
      <c r="G9" s="152"/>
      <c r="H9" s="152"/>
      <c r="I9" s="152"/>
      <c r="J9" s="152"/>
      <c r="K9" s="152"/>
      <c r="L9" s="152"/>
      <c r="M9" s="152"/>
      <c r="N9" s="152"/>
      <c r="O9" s="152">
        <v>4000</v>
      </c>
      <c r="P9" s="152">
        <v>4000</v>
      </c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7" workbookViewId="0">
      <selection activeCell="C26" sqref="C26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4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"&amp;"科学技术支出"</f>
        <v>        科学技术支出</v>
      </c>
      <c r="C7" s="63">
        <v>4000</v>
      </c>
      <c r="D7" s="63">
        <v>4000</v>
      </c>
      <c r="E7" s="63"/>
      <c r="F7" s="63">
        <v>4000</v>
      </c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79</v>
      </c>
      <c r="B8" s="156" t="str">
        <f>"        "&amp;"科技重大项目"</f>
        <v>        科技重大项目</v>
      </c>
      <c r="C8" s="63">
        <v>4000</v>
      </c>
      <c r="D8" s="63">
        <v>4000</v>
      </c>
      <c r="E8" s="63"/>
      <c r="F8" s="63">
        <v>4000</v>
      </c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80</v>
      </c>
      <c r="B9" s="157" t="str">
        <f>"        "&amp;"重点研发计划"</f>
        <v>        重点研发计划</v>
      </c>
      <c r="C9" s="63">
        <v>4000</v>
      </c>
      <c r="D9" s="63">
        <v>4000</v>
      </c>
      <c r="E9" s="63"/>
      <c r="F9" s="63">
        <v>4000</v>
      </c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49" t="s">
        <v>81</v>
      </c>
      <c r="B10" s="149" t="str">
        <f>"        "&amp;"社会保障和就业支出"</f>
        <v>        社会保障和就业支出</v>
      </c>
      <c r="C10" s="63">
        <v>521147.52</v>
      </c>
      <c r="D10" s="63">
        <v>521147.52</v>
      </c>
      <c r="E10" s="63">
        <v>521147.52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6" t="s">
        <v>82</v>
      </c>
      <c r="B11" s="156" t="str">
        <f>"        "&amp;"行政事业单位养老支出"</f>
        <v>        行政事业单位养老支出</v>
      </c>
      <c r="C11" s="63">
        <v>521147.52</v>
      </c>
      <c r="D11" s="63">
        <v>521147.52</v>
      </c>
      <c r="E11" s="63">
        <v>521147.52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7" t="s">
        <v>83</v>
      </c>
      <c r="B12" s="157" t="str">
        <f>"        "&amp;"事业单位离退休"</f>
        <v>        事业单位离退休</v>
      </c>
      <c r="C12" s="63">
        <v>216000</v>
      </c>
      <c r="D12" s="63">
        <v>216000</v>
      </c>
      <c r="E12" s="63">
        <v>216000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7" t="s">
        <v>84</v>
      </c>
      <c r="B13" s="157" t="str">
        <f>"        "&amp;"机关事业单位基本养老保险缴费支出"</f>
        <v>        机关事业单位基本养老保险缴费支出</v>
      </c>
      <c r="C13" s="63">
        <v>305147.52</v>
      </c>
      <c r="D13" s="63">
        <v>305147.52</v>
      </c>
      <c r="E13" s="63">
        <v>305147.52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49" t="s">
        <v>85</v>
      </c>
      <c r="B14" s="149" t="str">
        <f>"        "&amp;"卫生健康支出"</f>
        <v>        卫生健康支出</v>
      </c>
      <c r="C14" s="63">
        <v>299197.29</v>
      </c>
      <c r="D14" s="63">
        <v>299197.29</v>
      </c>
      <c r="E14" s="63">
        <v>299197.29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6" t="s">
        <v>86</v>
      </c>
      <c r="B15" s="156" t="str">
        <f>"        "&amp;"行政事业单位医疗"</f>
        <v>        行政事业单位医疗</v>
      </c>
      <c r="C15" s="63">
        <v>299197.29</v>
      </c>
      <c r="D15" s="63">
        <v>299197.29</v>
      </c>
      <c r="E15" s="63">
        <v>299197.29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7" t="s">
        <v>87</v>
      </c>
      <c r="B16" s="157" t="str">
        <f>"        "&amp;"行政单位医疗"</f>
        <v>        行政单位医疗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7" t="s">
        <v>88</v>
      </c>
      <c r="B17" s="157" t="str">
        <f>"        "&amp;"事业单位医疗"</f>
        <v>        事业单位医疗</v>
      </c>
      <c r="C17" s="63">
        <v>158295.28</v>
      </c>
      <c r="D17" s="63">
        <v>158295.28</v>
      </c>
      <c r="E17" s="63">
        <v>158295.28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7" t="s">
        <v>89</v>
      </c>
      <c r="B18" s="157" t="str">
        <f>"        "&amp;"公务员医疗补助"</f>
        <v>        公务员医疗补助</v>
      </c>
      <c r="C18" s="63">
        <v>124158.6</v>
      </c>
      <c r="D18" s="63">
        <v>124158.6</v>
      </c>
      <c r="E18" s="63">
        <v>124158.6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90</v>
      </c>
      <c r="B19" s="157" t="str">
        <f>"        "&amp;"其他行政事业单位医疗支出"</f>
        <v>        其他行政事业单位医疗支出</v>
      </c>
      <c r="C19" s="63">
        <v>16743.41</v>
      </c>
      <c r="D19" s="63">
        <v>16743.41</v>
      </c>
      <c r="E19" s="63">
        <v>16743.41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49" t="s">
        <v>91</v>
      </c>
      <c r="B20" s="149" t="str">
        <f>"        "&amp;"农林水支出"</f>
        <v>        农林水支出</v>
      </c>
      <c r="C20" s="63">
        <v>2470727.81</v>
      </c>
      <c r="D20" s="63">
        <v>2470727.81</v>
      </c>
      <c r="E20" s="63">
        <v>2470727.81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6" t="s">
        <v>92</v>
      </c>
      <c r="B21" s="156" t="str">
        <f>"        "&amp;"农业农村"</f>
        <v>        农业农村</v>
      </c>
      <c r="C21" s="63">
        <v>2470727.81</v>
      </c>
      <c r="D21" s="63">
        <v>2470727.81</v>
      </c>
      <c r="E21" s="63">
        <v>2470727.81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7" t="s">
        <v>93</v>
      </c>
      <c r="B22" s="157" t="str">
        <f>"        "&amp;"事业运行"</f>
        <v>        事业运行</v>
      </c>
      <c r="C22" s="63">
        <v>2470727.81</v>
      </c>
      <c r="D22" s="63">
        <v>2470727.81</v>
      </c>
      <c r="E22" s="63">
        <v>2470727.81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49" t="s">
        <v>94</v>
      </c>
      <c r="B23" s="149" t="str">
        <f>"        "&amp;"住房保障支出"</f>
        <v>        住房保障支出</v>
      </c>
      <c r="C23" s="63">
        <v>263232</v>
      </c>
      <c r="D23" s="63">
        <v>263232</v>
      </c>
      <c r="E23" s="63">
        <v>263232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6" t="s">
        <v>95</v>
      </c>
      <c r="B24" s="156" t="str">
        <f>"        "&amp;"住房改革支出"</f>
        <v>        住房改革支出</v>
      </c>
      <c r="C24" s="63">
        <v>263232</v>
      </c>
      <c r="D24" s="63">
        <v>263232</v>
      </c>
      <c r="E24" s="63">
        <v>263232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7" t="s">
        <v>96</v>
      </c>
      <c r="B25" s="157" t="str">
        <f>"        "&amp;"住房公积金"</f>
        <v>        住房公积金</v>
      </c>
      <c r="C25" s="63">
        <v>248964</v>
      </c>
      <c r="D25" s="63">
        <v>248964</v>
      </c>
      <c r="E25" s="63">
        <v>248964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20.25" customHeight="1" spans="1:15">
      <c r="A26" s="157" t="s">
        <v>97</v>
      </c>
      <c r="B26" s="157" t="str">
        <f>"        "&amp;"购房补贴"</f>
        <v>        购房补贴</v>
      </c>
      <c r="C26" s="63">
        <v>14268</v>
      </c>
      <c r="D26" s="63">
        <v>14268</v>
      </c>
      <c r="E26" s="63">
        <v>14268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ht="20.25" customHeight="1" spans="1:15">
      <c r="A27" s="151" t="s">
        <v>30</v>
      </c>
      <c r="B27" s="149"/>
      <c r="C27" s="152">
        <v>3558304.62</v>
      </c>
      <c r="D27" s="152">
        <v>3558304.62</v>
      </c>
      <c r="E27" s="152">
        <v>3554304.62</v>
      </c>
      <c r="F27" s="152">
        <v>4000</v>
      </c>
      <c r="G27" s="152"/>
      <c r="H27" s="152"/>
      <c r="I27" s="152"/>
      <c r="J27" s="152"/>
      <c r="K27" s="152"/>
      <c r="L27" s="152"/>
      <c r="M27" s="152"/>
      <c r="N27" s="152"/>
      <c r="O27" s="152"/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98</v>
      </c>
      <c r="B1" s="158"/>
      <c r="C1" s="158"/>
      <c r="D1" s="158"/>
    </row>
    <row r="2" ht="28.5" customHeight="1" spans="1:4">
      <c r="A2" s="159" t="s">
        <v>99</v>
      </c>
      <c r="B2" s="159"/>
      <c r="C2" s="159"/>
      <c r="D2" s="159"/>
    </row>
    <row r="3" ht="18.75" customHeight="1" spans="1:4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7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100</v>
      </c>
      <c r="D5" s="58" t="s">
        <v>6</v>
      </c>
    </row>
    <row r="6" ht="18.75" customHeight="1" spans="1:4">
      <c r="A6" s="160" t="s">
        <v>101</v>
      </c>
      <c r="B6" s="161"/>
      <c r="C6" s="162" t="s">
        <v>102</v>
      </c>
      <c r="D6" s="161"/>
    </row>
    <row r="7" ht="18.75" customHeight="1" spans="1:4">
      <c r="A7" s="149" t="s">
        <v>103</v>
      </c>
      <c r="B7" s="163">
        <v>3554304.62</v>
      </c>
      <c r="C7" s="164" t="str">
        <f>"（一）"&amp;"科学技术支出"</f>
        <v>（一）科学技术支出</v>
      </c>
      <c r="D7" s="163">
        <v>4000</v>
      </c>
    </row>
    <row r="8" ht="18.75" customHeight="1" spans="1:4">
      <c r="A8" s="149" t="s">
        <v>104</v>
      </c>
      <c r="B8" s="163"/>
      <c r="C8" s="164" t="str">
        <f>"（一）"&amp;"社会保障和就业支出"</f>
        <v>（一）社会保障和就业支出</v>
      </c>
      <c r="D8" s="163">
        <v>521147.52</v>
      </c>
    </row>
    <row r="9" ht="18.75" customHeight="1" spans="1:4">
      <c r="A9" s="149" t="s">
        <v>105</v>
      </c>
      <c r="B9" s="163"/>
      <c r="C9" s="164" t="str">
        <f>"（二）"&amp;"卫生健康支出"</f>
        <v>（二）卫生健康支出</v>
      </c>
      <c r="D9" s="163">
        <v>299197.29</v>
      </c>
    </row>
    <row r="10" ht="18.75" customHeight="1" spans="1:4">
      <c r="A10" s="149" t="s">
        <v>106</v>
      </c>
      <c r="B10" s="163"/>
      <c r="C10" s="164" t="str">
        <f>"（三）"&amp;"农林水支出"</f>
        <v>（三）农林水支出</v>
      </c>
      <c r="D10" s="163">
        <v>2470727.81</v>
      </c>
    </row>
    <row r="11" ht="18.75" customHeight="1" spans="1:4">
      <c r="A11" s="60" t="s">
        <v>103</v>
      </c>
      <c r="B11" s="163">
        <v>4000</v>
      </c>
      <c r="C11" s="164" t="str">
        <f>"（四）"&amp;"住房保障支出"</f>
        <v>（四）住房保障支出</v>
      </c>
      <c r="D11" s="163">
        <v>263232</v>
      </c>
    </row>
    <row r="12" ht="18.75" customHeight="1" spans="1:4">
      <c r="A12" s="60" t="s">
        <v>104</v>
      </c>
      <c r="B12" s="163"/>
      <c r="C12" s="149"/>
      <c r="D12" s="149"/>
    </row>
    <row r="13" ht="18.75" customHeight="1" spans="1:4">
      <c r="A13" s="60" t="s">
        <v>105</v>
      </c>
      <c r="B13" s="163"/>
      <c r="C13" s="149"/>
      <c r="D13" s="149"/>
    </row>
    <row r="14" ht="18.75" customHeight="1" spans="1:4">
      <c r="A14" s="149"/>
      <c r="B14" s="149"/>
      <c r="C14" s="149" t="s">
        <v>107</v>
      </c>
      <c r="D14" s="149"/>
    </row>
    <row r="15" ht="18.75" customHeight="1" spans="1:4">
      <c r="A15" s="165" t="s">
        <v>24</v>
      </c>
      <c r="B15" s="163">
        <v>3558304.62</v>
      </c>
      <c r="C15" s="165" t="s">
        <v>25</v>
      </c>
      <c r="D15" s="163">
        <v>3558304.62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108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109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9"/>
      <c r="E3" s="149"/>
      <c r="F3" s="149"/>
      <c r="G3" s="155" t="s">
        <v>2</v>
      </c>
    </row>
    <row r="4" ht="27" customHeight="1" spans="1:7">
      <c r="A4" s="150" t="s">
        <v>110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111</v>
      </c>
      <c r="F5" s="150" t="s">
        <v>112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"&amp;"科学技术支出"</f>
        <v>        科学技术支出</v>
      </c>
      <c r="C7" s="63">
        <v>4000</v>
      </c>
      <c r="D7" s="152"/>
      <c r="E7" s="63"/>
      <c r="F7" s="63"/>
      <c r="G7" s="63">
        <v>4000</v>
      </c>
    </row>
    <row r="8" ht="20.25" customHeight="1" spans="1:7">
      <c r="A8" s="156" t="s">
        <v>79</v>
      </c>
      <c r="B8" s="156" t="str">
        <f>"        "&amp;"科技重大项目"</f>
        <v>        科技重大项目</v>
      </c>
      <c r="C8" s="63">
        <v>4000</v>
      </c>
      <c r="D8" s="152"/>
      <c r="E8" s="63"/>
      <c r="F8" s="63"/>
      <c r="G8" s="63">
        <v>4000</v>
      </c>
    </row>
    <row r="9" ht="20.25" customHeight="1" spans="1:7">
      <c r="A9" s="157" t="s">
        <v>80</v>
      </c>
      <c r="B9" s="157" t="str">
        <f>"        "&amp;"重点研发计划"</f>
        <v>        重点研发计划</v>
      </c>
      <c r="C9" s="63">
        <v>4000</v>
      </c>
      <c r="D9" s="152"/>
      <c r="E9" s="63"/>
      <c r="F9" s="63"/>
      <c r="G9" s="63">
        <v>4000</v>
      </c>
    </row>
    <row r="10" ht="20.25" customHeight="1" spans="1:7">
      <c r="A10" s="149" t="s">
        <v>81</v>
      </c>
      <c r="B10" s="149" t="str">
        <f>"        "&amp;"社会保障和就业支出"</f>
        <v>        社会保障和就业支出</v>
      </c>
      <c r="C10" s="63">
        <v>521147.52</v>
      </c>
      <c r="D10" s="152">
        <v>521147.52</v>
      </c>
      <c r="E10" s="63">
        <v>516347.52</v>
      </c>
      <c r="F10" s="63">
        <v>4800</v>
      </c>
      <c r="G10" s="63"/>
    </row>
    <row r="11" ht="20.25" customHeight="1" spans="1:7">
      <c r="A11" s="156" t="s">
        <v>82</v>
      </c>
      <c r="B11" s="156" t="str">
        <f>"        "&amp;"行政事业单位养老支出"</f>
        <v>        行政事业单位养老支出</v>
      </c>
      <c r="C11" s="63">
        <v>521147.52</v>
      </c>
      <c r="D11" s="152">
        <v>521147.52</v>
      </c>
      <c r="E11" s="63">
        <v>516347.52</v>
      </c>
      <c r="F11" s="63">
        <v>4800</v>
      </c>
      <c r="G11" s="63"/>
    </row>
    <row r="12" ht="20.25" customHeight="1" spans="1:7">
      <c r="A12" s="157" t="s">
        <v>83</v>
      </c>
      <c r="B12" s="157" t="str">
        <f>"        "&amp;"事业单位离退休"</f>
        <v>        事业单位离退休</v>
      </c>
      <c r="C12" s="63">
        <v>216000</v>
      </c>
      <c r="D12" s="152">
        <v>216000</v>
      </c>
      <c r="E12" s="63">
        <v>211200</v>
      </c>
      <c r="F12" s="63">
        <v>4800</v>
      </c>
      <c r="G12" s="63"/>
    </row>
    <row r="13" ht="20.25" customHeight="1" spans="1:7">
      <c r="A13" s="157" t="s">
        <v>84</v>
      </c>
      <c r="B13" s="157" t="str">
        <f>"        "&amp;"机关事业单位基本养老保险缴费支出"</f>
        <v>        机关事业单位基本养老保险缴费支出</v>
      </c>
      <c r="C13" s="63">
        <v>305147.52</v>
      </c>
      <c r="D13" s="152">
        <v>305147.52</v>
      </c>
      <c r="E13" s="63">
        <v>305147.52</v>
      </c>
      <c r="F13" s="63"/>
      <c r="G13" s="63"/>
    </row>
    <row r="14" ht="20.25" customHeight="1" spans="1:7">
      <c r="A14" s="149" t="s">
        <v>85</v>
      </c>
      <c r="B14" s="149" t="str">
        <f>"        "&amp;"卫生健康支出"</f>
        <v>        卫生健康支出</v>
      </c>
      <c r="C14" s="63">
        <v>299197.29</v>
      </c>
      <c r="D14" s="152">
        <v>299197.29</v>
      </c>
      <c r="E14" s="63">
        <v>299197.29</v>
      </c>
      <c r="F14" s="63"/>
      <c r="G14" s="63"/>
    </row>
    <row r="15" ht="20.25" customHeight="1" spans="1:7">
      <c r="A15" s="156" t="s">
        <v>86</v>
      </c>
      <c r="B15" s="156" t="str">
        <f>"        "&amp;"行政事业单位医疗"</f>
        <v>        行政事业单位医疗</v>
      </c>
      <c r="C15" s="63">
        <v>299197.29</v>
      </c>
      <c r="D15" s="152">
        <v>299197.29</v>
      </c>
      <c r="E15" s="63">
        <v>299197.29</v>
      </c>
      <c r="F15" s="63"/>
      <c r="G15" s="63"/>
    </row>
    <row r="16" ht="20.25" customHeight="1" spans="1:7">
      <c r="A16" s="157" t="s">
        <v>88</v>
      </c>
      <c r="B16" s="157" t="str">
        <f>"        "&amp;"事业单位医疗"</f>
        <v>        事业单位医疗</v>
      </c>
      <c r="C16" s="63">
        <v>158295.28</v>
      </c>
      <c r="D16" s="152">
        <v>158295.28</v>
      </c>
      <c r="E16" s="63">
        <v>158295.28</v>
      </c>
      <c r="F16" s="63"/>
      <c r="G16" s="63"/>
    </row>
    <row r="17" ht="20.25" customHeight="1" spans="1:7">
      <c r="A17" s="157" t="s">
        <v>89</v>
      </c>
      <c r="B17" s="157" t="str">
        <f>"        "&amp;"公务员医疗补助"</f>
        <v>        公务员医疗补助</v>
      </c>
      <c r="C17" s="63">
        <v>124158.6</v>
      </c>
      <c r="D17" s="152">
        <v>124158.6</v>
      </c>
      <c r="E17" s="63">
        <v>124158.6</v>
      </c>
      <c r="F17" s="63"/>
      <c r="G17" s="63"/>
    </row>
    <row r="18" ht="20.25" customHeight="1" spans="1:7">
      <c r="A18" s="157" t="s">
        <v>90</v>
      </c>
      <c r="B18" s="157" t="str">
        <f>"        "&amp;"其他行政事业单位医疗支出"</f>
        <v>        其他行政事业单位医疗支出</v>
      </c>
      <c r="C18" s="63">
        <v>16743.41</v>
      </c>
      <c r="D18" s="152">
        <v>16743.41</v>
      </c>
      <c r="E18" s="63">
        <v>16743.41</v>
      </c>
      <c r="F18" s="63"/>
      <c r="G18" s="63"/>
    </row>
    <row r="19" ht="20.25" customHeight="1" spans="1:7">
      <c r="A19" s="149" t="s">
        <v>91</v>
      </c>
      <c r="B19" s="149" t="str">
        <f>"        "&amp;"农林水支出"</f>
        <v>        农林水支出</v>
      </c>
      <c r="C19" s="63">
        <v>2470727.81</v>
      </c>
      <c r="D19" s="152">
        <v>2470727.81</v>
      </c>
      <c r="E19" s="63">
        <v>2252958.69</v>
      </c>
      <c r="F19" s="63">
        <v>217769.12</v>
      </c>
      <c r="G19" s="63"/>
    </row>
    <row r="20" ht="20.25" customHeight="1" spans="1:7">
      <c r="A20" s="156" t="s">
        <v>92</v>
      </c>
      <c r="B20" s="156" t="str">
        <f>"        "&amp;"农业农村"</f>
        <v>        农业农村</v>
      </c>
      <c r="C20" s="63">
        <v>2470727.81</v>
      </c>
      <c r="D20" s="152">
        <v>2470727.81</v>
      </c>
      <c r="E20" s="63">
        <v>2252958.69</v>
      </c>
      <c r="F20" s="63">
        <v>217769.12</v>
      </c>
      <c r="G20" s="63"/>
    </row>
    <row r="21" ht="20.25" customHeight="1" spans="1:7">
      <c r="A21" s="157" t="s">
        <v>93</v>
      </c>
      <c r="B21" s="157" t="str">
        <f>"        "&amp;"事业运行"</f>
        <v>        事业运行</v>
      </c>
      <c r="C21" s="63">
        <v>2470727.81</v>
      </c>
      <c r="D21" s="152">
        <v>2470727.81</v>
      </c>
      <c r="E21" s="63">
        <v>2252958.69</v>
      </c>
      <c r="F21" s="63">
        <v>217769.12</v>
      </c>
      <c r="G21" s="63"/>
    </row>
    <row r="22" ht="20.25" customHeight="1" spans="1:7">
      <c r="A22" s="149" t="s">
        <v>94</v>
      </c>
      <c r="B22" s="149" t="str">
        <f>"        "&amp;"住房保障支出"</f>
        <v>        住房保障支出</v>
      </c>
      <c r="C22" s="63">
        <v>263232</v>
      </c>
      <c r="D22" s="152">
        <v>263232</v>
      </c>
      <c r="E22" s="63">
        <v>263232</v>
      </c>
      <c r="F22" s="63"/>
      <c r="G22" s="63"/>
    </row>
    <row r="23" ht="20.25" customHeight="1" spans="1:7">
      <c r="A23" s="156" t="s">
        <v>95</v>
      </c>
      <c r="B23" s="156" t="str">
        <f>"        "&amp;"住房改革支出"</f>
        <v>        住房改革支出</v>
      </c>
      <c r="C23" s="63">
        <v>263232</v>
      </c>
      <c r="D23" s="152">
        <v>263232</v>
      </c>
      <c r="E23" s="63">
        <v>263232</v>
      </c>
      <c r="F23" s="63"/>
      <c r="G23" s="63"/>
    </row>
    <row r="24" ht="20.25" customHeight="1" spans="1:7">
      <c r="A24" s="157" t="s">
        <v>96</v>
      </c>
      <c r="B24" s="157" t="str">
        <f>"        "&amp;"住房公积金"</f>
        <v>        住房公积金</v>
      </c>
      <c r="C24" s="63">
        <v>248964</v>
      </c>
      <c r="D24" s="152">
        <v>248964</v>
      </c>
      <c r="E24" s="63">
        <v>248964</v>
      </c>
      <c r="F24" s="63"/>
      <c r="G24" s="63"/>
    </row>
    <row r="25" ht="20.25" customHeight="1" spans="1:7">
      <c r="A25" s="157" t="s">
        <v>97</v>
      </c>
      <c r="B25" s="157" t="str">
        <f>"        "&amp;"购房补贴"</f>
        <v>        购房补贴</v>
      </c>
      <c r="C25" s="63">
        <v>14268</v>
      </c>
      <c r="D25" s="152">
        <v>14268</v>
      </c>
      <c r="E25" s="63">
        <v>14268</v>
      </c>
      <c r="F25" s="63"/>
      <c r="G25" s="63"/>
    </row>
    <row r="26" ht="20.25" customHeight="1" spans="1:7">
      <c r="A26" s="151" t="s">
        <v>30</v>
      </c>
      <c r="B26" s="149"/>
      <c r="C26" s="152">
        <v>3558304.62</v>
      </c>
      <c r="D26" s="152">
        <v>3554304.62</v>
      </c>
      <c r="E26" s="152">
        <v>3331735.5</v>
      </c>
      <c r="F26" s="152">
        <v>222569.12</v>
      </c>
      <c r="G26" s="152">
        <v>4000</v>
      </c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113</v>
      </c>
      <c r="B1" s="147"/>
      <c r="C1" s="147"/>
      <c r="D1" s="147"/>
      <c r="E1" s="147"/>
      <c r="F1" s="147"/>
    </row>
    <row r="2" ht="28.5" customHeight="1" spans="1:6">
      <c r="A2" s="148" t="s">
        <v>114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115</v>
      </c>
      <c r="B4" s="150" t="s">
        <v>116</v>
      </c>
      <c r="C4" s="150" t="s">
        <v>117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118</v>
      </c>
      <c r="E5" s="150" t="s">
        <v>119</v>
      </c>
      <c r="F5" s="150" t="s">
        <v>120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23300</v>
      </c>
      <c r="B7" s="63"/>
      <c r="C7" s="63">
        <v>18300</v>
      </c>
      <c r="D7" s="63"/>
      <c r="E7" s="152">
        <v>18300</v>
      </c>
      <c r="F7" s="63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A20" workbookViewId="0">
      <selection activeCell="H8" sqref="H8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121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122</v>
      </c>
      <c r="B2" s="148"/>
      <c r="C2" s="148" t="s">
        <v>123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"单位名称："&amp;"玉溪市乡村建设与社会事业发展中心"</f>
        <v>单位名称：玉溪市乡村建设与社会事业发展中心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124</v>
      </c>
      <c r="B4" s="150" t="s">
        <v>125</v>
      </c>
      <c r="C4" s="150" t="s">
        <v>126</v>
      </c>
      <c r="D4" s="150" t="s">
        <v>127</v>
      </c>
      <c r="E4" s="150" t="s">
        <v>128</v>
      </c>
      <c r="F4" s="150" t="s">
        <v>129</v>
      </c>
      <c r="G4" s="150" t="s">
        <v>130</v>
      </c>
      <c r="H4" s="150" t="s">
        <v>131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132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133</v>
      </c>
      <c r="J6" s="150" t="s">
        <v>134</v>
      </c>
      <c r="K6" s="150" t="s">
        <v>135</v>
      </c>
      <c r="L6" s="150" t="s">
        <v>136</v>
      </c>
      <c r="M6" s="150" t="s">
        <v>137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138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139</v>
      </c>
      <c r="U7" s="151" t="s">
        <v>140</v>
      </c>
      <c r="V7" s="151" t="s">
        <v>141</v>
      </c>
      <c r="W7" s="151" t="s">
        <v>142</v>
      </c>
    </row>
    <row r="8" ht="20.25" customHeight="1" spans="1:23">
      <c r="A8" t="s">
        <v>64</v>
      </c>
      <c r="C8" s="149"/>
      <c r="D8" s="149"/>
      <c r="E8" s="149"/>
      <c r="G8" s="149"/>
      <c r="H8" s="152">
        <v>3554304.62</v>
      </c>
      <c r="I8" s="63">
        <v>3554304.62</v>
      </c>
      <c r="J8" s="63">
        <v>735316.87</v>
      </c>
      <c r="K8" s="63"/>
      <c r="L8" s="63">
        <v>2818987.75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tr">
        <f t="shared" ref="A9:A34" si="0">"       "&amp;"玉溪市乡村建设与社会事业发展中心"</f>
        <v>       玉溪市乡村建设与社会事业发展中心</v>
      </c>
      <c r="B9" s="149" t="s">
        <v>143</v>
      </c>
      <c r="C9" s="149" t="s">
        <v>144</v>
      </c>
      <c r="D9" s="149" t="s">
        <v>93</v>
      </c>
      <c r="E9" s="149" t="s">
        <v>145</v>
      </c>
      <c r="F9" s="149" t="s">
        <v>146</v>
      </c>
      <c r="G9" s="149" t="s">
        <v>147</v>
      </c>
      <c r="H9" s="152">
        <v>823692</v>
      </c>
      <c r="I9" s="63">
        <v>823692</v>
      </c>
      <c r="J9" s="63">
        <v>205923</v>
      </c>
      <c r="K9" s="63"/>
      <c r="L9" s="63">
        <v>617769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si="0"/>
        <v>       玉溪市乡村建设与社会事业发展中心</v>
      </c>
      <c r="B10" s="149" t="s">
        <v>143</v>
      </c>
      <c r="C10" s="149" t="s">
        <v>144</v>
      </c>
      <c r="D10" s="149" t="s">
        <v>93</v>
      </c>
      <c r="E10" s="149" t="s">
        <v>145</v>
      </c>
      <c r="F10" s="149" t="s">
        <v>148</v>
      </c>
      <c r="G10" s="149" t="s">
        <v>149</v>
      </c>
      <c r="H10" s="152">
        <v>47016</v>
      </c>
      <c r="I10" s="63">
        <v>47016</v>
      </c>
      <c r="J10" s="63">
        <v>11754</v>
      </c>
      <c r="K10" s="149"/>
      <c r="L10" s="63">
        <v>35262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玉溪市乡村建设与社会事业发展中心</v>
      </c>
      <c r="B11" s="149" t="s">
        <v>143</v>
      </c>
      <c r="C11" s="149" t="s">
        <v>144</v>
      </c>
      <c r="D11" s="149" t="s">
        <v>93</v>
      </c>
      <c r="E11" s="149" t="s">
        <v>145</v>
      </c>
      <c r="F11" s="149" t="s">
        <v>150</v>
      </c>
      <c r="G11" s="149" t="s">
        <v>151</v>
      </c>
      <c r="H11" s="152">
        <v>252420</v>
      </c>
      <c r="I11" s="63">
        <v>252420</v>
      </c>
      <c r="J11" s="63">
        <v>63105</v>
      </c>
      <c r="K11" s="149"/>
      <c r="L11" s="63">
        <v>189315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玉溪市乡村建设与社会事业发展中心</v>
      </c>
      <c r="B12" s="149" t="s">
        <v>143</v>
      </c>
      <c r="C12" s="149" t="s">
        <v>144</v>
      </c>
      <c r="D12" s="149" t="s">
        <v>97</v>
      </c>
      <c r="E12" s="149" t="s">
        <v>152</v>
      </c>
      <c r="F12" s="149" t="s">
        <v>148</v>
      </c>
      <c r="G12" s="149" t="s">
        <v>149</v>
      </c>
      <c r="H12" s="152">
        <v>14268</v>
      </c>
      <c r="I12" s="63">
        <v>14268</v>
      </c>
      <c r="J12" s="63">
        <v>3567</v>
      </c>
      <c r="K12" s="149"/>
      <c r="L12" s="63">
        <v>10701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玉溪市乡村建设与社会事业发展中心</v>
      </c>
      <c r="B13" s="149" t="s">
        <v>153</v>
      </c>
      <c r="C13" s="149" t="s">
        <v>154</v>
      </c>
      <c r="D13" s="149" t="s">
        <v>84</v>
      </c>
      <c r="E13" s="149" t="s">
        <v>155</v>
      </c>
      <c r="F13" s="149" t="s">
        <v>156</v>
      </c>
      <c r="G13" s="149" t="s">
        <v>157</v>
      </c>
      <c r="H13" s="152">
        <v>305147.52</v>
      </c>
      <c r="I13" s="63">
        <v>305147.52</v>
      </c>
      <c r="J13" s="63">
        <v>76286.88</v>
      </c>
      <c r="K13" s="149"/>
      <c r="L13" s="63">
        <v>228860.64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玉溪市乡村建设与社会事业发展中心</v>
      </c>
      <c r="B14" s="149" t="s">
        <v>153</v>
      </c>
      <c r="C14" s="149" t="s">
        <v>154</v>
      </c>
      <c r="D14" s="149" t="s">
        <v>88</v>
      </c>
      <c r="E14" s="149" t="s">
        <v>158</v>
      </c>
      <c r="F14" s="149" t="s">
        <v>159</v>
      </c>
      <c r="G14" s="149" t="s">
        <v>160</v>
      </c>
      <c r="H14" s="152">
        <v>158295.28</v>
      </c>
      <c r="I14" s="63">
        <v>158295.28</v>
      </c>
      <c r="J14" s="63">
        <v>39573.82</v>
      </c>
      <c r="K14" s="149"/>
      <c r="L14" s="63">
        <v>118721.46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玉溪市乡村建设与社会事业发展中心</v>
      </c>
      <c r="B15" s="149" t="s">
        <v>153</v>
      </c>
      <c r="C15" s="149" t="s">
        <v>154</v>
      </c>
      <c r="D15" s="149" t="s">
        <v>89</v>
      </c>
      <c r="E15" s="149" t="s">
        <v>161</v>
      </c>
      <c r="F15" s="149" t="s">
        <v>162</v>
      </c>
      <c r="G15" s="149" t="s">
        <v>163</v>
      </c>
      <c r="H15" s="152">
        <v>124158.6</v>
      </c>
      <c r="I15" s="63">
        <v>124158.6</v>
      </c>
      <c r="J15" s="63">
        <v>31039.65</v>
      </c>
      <c r="K15" s="149"/>
      <c r="L15" s="63">
        <v>93118.95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玉溪市乡村建设与社会事业发展中心</v>
      </c>
      <c r="B16" s="149" t="s">
        <v>153</v>
      </c>
      <c r="C16" s="149" t="s">
        <v>154</v>
      </c>
      <c r="D16" s="149" t="s">
        <v>90</v>
      </c>
      <c r="E16" s="149" t="s">
        <v>164</v>
      </c>
      <c r="F16" s="149" t="s">
        <v>165</v>
      </c>
      <c r="G16" s="149" t="s">
        <v>166</v>
      </c>
      <c r="H16" s="152">
        <v>16743.41</v>
      </c>
      <c r="I16" s="63">
        <v>16743.41</v>
      </c>
      <c r="J16" s="63">
        <v>10878.85</v>
      </c>
      <c r="K16" s="149"/>
      <c r="L16" s="63">
        <v>5864.56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玉溪市乡村建设与社会事业发展中心</v>
      </c>
      <c r="B17" s="149" t="s">
        <v>153</v>
      </c>
      <c r="C17" s="149" t="s">
        <v>154</v>
      </c>
      <c r="D17" s="149" t="s">
        <v>93</v>
      </c>
      <c r="E17" s="149" t="s">
        <v>145</v>
      </c>
      <c r="F17" s="149" t="s">
        <v>165</v>
      </c>
      <c r="G17" s="149" t="s">
        <v>166</v>
      </c>
      <c r="H17" s="152">
        <v>13830.69</v>
      </c>
      <c r="I17" s="63">
        <v>13830.69</v>
      </c>
      <c r="J17" s="63">
        <v>3457.67</v>
      </c>
      <c r="K17" s="149"/>
      <c r="L17" s="63">
        <v>10373.02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玉溪市乡村建设与社会事业发展中心</v>
      </c>
      <c r="B18" s="149" t="s">
        <v>167</v>
      </c>
      <c r="C18" s="149" t="s">
        <v>168</v>
      </c>
      <c r="D18" s="149" t="s">
        <v>96</v>
      </c>
      <c r="E18" s="149" t="s">
        <v>168</v>
      </c>
      <c r="F18" s="149" t="s">
        <v>169</v>
      </c>
      <c r="G18" s="149" t="s">
        <v>168</v>
      </c>
      <c r="H18" s="152">
        <v>248964</v>
      </c>
      <c r="I18" s="63">
        <v>248964</v>
      </c>
      <c r="J18" s="63">
        <v>62241</v>
      </c>
      <c r="K18" s="149"/>
      <c r="L18" s="63">
        <v>186723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玉溪市乡村建设与社会事业发展中心</v>
      </c>
      <c r="B19" s="149" t="s">
        <v>170</v>
      </c>
      <c r="C19" s="149" t="s">
        <v>171</v>
      </c>
      <c r="D19" s="149" t="s">
        <v>83</v>
      </c>
      <c r="E19" s="149" t="s">
        <v>172</v>
      </c>
      <c r="F19" s="149" t="s">
        <v>173</v>
      </c>
      <c r="G19" s="149" t="s">
        <v>174</v>
      </c>
      <c r="H19" s="152">
        <v>211200</v>
      </c>
      <c r="I19" s="63">
        <v>211200</v>
      </c>
      <c r="J19" s="63">
        <v>42240</v>
      </c>
      <c r="K19" s="149"/>
      <c r="L19" s="63">
        <v>168960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玉溪市乡村建设与社会事业发展中心</v>
      </c>
      <c r="B20" s="149" t="s">
        <v>175</v>
      </c>
      <c r="C20" s="149" t="s">
        <v>176</v>
      </c>
      <c r="D20" s="149" t="s">
        <v>93</v>
      </c>
      <c r="E20" s="149" t="s">
        <v>145</v>
      </c>
      <c r="F20" s="149" t="s">
        <v>177</v>
      </c>
      <c r="G20" s="149" t="s">
        <v>178</v>
      </c>
      <c r="H20" s="152">
        <v>18300</v>
      </c>
      <c r="I20" s="63">
        <v>18300</v>
      </c>
      <c r="J20" s="63"/>
      <c r="K20" s="149"/>
      <c r="L20" s="63">
        <v>18300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玉溪市乡村建设与社会事业发展中心</v>
      </c>
      <c r="B21" s="149" t="s">
        <v>179</v>
      </c>
      <c r="C21" s="149" t="s">
        <v>180</v>
      </c>
      <c r="D21" s="149" t="s">
        <v>93</v>
      </c>
      <c r="E21" s="149" t="s">
        <v>145</v>
      </c>
      <c r="F21" s="149" t="s">
        <v>181</v>
      </c>
      <c r="G21" s="149" t="s">
        <v>180</v>
      </c>
      <c r="H21" s="152">
        <v>32169.12</v>
      </c>
      <c r="I21" s="63">
        <v>32169.12</v>
      </c>
      <c r="J21" s="63"/>
      <c r="K21" s="149"/>
      <c r="L21" s="63">
        <v>32169.12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玉溪市乡村建设与社会事业发展中心</v>
      </c>
      <c r="B22" s="149" t="s">
        <v>182</v>
      </c>
      <c r="C22" s="149" t="s">
        <v>183</v>
      </c>
      <c r="D22" s="149" t="s">
        <v>83</v>
      </c>
      <c r="E22" s="149" t="s">
        <v>172</v>
      </c>
      <c r="F22" s="149" t="s">
        <v>184</v>
      </c>
      <c r="G22" s="149" t="s">
        <v>185</v>
      </c>
      <c r="H22" s="152">
        <v>4800</v>
      </c>
      <c r="I22" s="63">
        <v>4800</v>
      </c>
      <c r="J22" s="63"/>
      <c r="K22" s="149"/>
      <c r="L22" s="63">
        <v>4800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玉溪市乡村建设与社会事业发展中心</v>
      </c>
      <c r="B23" s="149" t="s">
        <v>182</v>
      </c>
      <c r="C23" s="149" t="s">
        <v>183</v>
      </c>
      <c r="D23" s="149" t="s">
        <v>93</v>
      </c>
      <c r="E23" s="149" t="s">
        <v>145</v>
      </c>
      <c r="F23" s="149" t="s">
        <v>186</v>
      </c>
      <c r="G23" s="149" t="s">
        <v>187</v>
      </c>
      <c r="H23" s="152">
        <v>10601</v>
      </c>
      <c r="I23" s="63">
        <v>10601</v>
      </c>
      <c r="J23" s="63"/>
      <c r="K23" s="149"/>
      <c r="L23" s="63">
        <v>10601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玉溪市乡村建设与社会事业发展中心</v>
      </c>
      <c r="B24" s="149" t="s">
        <v>182</v>
      </c>
      <c r="C24" s="149" t="s">
        <v>183</v>
      </c>
      <c r="D24" s="149" t="s">
        <v>93</v>
      </c>
      <c r="E24" s="149" t="s">
        <v>145</v>
      </c>
      <c r="F24" s="149" t="s">
        <v>188</v>
      </c>
      <c r="G24" s="149" t="s">
        <v>189</v>
      </c>
      <c r="H24" s="152">
        <v>6000</v>
      </c>
      <c r="I24" s="63">
        <v>6000</v>
      </c>
      <c r="J24" s="63"/>
      <c r="K24" s="149"/>
      <c r="L24" s="63">
        <v>6000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玉溪市乡村建设与社会事业发展中心</v>
      </c>
      <c r="B25" s="149" t="s">
        <v>182</v>
      </c>
      <c r="C25" s="149" t="s">
        <v>183</v>
      </c>
      <c r="D25" s="149" t="s">
        <v>93</v>
      </c>
      <c r="E25" s="149" t="s">
        <v>145</v>
      </c>
      <c r="F25" s="149" t="s">
        <v>190</v>
      </c>
      <c r="G25" s="149" t="s">
        <v>191</v>
      </c>
      <c r="H25" s="152">
        <v>5000</v>
      </c>
      <c r="I25" s="63">
        <v>5000</v>
      </c>
      <c r="J25" s="63"/>
      <c r="K25" s="149"/>
      <c r="L25" s="63">
        <v>5000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玉溪市乡村建设与社会事业发展中心</v>
      </c>
      <c r="B26" s="149" t="s">
        <v>182</v>
      </c>
      <c r="C26" s="149" t="s">
        <v>183</v>
      </c>
      <c r="D26" s="149" t="s">
        <v>93</v>
      </c>
      <c r="E26" s="149" t="s">
        <v>145</v>
      </c>
      <c r="F26" s="149" t="s">
        <v>192</v>
      </c>
      <c r="G26" s="149" t="s">
        <v>193</v>
      </c>
      <c r="H26" s="152">
        <v>3000</v>
      </c>
      <c r="I26" s="63">
        <v>3000</v>
      </c>
      <c r="J26" s="63"/>
      <c r="K26" s="149"/>
      <c r="L26" s="63">
        <v>3000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玉溪市乡村建设与社会事业发展中心</v>
      </c>
      <c r="B27" s="149" t="s">
        <v>182</v>
      </c>
      <c r="C27" s="149" t="s">
        <v>183</v>
      </c>
      <c r="D27" s="149" t="s">
        <v>93</v>
      </c>
      <c r="E27" s="149" t="s">
        <v>145</v>
      </c>
      <c r="F27" s="149" t="s">
        <v>194</v>
      </c>
      <c r="G27" s="149" t="s">
        <v>195</v>
      </c>
      <c r="H27" s="152">
        <v>40000</v>
      </c>
      <c r="I27" s="63">
        <v>40000</v>
      </c>
      <c r="J27" s="63"/>
      <c r="K27" s="149"/>
      <c r="L27" s="63">
        <v>40000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玉溪市乡村建设与社会事业发展中心</v>
      </c>
      <c r="B28" s="149" t="s">
        <v>182</v>
      </c>
      <c r="C28" s="149" t="s">
        <v>183</v>
      </c>
      <c r="D28" s="149" t="s">
        <v>93</v>
      </c>
      <c r="E28" s="149" t="s">
        <v>145</v>
      </c>
      <c r="F28" s="149" t="s">
        <v>196</v>
      </c>
      <c r="G28" s="149" t="s">
        <v>197</v>
      </c>
      <c r="H28" s="152">
        <v>10000</v>
      </c>
      <c r="I28" s="63">
        <v>10000</v>
      </c>
      <c r="J28" s="63"/>
      <c r="K28" s="149"/>
      <c r="L28" s="63">
        <v>10000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玉溪市乡村建设与社会事业发展中心</v>
      </c>
      <c r="B29" s="149" t="s">
        <v>182</v>
      </c>
      <c r="C29" s="149" t="s">
        <v>183</v>
      </c>
      <c r="D29" s="149" t="s">
        <v>93</v>
      </c>
      <c r="E29" s="149" t="s">
        <v>145</v>
      </c>
      <c r="F29" s="149" t="s">
        <v>198</v>
      </c>
      <c r="G29" s="149" t="s">
        <v>199</v>
      </c>
      <c r="H29" s="152">
        <v>15000</v>
      </c>
      <c r="I29" s="63">
        <v>15000</v>
      </c>
      <c r="J29" s="63"/>
      <c r="K29" s="149"/>
      <c r="L29" s="63">
        <v>15000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玉溪市乡村建设与社会事业发展中心</v>
      </c>
      <c r="B30" s="149" t="s">
        <v>182</v>
      </c>
      <c r="C30" s="149" t="s">
        <v>183</v>
      </c>
      <c r="D30" s="149" t="s">
        <v>93</v>
      </c>
      <c r="E30" s="149" t="s">
        <v>145</v>
      </c>
      <c r="F30" s="149" t="s">
        <v>184</v>
      </c>
      <c r="G30" s="149" t="s">
        <v>185</v>
      </c>
      <c r="H30" s="152">
        <v>69699</v>
      </c>
      <c r="I30" s="63">
        <v>69699</v>
      </c>
      <c r="J30" s="63"/>
      <c r="K30" s="149"/>
      <c r="L30" s="63">
        <v>69699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49" t="str">
        <f t="shared" si="0"/>
        <v>       玉溪市乡村建设与社会事业发展中心</v>
      </c>
      <c r="B31" s="149" t="s">
        <v>182</v>
      </c>
      <c r="C31" s="149" t="s">
        <v>183</v>
      </c>
      <c r="D31" s="149" t="s">
        <v>93</v>
      </c>
      <c r="E31" s="149" t="s">
        <v>145</v>
      </c>
      <c r="F31" s="149" t="s">
        <v>200</v>
      </c>
      <c r="G31" s="149" t="s">
        <v>201</v>
      </c>
      <c r="H31" s="152">
        <v>3000</v>
      </c>
      <c r="I31" s="63">
        <v>3000</v>
      </c>
      <c r="J31" s="63"/>
      <c r="K31" s="149"/>
      <c r="L31" s="63">
        <v>3000</v>
      </c>
      <c r="M31" s="149"/>
      <c r="N31" s="63"/>
      <c r="O31" s="63"/>
      <c r="P31" s="149"/>
      <c r="Q31" s="63"/>
      <c r="R31" s="63"/>
      <c r="S31" s="63"/>
      <c r="T31" s="63"/>
      <c r="U31" s="63"/>
      <c r="V31" s="63"/>
      <c r="W31" s="63"/>
    </row>
    <row r="32" ht="20.25" customHeight="1" spans="1:23">
      <c r="A32" s="149" t="str">
        <f t="shared" si="0"/>
        <v>       玉溪市乡村建设与社会事业发展中心</v>
      </c>
      <c r="B32" s="149" t="s">
        <v>202</v>
      </c>
      <c r="C32" s="149" t="s">
        <v>120</v>
      </c>
      <c r="D32" s="149" t="s">
        <v>93</v>
      </c>
      <c r="E32" s="149" t="s">
        <v>145</v>
      </c>
      <c r="F32" s="149" t="s">
        <v>203</v>
      </c>
      <c r="G32" s="149" t="s">
        <v>120</v>
      </c>
      <c r="H32" s="152">
        <v>5000</v>
      </c>
      <c r="I32" s="63">
        <v>5000</v>
      </c>
      <c r="J32" s="63"/>
      <c r="K32" s="149"/>
      <c r="L32" s="63">
        <v>5000</v>
      </c>
      <c r="M32" s="149"/>
      <c r="N32" s="63"/>
      <c r="O32" s="63"/>
      <c r="P32" s="149"/>
      <c r="Q32" s="63"/>
      <c r="R32" s="63"/>
      <c r="S32" s="63"/>
      <c r="T32" s="63"/>
      <c r="U32" s="63"/>
      <c r="V32" s="63"/>
      <c r="W32" s="63"/>
    </row>
    <row r="33" ht="20.25" customHeight="1" spans="1:23">
      <c r="A33" s="149" t="str">
        <f t="shared" si="0"/>
        <v>       玉溪市乡村建设与社会事业发展中心</v>
      </c>
      <c r="B33" s="149" t="s">
        <v>204</v>
      </c>
      <c r="C33" s="149" t="s">
        <v>205</v>
      </c>
      <c r="D33" s="149" t="s">
        <v>93</v>
      </c>
      <c r="E33" s="149" t="s">
        <v>145</v>
      </c>
      <c r="F33" s="149" t="s">
        <v>150</v>
      </c>
      <c r="G33" s="149" t="s">
        <v>151</v>
      </c>
      <c r="H33" s="152">
        <v>741000</v>
      </c>
      <c r="I33" s="63">
        <v>741000</v>
      </c>
      <c r="J33" s="63">
        <v>185250</v>
      </c>
      <c r="K33" s="149"/>
      <c r="L33" s="63">
        <v>555750</v>
      </c>
      <c r="M33" s="149"/>
      <c r="N33" s="63"/>
      <c r="O33" s="63"/>
      <c r="P33" s="149"/>
      <c r="Q33" s="63"/>
      <c r="R33" s="63"/>
      <c r="S33" s="63"/>
      <c r="T33" s="63"/>
      <c r="U33" s="63"/>
      <c r="V33" s="63"/>
      <c r="W33" s="63"/>
    </row>
    <row r="34" ht="20.25" customHeight="1" spans="1:23">
      <c r="A34" s="149" t="str">
        <f t="shared" si="0"/>
        <v>       玉溪市乡村建设与社会事业发展中心</v>
      </c>
      <c r="B34" s="149" t="s">
        <v>206</v>
      </c>
      <c r="C34" s="149" t="s">
        <v>207</v>
      </c>
      <c r="D34" s="149" t="s">
        <v>93</v>
      </c>
      <c r="E34" s="149" t="s">
        <v>145</v>
      </c>
      <c r="F34" s="149" t="s">
        <v>150</v>
      </c>
      <c r="G34" s="149" t="s">
        <v>151</v>
      </c>
      <c r="H34" s="152">
        <v>375000</v>
      </c>
      <c r="I34" s="63">
        <v>375000</v>
      </c>
      <c r="J34" s="63"/>
      <c r="K34" s="149"/>
      <c r="L34" s="63">
        <v>375000</v>
      </c>
      <c r="M34" s="149"/>
      <c r="N34" s="63"/>
      <c r="O34" s="63"/>
      <c r="P34" s="149"/>
      <c r="Q34" s="63"/>
      <c r="R34" s="63"/>
      <c r="S34" s="63"/>
      <c r="T34" s="63"/>
      <c r="U34" s="63"/>
      <c r="V34" s="63"/>
      <c r="W34" s="63"/>
    </row>
    <row r="35" ht="20.25" customHeight="1" spans="1:23">
      <c r="A35" s="151" t="s">
        <v>30</v>
      </c>
      <c r="B35" s="151"/>
      <c r="C35" s="151"/>
      <c r="D35" s="151"/>
      <c r="E35" s="151"/>
      <c r="F35" s="151"/>
      <c r="G35" s="151"/>
      <c r="H35" s="63">
        <v>3554304.62</v>
      </c>
      <c r="I35" s="63">
        <v>3554304.62</v>
      </c>
      <c r="J35" s="63">
        <v>735316.87</v>
      </c>
      <c r="K35" s="63"/>
      <c r="L35" s="63">
        <v>2818987.75</v>
      </c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5:G35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1"/>
      <c r="E1" s="141"/>
      <c r="F1" s="141"/>
      <c r="G1" s="141"/>
      <c r="H1" s="141"/>
      <c r="K1" s="131"/>
      <c r="N1" s="131"/>
      <c r="O1" s="131"/>
      <c r="P1" s="131"/>
      <c r="U1" s="146"/>
      <c r="W1" s="132" t="s">
        <v>208</v>
      </c>
    </row>
    <row r="2" ht="27.75" customHeight="1" spans="1:23">
      <c r="A2" s="32" t="s">
        <v>209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"单位名称："&amp;"玉溪市乡村建设与社会事业发展中心"</f>
        <v>单位名称：玉溪市乡村建设与社会事业发展中心</v>
      </c>
      <c r="B3" s="142" t="str">
        <f>"单位名称："&amp;"玉溪市乡村建设与社会事业发展中心"</f>
        <v>单位名称：玉溪市乡村建设与社会事业发展中心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6"/>
      <c r="W3" s="135" t="s">
        <v>2</v>
      </c>
    </row>
    <row r="4" ht="21.75" customHeight="1" spans="1:23">
      <c r="A4" s="9" t="s">
        <v>210</v>
      </c>
      <c r="B4" s="9" t="s">
        <v>125</v>
      </c>
      <c r="C4" s="9" t="s">
        <v>126</v>
      </c>
      <c r="D4" s="9" t="s">
        <v>211</v>
      </c>
      <c r="E4" s="10" t="s">
        <v>127</v>
      </c>
      <c r="F4" s="10" t="s">
        <v>128</v>
      </c>
      <c r="G4" s="10" t="s">
        <v>129</v>
      </c>
      <c r="H4" s="10" t="s">
        <v>130</v>
      </c>
      <c r="I4" s="20" t="s">
        <v>30</v>
      </c>
      <c r="J4" s="20" t="s">
        <v>212</v>
      </c>
      <c r="K4" s="20"/>
      <c r="L4" s="20"/>
      <c r="M4" s="20"/>
      <c r="N4" s="20" t="s">
        <v>132</v>
      </c>
      <c r="O4" s="20"/>
      <c r="P4" s="20"/>
      <c r="Q4" s="10" t="s">
        <v>36</v>
      </c>
      <c r="R4" s="11" t="s">
        <v>213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33</v>
      </c>
      <c r="K5" s="145"/>
      <c r="L5" s="145" t="s">
        <v>34</v>
      </c>
      <c r="M5" s="145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32</v>
      </c>
      <c r="K6" s="145" t="s">
        <v>214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8"/>
      <c r="B8" s="144"/>
      <c r="C8" s="68" t="s">
        <v>215</v>
      </c>
      <c r="D8" s="68"/>
      <c r="E8" s="68"/>
      <c r="F8" s="68"/>
      <c r="G8" s="68"/>
      <c r="H8" s="68"/>
      <c r="I8" s="45">
        <v>4000</v>
      </c>
      <c r="J8" s="45"/>
      <c r="K8" s="45"/>
      <c r="L8" s="45"/>
      <c r="M8" s="45"/>
      <c r="N8" s="45">
        <v>4000</v>
      </c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 t="s">
        <v>216</v>
      </c>
      <c r="B9" s="144" t="s">
        <v>217</v>
      </c>
      <c r="C9" s="68" t="s">
        <v>215</v>
      </c>
      <c r="D9" s="68" t="s">
        <v>64</v>
      </c>
      <c r="E9" s="68" t="s">
        <v>80</v>
      </c>
      <c r="F9" s="68" t="s">
        <v>218</v>
      </c>
      <c r="G9" s="68" t="s">
        <v>194</v>
      </c>
      <c r="H9" s="68" t="s">
        <v>195</v>
      </c>
      <c r="I9" s="45">
        <v>900</v>
      </c>
      <c r="J9" s="45"/>
      <c r="K9" s="45"/>
      <c r="L9" s="45"/>
      <c r="M9" s="45"/>
      <c r="N9" s="45">
        <v>900</v>
      </c>
      <c r="O9" s="45"/>
      <c r="P9" s="45"/>
      <c r="Q9" s="45"/>
      <c r="R9" s="45"/>
      <c r="S9" s="45"/>
      <c r="T9" s="45"/>
      <c r="U9" s="45"/>
      <c r="V9" s="45"/>
      <c r="W9" s="45"/>
    </row>
    <row r="10" ht="32.9" customHeight="1" spans="1:23">
      <c r="A10" s="68" t="s">
        <v>216</v>
      </c>
      <c r="B10" s="144" t="s">
        <v>217</v>
      </c>
      <c r="C10" s="68" t="s">
        <v>215</v>
      </c>
      <c r="D10" s="68" t="s">
        <v>64</v>
      </c>
      <c r="E10" s="68" t="s">
        <v>80</v>
      </c>
      <c r="F10" s="68" t="s">
        <v>218</v>
      </c>
      <c r="G10" s="68" t="s">
        <v>196</v>
      </c>
      <c r="H10" s="68" t="s">
        <v>197</v>
      </c>
      <c r="I10" s="45">
        <v>1800</v>
      </c>
      <c r="J10" s="45"/>
      <c r="K10" s="45"/>
      <c r="L10" s="45"/>
      <c r="M10" s="45"/>
      <c r="N10" s="45">
        <v>1800</v>
      </c>
      <c r="O10" s="45"/>
      <c r="P10" s="45"/>
      <c r="Q10" s="45"/>
      <c r="R10" s="45"/>
      <c r="S10" s="45"/>
      <c r="T10" s="45"/>
      <c r="U10" s="45"/>
      <c r="V10" s="45"/>
      <c r="W10" s="45"/>
    </row>
    <row r="11" ht="32.9" customHeight="1" spans="1:23">
      <c r="A11" s="68" t="s">
        <v>216</v>
      </c>
      <c r="B11" s="144" t="s">
        <v>217</v>
      </c>
      <c r="C11" s="68" t="s">
        <v>215</v>
      </c>
      <c r="D11" s="68" t="s">
        <v>64</v>
      </c>
      <c r="E11" s="68" t="s">
        <v>80</v>
      </c>
      <c r="F11" s="68" t="s">
        <v>218</v>
      </c>
      <c r="G11" s="68" t="s">
        <v>198</v>
      </c>
      <c r="H11" s="68" t="s">
        <v>199</v>
      </c>
      <c r="I11" s="45">
        <v>1300</v>
      </c>
      <c r="J11" s="45"/>
      <c r="K11" s="45"/>
      <c r="L11" s="45"/>
      <c r="M11" s="45"/>
      <c r="N11" s="45">
        <v>1300</v>
      </c>
      <c r="O11" s="45"/>
      <c r="P11" s="45"/>
      <c r="Q11" s="45"/>
      <c r="R11" s="45"/>
      <c r="S11" s="45"/>
      <c r="T11" s="45"/>
      <c r="U11" s="45"/>
      <c r="V11" s="45"/>
      <c r="W11" s="45"/>
    </row>
    <row r="12" ht="18.75" customHeight="1" spans="1:23">
      <c r="A12" s="46" t="s">
        <v>219</v>
      </c>
      <c r="B12" s="47"/>
      <c r="C12" s="47"/>
      <c r="D12" s="47"/>
      <c r="E12" s="47"/>
      <c r="F12" s="47"/>
      <c r="G12" s="47"/>
      <c r="H12" s="48"/>
      <c r="I12" s="45">
        <v>4000</v>
      </c>
      <c r="J12" s="45"/>
      <c r="K12" s="45"/>
      <c r="L12" s="45"/>
      <c r="M12" s="45"/>
      <c r="N12" s="45">
        <v>4000</v>
      </c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8">
    <mergeCell ref="A2:W2"/>
    <mergeCell ref="A3:I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1" sqref="B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220</v>
      </c>
    </row>
    <row r="2" ht="28.5" customHeight="1" spans="1:10">
      <c r="A2" s="139" t="s">
        <v>221</v>
      </c>
      <c r="B2" s="32"/>
      <c r="C2" s="32"/>
      <c r="D2" s="32"/>
      <c r="E2" s="32"/>
      <c r="F2" s="101"/>
      <c r="G2" s="32"/>
      <c r="H2" s="101"/>
      <c r="I2" s="101"/>
      <c r="J2" s="32"/>
    </row>
    <row r="3" ht="15" customHeight="1" spans="1:1">
      <c r="A3" s="5" t="str">
        <f>"单位名称："&amp;"玉溪市乡村建设与社会事业发展中心"</f>
        <v>单位名称：玉溪市乡村建设与社会事业发展中心</v>
      </c>
    </row>
    <row r="4" ht="14.25" customHeight="1" spans="1:10">
      <c r="A4" s="67" t="s">
        <v>222</v>
      </c>
      <c r="B4" s="67" t="s">
        <v>223</v>
      </c>
      <c r="C4" s="67" t="s">
        <v>224</v>
      </c>
      <c r="D4" s="67" t="s">
        <v>225</v>
      </c>
      <c r="E4" s="67" t="s">
        <v>226</v>
      </c>
      <c r="F4" s="54" t="s">
        <v>227</v>
      </c>
      <c r="G4" s="67" t="s">
        <v>228</v>
      </c>
      <c r="H4" s="54" t="s">
        <v>229</v>
      </c>
      <c r="I4" s="54" t="s">
        <v>230</v>
      </c>
      <c r="J4" s="67" t="s">
        <v>231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8" customHeight="1" spans="1:1">
      <c r="A8" t="s">
        <v>232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2026-01-27T08:45:00Z</dcterms:created>
  <dcterms:modified xsi:type="dcterms:W3CDTF">2026-01-30T07:48:23Z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DD1023BE8EB04A14A1A38B21FE70EECC</vt:lpwstr>
  </property>
  <property fmtid="{D5CDD505-2E9C-101B-9397-08002B2CF9AE}" pid="3" name="KSOProductBuildVer">
    <vt:lpwstr>2052-11.8.2.12089</vt:lpwstr>
  </property>
</Properties>
</file>